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rnish\Downloads\"/>
    </mc:Choice>
  </mc:AlternateContent>
  <xr:revisionPtr revIDLastSave="0" documentId="13_ncr:1_{FAC07013-670B-44E8-9F6A-CD4F00F2FF4B}" xr6:coauthVersionLast="47" xr6:coauthVersionMax="47" xr10:uidLastSave="{00000000-0000-0000-0000-000000000000}"/>
  <bookViews>
    <workbookView xWindow="-120" yWindow="-120" windowWidth="25440" windowHeight="15390" activeTab="1" xr2:uid="{1C5EA405-AFF9-4D25-BF78-D58AF11F1DB8}"/>
  </bookViews>
  <sheets>
    <sheet name="Main" sheetId="1" r:id="rId1"/>
    <sheet name="UK" sheetId="3" r:id="rId2"/>
    <sheet name="Model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2" l="1"/>
  <c r="K40" i="2"/>
  <c r="K27" i="2"/>
  <c r="K38" i="2" s="1"/>
  <c r="K26" i="2"/>
  <c r="K21" i="2"/>
  <c r="K9" i="2"/>
  <c r="K128" i="2"/>
  <c r="K131" i="2" s="1"/>
  <c r="K118" i="2"/>
  <c r="K108" i="2"/>
  <c r="L122" i="2"/>
  <c r="M122" i="2"/>
  <c r="M120" i="2"/>
  <c r="L120" i="2"/>
  <c r="L118" i="2"/>
  <c r="M118" i="2"/>
  <c r="B105" i="2"/>
  <c r="I50" i="3"/>
  <c r="I52" i="3" s="1"/>
  <c r="I54" i="3" s="1"/>
  <c r="H50" i="3"/>
  <c r="H52" i="3" s="1"/>
  <c r="H54" i="3" s="1"/>
  <c r="G50" i="3"/>
  <c r="G52" i="3" s="1"/>
  <c r="G54" i="3" s="1"/>
  <c r="I41" i="3"/>
  <c r="H41" i="3"/>
  <c r="G41" i="3"/>
  <c r="H29" i="3"/>
  <c r="G29" i="3"/>
  <c r="I27" i="3"/>
  <c r="I29" i="3" s="1"/>
  <c r="H27" i="3"/>
  <c r="G27" i="3"/>
  <c r="I20" i="3"/>
  <c r="H20" i="3"/>
  <c r="G20" i="3"/>
  <c r="I15" i="3"/>
  <c r="H15" i="3"/>
  <c r="G15" i="3"/>
  <c r="I8" i="3"/>
  <c r="H8" i="3"/>
  <c r="G8" i="3"/>
  <c r="L45" i="2"/>
  <c r="M45" i="2"/>
  <c r="L38" i="2"/>
  <c r="M38" i="2"/>
  <c r="L21" i="2"/>
  <c r="M21" i="2"/>
  <c r="L93" i="2"/>
  <c r="L95" i="2" s="1"/>
  <c r="M93" i="2"/>
  <c r="M95" i="2" s="1"/>
  <c r="M97" i="2" s="1"/>
  <c r="L88" i="2"/>
  <c r="M88" i="2"/>
  <c r="L81" i="2"/>
  <c r="M81" i="2"/>
  <c r="L77" i="2"/>
  <c r="M77" i="2"/>
  <c r="L68" i="2"/>
  <c r="M68" i="2"/>
  <c r="L57" i="2"/>
  <c r="M57" i="2"/>
  <c r="L105" i="2" l="1"/>
  <c r="L108" i="2" s="1"/>
  <c r="L124" i="2" s="1"/>
  <c r="L128" i="2" s="1"/>
  <c r="L131" i="2" s="1"/>
  <c r="M40" i="2"/>
  <c r="M105" i="2"/>
  <c r="M108" i="2" s="1"/>
  <c r="M124" i="2" s="1"/>
  <c r="M128" i="2" s="1"/>
  <c r="M131" i="2" s="1"/>
  <c r="L40" i="2"/>
  <c r="L97" i="2"/>
  <c r="M83" i="2"/>
  <c r="L83" i="2"/>
</calcChain>
</file>

<file path=xl/sharedStrings.xml><?xml version="1.0" encoding="utf-8"?>
<sst xmlns="http://schemas.openxmlformats.org/spreadsheetml/2006/main" count="155" uniqueCount="136">
  <si>
    <t>Non-current assets</t>
  </si>
  <si>
    <t>Other non-current assets</t>
  </si>
  <si>
    <t>Loans to group companies</t>
  </si>
  <si>
    <t>Shares in group companies</t>
  </si>
  <si>
    <t>Current assets</t>
  </si>
  <si>
    <t>Accrued interest and rent</t>
  </si>
  <si>
    <t>other current assets</t>
  </si>
  <si>
    <t>Other receivables</t>
  </si>
  <si>
    <t>Recievables from group companies</t>
  </si>
  <si>
    <t>Cash and equivalents</t>
  </si>
  <si>
    <t>DTL</t>
  </si>
  <si>
    <t>Non-current liabilities</t>
  </si>
  <si>
    <t>Long-term borrowings</t>
  </si>
  <si>
    <t>Subordinated borrowings</t>
  </si>
  <si>
    <t>Current liabitlies</t>
  </si>
  <si>
    <t>Accrued and deferred liabilities</t>
  </si>
  <si>
    <t>other current liabitlies</t>
  </si>
  <si>
    <t>Payables to group companies</t>
  </si>
  <si>
    <t>loans from group companies</t>
  </si>
  <si>
    <t>net assets</t>
  </si>
  <si>
    <t>Total equity</t>
  </si>
  <si>
    <t>Other equity instruments</t>
  </si>
  <si>
    <t>net result</t>
  </si>
  <si>
    <t>remeasurement of DB pension scheme</t>
  </si>
  <si>
    <t>RE incl. treasury shares</t>
  </si>
  <si>
    <t>legal reserves in respect of group companies</t>
  </si>
  <si>
    <t>legal reserves - foreign currency translation reserve</t>
  </si>
  <si>
    <t>revalutation account</t>
  </si>
  <si>
    <t>share premium</t>
  </si>
  <si>
    <t>Share capital</t>
  </si>
  <si>
    <t>EUR million</t>
  </si>
  <si>
    <t>Commissions and expenses</t>
  </si>
  <si>
    <t>Interest charges and related fees</t>
  </si>
  <si>
    <t>Results before tax</t>
  </si>
  <si>
    <t>IT</t>
  </si>
  <si>
    <t>Results after tax</t>
  </si>
  <si>
    <t>Net result</t>
  </si>
  <si>
    <t>Net result group companies</t>
  </si>
  <si>
    <t>Interest income from derivatives</t>
  </si>
  <si>
    <t>Interest income from intercompany loans</t>
  </si>
  <si>
    <t>Interst income from short-term investments</t>
  </si>
  <si>
    <t>net foreign currency gains/(losses)</t>
  </si>
  <si>
    <t>net fair value change of derivatives</t>
  </si>
  <si>
    <t>Aegon Limited</t>
  </si>
  <si>
    <t>Aegon Limited Consolidated Statements</t>
  </si>
  <si>
    <t>Insurance service result</t>
  </si>
  <si>
    <t>Net income on reinsurance</t>
  </si>
  <si>
    <t>Insurance service expense</t>
  </si>
  <si>
    <t>Insurance revenue</t>
  </si>
  <si>
    <t>Insurance net investment result</t>
  </si>
  <si>
    <t>Interest expense</t>
  </si>
  <si>
    <t>Net reinsurance finacne income</t>
  </si>
  <si>
    <t>impairment</t>
  </si>
  <si>
    <t>results from fianncial transactions</t>
  </si>
  <si>
    <t>other investment income</t>
  </si>
  <si>
    <t>interest revenue on financial instruments calculated using effective interest method</t>
  </si>
  <si>
    <t>interest revenue on financial instruments measured at FVPL</t>
  </si>
  <si>
    <t>insureance finance income</t>
  </si>
  <si>
    <t>other net investment result</t>
  </si>
  <si>
    <t>interest expense</t>
  </si>
  <si>
    <t>investement contract income</t>
  </si>
  <si>
    <t>results from financial transactions</t>
  </si>
  <si>
    <t>Financial net investment result</t>
  </si>
  <si>
    <t>other financing income</t>
  </si>
  <si>
    <t>interest charges</t>
  </si>
  <si>
    <t>Total net investment result</t>
  </si>
  <si>
    <t>Other result</t>
  </si>
  <si>
    <t>other income / (charges)</t>
  </si>
  <si>
    <t>other operating expenses</t>
  </si>
  <si>
    <t>fees and commission income</t>
  </si>
  <si>
    <t>NCI</t>
  </si>
  <si>
    <t>Net result attributable to shareholders</t>
  </si>
  <si>
    <t>net results from continuing and discontinued operations</t>
  </si>
  <si>
    <t>Net result from discontinued operations</t>
  </si>
  <si>
    <t>net result from continured operations</t>
  </si>
  <si>
    <t>income tax</t>
  </si>
  <si>
    <t>result before tax from continuing operations</t>
  </si>
  <si>
    <t>Share in P&amp;L of associates</t>
  </si>
  <si>
    <t>Share in P&amp;L of JV</t>
  </si>
  <si>
    <t>Result before share in P&amp;L of JV, assoc. and tax</t>
  </si>
  <si>
    <t>Total assets</t>
  </si>
  <si>
    <t>intangible assets</t>
  </si>
  <si>
    <t xml:space="preserve">other assest and receivables </t>
  </si>
  <si>
    <t>deferred expeneses</t>
  </si>
  <si>
    <t>DTA</t>
  </si>
  <si>
    <t>Reimbursement rights</t>
  </si>
  <si>
    <t>Defined benefit assets</t>
  </si>
  <si>
    <t>Insurance contract assets</t>
  </si>
  <si>
    <t>Reinsurance contract assets</t>
  </si>
  <si>
    <t>iInvestement in associates</t>
  </si>
  <si>
    <t>Investment in joint ventures</t>
  </si>
  <si>
    <t>Derivatives</t>
  </si>
  <si>
    <t>Investments</t>
  </si>
  <si>
    <t>Assets held for sale/disposal groups</t>
  </si>
  <si>
    <t>Total liabilities</t>
  </si>
  <si>
    <t>accruals</t>
  </si>
  <si>
    <t>other liabilities</t>
  </si>
  <si>
    <t>Liabilities held for sale/disposal groups</t>
  </si>
  <si>
    <t>Deferred gains</t>
  </si>
  <si>
    <t>Deferred benfit liabilities</t>
  </si>
  <si>
    <t>Provisions</t>
  </si>
  <si>
    <t>Borrowings</t>
  </si>
  <si>
    <t>Investment contracts without discretionary participation features</t>
  </si>
  <si>
    <t>Investment contracts with discretionary participation features</t>
  </si>
  <si>
    <t>Incsurance contract liabilities</t>
  </si>
  <si>
    <t>Reinsurance contract liabilities</t>
  </si>
  <si>
    <t>Trust pass-through securities</t>
  </si>
  <si>
    <t>Net assets</t>
  </si>
  <si>
    <t>Group equity</t>
  </si>
  <si>
    <t>Shareholders' equity</t>
  </si>
  <si>
    <t>P&amp;L</t>
  </si>
  <si>
    <t>BS</t>
  </si>
  <si>
    <t>CF</t>
  </si>
  <si>
    <t>result before tax</t>
  </si>
  <si>
    <t>Non-cash items</t>
  </si>
  <si>
    <t>other</t>
  </si>
  <si>
    <t>income from associates</t>
  </si>
  <si>
    <t>income from JV</t>
  </si>
  <si>
    <t>release of cash flow hedgin reserve</t>
  </si>
  <si>
    <t>Results from (re)insurance contracts and investment contracts with discretionary participating features</t>
  </si>
  <si>
    <t>Amortisation and depreciations</t>
  </si>
  <si>
    <t>Change in accruals</t>
  </si>
  <si>
    <t>Cash flow movements on operating items not reflected in income</t>
  </si>
  <si>
    <t>CFFO</t>
  </si>
  <si>
    <t>CFFI</t>
  </si>
  <si>
    <t>CFFF</t>
  </si>
  <si>
    <t>Net increase in cash</t>
  </si>
  <si>
    <t>Opening cash</t>
  </si>
  <si>
    <t>FX</t>
  </si>
  <si>
    <t>Closing net cash</t>
  </si>
  <si>
    <t>Other revenue</t>
  </si>
  <si>
    <t>Income from reinsurance ceded</t>
  </si>
  <si>
    <t>Results from financil transactions</t>
  </si>
  <si>
    <t>other income</t>
  </si>
  <si>
    <t>other charges</t>
  </si>
  <si>
    <t>buybacks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</si>
</sst>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9883-C74E-4BC9-8505-07CAF99F5D61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C34A-B36D-4FAB-B6CC-8483E1C75750}">
  <dimension ref="B2:I54"/>
  <sheetViews>
    <sheetView tabSelected="1" topLeftCell="A9" workbookViewId="0">
      <selection activeCell="F20" sqref="F20"/>
    </sheetView>
  </sheetViews>
  <sheetFormatPr defaultRowHeight="12" x14ac:dyDescent="0.2"/>
  <cols>
    <col min="1" max="16384" width="9.140625" style="1"/>
  </cols>
  <sheetData>
    <row r="2" spans="2:9" ht="12.75" x14ac:dyDescent="0.2">
      <c r="B2" s="2" t="s">
        <v>43</v>
      </c>
      <c r="C2" s="2"/>
      <c r="D2" s="2"/>
      <c r="E2" s="2"/>
      <c r="F2" s="2"/>
      <c r="G2" s="2">
        <v>2021</v>
      </c>
      <c r="H2" s="2">
        <v>2022</v>
      </c>
      <c r="I2" s="2">
        <v>2023</v>
      </c>
    </row>
    <row r="3" spans="2:9" ht="12.75" x14ac:dyDescent="0.2">
      <c r="B3" s="2"/>
      <c r="C3" s="2"/>
      <c r="D3" s="2"/>
      <c r="E3" s="2"/>
      <c r="F3" s="2"/>
      <c r="G3" s="2" t="s">
        <v>30</v>
      </c>
      <c r="H3" s="2" t="s">
        <v>30</v>
      </c>
      <c r="I3" s="2" t="s">
        <v>30</v>
      </c>
    </row>
    <row r="4" spans="2:9" ht="12.75" x14ac:dyDescent="0.2">
      <c r="B4" s="2"/>
      <c r="C4" s="2"/>
      <c r="D4" s="2"/>
      <c r="E4" s="2"/>
      <c r="F4" s="2"/>
      <c r="G4" s="2"/>
      <c r="H4" s="2"/>
      <c r="I4" s="2"/>
    </row>
    <row r="5" spans="2:9" ht="12.75" x14ac:dyDescent="0.2">
      <c r="B5" s="2" t="s">
        <v>3</v>
      </c>
      <c r="C5" s="2"/>
      <c r="D5" s="2"/>
      <c r="E5" s="2"/>
      <c r="F5" s="2"/>
      <c r="G5" s="3">
        <v>26511</v>
      </c>
      <c r="H5" s="3">
        <v>10338</v>
      </c>
      <c r="I5" s="3">
        <v>8536</v>
      </c>
    </row>
    <row r="6" spans="2:9" ht="12.75" x14ac:dyDescent="0.2">
      <c r="B6" s="2" t="s">
        <v>2</v>
      </c>
      <c r="C6" s="2"/>
      <c r="D6" s="2"/>
      <c r="E6" s="2"/>
      <c r="F6" s="2"/>
      <c r="G6" s="3">
        <v>1829</v>
      </c>
      <c r="H6" s="3">
        <v>1435</v>
      </c>
      <c r="I6" s="3">
        <v>780</v>
      </c>
    </row>
    <row r="7" spans="2:9" ht="12.75" x14ac:dyDescent="0.2">
      <c r="B7" s="2" t="s">
        <v>1</v>
      </c>
      <c r="C7" s="2"/>
      <c r="D7" s="2"/>
      <c r="E7" s="2"/>
      <c r="F7" s="2"/>
      <c r="G7" s="3">
        <v>138</v>
      </c>
      <c r="H7" s="3">
        <v>109</v>
      </c>
      <c r="I7" s="3">
        <v>0</v>
      </c>
    </row>
    <row r="8" spans="2:9" ht="12.75" x14ac:dyDescent="0.2">
      <c r="B8" s="4" t="s">
        <v>0</v>
      </c>
      <c r="C8" s="4"/>
      <c r="D8" s="4"/>
      <c r="E8" s="4"/>
      <c r="F8" s="4"/>
      <c r="G8" s="5">
        <f>SUM(G5:G7)</f>
        <v>28478</v>
      </c>
      <c r="H8" s="5">
        <f>SUM(H5:H7)</f>
        <v>11882</v>
      </c>
      <c r="I8" s="5">
        <f>SUM(I5:I7)</f>
        <v>9316</v>
      </c>
    </row>
    <row r="9" spans="2:9" ht="12.75" x14ac:dyDescent="0.2">
      <c r="B9" s="2"/>
      <c r="C9" s="2"/>
      <c r="D9" s="2"/>
      <c r="E9" s="2"/>
      <c r="F9" s="2"/>
      <c r="G9" s="3"/>
      <c r="H9" s="3"/>
      <c r="I9" s="3"/>
    </row>
    <row r="10" spans="2:9" ht="12.75" x14ac:dyDescent="0.2">
      <c r="B10" s="2" t="s">
        <v>8</v>
      </c>
      <c r="C10" s="2"/>
      <c r="D10" s="2"/>
      <c r="E10" s="2"/>
      <c r="F10" s="2"/>
      <c r="G10" s="3">
        <v>35</v>
      </c>
      <c r="H10" s="3">
        <v>31</v>
      </c>
      <c r="I10" s="3">
        <v>138</v>
      </c>
    </row>
    <row r="11" spans="2:9" ht="12.75" x14ac:dyDescent="0.2">
      <c r="B11" s="2" t="s">
        <v>7</v>
      </c>
      <c r="C11" s="2"/>
      <c r="D11" s="2"/>
      <c r="E11" s="2"/>
      <c r="F11" s="2"/>
      <c r="G11" s="3">
        <v>181</v>
      </c>
      <c r="H11" s="3">
        <v>236</v>
      </c>
      <c r="I11" s="3">
        <v>77</v>
      </c>
    </row>
    <row r="12" spans="2:9" ht="12.75" x14ac:dyDescent="0.2">
      <c r="B12" s="2" t="s">
        <v>6</v>
      </c>
      <c r="C12" s="2"/>
      <c r="D12" s="2"/>
      <c r="E12" s="2"/>
      <c r="F12" s="2"/>
      <c r="G12" s="3">
        <v>90</v>
      </c>
      <c r="H12" s="3">
        <v>123</v>
      </c>
      <c r="I12" s="3">
        <v>48</v>
      </c>
    </row>
    <row r="13" spans="2:9" ht="12.75" x14ac:dyDescent="0.2">
      <c r="B13" s="2" t="s">
        <v>5</v>
      </c>
      <c r="C13" s="2"/>
      <c r="D13" s="2"/>
      <c r="E13" s="2"/>
      <c r="F13" s="2"/>
      <c r="G13" s="3">
        <v>6</v>
      </c>
      <c r="H13" s="3">
        <v>9</v>
      </c>
      <c r="I13" s="3">
        <v>18</v>
      </c>
    </row>
    <row r="14" spans="2:9" ht="12.75" x14ac:dyDescent="0.2">
      <c r="B14" s="2" t="s">
        <v>9</v>
      </c>
      <c r="C14" s="2"/>
      <c r="D14" s="2"/>
      <c r="E14" s="2"/>
      <c r="F14" s="2"/>
      <c r="G14" s="3">
        <v>1204</v>
      </c>
      <c r="H14" s="3">
        <v>1619</v>
      </c>
      <c r="I14" s="3">
        <v>2304</v>
      </c>
    </row>
    <row r="15" spans="2:9" ht="12.75" x14ac:dyDescent="0.2">
      <c r="B15" s="4" t="s">
        <v>4</v>
      </c>
      <c r="C15" s="4"/>
      <c r="D15" s="4"/>
      <c r="E15" s="4"/>
      <c r="F15" s="4"/>
      <c r="G15" s="5">
        <f>SUM(G10:G14)</f>
        <v>1516</v>
      </c>
      <c r="H15" s="5">
        <f>SUM(H10:H14)</f>
        <v>2018</v>
      </c>
      <c r="I15" s="5">
        <f>SUM(I10:I14)</f>
        <v>2585</v>
      </c>
    </row>
    <row r="16" spans="2:9" ht="12.75" x14ac:dyDescent="0.2">
      <c r="B16" s="2"/>
      <c r="C16" s="2"/>
      <c r="D16" s="2"/>
      <c r="E16" s="2"/>
      <c r="F16" s="2"/>
      <c r="G16" s="3"/>
      <c r="H16" s="3"/>
      <c r="I16" s="3"/>
    </row>
    <row r="17" spans="2:9" ht="12.75" x14ac:dyDescent="0.2">
      <c r="B17" s="2"/>
      <c r="C17" s="2"/>
      <c r="D17" s="2"/>
      <c r="E17" s="2"/>
      <c r="F17" s="2"/>
      <c r="G17" s="3"/>
      <c r="H17" s="3"/>
      <c r="I17" s="3"/>
    </row>
    <row r="18" spans="2:9" ht="12.75" x14ac:dyDescent="0.2">
      <c r="B18" s="2" t="s">
        <v>13</v>
      </c>
      <c r="C18" s="2"/>
      <c r="D18" s="2"/>
      <c r="E18" s="2"/>
      <c r="F18" s="2"/>
      <c r="G18" s="3">
        <v>1396</v>
      </c>
      <c r="H18" s="3">
        <v>1442</v>
      </c>
      <c r="I18" s="3">
        <v>1418</v>
      </c>
    </row>
    <row r="19" spans="2:9" ht="12.75" x14ac:dyDescent="0.2">
      <c r="B19" s="2" t="s">
        <v>12</v>
      </c>
      <c r="C19" s="2"/>
      <c r="D19" s="2"/>
      <c r="E19" s="2"/>
      <c r="F19" s="2"/>
      <c r="G19" s="3">
        <v>1266</v>
      </c>
      <c r="H19" s="3">
        <v>1226</v>
      </c>
      <c r="I19" s="3">
        <v>745</v>
      </c>
    </row>
    <row r="20" spans="2:9" ht="12.75" x14ac:dyDescent="0.2">
      <c r="B20" s="4" t="s">
        <v>11</v>
      </c>
      <c r="C20" s="4"/>
      <c r="D20" s="4"/>
      <c r="E20" s="4"/>
      <c r="F20" s="4"/>
      <c r="G20" s="5">
        <f>SUM(G18:G19)</f>
        <v>2662</v>
      </c>
      <c r="H20" s="5">
        <f>SUM(H18:H19)</f>
        <v>2668</v>
      </c>
      <c r="I20" s="5">
        <f>SUM(I18:I19)</f>
        <v>2163</v>
      </c>
    </row>
    <row r="21" spans="2:9" ht="12.75" x14ac:dyDescent="0.2">
      <c r="B21" s="2"/>
      <c r="C21" s="2"/>
      <c r="D21" s="2"/>
      <c r="E21" s="2"/>
      <c r="F21" s="2"/>
      <c r="G21" s="3"/>
      <c r="H21" s="3"/>
      <c r="I21" s="3"/>
    </row>
    <row r="22" spans="2:9" ht="12.75" x14ac:dyDescent="0.2">
      <c r="B22" s="2" t="s">
        <v>10</v>
      </c>
      <c r="C22" s="2"/>
      <c r="D22" s="2"/>
      <c r="E22" s="2"/>
      <c r="F22" s="2"/>
      <c r="G22" s="3">
        <v>0</v>
      </c>
      <c r="H22" s="3">
        <v>0</v>
      </c>
      <c r="I22" s="3">
        <v>3</v>
      </c>
    </row>
    <row r="23" spans="2:9" ht="12.75" x14ac:dyDescent="0.2">
      <c r="B23" s="2" t="s">
        <v>18</v>
      </c>
      <c r="C23" s="2"/>
      <c r="D23" s="2"/>
      <c r="E23" s="2"/>
      <c r="F23" s="2"/>
      <c r="G23" s="3">
        <v>7</v>
      </c>
      <c r="H23" s="3">
        <v>13</v>
      </c>
      <c r="I23" s="3">
        <v>4</v>
      </c>
    </row>
    <row r="24" spans="2:9" ht="12.75" x14ac:dyDescent="0.2">
      <c r="B24" s="2" t="s">
        <v>17</v>
      </c>
      <c r="C24" s="2"/>
      <c r="D24" s="2"/>
      <c r="E24" s="2"/>
      <c r="F24" s="2"/>
      <c r="G24" s="3">
        <v>422</v>
      </c>
      <c r="H24" s="3">
        <v>147</v>
      </c>
      <c r="I24" s="3">
        <v>73</v>
      </c>
    </row>
    <row r="25" spans="2:9" ht="12.75" x14ac:dyDescent="0.2">
      <c r="B25" s="2" t="s">
        <v>16</v>
      </c>
      <c r="C25" s="2"/>
      <c r="D25" s="2"/>
      <c r="E25" s="2"/>
      <c r="F25" s="2"/>
      <c r="G25" s="3">
        <v>227</v>
      </c>
      <c r="H25" s="3">
        <v>282</v>
      </c>
      <c r="I25" s="3">
        <v>202</v>
      </c>
    </row>
    <row r="26" spans="2:9" ht="12.75" x14ac:dyDescent="0.2">
      <c r="B26" s="2" t="s">
        <v>15</v>
      </c>
      <c r="C26" s="2"/>
      <c r="D26" s="2"/>
      <c r="E26" s="2"/>
      <c r="F26" s="2"/>
      <c r="G26" s="3">
        <v>31</v>
      </c>
      <c r="H26" s="3">
        <v>31</v>
      </c>
      <c r="I26" s="3">
        <v>30</v>
      </c>
    </row>
    <row r="27" spans="2:9" ht="12.75" x14ac:dyDescent="0.2">
      <c r="B27" s="4" t="s">
        <v>14</v>
      </c>
      <c r="C27" s="4"/>
      <c r="D27" s="4"/>
      <c r="E27" s="4"/>
      <c r="F27" s="4"/>
      <c r="G27" s="5">
        <f>SUM(G22:G26)</f>
        <v>687</v>
      </c>
      <c r="H27" s="5">
        <f>SUM(H22:H26)</f>
        <v>473</v>
      </c>
      <c r="I27" s="5">
        <f>SUM(I22:I26)</f>
        <v>312</v>
      </c>
    </row>
    <row r="28" spans="2:9" ht="12.75" x14ac:dyDescent="0.2">
      <c r="B28" s="2"/>
      <c r="C28" s="2"/>
      <c r="D28" s="2"/>
      <c r="E28" s="2"/>
      <c r="F28" s="2"/>
      <c r="G28" s="3"/>
      <c r="H28" s="3"/>
      <c r="I28" s="3"/>
    </row>
    <row r="29" spans="2:9" ht="12.75" x14ac:dyDescent="0.2">
      <c r="B29" s="4" t="s">
        <v>19</v>
      </c>
      <c r="C29" s="4"/>
      <c r="D29" s="4"/>
      <c r="E29" s="4"/>
      <c r="F29" s="4"/>
      <c r="G29" s="5">
        <f>+G8+G15-G20-G27</f>
        <v>26645</v>
      </c>
      <c r="H29" s="5">
        <f>+H8+H15-H20-H27</f>
        <v>10759</v>
      </c>
      <c r="I29" s="5">
        <f>+I8+I15-I20-I27</f>
        <v>9426</v>
      </c>
    </row>
    <row r="30" spans="2:9" ht="12.75" x14ac:dyDescent="0.2">
      <c r="B30" s="2"/>
      <c r="C30" s="2"/>
      <c r="D30" s="2"/>
      <c r="E30" s="2"/>
      <c r="F30" s="2"/>
      <c r="G30" s="3"/>
      <c r="H30" s="3"/>
      <c r="I30" s="3"/>
    </row>
    <row r="31" spans="2:9" ht="12.75" x14ac:dyDescent="0.2">
      <c r="B31" s="2" t="s">
        <v>29</v>
      </c>
      <c r="C31" s="2"/>
      <c r="D31" s="2"/>
      <c r="E31" s="2"/>
      <c r="F31" s="2"/>
      <c r="G31" s="3">
        <v>321</v>
      </c>
      <c r="H31" s="3">
        <v>319</v>
      </c>
      <c r="I31" s="3">
        <v>265</v>
      </c>
    </row>
    <row r="32" spans="2:9" ht="12.75" x14ac:dyDescent="0.2">
      <c r="B32" s="2" t="s">
        <v>28</v>
      </c>
      <c r="C32" s="2"/>
      <c r="D32" s="2"/>
      <c r="E32" s="2"/>
      <c r="F32" s="2"/>
      <c r="G32" s="3">
        <v>7033</v>
      </c>
      <c r="H32" s="3">
        <v>6853</v>
      </c>
      <c r="I32" s="3">
        <v>6853</v>
      </c>
    </row>
    <row r="33" spans="2:9" ht="12.75" x14ac:dyDescent="0.2">
      <c r="B33" s="2" t="s">
        <v>27</v>
      </c>
      <c r="C33" s="2"/>
      <c r="D33" s="2"/>
      <c r="E33" s="2"/>
      <c r="F33" s="2"/>
      <c r="G33" s="3">
        <v>6453</v>
      </c>
      <c r="H33" s="3">
        <v>-4551</v>
      </c>
      <c r="I33" s="3">
        <v>-3760</v>
      </c>
    </row>
    <row r="34" spans="2:9" ht="12.75" x14ac:dyDescent="0.2">
      <c r="B34" s="2" t="s">
        <v>26</v>
      </c>
      <c r="C34" s="2"/>
      <c r="D34" s="2"/>
      <c r="E34" s="2"/>
      <c r="F34" s="2"/>
      <c r="G34" s="3">
        <v>258</v>
      </c>
      <c r="H34" s="3">
        <v>736</v>
      </c>
      <c r="I34" s="3">
        <v>474</v>
      </c>
    </row>
    <row r="35" spans="2:9" ht="12.75" x14ac:dyDescent="0.2">
      <c r="B35" s="2" t="s">
        <v>25</v>
      </c>
      <c r="C35" s="2"/>
      <c r="D35" s="2"/>
      <c r="E35" s="2"/>
      <c r="F35" s="2"/>
      <c r="G35" s="3">
        <v>2316</v>
      </c>
      <c r="H35" s="3">
        <v>2821</v>
      </c>
      <c r="I35" s="3">
        <v>1134</v>
      </c>
    </row>
    <row r="36" spans="2:9" ht="12.75" x14ac:dyDescent="0.2">
      <c r="B36" s="2" t="s">
        <v>24</v>
      </c>
      <c r="C36" s="2"/>
      <c r="D36" s="2"/>
      <c r="E36" s="2"/>
      <c r="F36" s="2"/>
      <c r="G36" s="3">
        <v>8450</v>
      </c>
      <c r="H36" s="3">
        <v>5221</v>
      </c>
      <c r="I36" s="3">
        <v>3693</v>
      </c>
    </row>
    <row r="37" spans="2:9" ht="12.75" x14ac:dyDescent="0.2">
      <c r="B37" s="2" t="s">
        <v>23</v>
      </c>
      <c r="C37" s="2"/>
      <c r="D37" s="2"/>
      <c r="E37" s="2"/>
      <c r="F37" s="2"/>
      <c r="G37" s="3">
        <v>-2199</v>
      </c>
      <c r="H37" s="3">
        <v>-1565</v>
      </c>
      <c r="I37" s="3">
        <v>-1006</v>
      </c>
    </row>
    <row r="38" spans="2:9" ht="12.75" x14ac:dyDescent="0.2">
      <c r="B38" s="2" t="s">
        <v>22</v>
      </c>
      <c r="C38" s="2"/>
      <c r="D38" s="2"/>
      <c r="E38" s="2"/>
      <c r="F38" s="2"/>
      <c r="G38" s="3">
        <v>1651</v>
      </c>
      <c r="H38" s="3">
        <v>-1019</v>
      </c>
      <c r="I38" s="3">
        <v>-179</v>
      </c>
    </row>
    <row r="39" spans="2:9" ht="12.75" x14ac:dyDescent="0.2">
      <c r="B39" s="2" t="s">
        <v>21</v>
      </c>
      <c r="C39" s="2"/>
      <c r="D39" s="2"/>
      <c r="E39" s="2"/>
      <c r="F39" s="2"/>
      <c r="G39" s="3">
        <v>2363</v>
      </c>
      <c r="H39" s="3">
        <v>1943</v>
      </c>
      <c r="I39" s="3">
        <v>1951</v>
      </c>
    </row>
    <row r="40" spans="2:9" ht="12.75" x14ac:dyDescent="0.2">
      <c r="B40" s="2"/>
      <c r="C40" s="2"/>
      <c r="D40" s="2"/>
      <c r="E40" s="2"/>
      <c r="F40" s="2"/>
      <c r="G40" s="3"/>
      <c r="H40" s="3"/>
      <c r="I40" s="3"/>
    </row>
    <row r="41" spans="2:9" ht="12.75" x14ac:dyDescent="0.2">
      <c r="B41" s="4" t="s">
        <v>20</v>
      </c>
      <c r="C41" s="4"/>
      <c r="D41" s="4"/>
      <c r="E41" s="4"/>
      <c r="F41" s="4"/>
      <c r="G41" s="5">
        <f>SUM(G31:G39)</f>
        <v>26646</v>
      </c>
      <c r="H41" s="5">
        <f>SUM(H31:H39)</f>
        <v>10758</v>
      </c>
      <c r="I41" s="5">
        <f>SUM(I31:I39)</f>
        <v>9425</v>
      </c>
    </row>
    <row r="42" spans="2:9" ht="12.75" x14ac:dyDescent="0.2">
      <c r="B42" s="2"/>
      <c r="C42" s="2"/>
      <c r="D42" s="2"/>
      <c r="E42" s="2"/>
      <c r="F42" s="2"/>
      <c r="G42" s="3"/>
      <c r="H42" s="2"/>
      <c r="I42" s="2"/>
    </row>
    <row r="43" spans="2:9" ht="12.75" x14ac:dyDescent="0.2">
      <c r="B43" s="2" t="s">
        <v>40</v>
      </c>
      <c r="C43" s="2"/>
      <c r="D43" s="2"/>
      <c r="E43" s="2"/>
      <c r="F43" s="2"/>
      <c r="G43" s="3">
        <v>0</v>
      </c>
      <c r="H43" s="2">
        <v>0</v>
      </c>
      <c r="I43" s="2">
        <v>82</v>
      </c>
    </row>
    <row r="44" spans="2:9" ht="12.75" x14ac:dyDescent="0.2">
      <c r="B44" s="2" t="s">
        <v>39</v>
      </c>
      <c r="C44" s="2"/>
      <c r="D44" s="2"/>
      <c r="E44" s="2"/>
      <c r="F44" s="2"/>
      <c r="G44" s="3">
        <v>12</v>
      </c>
      <c r="H44" s="2">
        <v>14</v>
      </c>
      <c r="I44" s="2">
        <v>20</v>
      </c>
    </row>
    <row r="45" spans="2:9" ht="12.75" x14ac:dyDescent="0.2">
      <c r="B45" s="2" t="s">
        <v>38</v>
      </c>
      <c r="C45" s="2"/>
      <c r="D45" s="2"/>
      <c r="E45" s="2"/>
      <c r="F45" s="2"/>
      <c r="G45" s="3">
        <v>1</v>
      </c>
      <c r="H45" s="2">
        <v>7</v>
      </c>
      <c r="I45" s="2">
        <v>-14</v>
      </c>
    </row>
    <row r="46" spans="2:9" ht="12.75" x14ac:dyDescent="0.2">
      <c r="B46" s="2" t="s">
        <v>42</v>
      </c>
      <c r="C46" s="2"/>
      <c r="D46" s="2"/>
      <c r="E46" s="2"/>
      <c r="F46" s="2"/>
      <c r="G46" s="3">
        <v>5</v>
      </c>
      <c r="H46" s="2">
        <v>-30</v>
      </c>
      <c r="I46" s="2">
        <v>19</v>
      </c>
    </row>
    <row r="47" spans="2:9" ht="12.75" x14ac:dyDescent="0.2">
      <c r="B47" s="2" t="s">
        <v>41</v>
      </c>
      <c r="C47" s="2"/>
      <c r="D47" s="2"/>
      <c r="E47" s="2"/>
      <c r="F47" s="2"/>
      <c r="G47" s="3">
        <v>-1</v>
      </c>
      <c r="H47" s="2">
        <v>0</v>
      </c>
      <c r="I47" s="2">
        <v>1</v>
      </c>
    </row>
    <row r="48" spans="2:9" ht="12.75" x14ac:dyDescent="0.2">
      <c r="B48" s="2" t="s">
        <v>31</v>
      </c>
      <c r="C48" s="2"/>
      <c r="D48" s="2"/>
      <c r="E48" s="2"/>
      <c r="F48" s="2"/>
      <c r="G48" s="3">
        <v>-80</v>
      </c>
      <c r="H48" s="2">
        <v>-68</v>
      </c>
      <c r="I48" s="2">
        <v>-104</v>
      </c>
    </row>
    <row r="49" spans="2:9" ht="12.75" x14ac:dyDescent="0.2">
      <c r="B49" s="2" t="s">
        <v>32</v>
      </c>
      <c r="C49" s="2"/>
      <c r="D49" s="2"/>
      <c r="E49" s="2"/>
      <c r="F49" s="2"/>
      <c r="G49" s="3">
        <v>-129</v>
      </c>
      <c r="H49" s="2">
        <v>-127</v>
      </c>
      <c r="I49" s="2">
        <v>-137</v>
      </c>
    </row>
    <row r="50" spans="2:9" ht="12.75" x14ac:dyDescent="0.2">
      <c r="B50" s="4" t="s">
        <v>33</v>
      </c>
      <c r="C50" s="4"/>
      <c r="D50" s="4"/>
      <c r="E50" s="4"/>
      <c r="F50" s="4"/>
      <c r="G50" s="5">
        <f>SUM(G43:G49)</f>
        <v>-192</v>
      </c>
      <c r="H50" s="4">
        <f>SUM(H43:H49)</f>
        <v>-204</v>
      </c>
      <c r="I50" s="4">
        <f>SUM(I43:I49)</f>
        <v>-133</v>
      </c>
    </row>
    <row r="51" spans="2:9" ht="12.75" x14ac:dyDescent="0.2">
      <c r="B51" s="2" t="s">
        <v>34</v>
      </c>
      <c r="C51" s="2"/>
      <c r="D51" s="2"/>
      <c r="E51" s="2"/>
      <c r="F51" s="2"/>
      <c r="G51" s="3">
        <v>54</v>
      </c>
      <c r="H51" s="2">
        <v>47</v>
      </c>
      <c r="I51" s="2">
        <v>19</v>
      </c>
    </row>
    <row r="52" spans="2:9" ht="12.75" x14ac:dyDescent="0.2">
      <c r="B52" s="4" t="s">
        <v>35</v>
      </c>
      <c r="C52" s="4"/>
      <c r="D52" s="4"/>
      <c r="E52" s="4"/>
      <c r="F52" s="4"/>
      <c r="G52" s="5">
        <f>SUM(G50:G51)</f>
        <v>-138</v>
      </c>
      <c r="H52" s="4">
        <f>SUM(H50:H51)</f>
        <v>-157</v>
      </c>
      <c r="I52" s="4">
        <f>SUM(I50:I51)</f>
        <v>-114</v>
      </c>
    </row>
    <row r="53" spans="2:9" ht="12.75" x14ac:dyDescent="0.2">
      <c r="B53" s="2" t="s">
        <v>37</v>
      </c>
      <c r="C53" s="2"/>
      <c r="D53" s="2"/>
      <c r="E53" s="2"/>
      <c r="F53" s="2"/>
      <c r="G53" s="3">
        <v>1791</v>
      </c>
      <c r="H53" s="2">
        <v>-861</v>
      </c>
      <c r="I53" s="2">
        <v>-65</v>
      </c>
    </row>
    <row r="54" spans="2:9" ht="12.75" x14ac:dyDescent="0.2">
      <c r="B54" s="4" t="s">
        <v>36</v>
      </c>
      <c r="C54" s="4"/>
      <c r="D54" s="4"/>
      <c r="E54" s="4"/>
      <c r="F54" s="4"/>
      <c r="G54" s="5">
        <f>SUM(G52:G53)</f>
        <v>1653</v>
      </c>
      <c r="H54" s="4">
        <f>SUM(H52:H53)</f>
        <v>-1018</v>
      </c>
      <c r="I54" s="4">
        <f>SUM(I52:I53)</f>
        <v>-179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BE0B-99B8-4FD2-92A3-4364173591B6}">
  <dimension ref="B2:N154"/>
  <sheetViews>
    <sheetView topLeftCell="A22" workbookViewId="0">
      <selection activeCell="M21" sqref="M21"/>
    </sheetView>
  </sheetViews>
  <sheetFormatPr defaultRowHeight="12.75" x14ac:dyDescent="0.2"/>
  <cols>
    <col min="1" max="16384" width="9.140625" style="2"/>
  </cols>
  <sheetData>
    <row r="2" spans="2:13" x14ac:dyDescent="0.2">
      <c r="B2" s="2" t="s">
        <v>44</v>
      </c>
    </row>
    <row r="4" spans="2:13" x14ac:dyDescent="0.2">
      <c r="B4" s="4" t="s">
        <v>111</v>
      </c>
      <c r="K4" s="2">
        <v>2021</v>
      </c>
      <c r="L4" s="2">
        <v>2022</v>
      </c>
      <c r="M4" s="2">
        <v>2023</v>
      </c>
    </row>
    <row r="5" spans="2:13" x14ac:dyDescent="0.2">
      <c r="K5" s="2" t="s">
        <v>30</v>
      </c>
      <c r="L5" s="2" t="s">
        <v>30</v>
      </c>
      <c r="M5" s="2" t="s">
        <v>30</v>
      </c>
    </row>
    <row r="7" spans="2:13" x14ac:dyDescent="0.2">
      <c r="B7" s="2" t="s">
        <v>9</v>
      </c>
      <c r="K7" s="3">
        <v>6889</v>
      </c>
      <c r="L7" s="3">
        <v>3402</v>
      </c>
      <c r="M7" s="3">
        <v>4074</v>
      </c>
    </row>
    <row r="8" spans="2:13" x14ac:dyDescent="0.2">
      <c r="B8" s="2" t="s">
        <v>93</v>
      </c>
      <c r="K8" s="3">
        <v>0</v>
      </c>
      <c r="L8" s="3">
        <v>88440</v>
      </c>
      <c r="M8" s="3">
        <v>432</v>
      </c>
    </row>
    <row r="9" spans="2:13" x14ac:dyDescent="0.2">
      <c r="B9" s="2" t="s">
        <v>92</v>
      </c>
      <c r="K9" s="3">
        <f>158463+250953</f>
        <v>409416</v>
      </c>
      <c r="L9" s="3">
        <v>254759</v>
      </c>
      <c r="M9" s="3">
        <v>266382</v>
      </c>
    </row>
    <row r="10" spans="2:13" x14ac:dyDescent="0.2">
      <c r="B10" s="2" t="s">
        <v>91</v>
      </c>
      <c r="K10" s="3">
        <v>8827</v>
      </c>
      <c r="L10" s="3">
        <v>2771</v>
      </c>
      <c r="M10" s="3">
        <v>1429</v>
      </c>
    </row>
    <row r="11" spans="2:13" x14ac:dyDescent="0.2">
      <c r="B11" s="2" t="s">
        <v>90</v>
      </c>
      <c r="K11" s="3">
        <v>1743</v>
      </c>
      <c r="L11" s="3">
        <v>1430</v>
      </c>
      <c r="M11" s="3">
        <v>1430</v>
      </c>
    </row>
    <row r="12" spans="2:13" x14ac:dyDescent="0.2">
      <c r="B12" s="2" t="s">
        <v>89</v>
      </c>
      <c r="K12" s="3">
        <v>1289</v>
      </c>
      <c r="L12" s="3">
        <v>165</v>
      </c>
      <c r="M12" s="3">
        <v>2906</v>
      </c>
    </row>
    <row r="13" spans="2:13" x14ac:dyDescent="0.2">
      <c r="B13" s="2" t="s">
        <v>88</v>
      </c>
      <c r="K13" s="3">
        <v>20992</v>
      </c>
      <c r="L13" s="3">
        <v>16939</v>
      </c>
      <c r="M13" s="3">
        <v>16608</v>
      </c>
    </row>
    <row r="14" spans="2:13" x14ac:dyDescent="0.2">
      <c r="B14" s="2" t="s">
        <v>87</v>
      </c>
      <c r="K14" s="3">
        <v>0</v>
      </c>
      <c r="L14" s="3">
        <v>36</v>
      </c>
      <c r="M14" s="3">
        <v>185</v>
      </c>
    </row>
    <row r="15" spans="2:13" x14ac:dyDescent="0.2">
      <c r="B15" s="2" t="s">
        <v>86</v>
      </c>
      <c r="K15" s="3">
        <v>119</v>
      </c>
      <c r="L15" s="3">
        <v>87</v>
      </c>
      <c r="M15" s="3">
        <v>103</v>
      </c>
    </row>
    <row r="16" spans="2:13" x14ac:dyDescent="0.2">
      <c r="B16" s="2" t="s">
        <v>85</v>
      </c>
      <c r="K16" s="3">
        <v>0</v>
      </c>
      <c r="L16" s="3">
        <v>0</v>
      </c>
      <c r="M16" s="3">
        <v>20</v>
      </c>
    </row>
    <row r="17" spans="2:13" x14ac:dyDescent="0.2">
      <c r="B17" s="2" t="s">
        <v>84</v>
      </c>
      <c r="K17" s="3">
        <v>131</v>
      </c>
      <c r="L17" s="3">
        <v>2433</v>
      </c>
      <c r="M17" s="3">
        <v>2350</v>
      </c>
    </row>
    <row r="18" spans="2:13" x14ac:dyDescent="0.2">
      <c r="B18" s="2" t="s">
        <v>83</v>
      </c>
      <c r="K18" s="3">
        <v>10503</v>
      </c>
      <c r="L18" s="3">
        <v>452</v>
      </c>
      <c r="M18" s="3">
        <v>447</v>
      </c>
    </row>
    <row r="19" spans="2:13" x14ac:dyDescent="0.2">
      <c r="B19" s="2" t="s">
        <v>82</v>
      </c>
      <c r="K19" s="3">
        <v>7642</v>
      </c>
      <c r="L19" s="3">
        <v>9153</v>
      </c>
      <c r="M19" s="3">
        <v>4712</v>
      </c>
    </row>
    <row r="20" spans="2:13" x14ac:dyDescent="0.2">
      <c r="B20" s="2" t="s">
        <v>81</v>
      </c>
      <c r="K20" s="3">
        <v>1333</v>
      </c>
      <c r="L20" s="3">
        <v>420</v>
      </c>
      <c r="M20" s="3">
        <v>504</v>
      </c>
    </row>
    <row r="21" spans="2:13" s="4" customFormat="1" x14ac:dyDescent="0.2">
      <c r="B21" s="4" t="s">
        <v>80</v>
      </c>
      <c r="K21" s="5">
        <f>SUM(K7:K20)</f>
        <v>468884</v>
      </c>
      <c r="L21" s="5">
        <f>SUM(L7:L20)</f>
        <v>380487</v>
      </c>
      <c r="M21" s="5">
        <f>SUM(M7:M20)</f>
        <v>301582</v>
      </c>
    </row>
    <row r="22" spans="2:13" x14ac:dyDescent="0.2">
      <c r="K22" s="3"/>
      <c r="L22" s="3"/>
      <c r="M22" s="3"/>
    </row>
    <row r="23" spans="2:13" x14ac:dyDescent="0.2">
      <c r="B23" s="2" t="s">
        <v>13</v>
      </c>
      <c r="K23" s="3">
        <v>2194</v>
      </c>
      <c r="L23" s="3">
        <v>2295</v>
      </c>
      <c r="M23" s="3">
        <v>2244</v>
      </c>
    </row>
    <row r="24" spans="2:13" x14ac:dyDescent="0.2">
      <c r="B24" s="2" t="s">
        <v>106</v>
      </c>
      <c r="K24" s="3">
        <v>126</v>
      </c>
      <c r="L24" s="3">
        <v>118</v>
      </c>
      <c r="M24" s="3">
        <v>111</v>
      </c>
    </row>
    <row r="25" spans="2:13" x14ac:dyDescent="0.2">
      <c r="B25" s="2" t="s">
        <v>105</v>
      </c>
      <c r="K25" s="3"/>
      <c r="L25" s="3">
        <v>270</v>
      </c>
      <c r="M25" s="3">
        <v>608</v>
      </c>
    </row>
    <row r="26" spans="2:13" x14ac:dyDescent="0.2">
      <c r="B26" s="2" t="s">
        <v>104</v>
      </c>
      <c r="K26" s="3">
        <f>124422+149323</f>
        <v>273745</v>
      </c>
      <c r="L26" s="3">
        <v>176120</v>
      </c>
      <c r="M26" s="3">
        <v>177446</v>
      </c>
    </row>
    <row r="27" spans="2:13" x14ac:dyDescent="0.2">
      <c r="B27" s="2" t="s">
        <v>103</v>
      </c>
      <c r="K27" s="3">
        <f>21767</f>
        <v>21767</v>
      </c>
      <c r="L27" s="3">
        <v>21055</v>
      </c>
      <c r="M27" s="3">
        <v>21594</v>
      </c>
    </row>
    <row r="28" spans="2:13" x14ac:dyDescent="0.2">
      <c r="B28" s="2" t="s">
        <v>102</v>
      </c>
      <c r="K28" s="3">
        <v>104592</v>
      </c>
      <c r="L28" s="3">
        <v>65227</v>
      </c>
      <c r="M28" s="3">
        <v>75266</v>
      </c>
    </row>
    <row r="29" spans="2:13" x14ac:dyDescent="0.2">
      <c r="B29" s="2" t="s">
        <v>91</v>
      </c>
      <c r="K29" s="3">
        <v>10639</v>
      </c>
      <c r="L29" s="3">
        <v>5175</v>
      </c>
      <c r="M29" s="3">
        <v>2479</v>
      </c>
    </row>
    <row r="30" spans="2:13" x14ac:dyDescent="0.2">
      <c r="B30" s="2" t="s">
        <v>101</v>
      </c>
      <c r="K30" s="3">
        <v>9661</v>
      </c>
      <c r="L30" s="3">
        <v>4051</v>
      </c>
      <c r="M30" s="3">
        <v>2356</v>
      </c>
    </row>
    <row r="31" spans="2:13" x14ac:dyDescent="0.2">
      <c r="B31" s="2" t="s">
        <v>100</v>
      </c>
      <c r="K31" s="3">
        <v>193</v>
      </c>
      <c r="L31" s="3">
        <v>100</v>
      </c>
      <c r="M31" s="3">
        <v>83</v>
      </c>
    </row>
    <row r="32" spans="2:13" x14ac:dyDescent="0.2">
      <c r="B32" s="2" t="s">
        <v>99</v>
      </c>
      <c r="K32" s="3">
        <v>3944</v>
      </c>
      <c r="L32" s="3">
        <v>496</v>
      </c>
      <c r="M32" s="3">
        <v>669</v>
      </c>
    </row>
    <row r="33" spans="2:14" x14ac:dyDescent="0.2">
      <c r="B33" s="2" t="s">
        <v>98</v>
      </c>
      <c r="K33" s="3">
        <v>9</v>
      </c>
      <c r="L33" s="3">
        <v>7</v>
      </c>
      <c r="M33" s="3">
        <v>6</v>
      </c>
    </row>
    <row r="34" spans="2:14" x14ac:dyDescent="0.2">
      <c r="B34" s="2" t="s">
        <v>10</v>
      </c>
      <c r="K34" s="3">
        <v>1722</v>
      </c>
      <c r="L34" s="3">
        <v>30</v>
      </c>
      <c r="M34" s="3">
        <v>57</v>
      </c>
    </row>
    <row r="35" spans="2:14" x14ac:dyDescent="0.2">
      <c r="B35" s="2" t="s">
        <v>97</v>
      </c>
      <c r="K35" s="3">
        <v>0</v>
      </c>
      <c r="L35" s="3">
        <v>83959</v>
      </c>
      <c r="M35" s="3">
        <v>389</v>
      </c>
    </row>
    <row r="36" spans="2:14" x14ac:dyDescent="0.2">
      <c r="B36" s="2" t="s">
        <v>96</v>
      </c>
      <c r="K36" s="3">
        <v>12916</v>
      </c>
      <c r="L36" s="3">
        <v>10278</v>
      </c>
      <c r="M36" s="3">
        <v>8390</v>
      </c>
    </row>
    <row r="37" spans="2:14" x14ac:dyDescent="0.2">
      <c r="B37" s="2" t="s">
        <v>95</v>
      </c>
      <c r="K37" s="3">
        <v>537</v>
      </c>
      <c r="L37" s="3">
        <v>372</v>
      </c>
      <c r="M37" s="3">
        <v>328</v>
      </c>
    </row>
    <row r="38" spans="2:14" s="4" customFormat="1" x14ac:dyDescent="0.2">
      <c r="B38" s="4" t="s">
        <v>94</v>
      </c>
      <c r="K38" s="5">
        <f>SUM(K23:K37)</f>
        <v>442045</v>
      </c>
      <c r="L38" s="5">
        <f>SUM(L23:L37)</f>
        <v>369553</v>
      </c>
      <c r="M38" s="5">
        <f>SUM(M23:M37)</f>
        <v>292026</v>
      </c>
    </row>
    <row r="39" spans="2:14" x14ac:dyDescent="0.2">
      <c r="K39" s="3"/>
      <c r="L39" s="3"/>
      <c r="M39" s="3"/>
    </row>
    <row r="40" spans="2:14" s="4" customFormat="1" x14ac:dyDescent="0.2">
      <c r="B40" s="4" t="s">
        <v>107</v>
      </c>
      <c r="K40" s="5">
        <f>+K21-K38</f>
        <v>26839</v>
      </c>
      <c r="L40" s="5">
        <f>+L21-L38</f>
        <v>10934</v>
      </c>
      <c r="M40" s="5">
        <f>+M21-M38</f>
        <v>9556</v>
      </c>
    </row>
    <row r="41" spans="2:14" x14ac:dyDescent="0.2">
      <c r="K41" s="3"/>
      <c r="L41" s="3"/>
      <c r="M41" s="3"/>
    </row>
    <row r="42" spans="2:14" x14ac:dyDescent="0.2">
      <c r="B42" s="2" t="s">
        <v>109</v>
      </c>
      <c r="K42" s="3">
        <v>24282</v>
      </c>
      <c r="L42" s="3">
        <v>8815</v>
      </c>
      <c r="M42" s="3">
        <v>7475</v>
      </c>
      <c r="N42" s="2" t="s">
        <v>135</v>
      </c>
    </row>
    <row r="43" spans="2:14" x14ac:dyDescent="0.2">
      <c r="B43" s="2" t="s">
        <v>21</v>
      </c>
      <c r="K43" s="3">
        <v>2363</v>
      </c>
      <c r="L43" s="3">
        <v>1943</v>
      </c>
      <c r="M43" s="3">
        <v>1951</v>
      </c>
    </row>
    <row r="44" spans="2:14" x14ac:dyDescent="0.2">
      <c r="B44" s="2" t="s">
        <v>70</v>
      </c>
      <c r="K44" s="3">
        <v>196</v>
      </c>
      <c r="L44" s="3">
        <v>176</v>
      </c>
      <c r="M44" s="3">
        <v>129</v>
      </c>
    </row>
    <row r="45" spans="2:14" s="4" customFormat="1" x14ac:dyDescent="0.2">
      <c r="B45" s="4" t="s">
        <v>108</v>
      </c>
      <c r="K45" s="5">
        <f>SUM(K42:K44)</f>
        <v>26841</v>
      </c>
      <c r="L45" s="5">
        <f>SUM(L42:L44)</f>
        <v>10934</v>
      </c>
      <c r="M45" s="5">
        <f>SUM(M42:M44)</f>
        <v>9555</v>
      </c>
    </row>
    <row r="46" spans="2:14" s="4" customFormat="1" x14ac:dyDescent="0.2">
      <c r="K46" s="5"/>
      <c r="L46" s="5"/>
      <c r="M46" s="5"/>
    </row>
    <row r="47" spans="2:14" s="4" customFormat="1" x14ac:dyDescent="0.2">
      <c r="K47" s="5"/>
      <c r="L47" s="5"/>
      <c r="M47" s="5"/>
    </row>
    <row r="48" spans="2:14" s="4" customFormat="1" x14ac:dyDescent="0.2">
      <c r="B48" s="4" t="s">
        <v>110</v>
      </c>
      <c r="K48" s="5"/>
      <c r="L48" s="5"/>
      <c r="M48" s="5"/>
    </row>
    <row r="49" spans="2:13" s="4" customFormat="1" x14ac:dyDescent="0.2">
      <c r="K49" s="5"/>
      <c r="L49" s="5"/>
      <c r="M49" s="5"/>
    </row>
    <row r="50" spans="2:13" x14ac:dyDescent="0.2">
      <c r="B50" s="2" t="s">
        <v>48</v>
      </c>
      <c r="K50" s="3"/>
      <c r="L50" s="3">
        <v>11251</v>
      </c>
      <c r="M50" s="3">
        <v>10386</v>
      </c>
    </row>
    <row r="51" spans="2:13" x14ac:dyDescent="0.2">
      <c r="B51" s="2" t="s">
        <v>47</v>
      </c>
      <c r="K51" s="3"/>
      <c r="L51" s="3">
        <v>-11097</v>
      </c>
      <c r="M51" s="3">
        <v>-10226</v>
      </c>
    </row>
    <row r="52" spans="2:13" x14ac:dyDescent="0.2">
      <c r="B52" s="2" t="s">
        <v>46</v>
      </c>
      <c r="K52" s="3"/>
      <c r="L52" s="3">
        <v>275</v>
      </c>
      <c r="M52" s="3">
        <v>182</v>
      </c>
    </row>
    <row r="53" spans="2:13" x14ac:dyDescent="0.2">
      <c r="B53" s="2" t="s">
        <v>130</v>
      </c>
      <c r="K53" s="3"/>
      <c r="L53" s="3"/>
      <c r="M53" s="3"/>
    </row>
    <row r="54" spans="2:13" x14ac:dyDescent="0.2">
      <c r="B54" s="2" t="s">
        <v>131</v>
      </c>
      <c r="K54" s="3"/>
      <c r="L54" s="3"/>
      <c r="M54" s="3"/>
    </row>
    <row r="55" spans="2:13" x14ac:dyDescent="0.2">
      <c r="B55" s="2" t="s">
        <v>132</v>
      </c>
      <c r="K55" s="3"/>
      <c r="L55" s="3"/>
      <c r="M55" s="3"/>
    </row>
    <row r="56" spans="2:13" x14ac:dyDescent="0.2">
      <c r="B56" s="2" t="s">
        <v>133</v>
      </c>
      <c r="K56" s="3"/>
      <c r="L56" s="3"/>
      <c r="M56" s="3"/>
    </row>
    <row r="57" spans="2:13" s="4" customFormat="1" x14ac:dyDescent="0.2">
      <c r="B57" s="4" t="s">
        <v>45</v>
      </c>
      <c r="K57" s="5"/>
      <c r="L57" s="5">
        <f>SUM(L50:L52)</f>
        <v>429</v>
      </c>
      <c r="M57" s="5">
        <f>SUM(M50:M52)</f>
        <v>342</v>
      </c>
    </row>
    <row r="58" spans="2:13" x14ac:dyDescent="0.2">
      <c r="K58" s="3"/>
      <c r="L58" s="3"/>
      <c r="M58" s="3"/>
    </row>
    <row r="59" spans="2:13" x14ac:dyDescent="0.2">
      <c r="B59" s="2" t="s">
        <v>55</v>
      </c>
      <c r="K59" s="3"/>
      <c r="L59" s="3">
        <v>2898</v>
      </c>
      <c r="M59" s="3">
        <v>2738</v>
      </c>
    </row>
    <row r="60" spans="2:13" x14ac:dyDescent="0.2">
      <c r="B60" s="2" t="s">
        <v>56</v>
      </c>
      <c r="K60" s="3"/>
      <c r="L60" s="3">
        <v>575</v>
      </c>
      <c r="M60" s="3">
        <v>737</v>
      </c>
    </row>
    <row r="61" spans="2:13" x14ac:dyDescent="0.2">
      <c r="B61" s="2" t="s">
        <v>54</v>
      </c>
      <c r="K61" s="3"/>
      <c r="L61" s="3">
        <v>1153</v>
      </c>
      <c r="M61" s="3">
        <v>1283</v>
      </c>
    </row>
    <row r="62" spans="2:13" x14ac:dyDescent="0.2">
      <c r="B62" s="2" t="s">
        <v>53</v>
      </c>
      <c r="K62" s="3"/>
      <c r="L62" s="3">
        <v>-29505</v>
      </c>
      <c r="M62" s="3">
        <v>12302</v>
      </c>
    </row>
    <row r="63" spans="2:13" x14ac:dyDescent="0.2">
      <c r="B63" s="2" t="s">
        <v>52</v>
      </c>
      <c r="K63" s="3"/>
      <c r="L63" s="3">
        <v>-95</v>
      </c>
      <c r="M63" s="3">
        <v>-86</v>
      </c>
    </row>
    <row r="64" spans="2:13" x14ac:dyDescent="0.2">
      <c r="B64" s="2" t="s">
        <v>57</v>
      </c>
      <c r="K64" s="3"/>
      <c r="L64" s="3">
        <v>25005</v>
      </c>
      <c r="M64" s="3">
        <v>-17650</v>
      </c>
    </row>
    <row r="65" spans="2:13" x14ac:dyDescent="0.2">
      <c r="B65" s="2" t="s">
        <v>51</v>
      </c>
      <c r="K65" s="3"/>
      <c r="L65" s="3">
        <v>599</v>
      </c>
      <c r="M65" s="3">
        <v>699</v>
      </c>
    </row>
    <row r="66" spans="2:13" x14ac:dyDescent="0.2">
      <c r="B66" s="2" t="s">
        <v>50</v>
      </c>
      <c r="K66" s="3"/>
      <c r="L66" s="3">
        <v>-97</v>
      </c>
      <c r="M66" s="3">
        <v>-218</v>
      </c>
    </row>
    <row r="67" spans="2:13" x14ac:dyDescent="0.2">
      <c r="B67" s="2" t="s">
        <v>134</v>
      </c>
      <c r="K67" s="3"/>
      <c r="L67" s="3"/>
      <c r="M67" s="3"/>
    </row>
    <row r="68" spans="2:13" s="4" customFormat="1" x14ac:dyDescent="0.2">
      <c r="B68" s="4" t="s">
        <v>49</v>
      </c>
      <c r="K68" s="5"/>
      <c r="L68" s="5">
        <f>SUM(L59:L66)</f>
        <v>533</v>
      </c>
      <c r="M68" s="5">
        <f>SUM(M59:M66)</f>
        <v>-195</v>
      </c>
    </row>
    <row r="69" spans="2:13" x14ac:dyDescent="0.2">
      <c r="K69" s="3"/>
      <c r="L69" s="3"/>
      <c r="M69" s="3"/>
    </row>
    <row r="70" spans="2:13" x14ac:dyDescent="0.2">
      <c r="B70" s="2" t="s">
        <v>55</v>
      </c>
      <c r="K70" s="3"/>
      <c r="L70" s="3">
        <v>409</v>
      </c>
      <c r="M70" s="3">
        <v>599</v>
      </c>
    </row>
    <row r="71" spans="2:13" x14ac:dyDescent="0.2">
      <c r="B71" s="2" t="s">
        <v>56</v>
      </c>
      <c r="K71" s="3"/>
      <c r="L71" s="3">
        <v>49</v>
      </c>
      <c r="M71" s="3">
        <v>89</v>
      </c>
    </row>
    <row r="72" spans="2:13" x14ac:dyDescent="0.2">
      <c r="B72" s="2" t="s">
        <v>54</v>
      </c>
      <c r="K72" s="3"/>
      <c r="L72" s="3">
        <v>411</v>
      </c>
      <c r="M72" s="3">
        <v>550</v>
      </c>
    </row>
    <row r="73" spans="2:13" x14ac:dyDescent="0.2">
      <c r="B73" s="2" t="s">
        <v>61</v>
      </c>
      <c r="K73" s="3"/>
      <c r="L73" s="3">
        <v>-10656</v>
      </c>
      <c r="M73" s="3">
        <v>6929</v>
      </c>
    </row>
    <row r="74" spans="2:13" x14ac:dyDescent="0.2">
      <c r="B74" s="2" t="s">
        <v>52</v>
      </c>
      <c r="K74" s="3"/>
      <c r="L74" s="3">
        <v>-43</v>
      </c>
      <c r="M74" s="3">
        <v>-33</v>
      </c>
    </row>
    <row r="75" spans="2:13" x14ac:dyDescent="0.2">
      <c r="B75" s="2" t="s">
        <v>60</v>
      </c>
      <c r="K75" s="3"/>
      <c r="L75" s="3">
        <v>9808</v>
      </c>
      <c r="M75" s="3">
        <v>-7851</v>
      </c>
    </row>
    <row r="76" spans="2:13" x14ac:dyDescent="0.2">
      <c r="B76" s="2" t="s">
        <v>59</v>
      </c>
      <c r="K76" s="3"/>
      <c r="L76" s="3">
        <v>-3</v>
      </c>
      <c r="M76" s="3">
        <v>-45</v>
      </c>
    </row>
    <row r="77" spans="2:13" s="4" customFormat="1" x14ac:dyDescent="0.2">
      <c r="B77" s="4" t="s">
        <v>58</v>
      </c>
      <c r="K77" s="5"/>
      <c r="L77" s="5">
        <f>SUM(L70:L76)</f>
        <v>-25</v>
      </c>
      <c r="M77" s="5">
        <f>SUM(M70:M76)</f>
        <v>238</v>
      </c>
    </row>
    <row r="78" spans="2:13" x14ac:dyDescent="0.2">
      <c r="K78" s="3"/>
      <c r="L78" s="3"/>
      <c r="M78" s="3"/>
    </row>
    <row r="79" spans="2:13" x14ac:dyDescent="0.2">
      <c r="B79" s="2" t="s">
        <v>64</v>
      </c>
      <c r="K79" s="3"/>
      <c r="L79" s="3">
        <v>-182</v>
      </c>
      <c r="M79" s="3">
        <v>-182</v>
      </c>
    </row>
    <row r="80" spans="2:13" x14ac:dyDescent="0.2">
      <c r="B80" s="2" t="s">
        <v>63</v>
      </c>
      <c r="K80" s="3"/>
      <c r="L80" s="3">
        <v>5</v>
      </c>
      <c r="M80" s="3">
        <v>0</v>
      </c>
    </row>
    <row r="81" spans="2:13" s="4" customFormat="1" x14ac:dyDescent="0.2">
      <c r="B81" s="4" t="s">
        <v>62</v>
      </c>
      <c r="K81" s="5"/>
      <c r="L81" s="5">
        <f>SUM(L79:L80)</f>
        <v>-177</v>
      </c>
      <c r="M81" s="5">
        <f>SUM(M79:M80)</f>
        <v>-182</v>
      </c>
    </row>
    <row r="82" spans="2:13" x14ac:dyDescent="0.2">
      <c r="K82" s="3"/>
      <c r="L82" s="3"/>
      <c r="M82" s="3"/>
    </row>
    <row r="83" spans="2:13" s="4" customFormat="1" x14ac:dyDescent="0.2">
      <c r="B83" s="4" t="s">
        <v>65</v>
      </c>
      <c r="K83" s="5"/>
      <c r="L83" s="5">
        <f>+L68+L77+L81</f>
        <v>331</v>
      </c>
      <c r="M83" s="5">
        <f>+M68+M77+M81</f>
        <v>-139</v>
      </c>
    </row>
    <row r="84" spans="2:13" x14ac:dyDescent="0.2">
      <c r="K84" s="3"/>
      <c r="L84" s="3"/>
      <c r="M84" s="3"/>
    </row>
    <row r="85" spans="2:13" x14ac:dyDescent="0.2">
      <c r="B85" s="2" t="s">
        <v>69</v>
      </c>
      <c r="K85" s="3"/>
      <c r="L85" s="3">
        <v>2272</v>
      </c>
      <c r="M85" s="3">
        <v>2163</v>
      </c>
    </row>
    <row r="86" spans="2:13" x14ac:dyDescent="0.2">
      <c r="B86" s="2" t="s">
        <v>68</v>
      </c>
      <c r="K86" s="3"/>
      <c r="L86" s="3">
        <v>-2786</v>
      </c>
      <c r="M86" s="3">
        <v>-3000</v>
      </c>
    </row>
    <row r="87" spans="2:13" x14ac:dyDescent="0.2">
      <c r="B87" s="2" t="s">
        <v>67</v>
      </c>
      <c r="K87" s="3"/>
      <c r="L87" s="3">
        <v>341</v>
      </c>
      <c r="M87" s="3">
        <v>-57</v>
      </c>
    </row>
    <row r="88" spans="2:13" s="4" customFormat="1" x14ac:dyDescent="0.2">
      <c r="B88" s="4" t="s">
        <v>66</v>
      </c>
      <c r="K88" s="5"/>
      <c r="L88" s="5">
        <f>SUM(L85:L87)</f>
        <v>-173</v>
      </c>
      <c r="M88" s="5">
        <f>SUM(M85:M87)</f>
        <v>-894</v>
      </c>
    </row>
    <row r="89" spans="2:13" x14ac:dyDescent="0.2">
      <c r="K89" s="3"/>
      <c r="L89" s="3"/>
      <c r="M89" s="3"/>
    </row>
    <row r="90" spans="2:13" x14ac:dyDescent="0.2">
      <c r="B90" s="2" t="s">
        <v>79</v>
      </c>
      <c r="K90" s="3"/>
      <c r="L90" s="3">
        <v>585</v>
      </c>
      <c r="M90" s="3">
        <v>-691</v>
      </c>
    </row>
    <row r="91" spans="2:13" x14ac:dyDescent="0.2">
      <c r="B91" s="2" t="s">
        <v>78</v>
      </c>
      <c r="K91" s="3"/>
      <c r="L91" s="3">
        <v>252</v>
      </c>
      <c r="M91" s="3">
        <v>196</v>
      </c>
    </row>
    <row r="92" spans="2:13" x14ac:dyDescent="0.2">
      <c r="B92" s="2" t="s">
        <v>77</v>
      </c>
      <c r="K92" s="3"/>
      <c r="L92" s="3">
        <v>-11</v>
      </c>
      <c r="M92" s="3">
        <v>103</v>
      </c>
    </row>
    <row r="93" spans="2:13" s="4" customFormat="1" x14ac:dyDescent="0.2">
      <c r="B93" s="4" t="s">
        <v>76</v>
      </c>
      <c r="K93" s="5"/>
      <c r="L93" s="5">
        <f>SUM(L90:L92)</f>
        <v>826</v>
      </c>
      <c r="M93" s="5">
        <f>SUM(M90:M92)</f>
        <v>-392</v>
      </c>
    </row>
    <row r="94" spans="2:13" x14ac:dyDescent="0.2">
      <c r="B94" s="2" t="s">
        <v>75</v>
      </c>
      <c r="K94" s="3"/>
      <c r="L94" s="3">
        <v>-71</v>
      </c>
      <c r="M94" s="3">
        <v>209</v>
      </c>
    </row>
    <row r="95" spans="2:13" s="4" customFormat="1" x14ac:dyDescent="0.2">
      <c r="B95" s="4" t="s">
        <v>74</v>
      </c>
      <c r="K95" s="5"/>
      <c r="L95" s="5">
        <f>SUM(L93:L94)</f>
        <v>755</v>
      </c>
      <c r="M95" s="5">
        <f>SUM(M93:M94)</f>
        <v>-183</v>
      </c>
    </row>
    <row r="96" spans="2:13" x14ac:dyDescent="0.2">
      <c r="B96" s="2" t="s">
        <v>73</v>
      </c>
      <c r="K96" s="3"/>
      <c r="L96" s="3">
        <v>-1746</v>
      </c>
      <c r="M96" s="3">
        <v>-17</v>
      </c>
    </row>
    <row r="97" spans="2:13" s="4" customFormat="1" x14ac:dyDescent="0.2">
      <c r="B97" s="4" t="s">
        <v>72</v>
      </c>
      <c r="K97" s="5"/>
      <c r="L97" s="5">
        <f>SUM(L95:L96)</f>
        <v>-991</v>
      </c>
      <c r="M97" s="5">
        <f>SUM(M95:M96)</f>
        <v>-200</v>
      </c>
    </row>
    <row r="98" spans="2:13" x14ac:dyDescent="0.2">
      <c r="K98" s="3"/>
      <c r="L98" s="3"/>
      <c r="M98" s="3"/>
    </row>
    <row r="99" spans="2:13" s="4" customFormat="1" x14ac:dyDescent="0.2">
      <c r="B99" s="4" t="s">
        <v>71</v>
      </c>
      <c r="K99" s="5"/>
      <c r="L99" s="5">
        <v>-1019</v>
      </c>
      <c r="M99" s="5">
        <v>-179</v>
      </c>
    </row>
    <row r="100" spans="2:13" x14ac:dyDescent="0.2">
      <c r="B100" s="2" t="s">
        <v>70</v>
      </c>
      <c r="K100" s="3"/>
      <c r="L100" s="3">
        <v>29</v>
      </c>
      <c r="M100" s="3">
        <v>-20</v>
      </c>
    </row>
    <row r="101" spans="2:13" x14ac:dyDescent="0.2">
      <c r="K101" s="3"/>
      <c r="L101" s="3"/>
      <c r="M101" s="3"/>
    </row>
    <row r="102" spans="2:13" x14ac:dyDescent="0.2">
      <c r="K102" s="3"/>
      <c r="L102" s="3"/>
      <c r="M102" s="3"/>
    </row>
    <row r="103" spans="2:13" s="4" customFormat="1" x14ac:dyDescent="0.2">
      <c r="B103" s="4" t="s">
        <v>112</v>
      </c>
      <c r="K103" s="5"/>
      <c r="L103" s="5"/>
      <c r="M103" s="5"/>
    </row>
    <row r="104" spans="2:13" s="4" customFormat="1" x14ac:dyDescent="0.2">
      <c r="K104" s="5"/>
      <c r="L104" s="5"/>
      <c r="M104" s="5"/>
    </row>
    <row r="105" spans="2:13" x14ac:dyDescent="0.2">
      <c r="B105" s="2" t="str">
        <f>+B93</f>
        <v>result before tax from continuing operations</v>
      </c>
      <c r="K105" s="3">
        <v>1164</v>
      </c>
      <c r="L105" s="3">
        <f>+L93</f>
        <v>826</v>
      </c>
      <c r="M105" s="3">
        <f>+M93</f>
        <v>-392</v>
      </c>
    </row>
    <row r="106" spans="2:13" x14ac:dyDescent="0.2">
      <c r="B106" s="2" t="s">
        <v>113</v>
      </c>
      <c r="K106" s="3">
        <v>815</v>
      </c>
      <c r="L106" s="3">
        <v>-1232</v>
      </c>
      <c r="M106" s="3">
        <v>518</v>
      </c>
    </row>
    <row r="107" spans="2:13" x14ac:dyDescent="0.2">
      <c r="B107" s="2" t="s">
        <v>52</v>
      </c>
      <c r="K107" s="3">
        <v>0</v>
      </c>
      <c r="L107" s="3">
        <v>-450</v>
      </c>
      <c r="M107" s="3">
        <v>-458</v>
      </c>
    </row>
    <row r="108" spans="2:13" s="4" customFormat="1" x14ac:dyDescent="0.2">
      <c r="B108" s="4" t="s">
        <v>113</v>
      </c>
      <c r="K108" s="5">
        <f>SUM(K105:K107)</f>
        <v>1979</v>
      </c>
      <c r="L108" s="5">
        <f>SUM(L105:L107)</f>
        <v>-856</v>
      </c>
      <c r="M108" s="5">
        <f>SUM(M105:M107)</f>
        <v>-332</v>
      </c>
    </row>
    <row r="109" spans="2:13" x14ac:dyDescent="0.2">
      <c r="K109" s="3"/>
      <c r="L109" s="3"/>
      <c r="M109" s="3"/>
    </row>
    <row r="110" spans="2:13" x14ac:dyDescent="0.2">
      <c r="B110" s="2" t="s">
        <v>61</v>
      </c>
      <c r="K110" s="3">
        <v>-25294</v>
      </c>
      <c r="L110" s="3">
        <v>61151</v>
      </c>
      <c r="M110" s="3">
        <v>-20540</v>
      </c>
    </row>
    <row r="111" spans="2:13" x14ac:dyDescent="0.2">
      <c r="B111" s="2" t="s">
        <v>120</v>
      </c>
      <c r="K111" s="3">
        <v>1167</v>
      </c>
      <c r="L111" s="3">
        <v>169</v>
      </c>
      <c r="M111" s="3">
        <v>-163</v>
      </c>
    </row>
    <row r="112" spans="2:13" x14ac:dyDescent="0.2">
      <c r="B112" s="2" t="s">
        <v>52</v>
      </c>
      <c r="K112" s="3">
        <v>5</v>
      </c>
      <c r="L112" s="3">
        <v>115</v>
      </c>
      <c r="M112" s="3">
        <v>116</v>
      </c>
    </row>
    <row r="113" spans="2:13" x14ac:dyDescent="0.2">
      <c r="B113" s="2" t="s">
        <v>119</v>
      </c>
      <c r="K113" s="3">
        <v>0</v>
      </c>
      <c r="L113" s="3">
        <v>-43253</v>
      </c>
      <c r="M113" s="3">
        <v>17673</v>
      </c>
    </row>
    <row r="114" spans="2:13" x14ac:dyDescent="0.2">
      <c r="B114" s="2" t="s">
        <v>117</v>
      </c>
      <c r="K114" s="3">
        <v>-265</v>
      </c>
      <c r="L114" s="3">
        <v>-289</v>
      </c>
      <c r="M114" s="3">
        <v>-200</v>
      </c>
    </row>
    <row r="115" spans="2:13" x14ac:dyDescent="0.2">
      <c r="B115" s="2" t="s">
        <v>116</v>
      </c>
      <c r="K115" s="3">
        <v>-112</v>
      </c>
      <c r="L115" s="3">
        <v>-4</v>
      </c>
      <c r="M115" s="3">
        <v>-118</v>
      </c>
    </row>
    <row r="116" spans="2:13" s="4" customFormat="1" x14ac:dyDescent="0.2">
      <c r="B116" s="2" t="s">
        <v>118</v>
      </c>
      <c r="K116" s="3">
        <v>-106</v>
      </c>
      <c r="L116" s="3">
        <v>-126</v>
      </c>
      <c r="M116" s="3">
        <v>-130</v>
      </c>
    </row>
    <row r="117" spans="2:13" x14ac:dyDescent="0.2">
      <c r="B117" s="2" t="s">
        <v>115</v>
      </c>
      <c r="K117" s="3">
        <v>248</v>
      </c>
      <c r="L117" s="3">
        <v>479</v>
      </c>
      <c r="M117" s="3">
        <v>877</v>
      </c>
    </row>
    <row r="118" spans="2:13" s="4" customFormat="1" x14ac:dyDescent="0.2">
      <c r="B118" s="4" t="s">
        <v>114</v>
      </c>
      <c r="K118" s="5">
        <f>SUM(K110:K117)</f>
        <v>-24357</v>
      </c>
      <c r="L118" s="5">
        <f>SUM(L110:L117)</f>
        <v>18242</v>
      </c>
      <c r="M118" s="5">
        <f>SUM(M110:M117)</f>
        <v>-2485</v>
      </c>
    </row>
    <row r="119" spans="2:13" x14ac:dyDescent="0.2">
      <c r="K119" s="3"/>
      <c r="L119" s="3"/>
      <c r="M119" s="3"/>
    </row>
    <row r="120" spans="2:13" s="4" customFormat="1" x14ac:dyDescent="0.2">
      <c r="B120" s="4" t="s">
        <v>121</v>
      </c>
      <c r="K120" s="5">
        <v>10169</v>
      </c>
      <c r="L120" s="5">
        <f>-14142-752-997</f>
        <v>-15891</v>
      </c>
      <c r="M120" s="5">
        <f>9742-442+1325</f>
        <v>10625</v>
      </c>
    </row>
    <row r="121" spans="2:13" x14ac:dyDescent="0.2">
      <c r="K121" s="3"/>
      <c r="L121" s="3"/>
      <c r="M121" s="3"/>
    </row>
    <row r="122" spans="2:13" s="4" customFormat="1" x14ac:dyDescent="0.2">
      <c r="B122" s="4" t="s">
        <v>122</v>
      </c>
      <c r="K122" s="5">
        <v>10391</v>
      </c>
      <c r="L122" s="5">
        <f>1206-38+6</f>
        <v>1174</v>
      </c>
      <c r="M122" s="5">
        <f>-6631-321+4</f>
        <v>-6948</v>
      </c>
    </row>
    <row r="123" spans="2:13" x14ac:dyDescent="0.2">
      <c r="K123" s="3"/>
      <c r="L123" s="3"/>
      <c r="M123" s="3"/>
    </row>
    <row r="124" spans="2:13" s="4" customFormat="1" x14ac:dyDescent="0.2">
      <c r="B124" s="4" t="s">
        <v>123</v>
      </c>
      <c r="K124" s="5">
        <v>-1796</v>
      </c>
      <c r="L124" s="5">
        <f>+L122+L120+L118+L108</f>
        <v>2669</v>
      </c>
      <c r="M124" s="5">
        <f>+M122+M120+M118+M108</f>
        <v>860</v>
      </c>
    </row>
    <row r="125" spans="2:13" s="4" customFormat="1" x14ac:dyDescent="0.2">
      <c r="B125" s="4" t="s">
        <v>124</v>
      </c>
      <c r="K125" s="5">
        <v>-54</v>
      </c>
      <c r="L125" s="5">
        <v>733</v>
      </c>
      <c r="M125" s="5">
        <v>-1996</v>
      </c>
    </row>
    <row r="126" spans="2:13" s="4" customFormat="1" x14ac:dyDescent="0.2">
      <c r="B126" s="4" t="s">
        <v>125</v>
      </c>
      <c r="K126" s="5">
        <v>300</v>
      </c>
      <c r="L126" s="5">
        <v>-1834</v>
      </c>
      <c r="M126" s="5">
        <v>-3241</v>
      </c>
    </row>
    <row r="127" spans="2:13" s="4" customFormat="1" x14ac:dyDescent="0.2">
      <c r="K127" s="5"/>
      <c r="L127" s="5"/>
      <c r="M127" s="5"/>
    </row>
    <row r="128" spans="2:13" x14ac:dyDescent="0.2">
      <c r="B128" s="2" t="s">
        <v>126</v>
      </c>
      <c r="K128" s="3">
        <f>+K124+K125+K126</f>
        <v>-1550</v>
      </c>
      <c r="L128" s="3">
        <f>+L124+L125+L126</f>
        <v>1568</v>
      </c>
      <c r="M128" s="3">
        <f>+M124+M125+M126</f>
        <v>-4377</v>
      </c>
    </row>
    <row r="129" spans="2:13" s="4" customFormat="1" x14ac:dyDescent="0.2">
      <c r="B129" s="4" t="s">
        <v>127</v>
      </c>
      <c r="K129" s="5">
        <v>8372</v>
      </c>
      <c r="L129" s="5">
        <v>6861</v>
      </c>
      <c r="M129" s="5">
        <v>8486</v>
      </c>
    </row>
    <row r="130" spans="2:13" x14ac:dyDescent="0.2">
      <c r="B130" s="2" t="s">
        <v>128</v>
      </c>
      <c r="K130" s="3">
        <v>67</v>
      </c>
      <c r="L130" s="3">
        <v>55</v>
      </c>
      <c r="M130" s="3">
        <v>-38</v>
      </c>
    </row>
    <row r="131" spans="2:13" x14ac:dyDescent="0.2">
      <c r="B131" s="2" t="s">
        <v>129</v>
      </c>
      <c r="K131" s="3">
        <f>SUM(K128:K130)</f>
        <v>6889</v>
      </c>
      <c r="L131" s="3">
        <f>SUM(L128:L130)</f>
        <v>8484</v>
      </c>
      <c r="M131" s="3">
        <f>SUM(M128:M130)</f>
        <v>4071</v>
      </c>
    </row>
    <row r="141" spans="2:13" s="4" customFormat="1" x14ac:dyDescent="0.2"/>
    <row r="150" s="4" customFormat="1" x14ac:dyDescent="0.2"/>
    <row r="152" s="4" customFormat="1" x14ac:dyDescent="0.2"/>
    <row r="154" s="4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UK</vt:lpstr>
      <vt:lpstr>Model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2024-06-13T19:20:23Z</dcterms:created>
  <dcterms:modified xsi:type="dcterms:W3CDTF">2024-06-13T22:13:34Z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2024-06-13T19:20:27Z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9be05ab2-3aca-46dc-9348-d20e1d82ba7c</vt:lpwstr>
  </property>
  <property fmtid="{D5CDD505-2E9C-101B-9397-08002B2CF9AE}" pid="8" name="MSIP_Label_ea60d57e-af5b-4752-ac57-3e4f28ca11dc_ContentBits">
    <vt:lpwstr>0</vt:lpwstr>
  </property>
</Properties>
</file>