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 activeTab="4"/>
  </bookViews>
  <sheets>
    <sheet name="Overview" sheetId="5" r:id="rId1"/>
    <sheet name="Fermentation Tank" sheetId="1" r:id="rId2"/>
    <sheet name="Processing Tank" sheetId="2" r:id="rId3"/>
    <sheet name="Cold Tank - Xchange" sheetId="3" r:id="rId4"/>
    <sheet name="Cold Tank - Cool" sheetId="4" r:id="rId5"/>
  </sheets>
  <calcPr calcId="125725"/>
</workbook>
</file>

<file path=xl/calcChain.xml><?xml version="1.0" encoding="utf-8"?>
<calcChain xmlns="http://schemas.openxmlformats.org/spreadsheetml/2006/main">
  <c r="B21" i="3"/>
  <c r="B22"/>
  <c r="B19" i="1"/>
  <c r="B13" i="4"/>
  <c r="B7" i="3"/>
  <c r="B6" i="4"/>
  <c r="B5"/>
  <c r="B4"/>
  <c r="B3"/>
  <c r="B2"/>
  <c r="B4" i="3"/>
  <c r="B3"/>
  <c r="B2"/>
  <c r="B4" i="2"/>
  <c r="B3"/>
  <c r="B2"/>
  <c r="B3" i="1"/>
  <c r="B2"/>
  <c r="B11" i="2"/>
  <c r="B24" s="1"/>
  <c r="B10"/>
  <c r="B10" i="1"/>
  <c r="B27" i="4"/>
  <c r="B28" s="1"/>
  <c r="B29" s="1"/>
  <c r="B26"/>
  <c r="H170" s="1"/>
  <c r="E5"/>
  <c r="E6" s="1"/>
  <c r="B11"/>
  <c r="B10"/>
  <c r="F5" i="3"/>
  <c r="B19"/>
  <c r="B23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K124" s="1"/>
  <c r="B17"/>
  <c r="B18" s="1"/>
  <c r="E6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B22" i="2"/>
  <c r="B20"/>
  <c r="H5" s="1"/>
  <c r="G6" s="1"/>
  <c r="H6" s="1"/>
  <c r="G7" s="1"/>
  <c r="H7" s="1"/>
  <c r="G8" s="1"/>
  <c r="H8" s="1"/>
  <c r="G9" s="1"/>
  <c r="H9" s="1"/>
  <c r="G10" s="1"/>
  <c r="H10" s="1"/>
  <c r="G11" s="1"/>
  <c r="H11" s="1"/>
  <c r="G12" s="1"/>
  <c r="H12" s="1"/>
  <c r="G13" s="1"/>
  <c r="H13" s="1"/>
  <c r="G14" s="1"/>
  <c r="H14" s="1"/>
  <c r="G15" s="1"/>
  <c r="H15" s="1"/>
  <c r="G16" s="1"/>
  <c r="H16" s="1"/>
  <c r="G17" s="1"/>
  <c r="H17" s="1"/>
  <c r="G18" s="1"/>
  <c r="H18" s="1"/>
  <c r="G19" s="1"/>
  <c r="H19" s="1"/>
  <c r="G20" s="1"/>
  <c r="H20" s="1"/>
  <c r="G21" s="1"/>
  <c r="H21" s="1"/>
  <c r="G22" s="1"/>
  <c r="H22" s="1"/>
  <c r="G23" s="1"/>
  <c r="H23" s="1"/>
  <c r="G24" s="1"/>
  <c r="H24" s="1"/>
  <c r="G25" s="1"/>
  <c r="H25" s="1"/>
  <c r="G26" s="1"/>
  <c r="H26" s="1"/>
  <c r="G27" s="1"/>
  <c r="H27" s="1"/>
  <c r="G28" s="1"/>
  <c r="H28" s="1"/>
  <c r="G29" s="1"/>
  <c r="H29" s="1"/>
  <c r="G30" s="1"/>
  <c r="H30" s="1"/>
  <c r="G31" s="1"/>
  <c r="H31" s="1"/>
  <c r="G32" s="1"/>
  <c r="H32" s="1"/>
  <c r="G33" s="1"/>
  <c r="H33" s="1"/>
  <c r="G34" s="1"/>
  <c r="H34" s="1"/>
  <c r="G35" s="1"/>
  <c r="H35" s="1"/>
  <c r="G36" s="1"/>
  <c r="H36" s="1"/>
  <c r="G37" s="1"/>
  <c r="H37" s="1"/>
  <c r="G38" s="1"/>
  <c r="H38" s="1"/>
  <c r="G39" s="1"/>
  <c r="H39" s="1"/>
  <c r="G40" s="1"/>
  <c r="H40" s="1"/>
  <c r="G41" s="1"/>
  <c r="H41" s="1"/>
  <c r="G42" s="1"/>
  <c r="H42" s="1"/>
  <c r="G43" s="1"/>
  <c r="H43" s="1"/>
  <c r="G44" s="1"/>
  <c r="H44" s="1"/>
  <c r="G45" s="1"/>
  <c r="H45" s="1"/>
  <c r="G46" s="1"/>
  <c r="H46" s="1"/>
  <c r="G47" s="1"/>
  <c r="H47" s="1"/>
  <c r="G48" s="1"/>
  <c r="H48" s="1"/>
  <c r="G49" s="1"/>
  <c r="H49" s="1"/>
  <c r="G50" s="1"/>
  <c r="H50" s="1"/>
  <c r="G51" s="1"/>
  <c r="H51" s="1"/>
  <c r="G52" s="1"/>
  <c r="H52" s="1"/>
  <c r="G53" s="1"/>
  <c r="H53" s="1"/>
  <c r="G54" s="1"/>
  <c r="H54" s="1"/>
  <c r="G55" s="1"/>
  <c r="H55" s="1"/>
  <c r="G56" s="1"/>
  <c r="H56" s="1"/>
  <c r="G57" s="1"/>
  <c r="H57" s="1"/>
  <c r="G58" s="1"/>
  <c r="H58" s="1"/>
  <c r="G59" s="1"/>
  <c r="H59" s="1"/>
  <c r="G60" s="1"/>
  <c r="H60" s="1"/>
  <c r="G61" s="1"/>
  <c r="H61" s="1"/>
  <c r="G62" s="1"/>
  <c r="H62" s="1"/>
  <c r="G63" s="1"/>
  <c r="H63" s="1"/>
  <c r="G64" s="1"/>
  <c r="H64" s="1"/>
  <c r="G65" s="1"/>
  <c r="H65" s="1"/>
  <c r="G66" s="1"/>
  <c r="H66" s="1"/>
  <c r="G67" s="1"/>
  <c r="H67" s="1"/>
  <c r="G68" s="1"/>
  <c r="H68" s="1"/>
  <c r="G69" s="1"/>
  <c r="H69" s="1"/>
  <c r="G70" s="1"/>
  <c r="H70" s="1"/>
  <c r="G71" s="1"/>
  <c r="H71" s="1"/>
  <c r="G72" s="1"/>
  <c r="H72" s="1"/>
  <c r="G73" s="1"/>
  <c r="H73" s="1"/>
  <c r="G74" s="1"/>
  <c r="H74" s="1"/>
  <c r="G75" s="1"/>
  <c r="H75" s="1"/>
  <c r="G76" s="1"/>
  <c r="H76" s="1"/>
  <c r="G77" s="1"/>
  <c r="H77" s="1"/>
  <c r="G78" s="1"/>
  <c r="H78" s="1"/>
  <c r="G79" s="1"/>
  <c r="H79" s="1"/>
  <c r="G80" s="1"/>
  <c r="H80" s="1"/>
  <c r="G81" s="1"/>
  <c r="H81" s="1"/>
  <c r="G82" s="1"/>
  <c r="H82" s="1"/>
  <c r="G83" s="1"/>
  <c r="H83" s="1"/>
  <c r="G84" s="1"/>
  <c r="H84" s="1"/>
  <c r="G85" s="1"/>
  <c r="H85" s="1"/>
  <c r="G86" s="1"/>
  <c r="H86" s="1"/>
  <c r="G87" s="1"/>
  <c r="H87" s="1"/>
  <c r="G88" s="1"/>
  <c r="H88" s="1"/>
  <c r="G89" s="1"/>
  <c r="H89" s="1"/>
  <c r="G90" s="1"/>
  <c r="H90" s="1"/>
  <c r="G91" s="1"/>
  <c r="H91" s="1"/>
  <c r="G92" s="1"/>
  <c r="H92" s="1"/>
  <c r="G93" s="1"/>
  <c r="H93" s="1"/>
  <c r="G94" s="1"/>
  <c r="H94" s="1"/>
  <c r="G95" s="1"/>
  <c r="H95" s="1"/>
  <c r="G96" s="1"/>
  <c r="H96" s="1"/>
  <c r="G97" s="1"/>
  <c r="H97" s="1"/>
  <c r="G98" s="1"/>
  <c r="H98" s="1"/>
  <c r="G99" s="1"/>
  <c r="H99" s="1"/>
  <c r="G100" s="1"/>
  <c r="H100" s="1"/>
  <c r="G101" s="1"/>
  <c r="H101" s="1"/>
  <c r="G102" s="1"/>
  <c r="H102" s="1"/>
  <c r="G103" s="1"/>
  <c r="H103" s="1"/>
  <c r="G104" s="1"/>
  <c r="H104" s="1"/>
  <c r="G105" s="1"/>
  <c r="H105" s="1"/>
  <c r="G106" s="1"/>
  <c r="H106" s="1"/>
  <c r="G107" s="1"/>
  <c r="H107" s="1"/>
  <c r="G108" s="1"/>
  <c r="H108" s="1"/>
  <c r="G109" s="1"/>
  <c r="H109" s="1"/>
  <c r="G110" s="1"/>
  <c r="H110" s="1"/>
  <c r="G111" s="1"/>
  <c r="H111" s="1"/>
  <c r="G112" s="1"/>
  <c r="H112" s="1"/>
  <c r="G113" s="1"/>
  <c r="H113" s="1"/>
  <c r="G114" s="1"/>
  <c r="H114" s="1"/>
  <c r="G115" s="1"/>
  <c r="H115" s="1"/>
  <c r="G116" s="1"/>
  <c r="H116" s="1"/>
  <c r="G117" s="1"/>
  <c r="H117" s="1"/>
  <c r="G118" s="1"/>
  <c r="H118" s="1"/>
  <c r="G119" s="1"/>
  <c r="H119" s="1"/>
  <c r="G120" s="1"/>
  <c r="H120" s="1"/>
  <c r="G121" s="1"/>
  <c r="H121" s="1"/>
  <c r="G122" s="1"/>
  <c r="H122" s="1"/>
  <c r="G123" s="1"/>
  <c r="H123" s="1"/>
  <c r="G124" s="1"/>
  <c r="H124" s="1"/>
  <c r="G125" s="1"/>
  <c r="H125" s="1"/>
  <c r="G126" s="1"/>
  <c r="H126" s="1"/>
  <c r="G127" s="1"/>
  <c r="H127" s="1"/>
  <c r="G128" s="1"/>
  <c r="H128" s="1"/>
  <c r="G129" s="1"/>
  <c r="H129" s="1"/>
  <c r="G130" s="1"/>
  <c r="H130" s="1"/>
  <c r="G131" s="1"/>
  <c r="H131" s="1"/>
  <c r="G132" s="1"/>
  <c r="H132" s="1"/>
  <c r="G133" s="1"/>
  <c r="H133" s="1"/>
  <c r="G134" s="1"/>
  <c r="H134" s="1"/>
  <c r="G135" s="1"/>
  <c r="H135" s="1"/>
  <c r="G136" s="1"/>
  <c r="H136" s="1"/>
  <c r="G137" s="1"/>
  <c r="H137" s="1"/>
  <c r="G138" s="1"/>
  <c r="H138" s="1"/>
  <c r="G139" s="1"/>
  <c r="H139" s="1"/>
  <c r="G140" s="1"/>
  <c r="H140" s="1"/>
  <c r="G141" s="1"/>
  <c r="H141" s="1"/>
  <c r="G142" s="1"/>
  <c r="H142" s="1"/>
  <c r="G143" s="1"/>
  <c r="H143" s="1"/>
  <c r="G144" s="1"/>
  <c r="H144" s="1"/>
  <c r="G145" s="1"/>
  <c r="H145" s="1"/>
  <c r="G146" s="1"/>
  <c r="H146" s="1"/>
  <c r="G147" s="1"/>
  <c r="H147" s="1"/>
  <c r="G148" s="1"/>
  <c r="H148" s="1"/>
  <c r="G149" s="1"/>
  <c r="H149" s="1"/>
  <c r="G150" s="1"/>
  <c r="H150" s="1"/>
  <c r="G151" s="1"/>
  <c r="H151" s="1"/>
  <c r="G152" s="1"/>
  <c r="H152" s="1"/>
  <c r="G153" s="1"/>
  <c r="H153" s="1"/>
  <c r="G154" s="1"/>
  <c r="H154" s="1"/>
  <c r="G155" s="1"/>
  <c r="H155" s="1"/>
  <c r="G156" s="1"/>
  <c r="H156" s="1"/>
  <c r="G157" s="1"/>
  <c r="H157" s="1"/>
  <c r="G158" s="1"/>
  <c r="H158" s="1"/>
  <c r="G159" s="1"/>
  <c r="H159" s="1"/>
  <c r="G160" s="1"/>
  <c r="H160" s="1"/>
  <c r="G161" s="1"/>
  <c r="H161" s="1"/>
  <c r="G162" s="1"/>
  <c r="H162" s="1"/>
  <c r="G163" s="1"/>
  <c r="H163" s="1"/>
  <c r="G164" s="1"/>
  <c r="H164" s="1"/>
  <c r="G165" s="1"/>
  <c r="H165" s="1"/>
  <c r="G166" s="1"/>
  <c r="H166" s="1"/>
  <c r="G167" s="1"/>
  <c r="H167" s="1"/>
  <c r="G168" s="1"/>
  <c r="H168" s="1"/>
  <c r="G169" s="1"/>
  <c r="H169" s="1"/>
  <c r="G170" s="1"/>
  <c r="H170" s="1"/>
  <c r="G171" s="1"/>
  <c r="H171" s="1"/>
  <c r="G172" s="1"/>
  <c r="H172" s="1"/>
  <c r="G173" s="1"/>
  <c r="B16"/>
  <c r="B15"/>
  <c r="B17" s="1"/>
  <c r="B18" s="1"/>
  <c r="B19" s="1"/>
  <c r="B13"/>
  <c r="B14" s="1"/>
  <c r="F6"/>
  <c r="F7" s="1"/>
  <c r="F8" s="1"/>
  <c r="F9" s="1"/>
  <c r="F10" s="1"/>
  <c r="F11" s="1"/>
  <c r="F12" s="1"/>
  <c r="F5" i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B15"/>
  <c r="B14"/>
  <c r="B12"/>
  <c r="B13" s="1"/>
  <c r="B26" i="3" l="1"/>
  <c r="B15" i="4"/>
  <c r="B24" s="1"/>
  <c r="B20"/>
  <c r="B21" i="2"/>
  <c r="B27" s="1"/>
  <c r="B16" i="1"/>
  <c r="B19" i="4"/>
  <c r="B21" s="1"/>
  <c r="B22" s="1"/>
  <c r="B17"/>
  <c r="B18" s="1"/>
  <c r="B23"/>
  <c r="H5"/>
  <c r="H7"/>
  <c r="H9"/>
  <c r="H11"/>
  <c r="H13"/>
  <c r="H15"/>
  <c r="H17"/>
  <c r="H19"/>
  <c r="H21"/>
  <c r="H23"/>
  <c r="H25"/>
  <c r="H27"/>
  <c r="H29"/>
  <c r="H31"/>
  <c r="H33"/>
  <c r="H35"/>
  <c r="H37"/>
  <c r="H39"/>
  <c r="H41"/>
  <c r="H43"/>
  <c r="H45"/>
  <c r="H47"/>
  <c r="H49"/>
  <c r="H51"/>
  <c r="H53"/>
  <c r="H55"/>
  <c r="H57"/>
  <c r="H59"/>
  <c r="H61"/>
  <c r="H63"/>
  <c r="H65"/>
  <c r="H67"/>
  <c r="H69"/>
  <c r="H71"/>
  <c r="H73"/>
  <c r="H75"/>
  <c r="H77"/>
  <c r="H79"/>
  <c r="H81"/>
  <c r="H83"/>
  <c r="H85"/>
  <c r="H87"/>
  <c r="H89"/>
  <c r="H91"/>
  <c r="H93"/>
  <c r="H95"/>
  <c r="H97"/>
  <c r="H99"/>
  <c r="H101"/>
  <c r="H103"/>
  <c r="H105"/>
  <c r="H107"/>
  <c r="H109"/>
  <c r="H111"/>
  <c r="H113"/>
  <c r="H115"/>
  <c r="H117"/>
  <c r="H119"/>
  <c r="H121"/>
  <c r="H123"/>
  <c r="H125"/>
  <c r="H127"/>
  <c r="H129"/>
  <c r="H131"/>
  <c r="H133"/>
  <c r="H135"/>
  <c r="H137"/>
  <c r="H139"/>
  <c r="H141"/>
  <c r="H143"/>
  <c r="H145"/>
  <c r="H147"/>
  <c r="H149"/>
  <c r="H151"/>
  <c r="H153"/>
  <c r="H155"/>
  <c r="H157"/>
  <c r="H159"/>
  <c r="H161"/>
  <c r="H163"/>
  <c r="H165"/>
  <c r="H167"/>
  <c r="H169"/>
  <c r="H4"/>
  <c r="H6"/>
  <c r="H8"/>
  <c r="H10"/>
  <c r="H12"/>
  <c r="H14"/>
  <c r="H16"/>
  <c r="H18"/>
  <c r="H20"/>
  <c r="H22"/>
  <c r="H24"/>
  <c r="H26"/>
  <c r="H28"/>
  <c r="H30"/>
  <c r="H32"/>
  <c r="H34"/>
  <c r="H36"/>
  <c r="H38"/>
  <c r="H40"/>
  <c r="H42"/>
  <c r="H44"/>
  <c r="H46"/>
  <c r="H48"/>
  <c r="H50"/>
  <c r="H52"/>
  <c r="H54"/>
  <c r="H56"/>
  <c r="H58"/>
  <c r="H60"/>
  <c r="H62"/>
  <c r="H64"/>
  <c r="H66"/>
  <c r="H68"/>
  <c r="H70"/>
  <c r="H72"/>
  <c r="H74"/>
  <c r="H76"/>
  <c r="H78"/>
  <c r="H80"/>
  <c r="H82"/>
  <c r="H84"/>
  <c r="H86"/>
  <c r="H88"/>
  <c r="H90"/>
  <c r="H92"/>
  <c r="H94"/>
  <c r="H96"/>
  <c r="H98"/>
  <c r="H100"/>
  <c r="H102"/>
  <c r="H104"/>
  <c r="H106"/>
  <c r="H108"/>
  <c r="H110"/>
  <c r="H112"/>
  <c r="H114"/>
  <c r="H116"/>
  <c r="H118"/>
  <c r="H120"/>
  <c r="H122"/>
  <c r="H124"/>
  <c r="H126"/>
  <c r="H128"/>
  <c r="H130"/>
  <c r="H132"/>
  <c r="H134"/>
  <c r="H136"/>
  <c r="H138"/>
  <c r="H140"/>
  <c r="H142"/>
  <c r="H144"/>
  <c r="H146"/>
  <c r="H148"/>
  <c r="H150"/>
  <c r="H152"/>
  <c r="H154"/>
  <c r="H156"/>
  <c r="H158"/>
  <c r="H160"/>
  <c r="H162"/>
  <c r="H164"/>
  <c r="H166"/>
  <c r="H168"/>
  <c r="E7"/>
  <c r="K6" i="3"/>
  <c r="K8"/>
  <c r="K10"/>
  <c r="K12"/>
  <c r="K14"/>
  <c r="K16"/>
  <c r="K18"/>
  <c r="K20"/>
  <c r="K22"/>
  <c r="K24"/>
  <c r="K26"/>
  <c r="K28"/>
  <c r="K30"/>
  <c r="K32"/>
  <c r="K34"/>
  <c r="K36"/>
  <c r="K38"/>
  <c r="K40"/>
  <c r="K42"/>
  <c r="K44"/>
  <c r="K46"/>
  <c r="K48"/>
  <c r="K50"/>
  <c r="K52"/>
  <c r="K54"/>
  <c r="K56"/>
  <c r="K58"/>
  <c r="K60"/>
  <c r="K62"/>
  <c r="K64"/>
  <c r="K66"/>
  <c r="K68"/>
  <c r="K70"/>
  <c r="K72"/>
  <c r="K74"/>
  <c r="K76"/>
  <c r="K78"/>
  <c r="K80"/>
  <c r="K82"/>
  <c r="K84"/>
  <c r="K86"/>
  <c r="K88"/>
  <c r="K90"/>
  <c r="K92"/>
  <c r="K94"/>
  <c r="K96"/>
  <c r="K98"/>
  <c r="K100"/>
  <c r="K102"/>
  <c r="K104"/>
  <c r="K106"/>
  <c r="K108"/>
  <c r="K110"/>
  <c r="K112"/>
  <c r="K114"/>
  <c r="K116"/>
  <c r="K118"/>
  <c r="K120"/>
  <c r="K122"/>
  <c r="K5"/>
  <c r="K7"/>
  <c r="K9"/>
  <c r="K11"/>
  <c r="K13"/>
  <c r="K15"/>
  <c r="K17"/>
  <c r="K19"/>
  <c r="K21"/>
  <c r="K23"/>
  <c r="K25"/>
  <c r="K27"/>
  <c r="K29"/>
  <c r="K31"/>
  <c r="K33"/>
  <c r="K35"/>
  <c r="K37"/>
  <c r="K39"/>
  <c r="K41"/>
  <c r="K43"/>
  <c r="K45"/>
  <c r="K47"/>
  <c r="K49"/>
  <c r="K51"/>
  <c r="K53"/>
  <c r="K55"/>
  <c r="K57"/>
  <c r="K59"/>
  <c r="K61"/>
  <c r="K63"/>
  <c r="K65"/>
  <c r="K67"/>
  <c r="K69"/>
  <c r="K71"/>
  <c r="K73"/>
  <c r="K75"/>
  <c r="K77"/>
  <c r="K79"/>
  <c r="K81"/>
  <c r="K83"/>
  <c r="K85"/>
  <c r="K87"/>
  <c r="K89"/>
  <c r="K91"/>
  <c r="K93"/>
  <c r="K95"/>
  <c r="K97"/>
  <c r="K99"/>
  <c r="K101"/>
  <c r="K103"/>
  <c r="K105"/>
  <c r="K107"/>
  <c r="K109"/>
  <c r="K111"/>
  <c r="K113"/>
  <c r="K115"/>
  <c r="K117"/>
  <c r="K119"/>
  <c r="K121"/>
  <c r="K123"/>
  <c r="H5"/>
  <c r="I7" i="2"/>
  <c r="I9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1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6"/>
  <c r="I8"/>
  <c r="I10"/>
  <c r="I12"/>
  <c r="I14"/>
  <c r="I16"/>
  <c r="I18"/>
  <c r="I20"/>
  <c r="I22"/>
  <c r="I24"/>
  <c r="I26"/>
  <c r="I28"/>
  <c r="I30"/>
  <c r="I32"/>
  <c r="I34"/>
  <c r="I36"/>
  <c r="I38"/>
  <c r="I40"/>
  <c r="I42"/>
  <c r="I44"/>
  <c r="I46"/>
  <c r="I48"/>
  <c r="I50"/>
  <c r="I52"/>
  <c r="I54"/>
  <c r="I56"/>
  <c r="I58"/>
  <c r="I60"/>
  <c r="I62"/>
  <c r="I64"/>
  <c r="I66"/>
  <c r="I68"/>
  <c r="I70"/>
  <c r="I72"/>
  <c r="I74"/>
  <c r="I76"/>
  <c r="I78"/>
  <c r="I80"/>
  <c r="I82"/>
  <c r="I84"/>
  <c r="I86"/>
  <c r="I88"/>
  <c r="I90"/>
  <c r="I92"/>
  <c r="I94"/>
  <c r="I96"/>
  <c r="I98"/>
  <c r="I100"/>
  <c r="I102"/>
  <c r="I104"/>
  <c r="I106"/>
  <c r="I108"/>
  <c r="I110"/>
  <c r="I112"/>
  <c r="I114"/>
  <c r="I116"/>
  <c r="I118"/>
  <c r="I120"/>
  <c r="I122"/>
  <c r="I124"/>
  <c r="I126"/>
  <c r="I128"/>
  <c r="I130"/>
  <c r="I132"/>
  <c r="I134"/>
  <c r="I136"/>
  <c r="I138"/>
  <c r="I140"/>
  <c r="I142"/>
  <c r="I144"/>
  <c r="I146"/>
  <c r="I148"/>
  <c r="I150"/>
  <c r="I152"/>
  <c r="I154"/>
  <c r="I156"/>
  <c r="I158"/>
  <c r="I160"/>
  <c r="I162"/>
  <c r="I164"/>
  <c r="I166"/>
  <c r="I168"/>
  <c r="I170"/>
  <c r="I172"/>
  <c r="B17" i="1"/>
  <c r="B18" s="1"/>
  <c r="F13" i="2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K5"/>
  <c r="E8" i="4" l="1"/>
  <c r="I5" i="3"/>
  <c r="L5" s="1"/>
  <c r="H6"/>
  <c r="H7" s="1"/>
  <c r="J6" i="2"/>
  <c r="K6" s="1"/>
  <c r="G171" i="1"/>
  <c r="G167"/>
  <c r="G163"/>
  <c r="G159"/>
  <c r="G155"/>
  <c r="G151"/>
  <c r="G147"/>
  <c r="G143"/>
  <c r="G139"/>
  <c r="G135"/>
  <c r="G131"/>
  <c r="G127"/>
  <c r="G123"/>
  <c r="G119"/>
  <c r="G115"/>
  <c r="G111"/>
  <c r="G107"/>
  <c r="G103"/>
  <c r="G99"/>
  <c r="G95"/>
  <c r="G91"/>
  <c r="G87"/>
  <c r="G83"/>
  <c r="G79"/>
  <c r="G75"/>
  <c r="G71"/>
  <c r="G67"/>
  <c r="G63"/>
  <c r="G59"/>
  <c r="G55"/>
  <c r="G51"/>
  <c r="G47"/>
  <c r="G43"/>
  <c r="G39"/>
  <c r="G35"/>
  <c r="G31"/>
  <c r="G27"/>
  <c r="G23"/>
  <c r="G19"/>
  <c r="G15"/>
  <c r="G11"/>
  <c r="G7"/>
  <c r="G172"/>
  <c r="G168"/>
  <c r="G164"/>
  <c r="G160"/>
  <c r="G156"/>
  <c r="G152"/>
  <c r="G148"/>
  <c r="G144"/>
  <c r="G140"/>
  <c r="G136"/>
  <c r="G132"/>
  <c r="G128"/>
  <c r="G124"/>
  <c r="G120"/>
  <c r="G116"/>
  <c r="G112"/>
  <c r="G108"/>
  <c r="G104"/>
  <c r="G100"/>
  <c r="G96"/>
  <c r="G92"/>
  <c r="G88"/>
  <c r="G84"/>
  <c r="G80"/>
  <c r="G76"/>
  <c r="G72"/>
  <c r="G68"/>
  <c r="G64"/>
  <c r="G60"/>
  <c r="G56"/>
  <c r="G52"/>
  <c r="G48"/>
  <c r="G44"/>
  <c r="G40"/>
  <c r="G36"/>
  <c r="G32"/>
  <c r="G28"/>
  <c r="G24"/>
  <c r="G20"/>
  <c r="G16"/>
  <c r="G12"/>
  <c r="G8"/>
  <c r="G4"/>
  <c r="G169"/>
  <c r="G165"/>
  <c r="G161"/>
  <c r="G157"/>
  <c r="G153"/>
  <c r="G149"/>
  <c r="G145"/>
  <c r="G141"/>
  <c r="G137"/>
  <c r="G133"/>
  <c r="G129"/>
  <c r="G125"/>
  <c r="G121"/>
  <c r="G117"/>
  <c r="G113"/>
  <c r="G109"/>
  <c r="G105"/>
  <c r="G101"/>
  <c r="G97"/>
  <c r="G93"/>
  <c r="G89"/>
  <c r="G85"/>
  <c r="G81"/>
  <c r="G77"/>
  <c r="G73"/>
  <c r="G69"/>
  <c r="G65"/>
  <c r="G61"/>
  <c r="G57"/>
  <c r="G53"/>
  <c r="G49"/>
  <c r="G45"/>
  <c r="G41"/>
  <c r="G37"/>
  <c r="G33"/>
  <c r="G29"/>
  <c r="G25"/>
  <c r="G21"/>
  <c r="G17"/>
  <c r="G13"/>
  <c r="G9"/>
  <c r="G5"/>
  <c r="G170"/>
  <c r="G166"/>
  <c r="H167" s="1"/>
  <c r="G162"/>
  <c r="G158"/>
  <c r="H159" s="1"/>
  <c r="G154"/>
  <c r="G150"/>
  <c r="H151" s="1"/>
  <c r="G146"/>
  <c r="G142"/>
  <c r="H143" s="1"/>
  <c r="G138"/>
  <c r="G134"/>
  <c r="H135" s="1"/>
  <c r="G130"/>
  <c r="G126"/>
  <c r="H127" s="1"/>
  <c r="G122"/>
  <c r="G118"/>
  <c r="H119" s="1"/>
  <c r="G114"/>
  <c r="G110"/>
  <c r="H111" s="1"/>
  <c r="G106"/>
  <c r="G102"/>
  <c r="H103" s="1"/>
  <c r="G98"/>
  <c r="G94"/>
  <c r="H95" s="1"/>
  <c r="G90"/>
  <c r="G86"/>
  <c r="H87" s="1"/>
  <c r="G82"/>
  <c r="G78"/>
  <c r="H79" s="1"/>
  <c r="G74"/>
  <c r="G70"/>
  <c r="H71" s="1"/>
  <c r="G66"/>
  <c r="G62"/>
  <c r="H63" s="1"/>
  <c r="G58"/>
  <c r="G54"/>
  <c r="H55" s="1"/>
  <c r="G50"/>
  <c r="G46"/>
  <c r="H47" s="1"/>
  <c r="G42"/>
  <c r="G38"/>
  <c r="H39" s="1"/>
  <c r="G34"/>
  <c r="G30"/>
  <c r="H31" s="1"/>
  <c r="G26"/>
  <c r="G22"/>
  <c r="H23" s="1"/>
  <c r="G18"/>
  <c r="G14"/>
  <c r="H15" s="1"/>
  <c r="G10"/>
  <c r="G6"/>
  <c r="H7" s="1"/>
  <c r="L6" i="2" l="1"/>
  <c r="H11" i="1"/>
  <c r="H19"/>
  <c r="H27"/>
  <c r="H35"/>
  <c r="H43"/>
  <c r="H51"/>
  <c r="H59"/>
  <c r="H67"/>
  <c r="H75"/>
  <c r="H83"/>
  <c r="H91"/>
  <c r="H99"/>
  <c r="H107"/>
  <c r="H115"/>
  <c r="H123"/>
  <c r="H131"/>
  <c r="H139"/>
  <c r="H147"/>
  <c r="H155"/>
  <c r="H163"/>
  <c r="H171"/>
  <c r="H10"/>
  <c r="H18"/>
  <c r="H26"/>
  <c r="H34"/>
  <c r="H42"/>
  <c r="H50"/>
  <c r="H58"/>
  <c r="H66"/>
  <c r="H74"/>
  <c r="H82"/>
  <c r="H90"/>
  <c r="H98"/>
  <c r="H106"/>
  <c r="H114"/>
  <c r="H122"/>
  <c r="H130"/>
  <c r="H138"/>
  <c r="H146"/>
  <c r="H154"/>
  <c r="H162"/>
  <c r="H170"/>
  <c r="H9"/>
  <c r="H17"/>
  <c r="H25"/>
  <c r="H33"/>
  <c r="H41"/>
  <c r="H49"/>
  <c r="H57"/>
  <c r="H65"/>
  <c r="H73"/>
  <c r="H81"/>
  <c r="H89"/>
  <c r="H97"/>
  <c r="H105"/>
  <c r="H113"/>
  <c r="H121"/>
  <c r="H129"/>
  <c r="H137"/>
  <c r="H145"/>
  <c r="H153"/>
  <c r="H161"/>
  <c r="H169"/>
  <c r="H8"/>
  <c r="H16"/>
  <c r="H24"/>
  <c r="H32"/>
  <c r="H40"/>
  <c r="H48"/>
  <c r="H56"/>
  <c r="H64"/>
  <c r="H72"/>
  <c r="H80"/>
  <c r="H88"/>
  <c r="H96"/>
  <c r="H104"/>
  <c r="H112"/>
  <c r="H120"/>
  <c r="H128"/>
  <c r="H136"/>
  <c r="H144"/>
  <c r="H152"/>
  <c r="H160"/>
  <c r="H168"/>
  <c r="H6"/>
  <c r="H14"/>
  <c r="H22"/>
  <c r="H30"/>
  <c r="H38"/>
  <c r="H46"/>
  <c r="H54"/>
  <c r="H62"/>
  <c r="H70"/>
  <c r="H78"/>
  <c r="H86"/>
  <c r="H94"/>
  <c r="H102"/>
  <c r="H110"/>
  <c r="H118"/>
  <c r="H126"/>
  <c r="H134"/>
  <c r="H142"/>
  <c r="H150"/>
  <c r="H158"/>
  <c r="H166"/>
  <c r="H5"/>
  <c r="H13"/>
  <c r="H21"/>
  <c r="H29"/>
  <c r="H37"/>
  <c r="H45"/>
  <c r="H53"/>
  <c r="H61"/>
  <c r="H69"/>
  <c r="H77"/>
  <c r="H85"/>
  <c r="H93"/>
  <c r="H101"/>
  <c r="H109"/>
  <c r="H117"/>
  <c r="H125"/>
  <c r="H133"/>
  <c r="H141"/>
  <c r="H149"/>
  <c r="H157"/>
  <c r="H165"/>
  <c r="H12"/>
  <c r="H20"/>
  <c r="H28"/>
  <c r="H36"/>
  <c r="H44"/>
  <c r="H52"/>
  <c r="H60"/>
  <c r="H68"/>
  <c r="H76"/>
  <c r="H84"/>
  <c r="H92"/>
  <c r="H100"/>
  <c r="H108"/>
  <c r="H116"/>
  <c r="H124"/>
  <c r="H132"/>
  <c r="H140"/>
  <c r="H148"/>
  <c r="H156"/>
  <c r="H164"/>
  <c r="H172"/>
  <c r="E9" i="4"/>
  <c r="I6" i="3"/>
  <c r="L6" s="1"/>
  <c r="H8"/>
  <c r="I7"/>
  <c r="L7" s="1"/>
  <c r="J7" i="2"/>
  <c r="K7" s="1"/>
  <c r="L7" s="1"/>
  <c r="E10" i="4" l="1"/>
  <c r="H9" i="3"/>
  <c r="I8"/>
  <c r="L8" s="1"/>
  <c r="J8" i="2"/>
  <c r="K8" s="1"/>
  <c r="L8" l="1"/>
  <c r="E11" i="4"/>
  <c r="H10" i="3"/>
  <c r="I9"/>
  <c r="L9" s="1"/>
  <c r="J9" i="2"/>
  <c r="K9" s="1"/>
  <c r="L9" l="1"/>
  <c r="E12" i="4"/>
  <c r="H11" i="3"/>
  <c r="I10"/>
  <c r="L10" s="1"/>
  <c r="J10" i="2"/>
  <c r="K10" s="1"/>
  <c r="L10" l="1"/>
  <c r="E13" i="4"/>
  <c r="H12" i="3"/>
  <c r="I11"/>
  <c r="L11" s="1"/>
  <c r="J11" i="2"/>
  <c r="K11" s="1"/>
  <c r="L11" l="1"/>
  <c r="E14" i="4"/>
  <c r="H13" i="3"/>
  <c r="I12"/>
  <c r="L12" s="1"/>
  <c r="J12" i="2"/>
  <c r="K12" s="1"/>
  <c r="L12" l="1"/>
  <c r="E15" i="4"/>
  <c r="H14" i="3"/>
  <c r="I13"/>
  <c r="L13" s="1"/>
  <c r="J13" i="2"/>
  <c r="K13" s="1"/>
  <c r="L13" l="1"/>
  <c r="E16" i="4"/>
  <c r="H15" i="3"/>
  <c r="I14"/>
  <c r="L14" s="1"/>
  <c r="J14" i="2"/>
  <c r="K14" s="1"/>
  <c r="L14" l="1"/>
  <c r="E17" i="4"/>
  <c r="H16" i="3"/>
  <c r="I15"/>
  <c r="L15" s="1"/>
  <c r="J15" i="2"/>
  <c r="K15" s="1"/>
  <c r="L15" l="1"/>
  <c r="E18" i="4"/>
  <c r="H17" i="3"/>
  <c r="I16"/>
  <c r="L16" s="1"/>
  <c r="J16" i="2"/>
  <c r="K16" s="1"/>
  <c r="L16" l="1"/>
  <c r="E19" i="4"/>
  <c r="H18" i="3"/>
  <c r="I17"/>
  <c r="L17" s="1"/>
  <c r="J17" i="2"/>
  <c r="K17" s="1"/>
  <c r="L17" l="1"/>
  <c r="E20" i="4"/>
  <c r="H19" i="3"/>
  <c r="I18"/>
  <c r="L18" s="1"/>
  <c r="J18" i="2"/>
  <c r="K18" s="1"/>
  <c r="L18" l="1"/>
  <c r="E21" i="4"/>
  <c r="H20" i="3"/>
  <c r="I19"/>
  <c r="L19" s="1"/>
  <c r="J19" i="2"/>
  <c r="K19" s="1"/>
  <c r="L19" l="1"/>
  <c r="E22" i="4"/>
  <c r="H21" i="3"/>
  <c r="I20"/>
  <c r="L20" s="1"/>
  <c r="J20" i="2"/>
  <c r="K20" s="1"/>
  <c r="L20" l="1"/>
  <c r="E23" i="4"/>
  <c r="H22" i="3"/>
  <c r="I21"/>
  <c r="L21" s="1"/>
  <c r="J21" i="2"/>
  <c r="K21" s="1"/>
  <c r="L21" l="1"/>
  <c r="E24" i="4"/>
  <c r="H23" i="3"/>
  <c r="I22"/>
  <c r="L22" s="1"/>
  <c r="J22" i="2"/>
  <c r="K22" s="1"/>
  <c r="L22" l="1"/>
  <c r="E25" i="4"/>
  <c r="H24" i="3"/>
  <c r="I23"/>
  <c r="L23" s="1"/>
  <c r="J23" i="2"/>
  <c r="K23" s="1"/>
  <c r="L23" l="1"/>
  <c r="E26" i="4"/>
  <c r="H25" i="3"/>
  <c r="I24"/>
  <c r="L24" s="1"/>
  <c r="J24" i="2"/>
  <c r="K24" s="1"/>
  <c r="L24" l="1"/>
  <c r="E27" i="4"/>
  <c r="H26" i="3"/>
  <c r="I25"/>
  <c r="L25" s="1"/>
  <c r="J25" i="2"/>
  <c r="K25" s="1"/>
  <c r="L25" l="1"/>
  <c r="E28" i="4"/>
  <c r="H27" i="3"/>
  <c r="I26"/>
  <c r="L26" s="1"/>
  <c r="J26" i="2"/>
  <c r="K26" s="1"/>
  <c r="L26" l="1"/>
  <c r="E29" i="4"/>
  <c r="H28" i="3"/>
  <c r="I27"/>
  <c r="L27" s="1"/>
  <c r="J27" i="2"/>
  <c r="K27" s="1"/>
  <c r="L27" l="1"/>
  <c r="E30" i="4"/>
  <c r="H29" i="3"/>
  <c r="I28"/>
  <c r="L28" s="1"/>
  <c r="J28" i="2"/>
  <c r="K28" s="1"/>
  <c r="L28" l="1"/>
  <c r="E31" i="4"/>
  <c r="H30" i="3"/>
  <c r="I29"/>
  <c r="L29" s="1"/>
  <c r="J29" i="2"/>
  <c r="K29" s="1"/>
  <c r="L29" l="1"/>
  <c r="E32" i="4"/>
  <c r="H31" i="3"/>
  <c r="I30"/>
  <c r="L30" s="1"/>
  <c r="J30" i="2"/>
  <c r="K30" s="1"/>
  <c r="L30" l="1"/>
  <c r="E33" i="4"/>
  <c r="H32" i="3"/>
  <c r="I31"/>
  <c r="L31" s="1"/>
  <c r="J31" i="2"/>
  <c r="K31" s="1"/>
  <c r="L31" l="1"/>
  <c r="E34" i="4"/>
  <c r="H33" i="3"/>
  <c r="I32"/>
  <c r="L32" s="1"/>
  <c r="J32" i="2"/>
  <c r="K32" s="1"/>
  <c r="L32" l="1"/>
  <c r="E35" i="4"/>
  <c r="H34" i="3"/>
  <c r="I33"/>
  <c r="L33" s="1"/>
  <c r="J33" i="2"/>
  <c r="K33" s="1"/>
  <c r="L33" l="1"/>
  <c r="E36" i="4"/>
  <c r="H35" i="3"/>
  <c r="I34"/>
  <c r="L34" s="1"/>
  <c r="J34" i="2"/>
  <c r="K34" s="1"/>
  <c r="L34" l="1"/>
  <c r="E37" i="4"/>
  <c r="H36" i="3"/>
  <c r="I35"/>
  <c r="L35" s="1"/>
  <c r="J35" i="2"/>
  <c r="K35" s="1"/>
  <c r="L35" l="1"/>
  <c r="E38" i="4"/>
  <c r="H37" i="3"/>
  <c r="I36"/>
  <c r="L36" s="1"/>
  <c r="J36" i="2"/>
  <c r="K36" s="1"/>
  <c r="L36" l="1"/>
  <c r="E39" i="4"/>
  <c r="H38" i="3"/>
  <c r="I37"/>
  <c r="L37" s="1"/>
  <c r="J37" i="2"/>
  <c r="K37" s="1"/>
  <c r="L37" l="1"/>
  <c r="E40" i="4"/>
  <c r="H39" i="3"/>
  <c r="I38"/>
  <c r="L38" s="1"/>
  <c r="J38" i="2"/>
  <c r="K38" s="1"/>
  <c r="L38" l="1"/>
  <c r="E41" i="4"/>
  <c r="H40" i="3"/>
  <c r="I39"/>
  <c r="L39" s="1"/>
  <c r="J39" i="2"/>
  <c r="K39" s="1"/>
  <c r="L39" l="1"/>
  <c r="E42" i="4"/>
  <c r="H41" i="3"/>
  <c r="I40"/>
  <c r="L40" s="1"/>
  <c r="J40" i="2"/>
  <c r="K40" s="1"/>
  <c r="L40" l="1"/>
  <c r="E43" i="4"/>
  <c r="H42" i="3"/>
  <c r="I41"/>
  <c r="L41" s="1"/>
  <c r="J41" i="2"/>
  <c r="K41" s="1"/>
  <c r="L41" l="1"/>
  <c r="E44" i="4"/>
  <c r="H43" i="3"/>
  <c r="I42"/>
  <c r="L42" s="1"/>
  <c r="J42" i="2"/>
  <c r="K42" s="1"/>
  <c r="L42" l="1"/>
  <c r="E45" i="4"/>
  <c r="H44" i="3"/>
  <c r="I43"/>
  <c r="L43" s="1"/>
  <c r="J43" i="2"/>
  <c r="K43" s="1"/>
  <c r="L43" l="1"/>
  <c r="E46" i="4"/>
  <c r="H45" i="3"/>
  <c r="I44"/>
  <c r="L44" s="1"/>
  <c r="J44" i="2"/>
  <c r="K44" s="1"/>
  <c r="L44" l="1"/>
  <c r="E47" i="4"/>
  <c r="H46" i="3"/>
  <c r="I45"/>
  <c r="L45" s="1"/>
  <c r="J45" i="2"/>
  <c r="K45" s="1"/>
  <c r="L45" l="1"/>
  <c r="E48" i="4"/>
  <c r="H47" i="3"/>
  <c r="I46"/>
  <c r="L46" s="1"/>
  <c r="J46" i="2"/>
  <c r="K46" s="1"/>
  <c r="L46" l="1"/>
  <c r="E49" i="4"/>
  <c r="H48" i="3"/>
  <c r="I47"/>
  <c r="L47" s="1"/>
  <c r="J47" i="2"/>
  <c r="K47" s="1"/>
  <c r="L47" l="1"/>
  <c r="E50" i="4"/>
  <c r="H49" i="3"/>
  <c r="I48"/>
  <c r="L48" s="1"/>
  <c r="J48" i="2"/>
  <c r="K48" s="1"/>
  <c r="L48" l="1"/>
  <c r="E51" i="4"/>
  <c r="H50" i="3"/>
  <c r="I49"/>
  <c r="L49" s="1"/>
  <c r="J49" i="2"/>
  <c r="K49" s="1"/>
  <c r="L49" l="1"/>
  <c r="E52" i="4"/>
  <c r="H51" i="3"/>
  <c r="I50"/>
  <c r="L50" s="1"/>
  <c r="J50" i="2"/>
  <c r="K50" s="1"/>
  <c r="L50" l="1"/>
  <c r="E53" i="4"/>
  <c r="H52" i="3"/>
  <c r="I51"/>
  <c r="L51" s="1"/>
  <c r="J51" i="2"/>
  <c r="K51" s="1"/>
  <c r="L51" l="1"/>
  <c r="E54" i="4"/>
  <c r="H53" i="3"/>
  <c r="I52"/>
  <c r="L52" s="1"/>
  <c r="J52" i="2"/>
  <c r="K52" s="1"/>
  <c r="L52" l="1"/>
  <c r="E55" i="4"/>
  <c r="H54" i="3"/>
  <c r="I53"/>
  <c r="L53" s="1"/>
  <c r="J53" i="2"/>
  <c r="K53" s="1"/>
  <c r="L53" l="1"/>
  <c r="E56" i="4"/>
  <c r="H55" i="3"/>
  <c r="I54"/>
  <c r="L54" s="1"/>
  <c r="J54" i="2"/>
  <c r="K54" s="1"/>
  <c r="L54" l="1"/>
  <c r="E57" i="4"/>
  <c r="H56" i="3"/>
  <c r="I55"/>
  <c r="L55" s="1"/>
  <c r="J55" i="2"/>
  <c r="K55" s="1"/>
  <c r="L55" l="1"/>
  <c r="E58" i="4"/>
  <c r="H57" i="3"/>
  <c r="I56"/>
  <c r="L56" s="1"/>
  <c r="J56" i="2"/>
  <c r="K56" s="1"/>
  <c r="L56" l="1"/>
  <c r="E59" i="4"/>
  <c r="H58" i="3"/>
  <c r="I57"/>
  <c r="L57" s="1"/>
  <c r="J57" i="2"/>
  <c r="K57" s="1"/>
  <c r="L57" l="1"/>
  <c r="E60" i="4"/>
  <c r="H59" i="3"/>
  <c r="I58"/>
  <c r="L58" s="1"/>
  <c r="J58" i="2"/>
  <c r="K58" s="1"/>
  <c r="L58" l="1"/>
  <c r="E61" i="4"/>
  <c r="H60" i="3"/>
  <c r="I59"/>
  <c r="L59" s="1"/>
  <c r="J59" i="2"/>
  <c r="K59" s="1"/>
  <c r="L59" l="1"/>
  <c r="E62" i="4"/>
  <c r="H61" i="3"/>
  <c r="I60"/>
  <c r="L60" s="1"/>
  <c r="J60" i="2"/>
  <c r="K60" s="1"/>
  <c r="L60" l="1"/>
  <c r="E63" i="4"/>
  <c r="H62" i="3"/>
  <c r="I61"/>
  <c r="L61" s="1"/>
  <c r="J61" i="2"/>
  <c r="K61" s="1"/>
  <c r="L61" l="1"/>
  <c r="E64" i="4"/>
  <c r="H63" i="3"/>
  <c r="I62"/>
  <c r="L62" s="1"/>
  <c r="J62" i="2"/>
  <c r="K62" s="1"/>
  <c r="L62" l="1"/>
  <c r="E65" i="4"/>
  <c r="H64" i="3"/>
  <c r="I63"/>
  <c r="L63" s="1"/>
  <c r="J63" i="2"/>
  <c r="K63" s="1"/>
  <c r="L63" l="1"/>
  <c r="E66" i="4"/>
  <c r="H65" i="3"/>
  <c r="I64"/>
  <c r="L64" s="1"/>
  <c r="J64" i="2"/>
  <c r="K64" s="1"/>
  <c r="L64" l="1"/>
  <c r="E67" i="4"/>
  <c r="H66" i="3"/>
  <c r="I65"/>
  <c r="L65" s="1"/>
  <c r="J65" i="2"/>
  <c r="K65" s="1"/>
  <c r="L65" l="1"/>
  <c r="E68" i="4"/>
  <c r="H67" i="3"/>
  <c r="I66"/>
  <c r="L66" s="1"/>
  <c r="J66" i="2"/>
  <c r="K66" s="1"/>
  <c r="L66" l="1"/>
  <c r="E69" i="4"/>
  <c r="H68" i="3"/>
  <c r="I67"/>
  <c r="L67" s="1"/>
  <c r="J67" i="2"/>
  <c r="K67" s="1"/>
  <c r="L67" l="1"/>
  <c r="E70" i="4"/>
  <c r="H69" i="3"/>
  <c r="I68"/>
  <c r="L68" s="1"/>
  <c r="J68" i="2"/>
  <c r="K68" s="1"/>
  <c r="L68" l="1"/>
  <c r="E71" i="4"/>
  <c r="H70" i="3"/>
  <c r="I69"/>
  <c r="L69" s="1"/>
  <c r="J69" i="2"/>
  <c r="K69" s="1"/>
  <c r="L69" l="1"/>
  <c r="E72" i="4"/>
  <c r="H71" i="3"/>
  <c r="I70"/>
  <c r="L70" s="1"/>
  <c r="J70" i="2"/>
  <c r="K70" s="1"/>
  <c r="L70" l="1"/>
  <c r="E73" i="4"/>
  <c r="H72" i="3"/>
  <c r="I71"/>
  <c r="L71" s="1"/>
  <c r="J71" i="2"/>
  <c r="K71" s="1"/>
  <c r="L71" l="1"/>
  <c r="E74" i="4"/>
  <c r="H73" i="3"/>
  <c r="I72"/>
  <c r="L72" s="1"/>
  <c r="J72" i="2"/>
  <c r="K72" s="1"/>
  <c r="L72" l="1"/>
  <c r="E75" i="4"/>
  <c r="H74" i="3"/>
  <c r="I73"/>
  <c r="L73" s="1"/>
  <c r="J73" i="2"/>
  <c r="K73" s="1"/>
  <c r="L73" l="1"/>
  <c r="E76" i="4"/>
  <c r="H75" i="3"/>
  <c r="I74"/>
  <c r="L74" s="1"/>
  <c r="J74" i="2"/>
  <c r="K74" s="1"/>
  <c r="L74" l="1"/>
  <c r="E77" i="4"/>
  <c r="H76" i="3"/>
  <c r="I75"/>
  <c r="L75" s="1"/>
  <c r="J75" i="2"/>
  <c r="K75" s="1"/>
  <c r="L75" l="1"/>
  <c r="E78" i="4"/>
  <c r="H77" i="3"/>
  <c r="I76"/>
  <c r="L76" s="1"/>
  <c r="J76" i="2"/>
  <c r="K76" s="1"/>
  <c r="L76" l="1"/>
  <c r="E79" i="4"/>
  <c r="H78" i="3"/>
  <c r="I77"/>
  <c r="L77" s="1"/>
  <c r="J77" i="2"/>
  <c r="K77" s="1"/>
  <c r="L77" l="1"/>
  <c r="E80" i="4"/>
  <c r="H79" i="3"/>
  <c r="I78"/>
  <c r="L78" s="1"/>
  <c r="J78" i="2"/>
  <c r="K78" s="1"/>
  <c r="L78" l="1"/>
  <c r="E81" i="4"/>
  <c r="H80" i="3"/>
  <c r="I79"/>
  <c r="L79" s="1"/>
  <c r="J79" i="2"/>
  <c r="K79" s="1"/>
  <c r="L79" l="1"/>
  <c r="E82" i="4"/>
  <c r="H81" i="3"/>
  <c r="I80"/>
  <c r="L80" s="1"/>
  <c r="J80" i="2"/>
  <c r="K80" s="1"/>
  <c r="L80" l="1"/>
  <c r="E83" i="4"/>
  <c r="H82" i="3"/>
  <c r="I81"/>
  <c r="L81" s="1"/>
  <c r="J81" i="2"/>
  <c r="K81" s="1"/>
  <c r="L81" l="1"/>
  <c r="E84" i="4"/>
  <c r="H83" i="3"/>
  <c r="I82"/>
  <c r="L82" s="1"/>
  <c r="J82" i="2"/>
  <c r="K82" s="1"/>
  <c r="L82" l="1"/>
  <c r="E85" i="4"/>
  <c r="H84" i="3"/>
  <c r="I83"/>
  <c r="L83" s="1"/>
  <c r="J83" i="2"/>
  <c r="K83" s="1"/>
  <c r="L83" l="1"/>
  <c r="E86" i="4"/>
  <c r="H85" i="3"/>
  <c r="I84"/>
  <c r="L84" s="1"/>
  <c r="J84" i="2"/>
  <c r="K84" s="1"/>
  <c r="L84" l="1"/>
  <c r="E87" i="4"/>
  <c r="H86" i="3"/>
  <c r="I85"/>
  <c r="L85" s="1"/>
  <c r="J85" i="2"/>
  <c r="K85" s="1"/>
  <c r="L85" l="1"/>
  <c r="E88" i="4"/>
  <c r="H87" i="3"/>
  <c r="I86"/>
  <c r="L86" s="1"/>
  <c r="J86" i="2"/>
  <c r="K86" s="1"/>
  <c r="L86" l="1"/>
  <c r="E89" i="4"/>
  <c r="H88" i="3"/>
  <c r="I87"/>
  <c r="L87" s="1"/>
  <c r="J87" i="2"/>
  <c r="K87" s="1"/>
  <c r="L87" l="1"/>
  <c r="E90" i="4"/>
  <c r="H89" i="3"/>
  <c r="I88"/>
  <c r="L88" s="1"/>
  <c r="J88" i="2"/>
  <c r="K88" s="1"/>
  <c r="L88" l="1"/>
  <c r="E91" i="4"/>
  <c r="H90" i="3"/>
  <c r="I89"/>
  <c r="L89" s="1"/>
  <c r="J89" i="2"/>
  <c r="K89" s="1"/>
  <c r="L89" l="1"/>
  <c r="E92" i="4"/>
  <c r="H91" i="3"/>
  <c r="I90"/>
  <c r="L90" s="1"/>
  <c r="J90" i="2"/>
  <c r="K90" s="1"/>
  <c r="L90" l="1"/>
  <c r="E93" i="4"/>
  <c r="H92" i="3"/>
  <c r="I91"/>
  <c r="L91" s="1"/>
  <c r="J91" i="2"/>
  <c r="K91" s="1"/>
  <c r="L91" l="1"/>
  <c r="E94" i="4"/>
  <c r="H93" i="3"/>
  <c r="I92"/>
  <c r="L92" s="1"/>
  <c r="J92" i="2"/>
  <c r="K92" s="1"/>
  <c r="L92" l="1"/>
  <c r="E95" i="4"/>
  <c r="H94" i="3"/>
  <c r="I93"/>
  <c r="L93" s="1"/>
  <c r="J93" i="2"/>
  <c r="K93" s="1"/>
  <c r="L93" l="1"/>
  <c r="E96" i="4"/>
  <c r="H95" i="3"/>
  <c r="I94"/>
  <c r="L94" s="1"/>
  <c r="J94" i="2"/>
  <c r="K94" s="1"/>
  <c r="L94" l="1"/>
  <c r="E97" i="4"/>
  <c r="H96" i="3"/>
  <c r="I95"/>
  <c r="L95" s="1"/>
  <c r="J95" i="2"/>
  <c r="K95" s="1"/>
  <c r="L95" l="1"/>
  <c r="E98" i="4"/>
  <c r="H97" i="3"/>
  <c r="I96"/>
  <c r="L96" s="1"/>
  <c r="J96" i="2"/>
  <c r="K96" s="1"/>
  <c r="L96" l="1"/>
  <c r="E99" i="4"/>
  <c r="H98" i="3"/>
  <c r="I97"/>
  <c r="L97" s="1"/>
  <c r="J97" i="2"/>
  <c r="K97" s="1"/>
  <c r="L97" l="1"/>
  <c r="E100" i="4"/>
  <c r="H99" i="3"/>
  <c r="I98"/>
  <c r="L98" s="1"/>
  <c r="J98" i="2"/>
  <c r="K98" s="1"/>
  <c r="L98" l="1"/>
  <c r="E101" i="4"/>
  <c r="H100" i="3"/>
  <c r="I99"/>
  <c r="L99" s="1"/>
  <c r="J99" i="2"/>
  <c r="K99" s="1"/>
  <c r="L99" l="1"/>
  <c r="E102" i="4"/>
  <c r="H101" i="3"/>
  <c r="I100"/>
  <c r="L100" s="1"/>
  <c r="J100" i="2"/>
  <c r="K100" s="1"/>
  <c r="L100" l="1"/>
  <c r="E103" i="4"/>
  <c r="H102" i="3"/>
  <c r="I101"/>
  <c r="L101" s="1"/>
  <c r="J101" i="2"/>
  <c r="K101" s="1"/>
  <c r="L101" l="1"/>
  <c r="E104" i="4"/>
  <c r="H103" i="3"/>
  <c r="I102"/>
  <c r="L102" s="1"/>
  <c r="J102" i="2"/>
  <c r="K102" s="1"/>
  <c r="L102" l="1"/>
  <c r="E105" i="4"/>
  <c r="H104" i="3"/>
  <c r="I103"/>
  <c r="L103" s="1"/>
  <c r="J103" i="2"/>
  <c r="K103" s="1"/>
  <c r="L103" l="1"/>
  <c r="E106" i="4"/>
  <c r="H105" i="3"/>
  <c r="I104"/>
  <c r="L104" s="1"/>
  <c r="J104" i="2"/>
  <c r="K104" s="1"/>
  <c r="L104" l="1"/>
  <c r="E107" i="4"/>
  <c r="H106" i="3"/>
  <c r="I105"/>
  <c r="L105" s="1"/>
  <c r="J105" i="2"/>
  <c r="K105" s="1"/>
  <c r="L105" l="1"/>
  <c r="E108" i="4"/>
  <c r="H107" i="3"/>
  <c r="I106"/>
  <c r="L106" s="1"/>
  <c r="J106" i="2"/>
  <c r="K106" s="1"/>
  <c r="L106" l="1"/>
  <c r="E109" i="4"/>
  <c r="H108" i="3"/>
  <c r="I107"/>
  <c r="L107" s="1"/>
  <c r="J107" i="2"/>
  <c r="K107" s="1"/>
  <c r="L107" l="1"/>
  <c r="E110" i="4"/>
  <c r="H109" i="3"/>
  <c r="I108"/>
  <c r="L108" s="1"/>
  <c r="J108" i="2"/>
  <c r="K108" s="1"/>
  <c r="L108" l="1"/>
  <c r="E111" i="4"/>
  <c r="H110" i="3"/>
  <c r="I109"/>
  <c r="L109" s="1"/>
  <c r="J109" i="2"/>
  <c r="K109" s="1"/>
  <c r="L109" l="1"/>
  <c r="E112" i="4"/>
  <c r="H111" i="3"/>
  <c r="I110"/>
  <c r="L110" s="1"/>
  <c r="J110" i="2"/>
  <c r="K110" s="1"/>
  <c r="L110" l="1"/>
  <c r="E113" i="4"/>
  <c r="H112" i="3"/>
  <c r="I111"/>
  <c r="L111" s="1"/>
  <c r="J111" i="2"/>
  <c r="K111" s="1"/>
  <c r="L111" l="1"/>
  <c r="E114" i="4"/>
  <c r="H113" i="3"/>
  <c r="I112"/>
  <c r="L112" s="1"/>
  <c r="J112" i="2"/>
  <c r="K112" s="1"/>
  <c r="L112" l="1"/>
  <c r="E115" i="4"/>
  <c r="H114" i="3"/>
  <c r="I113"/>
  <c r="L113" s="1"/>
  <c r="J113" i="2"/>
  <c r="K113" s="1"/>
  <c r="L113" l="1"/>
  <c r="E116" i="4"/>
  <c r="H115" i="3"/>
  <c r="I114"/>
  <c r="L114" s="1"/>
  <c r="J114" i="2"/>
  <c r="K114" s="1"/>
  <c r="L114" l="1"/>
  <c r="E117" i="4"/>
  <c r="H116" i="3"/>
  <c r="I115"/>
  <c r="L115" s="1"/>
  <c r="J115" i="2"/>
  <c r="K115" s="1"/>
  <c r="L115" l="1"/>
  <c r="E118" i="4"/>
  <c r="H117" i="3"/>
  <c r="I116"/>
  <c r="L116" s="1"/>
  <c r="J116" i="2"/>
  <c r="K116" s="1"/>
  <c r="L116" l="1"/>
  <c r="E119" i="4"/>
  <c r="H118" i="3"/>
  <c r="I117"/>
  <c r="L117" s="1"/>
  <c r="J117" i="2"/>
  <c r="K117" s="1"/>
  <c r="L117" l="1"/>
  <c r="E120" i="4"/>
  <c r="H119" i="3"/>
  <c r="I118"/>
  <c r="L118" s="1"/>
  <c r="J118" i="2"/>
  <c r="K118" s="1"/>
  <c r="L118" l="1"/>
  <c r="E121" i="4"/>
  <c r="H120" i="3"/>
  <c r="I119"/>
  <c r="L119" s="1"/>
  <c r="J119" i="2"/>
  <c r="K119" s="1"/>
  <c r="L119" l="1"/>
  <c r="E122" i="4"/>
  <c r="H121" i="3"/>
  <c r="I120"/>
  <c r="L120" s="1"/>
  <c r="J120" i="2"/>
  <c r="K120" s="1"/>
  <c r="L120" l="1"/>
  <c r="E123" i="4"/>
  <c r="H122" i="3"/>
  <c r="I121"/>
  <c r="L121" s="1"/>
  <c r="J121" i="2"/>
  <c r="K121" s="1"/>
  <c r="L121" l="1"/>
  <c r="E124" i="4"/>
  <c r="H123" i="3"/>
  <c r="I122"/>
  <c r="L122" s="1"/>
  <c r="J122" i="2"/>
  <c r="K122" s="1"/>
  <c r="L122" l="1"/>
  <c r="E125" i="4"/>
  <c r="H124" i="3"/>
  <c r="I123"/>
  <c r="L123" s="1"/>
  <c r="J123" i="2"/>
  <c r="K123" s="1"/>
  <c r="L123" l="1"/>
  <c r="E126" i="4"/>
  <c r="I124" i="3"/>
  <c r="L124" s="1"/>
  <c r="J124" i="2"/>
  <c r="K124" s="1"/>
  <c r="L124" l="1"/>
  <c r="E127" i="4"/>
  <c r="J125" i="2"/>
  <c r="K125" s="1"/>
  <c r="L125" l="1"/>
  <c r="E128" i="4"/>
  <c r="J126" i="2"/>
  <c r="K126" s="1"/>
  <c r="L126" l="1"/>
  <c r="E129" i="4"/>
  <c r="J127" i="2"/>
  <c r="K127" s="1"/>
  <c r="L127" l="1"/>
  <c r="E130" i="4"/>
  <c r="J128" i="2"/>
  <c r="K128" s="1"/>
  <c r="L128" l="1"/>
  <c r="E131" i="4"/>
  <c r="J129" i="2"/>
  <c r="K129" s="1"/>
  <c r="L129" l="1"/>
  <c r="E132" i="4"/>
  <c r="J130" i="2"/>
  <c r="K130" s="1"/>
  <c r="L130" l="1"/>
  <c r="E133" i="4"/>
  <c r="J131" i="2"/>
  <c r="K131" s="1"/>
  <c r="L131" l="1"/>
  <c r="E134" i="4"/>
  <c r="J132" i="2"/>
  <c r="K132" s="1"/>
  <c r="L132" l="1"/>
  <c r="E135" i="4"/>
  <c r="J133" i="2"/>
  <c r="K133" s="1"/>
  <c r="L133" l="1"/>
  <c r="E136" i="4"/>
  <c r="J134" i="2"/>
  <c r="K134" s="1"/>
  <c r="L134" l="1"/>
  <c r="E137" i="4"/>
  <c r="J135" i="2"/>
  <c r="K135" s="1"/>
  <c r="L135" l="1"/>
  <c r="E138" i="4"/>
  <c r="J136" i="2"/>
  <c r="K136" s="1"/>
  <c r="L136" l="1"/>
  <c r="E139" i="4"/>
  <c r="J137" i="2"/>
  <c r="K137" s="1"/>
  <c r="L137" l="1"/>
  <c r="E140" i="4"/>
  <c r="J138" i="2"/>
  <c r="K138" s="1"/>
  <c r="L138" l="1"/>
  <c r="E141" i="4"/>
  <c r="J139" i="2"/>
  <c r="K139" s="1"/>
  <c r="L139" l="1"/>
  <c r="E142" i="4"/>
  <c r="J140" i="2"/>
  <c r="K140" s="1"/>
  <c r="L140" l="1"/>
  <c r="E143" i="4"/>
  <c r="J141" i="2"/>
  <c r="K141" s="1"/>
  <c r="L141" l="1"/>
  <c r="E144" i="4"/>
  <c r="J142" i="2"/>
  <c r="K142" s="1"/>
  <c r="L142" l="1"/>
  <c r="E145" i="4"/>
  <c r="J143" i="2"/>
  <c r="K143" s="1"/>
  <c r="L143" l="1"/>
  <c r="E146" i="4"/>
  <c r="J144" i="2"/>
  <c r="K144" s="1"/>
  <c r="L144" l="1"/>
  <c r="E147" i="4"/>
  <c r="J145" i="2"/>
  <c r="K145" s="1"/>
  <c r="L145" l="1"/>
  <c r="E148" i="4"/>
  <c r="J146" i="2"/>
  <c r="K146" s="1"/>
  <c r="L146" l="1"/>
  <c r="E149" i="4"/>
  <c r="J147" i="2"/>
  <c r="K147" s="1"/>
  <c r="L147" l="1"/>
  <c r="E150" i="4"/>
  <c r="J148" i="2"/>
  <c r="K148" s="1"/>
  <c r="L148" l="1"/>
  <c r="E151" i="4"/>
  <c r="J149" i="2"/>
  <c r="K149" s="1"/>
  <c r="L149" l="1"/>
  <c r="E152" i="4"/>
  <c r="J150" i="2"/>
  <c r="K150" s="1"/>
  <c r="L150" l="1"/>
  <c r="E153" i="4"/>
  <c r="J151" i="2"/>
  <c r="K151" s="1"/>
  <c r="L151" l="1"/>
  <c r="E154" i="4"/>
  <c r="J152" i="2"/>
  <c r="K152" s="1"/>
  <c r="L152" l="1"/>
  <c r="E155" i="4"/>
  <c r="J153" i="2"/>
  <c r="K153" s="1"/>
  <c r="L153" l="1"/>
  <c r="E156" i="4"/>
  <c r="J154" i="2"/>
  <c r="K154" s="1"/>
  <c r="L154" l="1"/>
  <c r="E157" i="4"/>
  <c r="J155" i="2"/>
  <c r="K155" s="1"/>
  <c r="L155" l="1"/>
  <c r="E158" i="4"/>
  <c r="J156" i="2"/>
  <c r="K156" s="1"/>
  <c r="L156" l="1"/>
  <c r="E159" i="4"/>
  <c r="J157" i="2"/>
  <c r="K157" s="1"/>
  <c r="L157" l="1"/>
  <c r="E160" i="4"/>
  <c r="J158" i="2"/>
  <c r="K158" s="1"/>
  <c r="L158" l="1"/>
  <c r="E161" i="4"/>
  <c r="J159" i="2"/>
  <c r="K159" s="1"/>
  <c r="L159" l="1"/>
  <c r="E162" i="4"/>
  <c r="J160" i="2"/>
  <c r="K160" s="1"/>
  <c r="L160" l="1"/>
  <c r="E163" i="4"/>
  <c r="J161" i="2"/>
  <c r="K161" s="1"/>
  <c r="L161" l="1"/>
  <c r="E164" i="4"/>
  <c r="J162" i="2"/>
  <c r="K162" s="1"/>
  <c r="L162" l="1"/>
  <c r="E165" i="4"/>
  <c r="J163" i="2"/>
  <c r="K163" s="1"/>
  <c r="L163" l="1"/>
  <c r="E166" i="4"/>
  <c r="J164" i="2"/>
  <c r="K164" s="1"/>
  <c r="L164" l="1"/>
  <c r="E167" i="4"/>
  <c r="J165" i="2"/>
  <c r="K165" s="1"/>
  <c r="L165" l="1"/>
  <c r="E168" i="4"/>
  <c r="J166" i="2"/>
  <c r="K166" s="1"/>
  <c r="L166" l="1"/>
  <c r="E169" i="4"/>
  <c r="J167" i="2"/>
  <c r="K167" s="1"/>
  <c r="L167" l="1"/>
  <c r="E170" i="4"/>
  <c r="J168" i="2"/>
  <c r="K168" s="1"/>
  <c r="L168" l="1"/>
  <c r="J169"/>
  <c r="K169" s="1"/>
  <c r="L169" l="1"/>
  <c r="J170"/>
  <c r="K170" s="1"/>
  <c r="L170" l="1"/>
  <c r="J171"/>
  <c r="K171" s="1"/>
  <c r="L171" l="1"/>
  <c r="J172"/>
  <c r="K172" s="1"/>
  <c r="L173" s="1"/>
  <c r="L172" l="1"/>
  <c r="J173"/>
  <c r="B23" s="1"/>
  <c r="B25" s="1"/>
  <c r="B11" i="3" s="1"/>
  <c r="B26" i="2" l="1"/>
  <c r="N124" i="3" l="1"/>
  <c r="N121"/>
  <c r="N117"/>
  <c r="N113"/>
  <c r="N109"/>
  <c r="N105"/>
  <c r="N101"/>
  <c r="N98"/>
  <c r="N96"/>
  <c r="N94"/>
  <c r="N92"/>
  <c r="N90"/>
  <c r="N88"/>
  <c r="N86"/>
  <c r="N84"/>
  <c r="N82"/>
  <c r="N80"/>
  <c r="N78"/>
  <c r="N76"/>
  <c r="N74"/>
  <c r="N72"/>
  <c r="N70"/>
  <c r="N68"/>
  <c r="N66"/>
  <c r="N64"/>
  <c r="N62"/>
  <c r="N60"/>
  <c r="N58"/>
  <c r="N56"/>
  <c r="N54"/>
  <c r="N52"/>
  <c r="N50"/>
  <c r="N48"/>
  <c r="N46"/>
  <c r="N44"/>
  <c r="N42"/>
  <c r="N40"/>
  <c r="N38"/>
  <c r="N36"/>
  <c r="N34"/>
  <c r="N32"/>
  <c r="N30"/>
  <c r="N28"/>
  <c r="N26"/>
  <c r="N24"/>
  <c r="N22"/>
  <c r="N20"/>
  <c r="N18"/>
  <c r="N16"/>
  <c r="N14"/>
  <c r="N12"/>
  <c r="N10"/>
  <c r="N8"/>
  <c r="N6"/>
  <c r="N123"/>
  <c r="N119"/>
  <c r="N115"/>
  <c r="N111"/>
  <c r="N107"/>
  <c r="N103"/>
  <c r="N99"/>
  <c r="N97"/>
  <c r="N95"/>
  <c r="N93"/>
  <c r="N91"/>
  <c r="N89"/>
  <c r="N87"/>
  <c r="N85"/>
  <c r="N83"/>
  <c r="N81"/>
  <c r="N79"/>
  <c r="N77"/>
  <c r="N75"/>
  <c r="N73"/>
  <c r="N71"/>
  <c r="N69"/>
  <c r="N67"/>
  <c r="N65"/>
  <c r="N63"/>
  <c r="N61"/>
  <c r="N59"/>
  <c r="N57"/>
  <c r="N55"/>
  <c r="N53"/>
  <c r="N51"/>
  <c r="N49"/>
  <c r="N47"/>
  <c r="N45"/>
  <c r="N43"/>
  <c r="N41"/>
  <c r="N39"/>
  <c r="N37"/>
  <c r="N35"/>
  <c r="N33"/>
  <c r="N31"/>
  <c r="N29"/>
  <c r="N27"/>
  <c r="N25"/>
  <c r="N23"/>
  <c r="N21"/>
  <c r="N19"/>
  <c r="N17"/>
  <c r="N15"/>
  <c r="N13"/>
  <c r="N11"/>
  <c r="N9"/>
  <c r="N7"/>
  <c r="N5"/>
  <c r="N100"/>
  <c r="N104"/>
  <c r="N108"/>
  <c r="N112"/>
  <c r="N116"/>
  <c r="N120"/>
  <c r="N102"/>
  <c r="N106"/>
  <c r="N110"/>
  <c r="N114"/>
  <c r="N118"/>
  <c r="N122"/>
  <c r="G5"/>
  <c r="F6" l="1"/>
  <c r="G6" s="1"/>
  <c r="F7" s="1"/>
  <c r="G7" s="1"/>
  <c r="F8" s="1"/>
  <c r="G8" s="1"/>
  <c r="F9" s="1"/>
  <c r="G9" s="1"/>
  <c r="F10" s="1"/>
  <c r="G10" s="1"/>
  <c r="F11" s="1"/>
  <c r="G11" s="1"/>
  <c r="F12" s="1"/>
  <c r="G12" s="1"/>
  <c r="F13" s="1"/>
  <c r="G13" s="1"/>
  <c r="F14" s="1"/>
  <c r="G14" s="1"/>
  <c r="F15" s="1"/>
  <c r="G15" s="1"/>
  <c r="F16" s="1"/>
  <c r="G16" s="1"/>
  <c r="F17" s="1"/>
  <c r="G17" s="1"/>
  <c r="F18" s="1"/>
  <c r="G18" s="1"/>
  <c r="F19" s="1"/>
  <c r="G19" s="1"/>
  <c r="F20" s="1"/>
  <c r="G20" s="1"/>
  <c r="F21" s="1"/>
  <c r="G21" s="1"/>
  <c r="F22" s="1"/>
  <c r="G22" s="1"/>
  <c r="F23" s="1"/>
  <c r="G23" s="1"/>
  <c r="F24" s="1"/>
  <c r="G24" s="1"/>
  <c r="F25" s="1"/>
  <c r="G25" s="1"/>
  <c r="F26" s="1"/>
  <c r="G26" s="1"/>
  <c r="F27" s="1"/>
  <c r="G27" s="1"/>
  <c r="F28" s="1"/>
  <c r="G28" s="1"/>
  <c r="F29" s="1"/>
  <c r="G29" s="1"/>
  <c r="F30" s="1"/>
  <c r="G30" s="1"/>
  <c r="F31" s="1"/>
  <c r="G31" s="1"/>
  <c r="F32" s="1"/>
  <c r="G32" s="1"/>
  <c r="F33" s="1"/>
  <c r="G33" s="1"/>
  <c r="F34" s="1"/>
  <c r="G34" s="1"/>
  <c r="F35" s="1"/>
  <c r="G35" s="1"/>
  <c r="F36" s="1"/>
  <c r="G36" s="1"/>
  <c r="F37" s="1"/>
  <c r="G37" s="1"/>
  <c r="F38" s="1"/>
  <c r="G38" s="1"/>
  <c r="F39" s="1"/>
  <c r="G39" s="1"/>
  <c r="F40" s="1"/>
  <c r="G40" s="1"/>
  <c r="F41" s="1"/>
  <c r="G41" s="1"/>
  <c r="F42" s="1"/>
  <c r="G42" s="1"/>
  <c r="F43" s="1"/>
  <c r="G43" s="1"/>
  <c r="F44" s="1"/>
  <c r="G44" s="1"/>
  <c r="F45" s="1"/>
  <c r="G45" s="1"/>
  <c r="F46" s="1"/>
  <c r="G46" s="1"/>
  <c r="F47" s="1"/>
  <c r="G47" s="1"/>
  <c r="F48" s="1"/>
  <c r="G48" s="1"/>
  <c r="F49" s="1"/>
  <c r="G49" s="1"/>
  <c r="F50" s="1"/>
  <c r="G50" s="1"/>
  <c r="F51" s="1"/>
  <c r="G51" s="1"/>
  <c r="F52" s="1"/>
  <c r="G52" s="1"/>
  <c r="F53" s="1"/>
  <c r="G53" s="1"/>
  <c r="F54" s="1"/>
  <c r="G54" s="1"/>
  <c r="F55" s="1"/>
  <c r="G55" s="1"/>
  <c r="F56" s="1"/>
  <c r="G56" s="1"/>
  <c r="F57" s="1"/>
  <c r="G57" s="1"/>
  <c r="F58" s="1"/>
  <c r="G58" s="1"/>
  <c r="F59" s="1"/>
  <c r="G59" s="1"/>
  <c r="F60" s="1"/>
  <c r="G60" s="1"/>
  <c r="F61" s="1"/>
  <c r="G61" s="1"/>
  <c r="F62" s="1"/>
  <c r="G62" s="1"/>
  <c r="F63" s="1"/>
  <c r="G63" s="1"/>
  <c r="F64" s="1"/>
  <c r="G64" s="1"/>
  <c r="F65" s="1"/>
  <c r="G65" s="1"/>
  <c r="F66" s="1"/>
  <c r="G66" s="1"/>
  <c r="F67" s="1"/>
  <c r="G67" s="1"/>
  <c r="F68" s="1"/>
  <c r="G68" s="1"/>
  <c r="F69" s="1"/>
  <c r="G69" s="1"/>
  <c r="F70" s="1"/>
  <c r="G70" s="1"/>
  <c r="F71" s="1"/>
  <c r="G71" s="1"/>
  <c r="F72" s="1"/>
  <c r="G72" s="1"/>
  <c r="F73" s="1"/>
  <c r="G73" s="1"/>
  <c r="F74" s="1"/>
  <c r="G74" s="1"/>
  <c r="F75" s="1"/>
  <c r="G75" s="1"/>
  <c r="F76" s="1"/>
  <c r="G76" s="1"/>
  <c r="F77" s="1"/>
  <c r="G77" s="1"/>
  <c r="F78" s="1"/>
  <c r="G78" s="1"/>
  <c r="F79" s="1"/>
  <c r="G79" s="1"/>
  <c r="F80" s="1"/>
  <c r="G80" s="1"/>
  <c r="F81" s="1"/>
  <c r="G81" s="1"/>
  <c r="F82" s="1"/>
  <c r="G82" s="1"/>
  <c r="F83" s="1"/>
  <c r="G83" s="1"/>
  <c r="F84" s="1"/>
  <c r="G84" s="1"/>
  <c r="F85" s="1"/>
  <c r="G85" s="1"/>
  <c r="F86" s="1"/>
  <c r="G86" s="1"/>
  <c r="F87" s="1"/>
  <c r="G87" s="1"/>
  <c r="F88" s="1"/>
  <c r="G88" s="1"/>
  <c r="F89" s="1"/>
  <c r="G89" s="1"/>
  <c r="F90" s="1"/>
  <c r="G90" s="1"/>
  <c r="F91" s="1"/>
  <c r="G91" s="1"/>
  <c r="F92" s="1"/>
  <c r="G92" s="1"/>
  <c r="F93" s="1"/>
  <c r="G93" s="1"/>
  <c r="F94" s="1"/>
  <c r="G94" s="1"/>
  <c r="F95" s="1"/>
  <c r="G95" s="1"/>
  <c r="F96" s="1"/>
  <c r="G96" s="1"/>
  <c r="F97" s="1"/>
  <c r="G97" s="1"/>
  <c r="F98" s="1"/>
  <c r="G98" s="1"/>
  <c r="F99" s="1"/>
  <c r="G99" s="1"/>
  <c r="F100" s="1"/>
  <c r="G100" s="1"/>
  <c r="F101" s="1"/>
  <c r="G101" s="1"/>
  <c r="F102" s="1"/>
  <c r="G102" s="1"/>
  <c r="F103" s="1"/>
  <c r="G103" s="1"/>
  <c r="F104" s="1"/>
  <c r="G104" s="1"/>
  <c r="F105" s="1"/>
  <c r="G105" s="1"/>
  <c r="F106" s="1"/>
  <c r="G106" s="1"/>
  <c r="F107" s="1"/>
  <c r="G107" s="1"/>
  <c r="F108" s="1"/>
  <c r="G108" s="1"/>
  <c r="F109" s="1"/>
  <c r="G109" s="1"/>
  <c r="F110" s="1"/>
  <c r="G110" s="1"/>
  <c r="F111" s="1"/>
  <c r="G111" s="1"/>
  <c r="F112" s="1"/>
  <c r="G112" s="1"/>
  <c r="F113" s="1"/>
  <c r="G113" s="1"/>
  <c r="F114" s="1"/>
  <c r="G114" s="1"/>
  <c r="F115" s="1"/>
  <c r="G115" s="1"/>
  <c r="F116" s="1"/>
  <c r="G116" s="1"/>
  <c r="F117" s="1"/>
  <c r="G117" s="1"/>
  <c r="F118" s="1"/>
  <c r="G118" s="1"/>
  <c r="F119" s="1"/>
  <c r="G119" s="1"/>
  <c r="F120" s="1"/>
  <c r="G120" s="1"/>
  <c r="F121" s="1"/>
  <c r="G121" s="1"/>
  <c r="F122" s="1"/>
  <c r="G122" s="1"/>
  <c r="F123" s="1"/>
  <c r="G123" s="1"/>
  <c r="F124" s="1"/>
  <c r="M5"/>
  <c r="B25" l="1"/>
  <c r="G124"/>
  <c r="O5"/>
  <c r="M6"/>
  <c r="B27" l="1"/>
  <c r="B28" s="1"/>
  <c r="B12" i="4"/>
  <c r="F4" s="1"/>
  <c r="G4" s="1"/>
  <c r="I4" s="1"/>
  <c r="J4" s="1"/>
  <c r="F5" s="1"/>
  <c r="G5" s="1"/>
  <c r="I5" s="1"/>
  <c r="J5" s="1"/>
  <c r="F6" s="1"/>
  <c r="G6" s="1"/>
  <c r="I6" s="1"/>
  <c r="J6" s="1"/>
  <c r="F7" s="1"/>
  <c r="G7" s="1"/>
  <c r="I7" s="1"/>
  <c r="J7" s="1"/>
  <c r="F8" s="1"/>
  <c r="G8" s="1"/>
  <c r="I8" s="1"/>
  <c r="J8" s="1"/>
  <c r="F9" s="1"/>
  <c r="G9" s="1"/>
  <c r="I9" s="1"/>
  <c r="J9" s="1"/>
  <c r="F10" s="1"/>
  <c r="G10" s="1"/>
  <c r="I10" s="1"/>
  <c r="J10" s="1"/>
  <c r="F11" s="1"/>
  <c r="G11" s="1"/>
  <c r="I11" s="1"/>
  <c r="J11" s="1"/>
  <c r="F12" s="1"/>
  <c r="G12" s="1"/>
  <c r="I12" s="1"/>
  <c r="J12" s="1"/>
  <c r="F13" s="1"/>
  <c r="G13" s="1"/>
  <c r="I13" s="1"/>
  <c r="J13" s="1"/>
  <c r="F14" s="1"/>
  <c r="G14" s="1"/>
  <c r="I14" s="1"/>
  <c r="J14" s="1"/>
  <c r="F15" s="1"/>
  <c r="G15" s="1"/>
  <c r="I15" s="1"/>
  <c r="J15" s="1"/>
  <c r="F16" s="1"/>
  <c r="G16" s="1"/>
  <c r="I16" s="1"/>
  <c r="J16" s="1"/>
  <c r="F17" s="1"/>
  <c r="G17" s="1"/>
  <c r="I17" s="1"/>
  <c r="J17" s="1"/>
  <c r="F18" s="1"/>
  <c r="G18" s="1"/>
  <c r="I18" s="1"/>
  <c r="J18" s="1"/>
  <c r="F19" s="1"/>
  <c r="G19" s="1"/>
  <c r="I19" s="1"/>
  <c r="J19" s="1"/>
  <c r="F20" s="1"/>
  <c r="G20" s="1"/>
  <c r="I20" s="1"/>
  <c r="J20" s="1"/>
  <c r="F21" s="1"/>
  <c r="G21" s="1"/>
  <c r="I21" s="1"/>
  <c r="J21" s="1"/>
  <c r="F22" s="1"/>
  <c r="G22" s="1"/>
  <c r="I22" s="1"/>
  <c r="J22" s="1"/>
  <c r="F23" s="1"/>
  <c r="G23" s="1"/>
  <c r="I23" s="1"/>
  <c r="J23" s="1"/>
  <c r="F24" s="1"/>
  <c r="G24" s="1"/>
  <c r="I24" s="1"/>
  <c r="J24" s="1"/>
  <c r="F25" s="1"/>
  <c r="G25" s="1"/>
  <c r="I25" s="1"/>
  <c r="J25" s="1"/>
  <c r="F26" s="1"/>
  <c r="G26" s="1"/>
  <c r="I26" s="1"/>
  <c r="J26" s="1"/>
  <c r="F27" s="1"/>
  <c r="G27" s="1"/>
  <c r="I27" s="1"/>
  <c r="J27" s="1"/>
  <c r="F28" s="1"/>
  <c r="G28" s="1"/>
  <c r="I28" s="1"/>
  <c r="J28" s="1"/>
  <c r="F29" s="1"/>
  <c r="G29" s="1"/>
  <c r="I29" s="1"/>
  <c r="J29" s="1"/>
  <c r="F30" s="1"/>
  <c r="G30" s="1"/>
  <c r="I30" s="1"/>
  <c r="J30" s="1"/>
  <c r="F31" s="1"/>
  <c r="G31" s="1"/>
  <c r="I31" s="1"/>
  <c r="J31" s="1"/>
  <c r="F32" s="1"/>
  <c r="G32" s="1"/>
  <c r="I32" s="1"/>
  <c r="J32" s="1"/>
  <c r="F33" s="1"/>
  <c r="G33" s="1"/>
  <c r="I33" s="1"/>
  <c r="J33" s="1"/>
  <c r="F34" s="1"/>
  <c r="G34" s="1"/>
  <c r="I34" s="1"/>
  <c r="J34" s="1"/>
  <c r="F35" s="1"/>
  <c r="G35" s="1"/>
  <c r="I35" s="1"/>
  <c r="J35" s="1"/>
  <c r="F36" s="1"/>
  <c r="G36" s="1"/>
  <c r="I36" s="1"/>
  <c r="J36" s="1"/>
  <c r="F37" s="1"/>
  <c r="G37" s="1"/>
  <c r="I37" s="1"/>
  <c r="J37" s="1"/>
  <c r="F38" s="1"/>
  <c r="G38" s="1"/>
  <c r="I38" s="1"/>
  <c r="J38" s="1"/>
  <c r="F39" s="1"/>
  <c r="G39" s="1"/>
  <c r="I39" s="1"/>
  <c r="J39" s="1"/>
  <c r="F40" s="1"/>
  <c r="G40" s="1"/>
  <c r="I40" s="1"/>
  <c r="J40" s="1"/>
  <c r="F41" s="1"/>
  <c r="G41" s="1"/>
  <c r="I41" s="1"/>
  <c r="J41" s="1"/>
  <c r="F42" s="1"/>
  <c r="G42" s="1"/>
  <c r="I42" s="1"/>
  <c r="J42" s="1"/>
  <c r="F43" s="1"/>
  <c r="G43" s="1"/>
  <c r="I43" s="1"/>
  <c r="J43" s="1"/>
  <c r="F44" s="1"/>
  <c r="G44" s="1"/>
  <c r="I44" s="1"/>
  <c r="J44" s="1"/>
  <c r="F45" s="1"/>
  <c r="G45" s="1"/>
  <c r="I45" s="1"/>
  <c r="J45" s="1"/>
  <c r="F46" s="1"/>
  <c r="G46" s="1"/>
  <c r="I46" s="1"/>
  <c r="J46" s="1"/>
  <c r="F47" s="1"/>
  <c r="G47" s="1"/>
  <c r="I47" s="1"/>
  <c r="J47" s="1"/>
  <c r="F48" s="1"/>
  <c r="G48" s="1"/>
  <c r="I48" s="1"/>
  <c r="J48" s="1"/>
  <c r="F49" s="1"/>
  <c r="G49" s="1"/>
  <c r="I49" s="1"/>
  <c r="J49" s="1"/>
  <c r="F50" s="1"/>
  <c r="G50" s="1"/>
  <c r="I50" s="1"/>
  <c r="J50" s="1"/>
  <c r="F51" s="1"/>
  <c r="G51" s="1"/>
  <c r="I51" s="1"/>
  <c r="J51" s="1"/>
  <c r="F52" s="1"/>
  <c r="G52" s="1"/>
  <c r="I52" s="1"/>
  <c r="J52" s="1"/>
  <c r="F53" s="1"/>
  <c r="G53" s="1"/>
  <c r="I53" s="1"/>
  <c r="J53" s="1"/>
  <c r="F54" s="1"/>
  <c r="G54" s="1"/>
  <c r="I54" s="1"/>
  <c r="J54" s="1"/>
  <c r="F55" s="1"/>
  <c r="G55" s="1"/>
  <c r="I55" s="1"/>
  <c r="J55" s="1"/>
  <c r="F56" s="1"/>
  <c r="G56" s="1"/>
  <c r="I56" s="1"/>
  <c r="J56" s="1"/>
  <c r="F57" s="1"/>
  <c r="G57" s="1"/>
  <c r="I57" s="1"/>
  <c r="J57" s="1"/>
  <c r="F58" s="1"/>
  <c r="G58" s="1"/>
  <c r="I58" s="1"/>
  <c r="J58" s="1"/>
  <c r="F59" s="1"/>
  <c r="G59" s="1"/>
  <c r="I59" s="1"/>
  <c r="J59" s="1"/>
  <c r="F60" s="1"/>
  <c r="G60" s="1"/>
  <c r="I60" s="1"/>
  <c r="J60" s="1"/>
  <c r="F61" s="1"/>
  <c r="G61" s="1"/>
  <c r="I61" s="1"/>
  <c r="J61" s="1"/>
  <c r="F62" s="1"/>
  <c r="G62" s="1"/>
  <c r="I62" s="1"/>
  <c r="J62" s="1"/>
  <c r="F63" s="1"/>
  <c r="G63" s="1"/>
  <c r="I63" s="1"/>
  <c r="J63" s="1"/>
  <c r="F64" s="1"/>
  <c r="G64" s="1"/>
  <c r="I64" s="1"/>
  <c r="J64" s="1"/>
  <c r="F65" s="1"/>
  <c r="G65" s="1"/>
  <c r="I65" s="1"/>
  <c r="J65" s="1"/>
  <c r="F66" s="1"/>
  <c r="G66" s="1"/>
  <c r="I66" s="1"/>
  <c r="J66" s="1"/>
  <c r="F67" s="1"/>
  <c r="G67" s="1"/>
  <c r="I67" s="1"/>
  <c r="J67" s="1"/>
  <c r="F68" s="1"/>
  <c r="G68" s="1"/>
  <c r="I68" s="1"/>
  <c r="J68" s="1"/>
  <c r="F69" s="1"/>
  <c r="G69" s="1"/>
  <c r="I69" s="1"/>
  <c r="J69" s="1"/>
  <c r="F70" s="1"/>
  <c r="G70" s="1"/>
  <c r="I70" s="1"/>
  <c r="J70" s="1"/>
  <c r="F71" s="1"/>
  <c r="G71" s="1"/>
  <c r="I71" s="1"/>
  <c r="J71" s="1"/>
  <c r="F72" s="1"/>
  <c r="G72" s="1"/>
  <c r="I72" s="1"/>
  <c r="J72" s="1"/>
  <c r="F73" s="1"/>
  <c r="G73" s="1"/>
  <c r="I73" s="1"/>
  <c r="J73" s="1"/>
  <c r="F74" s="1"/>
  <c r="G74" s="1"/>
  <c r="I74" s="1"/>
  <c r="J74" s="1"/>
  <c r="F75" s="1"/>
  <c r="G75" s="1"/>
  <c r="I75" s="1"/>
  <c r="J75" s="1"/>
  <c r="F76" s="1"/>
  <c r="G76" s="1"/>
  <c r="I76" s="1"/>
  <c r="J76" s="1"/>
  <c r="F77" s="1"/>
  <c r="G77" s="1"/>
  <c r="I77" s="1"/>
  <c r="J77" s="1"/>
  <c r="F78" s="1"/>
  <c r="G78" s="1"/>
  <c r="I78" s="1"/>
  <c r="J78" s="1"/>
  <c r="F79" s="1"/>
  <c r="G79" s="1"/>
  <c r="I79" s="1"/>
  <c r="J79" s="1"/>
  <c r="F80" s="1"/>
  <c r="G80" s="1"/>
  <c r="I80" s="1"/>
  <c r="J80" s="1"/>
  <c r="F81" s="1"/>
  <c r="G81" s="1"/>
  <c r="I81" s="1"/>
  <c r="J81" s="1"/>
  <c r="F82" s="1"/>
  <c r="G82" s="1"/>
  <c r="I82" s="1"/>
  <c r="J82" s="1"/>
  <c r="F83" s="1"/>
  <c r="G83" s="1"/>
  <c r="I83" s="1"/>
  <c r="J83" s="1"/>
  <c r="F84" s="1"/>
  <c r="G84" s="1"/>
  <c r="I84" s="1"/>
  <c r="J84" s="1"/>
  <c r="F85" s="1"/>
  <c r="G85" s="1"/>
  <c r="I85" s="1"/>
  <c r="J85" s="1"/>
  <c r="F86" s="1"/>
  <c r="G86" s="1"/>
  <c r="I86" s="1"/>
  <c r="J86" s="1"/>
  <c r="F87" s="1"/>
  <c r="G87" s="1"/>
  <c r="I87" s="1"/>
  <c r="J87" s="1"/>
  <c r="F88" s="1"/>
  <c r="G88" s="1"/>
  <c r="I88" s="1"/>
  <c r="J88" s="1"/>
  <c r="F89" s="1"/>
  <c r="G89" s="1"/>
  <c r="I89" s="1"/>
  <c r="J89" s="1"/>
  <c r="F90" s="1"/>
  <c r="G90" s="1"/>
  <c r="I90" s="1"/>
  <c r="J90" s="1"/>
  <c r="F91" s="1"/>
  <c r="G91" s="1"/>
  <c r="I91" s="1"/>
  <c r="J91" s="1"/>
  <c r="F92" s="1"/>
  <c r="G92" s="1"/>
  <c r="I92" s="1"/>
  <c r="J92" s="1"/>
  <c r="F93" s="1"/>
  <c r="G93" s="1"/>
  <c r="I93" s="1"/>
  <c r="J93" s="1"/>
  <c r="F94" s="1"/>
  <c r="G94" s="1"/>
  <c r="I94" s="1"/>
  <c r="J94" s="1"/>
  <c r="F95" s="1"/>
  <c r="G95" s="1"/>
  <c r="I95" s="1"/>
  <c r="J95" s="1"/>
  <c r="F96" s="1"/>
  <c r="G96" s="1"/>
  <c r="I96" s="1"/>
  <c r="J96" s="1"/>
  <c r="F97" s="1"/>
  <c r="G97" s="1"/>
  <c r="I97" s="1"/>
  <c r="J97" s="1"/>
  <c r="F98" s="1"/>
  <c r="G98" s="1"/>
  <c r="I98" s="1"/>
  <c r="J98" s="1"/>
  <c r="F99" s="1"/>
  <c r="G99" s="1"/>
  <c r="I99" s="1"/>
  <c r="J99" s="1"/>
  <c r="F100" s="1"/>
  <c r="G100" s="1"/>
  <c r="I100" s="1"/>
  <c r="J100" s="1"/>
  <c r="F101" s="1"/>
  <c r="G101" s="1"/>
  <c r="I101" s="1"/>
  <c r="J101" s="1"/>
  <c r="F102" s="1"/>
  <c r="G102" s="1"/>
  <c r="I102" s="1"/>
  <c r="J102" s="1"/>
  <c r="F103" s="1"/>
  <c r="G103" s="1"/>
  <c r="I103" s="1"/>
  <c r="J103" s="1"/>
  <c r="F104" s="1"/>
  <c r="G104" s="1"/>
  <c r="I104" s="1"/>
  <c r="J104" s="1"/>
  <c r="F105" s="1"/>
  <c r="G105" s="1"/>
  <c r="I105" s="1"/>
  <c r="J105" s="1"/>
  <c r="F106" s="1"/>
  <c r="G106" s="1"/>
  <c r="I106" s="1"/>
  <c r="J106" s="1"/>
  <c r="F107" s="1"/>
  <c r="G107" s="1"/>
  <c r="I107" s="1"/>
  <c r="J107" s="1"/>
  <c r="F108" s="1"/>
  <c r="G108" s="1"/>
  <c r="I108" s="1"/>
  <c r="J108" s="1"/>
  <c r="F109" s="1"/>
  <c r="G109" s="1"/>
  <c r="I109" s="1"/>
  <c r="J109" s="1"/>
  <c r="F110" s="1"/>
  <c r="G110" s="1"/>
  <c r="I110" s="1"/>
  <c r="J110" s="1"/>
  <c r="F111" s="1"/>
  <c r="G111" s="1"/>
  <c r="I111" s="1"/>
  <c r="J111" s="1"/>
  <c r="F112" s="1"/>
  <c r="G112" s="1"/>
  <c r="I112" s="1"/>
  <c r="J112" s="1"/>
  <c r="F113" s="1"/>
  <c r="G113" s="1"/>
  <c r="I113" s="1"/>
  <c r="J113" s="1"/>
  <c r="F114" s="1"/>
  <c r="G114" s="1"/>
  <c r="I114" s="1"/>
  <c r="J114" s="1"/>
  <c r="F115" s="1"/>
  <c r="G115" s="1"/>
  <c r="I115" s="1"/>
  <c r="J115" s="1"/>
  <c r="F116" s="1"/>
  <c r="G116" s="1"/>
  <c r="I116" s="1"/>
  <c r="J116" s="1"/>
  <c r="F117" s="1"/>
  <c r="G117" s="1"/>
  <c r="I117" s="1"/>
  <c r="J117" s="1"/>
  <c r="F118" s="1"/>
  <c r="G118" s="1"/>
  <c r="I118" s="1"/>
  <c r="J118" s="1"/>
  <c r="F119" s="1"/>
  <c r="G119" s="1"/>
  <c r="I119" s="1"/>
  <c r="J119" s="1"/>
  <c r="F120" s="1"/>
  <c r="G120" s="1"/>
  <c r="I120" s="1"/>
  <c r="J120" s="1"/>
  <c r="F121" s="1"/>
  <c r="G121" s="1"/>
  <c r="I121" s="1"/>
  <c r="J121" s="1"/>
  <c r="F122" s="1"/>
  <c r="G122" s="1"/>
  <c r="I122" s="1"/>
  <c r="J122" s="1"/>
  <c r="F123" s="1"/>
  <c r="G123" s="1"/>
  <c r="I123" s="1"/>
  <c r="J123" s="1"/>
  <c r="F124" s="1"/>
  <c r="G124" s="1"/>
  <c r="I124" s="1"/>
  <c r="J124" s="1"/>
  <c r="F125" s="1"/>
  <c r="G125" s="1"/>
  <c r="I125" s="1"/>
  <c r="J125" s="1"/>
  <c r="F126" s="1"/>
  <c r="G126" s="1"/>
  <c r="I126" s="1"/>
  <c r="J126" s="1"/>
  <c r="F127" s="1"/>
  <c r="G127" s="1"/>
  <c r="I127" s="1"/>
  <c r="J127" s="1"/>
  <c r="F128" s="1"/>
  <c r="G128" s="1"/>
  <c r="I128" s="1"/>
  <c r="J128" s="1"/>
  <c r="F129" s="1"/>
  <c r="G129" s="1"/>
  <c r="I129" s="1"/>
  <c r="J129" s="1"/>
  <c r="F130" s="1"/>
  <c r="G130" s="1"/>
  <c r="I130" s="1"/>
  <c r="J130" s="1"/>
  <c r="F131" s="1"/>
  <c r="G131" s="1"/>
  <c r="I131" s="1"/>
  <c r="J131" s="1"/>
  <c r="F132" s="1"/>
  <c r="G132" s="1"/>
  <c r="I132" s="1"/>
  <c r="J132" s="1"/>
  <c r="F133" s="1"/>
  <c r="G133" s="1"/>
  <c r="I133" s="1"/>
  <c r="J133" s="1"/>
  <c r="F134" s="1"/>
  <c r="G134" s="1"/>
  <c r="I134" s="1"/>
  <c r="J134" s="1"/>
  <c r="F135" s="1"/>
  <c r="G135" s="1"/>
  <c r="I135" s="1"/>
  <c r="J135" s="1"/>
  <c r="F136" s="1"/>
  <c r="G136" s="1"/>
  <c r="I136" s="1"/>
  <c r="J136" s="1"/>
  <c r="F137" s="1"/>
  <c r="G137" s="1"/>
  <c r="I137" s="1"/>
  <c r="J137" s="1"/>
  <c r="F138" s="1"/>
  <c r="G138" s="1"/>
  <c r="I138" s="1"/>
  <c r="J138" s="1"/>
  <c r="F139" s="1"/>
  <c r="G139" s="1"/>
  <c r="I139" s="1"/>
  <c r="J139" s="1"/>
  <c r="F140" s="1"/>
  <c r="G140" s="1"/>
  <c r="I140" s="1"/>
  <c r="J140" s="1"/>
  <c r="F141" s="1"/>
  <c r="G141" s="1"/>
  <c r="I141" s="1"/>
  <c r="J141" s="1"/>
  <c r="F142" s="1"/>
  <c r="G142" s="1"/>
  <c r="I142" s="1"/>
  <c r="J142" s="1"/>
  <c r="F143" s="1"/>
  <c r="G143" s="1"/>
  <c r="I143" s="1"/>
  <c r="J143" s="1"/>
  <c r="F144" s="1"/>
  <c r="G144" s="1"/>
  <c r="I144" s="1"/>
  <c r="J144" s="1"/>
  <c r="F145" s="1"/>
  <c r="G145" s="1"/>
  <c r="I145" s="1"/>
  <c r="J145" s="1"/>
  <c r="F146" s="1"/>
  <c r="G146" s="1"/>
  <c r="I146" s="1"/>
  <c r="J146" s="1"/>
  <c r="F147" s="1"/>
  <c r="G147" s="1"/>
  <c r="I147" s="1"/>
  <c r="J147" s="1"/>
  <c r="F148" s="1"/>
  <c r="G148" s="1"/>
  <c r="I148" s="1"/>
  <c r="J148" s="1"/>
  <c r="F149" s="1"/>
  <c r="G149" s="1"/>
  <c r="I149" s="1"/>
  <c r="J149" s="1"/>
  <c r="F150" s="1"/>
  <c r="G150" s="1"/>
  <c r="I150" s="1"/>
  <c r="J150" s="1"/>
  <c r="F151" s="1"/>
  <c r="G151" s="1"/>
  <c r="I151" s="1"/>
  <c r="J151" s="1"/>
  <c r="F152" s="1"/>
  <c r="G152" s="1"/>
  <c r="I152" s="1"/>
  <c r="J152" s="1"/>
  <c r="F153" s="1"/>
  <c r="G153" s="1"/>
  <c r="I153" s="1"/>
  <c r="J153" s="1"/>
  <c r="F154" s="1"/>
  <c r="G154" s="1"/>
  <c r="I154" s="1"/>
  <c r="J154" s="1"/>
  <c r="F155" s="1"/>
  <c r="G155" s="1"/>
  <c r="I155" s="1"/>
  <c r="J155" s="1"/>
  <c r="F156" s="1"/>
  <c r="G156" s="1"/>
  <c r="I156" s="1"/>
  <c r="J156" s="1"/>
  <c r="F157" s="1"/>
  <c r="G157" s="1"/>
  <c r="I157" s="1"/>
  <c r="J157" s="1"/>
  <c r="F158" s="1"/>
  <c r="G158" s="1"/>
  <c r="I158" s="1"/>
  <c r="J158" s="1"/>
  <c r="F159" s="1"/>
  <c r="G159" s="1"/>
  <c r="I159" s="1"/>
  <c r="J159" s="1"/>
  <c r="F160" s="1"/>
  <c r="G160" s="1"/>
  <c r="I160" s="1"/>
  <c r="J160" s="1"/>
  <c r="F161" s="1"/>
  <c r="G161" s="1"/>
  <c r="I161" s="1"/>
  <c r="J161" s="1"/>
  <c r="F162" s="1"/>
  <c r="G162" s="1"/>
  <c r="I162" s="1"/>
  <c r="J162" s="1"/>
  <c r="F163" s="1"/>
  <c r="G163" s="1"/>
  <c r="I163" s="1"/>
  <c r="J163" s="1"/>
  <c r="F164" s="1"/>
  <c r="G164" s="1"/>
  <c r="I164" s="1"/>
  <c r="J164" s="1"/>
  <c r="F165" s="1"/>
  <c r="G165" s="1"/>
  <c r="I165" s="1"/>
  <c r="J165" s="1"/>
  <c r="F166" s="1"/>
  <c r="G166" s="1"/>
  <c r="I166" s="1"/>
  <c r="J166" s="1"/>
  <c r="F167" s="1"/>
  <c r="G167" s="1"/>
  <c r="I167" s="1"/>
  <c r="J167" s="1"/>
  <c r="F168" s="1"/>
  <c r="G168" s="1"/>
  <c r="I168" s="1"/>
  <c r="J168" s="1"/>
  <c r="F169" s="1"/>
  <c r="G169" s="1"/>
  <c r="I169" s="1"/>
  <c r="J169" s="1"/>
  <c r="F170" s="1"/>
  <c r="M7" i="3"/>
  <c r="O6"/>
  <c r="O7" l="1"/>
  <c r="M8"/>
  <c r="B30" i="4"/>
  <c r="G170"/>
  <c r="I170" s="1"/>
  <c r="J170" s="1"/>
  <c r="O8" i="3" l="1"/>
  <c r="M9"/>
  <c r="O9" l="1"/>
  <c r="M10"/>
  <c r="O10" l="1"/>
  <c r="M11"/>
  <c r="O11" l="1"/>
  <c r="M12"/>
  <c r="O12" l="1"/>
  <c r="M13"/>
  <c r="O13" l="1"/>
  <c r="M14"/>
  <c r="O14" l="1"/>
  <c r="M15"/>
  <c r="O15" l="1"/>
  <c r="M16"/>
  <c r="O16" l="1"/>
  <c r="M17"/>
  <c r="O17" l="1"/>
  <c r="M18"/>
  <c r="O18" l="1"/>
  <c r="M19"/>
  <c r="O19" l="1"/>
  <c r="M20"/>
  <c r="O20" l="1"/>
  <c r="M21"/>
  <c r="O21" l="1"/>
  <c r="M22"/>
  <c r="O22" l="1"/>
  <c r="M23"/>
  <c r="O23" l="1"/>
  <c r="M24"/>
  <c r="M25" l="1"/>
  <c r="O24"/>
  <c r="M26" l="1"/>
  <c r="O25"/>
  <c r="M27" l="1"/>
  <c r="O26"/>
  <c r="M28" l="1"/>
  <c r="O27"/>
  <c r="O28" l="1"/>
  <c r="M29"/>
  <c r="O29" l="1"/>
  <c r="M30"/>
  <c r="O30" l="1"/>
  <c r="M31"/>
  <c r="O31" l="1"/>
  <c r="M32"/>
  <c r="O32" l="1"/>
  <c r="M33"/>
  <c r="O33" l="1"/>
  <c r="M34"/>
  <c r="O34" l="1"/>
  <c r="M35"/>
  <c r="O35" l="1"/>
  <c r="M36"/>
  <c r="O36" l="1"/>
  <c r="M37"/>
  <c r="O37" l="1"/>
  <c r="M38"/>
  <c r="O38" l="1"/>
  <c r="M39"/>
  <c r="O39" l="1"/>
  <c r="M40"/>
  <c r="O40" l="1"/>
  <c r="M41"/>
  <c r="O41" l="1"/>
  <c r="M42"/>
  <c r="O42" l="1"/>
  <c r="M43"/>
  <c r="O43" l="1"/>
  <c r="M44"/>
  <c r="O44" l="1"/>
  <c r="M45"/>
  <c r="O45" l="1"/>
  <c r="M46"/>
  <c r="O46" l="1"/>
  <c r="M47"/>
  <c r="O47" l="1"/>
  <c r="M48"/>
  <c r="O48" l="1"/>
  <c r="M49"/>
  <c r="O49" l="1"/>
  <c r="M50"/>
  <c r="O50" l="1"/>
  <c r="M51"/>
  <c r="O51" l="1"/>
  <c r="M52"/>
  <c r="O52" l="1"/>
  <c r="M53"/>
  <c r="O53" l="1"/>
  <c r="M54"/>
  <c r="O54" l="1"/>
  <c r="M55"/>
  <c r="O55" l="1"/>
  <c r="M56"/>
  <c r="O56" l="1"/>
  <c r="M57"/>
  <c r="O57" l="1"/>
  <c r="M58"/>
  <c r="O58" l="1"/>
  <c r="M59"/>
  <c r="O59" l="1"/>
  <c r="M60"/>
  <c r="O60" l="1"/>
  <c r="M61"/>
  <c r="O61" l="1"/>
  <c r="M62"/>
  <c r="O62" l="1"/>
  <c r="M63"/>
  <c r="O63" l="1"/>
  <c r="M64"/>
  <c r="O64" l="1"/>
  <c r="M65"/>
  <c r="O65" l="1"/>
  <c r="M66"/>
  <c r="O66" l="1"/>
  <c r="M67"/>
  <c r="O67" l="1"/>
  <c r="M68"/>
  <c r="O68" l="1"/>
  <c r="M69"/>
  <c r="O69" l="1"/>
  <c r="M70"/>
  <c r="O70" l="1"/>
  <c r="M71"/>
  <c r="O71" l="1"/>
  <c r="M72"/>
  <c r="O72" l="1"/>
  <c r="M73"/>
  <c r="O73" l="1"/>
  <c r="M74"/>
  <c r="O74" l="1"/>
  <c r="M75"/>
  <c r="O75" l="1"/>
  <c r="M76"/>
  <c r="O76" l="1"/>
  <c r="M77"/>
  <c r="O77" l="1"/>
  <c r="M78"/>
  <c r="O78" l="1"/>
  <c r="M79"/>
  <c r="O79" l="1"/>
  <c r="M80"/>
  <c r="O80" l="1"/>
  <c r="M81"/>
  <c r="O81" l="1"/>
  <c r="M82"/>
  <c r="O82" l="1"/>
  <c r="M83"/>
  <c r="O83" l="1"/>
  <c r="M84"/>
  <c r="O84" l="1"/>
  <c r="M85"/>
  <c r="O85" l="1"/>
  <c r="M86"/>
  <c r="O86" l="1"/>
  <c r="M87"/>
  <c r="O87" l="1"/>
  <c r="M88"/>
  <c r="O88" l="1"/>
  <c r="M89"/>
  <c r="O89" l="1"/>
  <c r="M90"/>
  <c r="O90" l="1"/>
  <c r="M91"/>
  <c r="O91" l="1"/>
  <c r="M92"/>
  <c r="O92" l="1"/>
  <c r="M93"/>
  <c r="O93" l="1"/>
  <c r="M94"/>
  <c r="O94" l="1"/>
  <c r="M95"/>
  <c r="O95" l="1"/>
  <c r="M96"/>
  <c r="O96" l="1"/>
  <c r="M97"/>
  <c r="O97" l="1"/>
  <c r="M98"/>
  <c r="O98" l="1"/>
  <c r="M99"/>
  <c r="O99" l="1"/>
  <c r="M100"/>
  <c r="O100" l="1"/>
  <c r="M101"/>
  <c r="O101" l="1"/>
  <c r="M102"/>
  <c r="O102" l="1"/>
  <c r="M103"/>
  <c r="O103" l="1"/>
  <c r="M104"/>
  <c r="O104" l="1"/>
  <c r="M105"/>
  <c r="O105" l="1"/>
  <c r="M106"/>
  <c r="O106" l="1"/>
  <c r="M107"/>
  <c r="O107" l="1"/>
  <c r="M108"/>
  <c r="O108" l="1"/>
  <c r="M109"/>
  <c r="O109" l="1"/>
  <c r="M110"/>
  <c r="O110" l="1"/>
  <c r="M111"/>
  <c r="O111" l="1"/>
  <c r="M112"/>
  <c r="O112" l="1"/>
  <c r="M113"/>
  <c r="O113" l="1"/>
  <c r="M114"/>
  <c r="O114" l="1"/>
  <c r="M115"/>
  <c r="O115" l="1"/>
  <c r="M116"/>
  <c r="O116" l="1"/>
  <c r="M117"/>
  <c r="O117" l="1"/>
  <c r="M118"/>
  <c r="O118" l="1"/>
  <c r="M119"/>
  <c r="O119" l="1"/>
  <c r="M120"/>
  <c r="O120" l="1"/>
  <c r="M121"/>
  <c r="O121" l="1"/>
  <c r="M122"/>
  <c r="O122" l="1"/>
  <c r="M123"/>
  <c r="O123" l="1"/>
  <c r="M124"/>
  <c r="O124" l="1"/>
  <c r="B24" s="1"/>
  <c r="B30"/>
</calcChain>
</file>

<file path=xl/comments1.xml><?xml version="1.0" encoding="utf-8"?>
<comments xmlns="http://schemas.openxmlformats.org/spreadsheetml/2006/main">
  <authors>
    <author>Bob Glicksman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http://mathforum.org/library/drmath/view/56355.html
</t>
        </r>
      </text>
    </comment>
    <comment ref="B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http://wiki.answers.com/Q/How_many_cubic_feet_are_in_a_gallon
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24 x 7 = 168
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168 - 2 hours for transfer
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http://en.wikipedia.org/wiki/Ton_of_refrigeration</t>
        </r>
      </text>
    </comment>
    <comment ref="B7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http://www.rapidtables.com/convert/power/ton-to-kw.htm</t>
        </r>
      </text>
    </comment>
  </commentList>
</comments>
</file>

<file path=xl/comments2.xml><?xml version="1.0" encoding="utf-8"?>
<comments xmlns="http://schemas.openxmlformats.org/spreadsheetml/2006/main">
  <authors>
    <author>Bob Glicksman</author>
  </authors>
  <commentList>
    <comment ref="G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Equation 6-4 and 6-5
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Equation 6-1</t>
        </r>
      </text>
    </comment>
  </commentList>
</comments>
</file>

<file path=xl/comments3.xml><?xml version="1.0" encoding="utf-8"?>
<comments xmlns="http://schemas.openxmlformats.org/spreadsheetml/2006/main">
  <authors>
    <author>Bob Glicksman</author>
  </authors>
  <commentList>
    <comment ref="I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Equation 6-5
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Equation 6-4</t>
        </r>
      </text>
    </comment>
    <comment ref="K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Euation 6-2a
</t>
        </r>
      </text>
    </comment>
    <comment ref="L3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Equation 6-1
</t>
        </r>
      </text>
    </comment>
  </commentList>
</comments>
</file>

<file path=xl/comments4.xml><?xml version="1.0" encoding="utf-8"?>
<comments xmlns="http://schemas.openxmlformats.org/spreadsheetml/2006/main">
  <authors>
    <author>Bob Glicksman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http://www.rapidtables.com/convert/power/ton-to-kw.htm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max volume: 3600 gal stillage + 13% * 3600 (max alcohol) = 4068 gallons of wort.
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Bob Glicksman:</t>
        </r>
        <r>
          <rPr>
            <sz val="9"/>
            <color indexed="81"/>
            <rFont val="Tahoma"/>
            <charset val="1"/>
          </rPr>
          <t xml:space="preserve">
http://en.wikipedia.org/wiki/Coefficient_of_performance
</t>
        </r>
      </text>
    </comment>
  </commentList>
</comments>
</file>

<file path=xl/comments5.xml><?xml version="1.0" encoding="utf-8"?>
<comments xmlns="http://schemas.openxmlformats.org/spreadsheetml/2006/main">
  <authors>
    <author>Bob Glicksman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http://www.rapidtables.com/convert/power/ton-to-kw.htm</t>
        </r>
      </text>
    </comment>
    <comment ref="A16" authorId="0">
      <text>
        <r>
          <rPr>
            <b/>
            <sz val="9"/>
            <color indexed="81"/>
            <rFont val="Tahoma"/>
            <charset val="1"/>
          </rPr>
          <t>Bob Glicksman:</t>
        </r>
        <r>
          <rPr>
            <sz val="9"/>
            <color indexed="81"/>
            <rFont val="Tahoma"/>
            <charset val="1"/>
          </rPr>
          <t xml:space="preserve">
http://en.wikipedia.org/wiki/Coefficient_of_performance
</t>
        </r>
      </text>
    </comment>
    <comment ref="B29" authorId="0">
      <text>
        <r>
          <rPr>
            <b/>
            <sz val="9"/>
            <color indexed="81"/>
            <rFont val="Tahoma"/>
            <family val="2"/>
          </rPr>
          <t>Bob Glicksman:</t>
        </r>
        <r>
          <rPr>
            <sz val="9"/>
            <color indexed="81"/>
            <rFont val="Tahoma"/>
            <family val="2"/>
          </rPr>
          <t xml:space="preserve">
http://www.rapidtables.com/convert/energy/BTU_to_kWh.htm; 76000 BTU per gallon EtOH</t>
        </r>
      </text>
    </comment>
    <comment ref="B30" authorId="0">
      <text>
        <r>
          <rPr>
            <b/>
            <sz val="9"/>
            <color indexed="81"/>
            <rFont val="Tahoma"/>
            <charset val="1"/>
          </rPr>
          <t>Bob Glicksman:</t>
        </r>
        <r>
          <rPr>
            <sz val="9"/>
            <color indexed="81"/>
            <rFont val="Tahoma"/>
            <charset val="1"/>
          </rPr>
          <t xml:space="preserve">
Thermostat will cut off refrigeration at desired temp of 40 deg F and hold it there
</t>
        </r>
      </text>
    </comment>
  </commentList>
</comments>
</file>

<file path=xl/sharedStrings.xml><?xml version="1.0" encoding="utf-8"?>
<sst xmlns="http://schemas.openxmlformats.org/spreadsheetml/2006/main" count="244" uniqueCount="117">
  <si>
    <t xml:space="preserve">One gallon of water weighs: </t>
  </si>
  <si>
    <t>lbs</t>
  </si>
  <si>
    <t>CONSTANTS</t>
  </si>
  <si>
    <t xml:space="preserve">Volume of cylindrical tank = </t>
  </si>
  <si>
    <t>R-value:</t>
  </si>
  <si>
    <t>height of cylindrical tank:</t>
  </si>
  <si>
    <t>One gallon of water comprises:</t>
  </si>
  <si>
    <t>cu-ft</t>
  </si>
  <si>
    <t>ft</t>
  </si>
  <si>
    <t>diameter of cylindrical tank:</t>
  </si>
  <si>
    <t>gallons</t>
  </si>
  <si>
    <t>Initial temperature [T(0)]:</t>
  </si>
  <si>
    <t>deg F</t>
  </si>
  <si>
    <t>Outside temperature [Tenv]:</t>
  </si>
  <si>
    <t>INPUT VALUES AND BASIC CALCS</t>
  </si>
  <si>
    <t>Time (hr)</t>
  </si>
  <si>
    <t>sq-ft</t>
  </si>
  <si>
    <t>Surface area of tank (top/bottom) =</t>
  </si>
  <si>
    <t>Surface area of tank (side) =</t>
  </si>
  <si>
    <t xml:space="preserve">Total surface area of tank = </t>
  </si>
  <si>
    <t>Volume of liquid in tank:</t>
  </si>
  <si>
    <t>Temp (deg F)</t>
  </si>
  <si>
    <t>"k" =</t>
  </si>
  <si>
    <t>deg F/(deltaT * hr)</t>
  </si>
  <si>
    <t>BTU/(deltaT * hr)</t>
  </si>
  <si>
    <t>(sq-ft * deltaT*hr)/BTU</t>
  </si>
  <si>
    <t>BTU/hr loss</t>
  </si>
  <si>
    <t>Ending volume of stillage in tank:</t>
  </si>
  <si>
    <t>Hours in a week:</t>
  </si>
  <si>
    <t>hours</t>
  </si>
  <si>
    <t xml:space="preserve">New gallons of stillage per hour = </t>
  </si>
  <si>
    <t>gal/hr</t>
  </si>
  <si>
    <t>DYNAMIC TEMPERATURE VARIATION IN PROCESSING TANK</t>
  </si>
  <si>
    <t>Old Volume (gal)</t>
  </si>
  <si>
    <t>New Volume (gal)</t>
  </si>
  <si>
    <t>Old Temp (deg F)</t>
  </si>
  <si>
    <t>New Temp (deg F)</t>
  </si>
  <si>
    <t>Mass of stillage =</t>
  </si>
  <si>
    <t xml:space="preserve">Mass of feedstock = </t>
  </si>
  <si>
    <t>Temperature of stillage =</t>
  </si>
  <si>
    <t xml:space="preserve">Temperature of feedstock = </t>
  </si>
  <si>
    <t xml:space="preserve">Temperature of the Mash = </t>
  </si>
  <si>
    <t>Heat needed for 115 deg F or above =</t>
  </si>
  <si>
    <t>BTU</t>
  </si>
  <si>
    <t>Stillage Temperature for 115 deg F Mash =</t>
  </si>
  <si>
    <t>Static (final) value for "k" =</t>
  </si>
  <si>
    <t>"k" - based upon current (old) volume</t>
  </si>
  <si>
    <t xml:space="preserve"> --------</t>
  </si>
  <si>
    <t>FERMENTATION TANK HEAT LOSS vs TIME</t>
  </si>
  <si>
    <t>Minutes per Hour</t>
  </si>
  <si>
    <t>minutes</t>
  </si>
  <si>
    <t>gal</t>
  </si>
  <si>
    <t>Volume of Wort to Transfer:</t>
  </si>
  <si>
    <t>Temperature of Wort:</t>
  </si>
  <si>
    <t>Desired ending temperature:</t>
  </si>
  <si>
    <t>Total transfer time</t>
  </si>
  <si>
    <t>gal/minute</t>
  </si>
  <si>
    <t>Volume of water/brine in Cold Tank:</t>
  </si>
  <si>
    <t>DYNAMIC TEMPERATURE VARIATION IN COLD TANK</t>
  </si>
  <si>
    <t>Time (min)</t>
  </si>
  <si>
    <t>Cold Tank Temp (degF)</t>
  </si>
  <si>
    <t>Initial temperature of Cold Tank Water/Brine:</t>
  </si>
  <si>
    <t>degF</t>
  </si>
  <si>
    <t xml:space="preserve">Mass of cold tank water/brine = </t>
  </si>
  <si>
    <t>New Cold Tank Temp (degF)</t>
  </si>
  <si>
    <t>Final temperature of wort in ferment tank =</t>
  </si>
  <si>
    <t xml:space="preserve">Heat to remove over the next week = </t>
  </si>
  <si>
    <t>BTU/hr</t>
  </si>
  <si>
    <t xml:space="preserve">Heat to remove per hour over the week = </t>
  </si>
  <si>
    <t>tons</t>
  </si>
  <si>
    <t xml:space="preserve">Final temperature of cold tank water/brine = </t>
  </si>
  <si>
    <t xml:space="preserve">check: heat lost in wort = </t>
  </si>
  <si>
    <t>one refrigeration ton =</t>
  </si>
  <si>
    <t>Kw</t>
  </si>
  <si>
    <t xml:space="preserve">Refrigeration power requirement = </t>
  </si>
  <si>
    <t xml:space="preserve">Refrigeration energy requirement = </t>
  </si>
  <si>
    <t>KwH</t>
  </si>
  <si>
    <t>COP of refrigeration unit:</t>
  </si>
  <si>
    <t xml:space="preserve">Gallons of EtOH equivalent to electricty = </t>
  </si>
  <si>
    <t>Flow rate of wort (total) =</t>
  </si>
  <si>
    <t xml:space="preserve">% Flow rate of wort through cold tank = </t>
  </si>
  <si>
    <t>Ferment Tank Mass thru Cold Tank (lb)</t>
  </si>
  <si>
    <t xml:space="preserve">Mass of wort thru Cold Tank, per minute = </t>
  </si>
  <si>
    <t>Mass of wort bypass Cold Tank, per minute =</t>
  </si>
  <si>
    <t>Ferment Tank Volume,  total (gal)</t>
  </si>
  <si>
    <t>Ferment Tank Temp thru Cold Tank  (degF)</t>
  </si>
  <si>
    <t>Ferment Tank Temp bypass Cold Tank  (degF)</t>
  </si>
  <si>
    <t>Ferment Tank temp (deg F)</t>
  </si>
  <si>
    <t>Ferment Tank Volume  thru Cold Tank (gal)</t>
  </si>
  <si>
    <t>Ferment Tank Mass bypass Cold Tank (gal)</t>
  </si>
  <si>
    <t>Ferment Tank Volume  bypass Cold Tank (gal)</t>
  </si>
  <si>
    <t>Hours for cooldown in a week:</t>
  </si>
  <si>
    <t>Volume of water/brine in cold tank:</t>
  </si>
  <si>
    <t>Initial temperature of cold tank T(0):</t>
  </si>
  <si>
    <t>Desired Final Temperature of Cold Tank T(f):</t>
  </si>
  <si>
    <t>Ambient Temperature:</t>
  </si>
  <si>
    <t>Temp of Cold Tank (deg F)</t>
  </si>
  <si>
    <t>BTU loss in one hour due to conduction</t>
  </si>
  <si>
    <t>BTU loss in one hour due to refrigeration</t>
  </si>
  <si>
    <t>Total BTU loss over one hour</t>
  </si>
  <si>
    <t xml:space="preserve">Tons of refrigeration = </t>
  </si>
  <si>
    <t xml:space="preserve">BTU per hour removed by refrigeration = </t>
  </si>
  <si>
    <t xml:space="preserve">Mass of water/brine in cold tank = </t>
  </si>
  <si>
    <t>Temp drop in cold tank per hr (deg F)</t>
  </si>
  <si>
    <t xml:space="preserve">Final Temperature of Cold Tank = </t>
  </si>
  <si>
    <t>BTU per ton of refrigeration:</t>
  </si>
  <si>
    <t>Minutes per hour:</t>
  </si>
  <si>
    <t>min</t>
  </si>
  <si>
    <t>one refrigeration ton:</t>
  </si>
  <si>
    <t>Ambient (outside) Temperature [Tenv]:</t>
  </si>
  <si>
    <t>Stillage temperature out of still:</t>
  </si>
  <si>
    <t>lb</t>
  </si>
  <si>
    <t>Mass of wort/beer=</t>
  </si>
  <si>
    <t xml:space="preserve">      ---------</t>
  </si>
  <si>
    <t xml:space="preserve">     ------ </t>
  </si>
  <si>
    <t>COLD TANK HEAT LOSS OVER TIME</t>
  </si>
  <si>
    <t>A*h = A/R =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</si>
</sst>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5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1" fillId="0" borderId="0" xfId="0" applyFont="1" applyAlignment="1">
      <alignment horizontal="center"/>
    </xf>
    <xf numFmtId="4" fontId="0" fillId="0" borderId="0" xfId="0" applyNumberFormat="1"/>
    <xf numFmtId="4" fontId="1" fillId="0" borderId="0" xfId="0" applyNumberFormat="1" applyFont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4" fontId="1" fillId="0" borderId="0" xfId="0" applyNumberFormat="1" applyFont="1"/>
    <xf numFmtId="4" fontId="0" fillId="4" borderId="0" xfId="0" applyNumberFormat="1" applyFill="1"/>
    <xf numFmtId="0" fontId="1" fillId="0" borderId="0" xfId="0" applyFont="1" applyAlignment="1">
      <alignment horizontal="center" vertical="top" wrapText="1"/>
    </xf>
    <xf numFmtId="4" fontId="1" fillId="0" borderId="0" xfId="0" applyNumberFormat="1" applyFont="1" applyAlignment="1">
      <alignment vertical="top" wrapText="1"/>
    </xf>
    <xf numFmtId="4" fontId="1" fillId="0" borderId="0" xfId="0" applyNumberFormat="1" applyFont="1" applyAlignment="1">
      <alignment horizontal="center" vertical="top" wrapText="1"/>
    </xf>
    <xf numFmtId="4" fontId="0" fillId="0" borderId="0" xfId="0" applyNumberFormat="1" applyAlignment="1">
      <alignment horizontal="center"/>
    </xf>
    <xf numFmtId="4" fontId="0" fillId="0" borderId="0" xfId="0" applyNumberFormat="1" applyFont="1" applyAlignment="1"/>
    <xf numFmtId="2" fontId="0" fillId="4" borderId="0" xfId="0" applyNumberFormat="1" applyFill="1"/>
    <xf numFmtId="0" fontId="4" fillId="0" borderId="0" xfId="0" applyFont="1"/>
    <xf numFmtId="4" fontId="4" fillId="0" borderId="0" xfId="0" applyNumberFormat="1" applyFont="1"/>
    <xf numFmtId="2" fontId="0" fillId="0" borderId="0" xfId="0" applyNumberFormat="1"/>
    <xf numFmtId="10" fontId="0" fillId="5" borderId="0" xfId="0" applyNumberFormat="1" applyFill="1"/>
    <xf numFmtId="4" fontId="0" fillId="5" borderId="0" xfId="0" applyNumberFormat="1" applyFill="1"/>
    <xf numFmtId="0" fontId="0" fillId="6" borderId="0" xfId="0" applyFill="1"/>
    <xf numFmtId="4" fontId="0" fillId="6" borderId="0" xfId="0" applyNumberFormat="1" applyFill="1"/>
    <xf numFmtId="0" fontId="0" fillId="2" borderId="0" xfId="0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4" fontId="0" fillId="0" borderId="0" xfId="0" applyNumberFormat="1" applyFill="1"/>
    <xf numFmtId="2" fontId="1" fillId="0" borderId="0" xfId="0" applyNumberFormat="1" applyFont="1" applyAlignment="1">
      <alignment horizontal="center" vertical="top" wrapText="1"/>
    </xf>
    <xf numFmtId="0" fontId="5" fillId="2" borderId="0" xfId="0" applyFont="1" applyFill="1"/>
    <xf numFmtId="2" fontId="0" fillId="0" borderId="0" xfId="0" applyNumberFormat="1" applyFill="1"/>
    <xf numFmtId="0" fontId="0" fillId="7" borderId="0" xfId="0" applyFill="1"/>
    <xf numFmtId="0" fontId="5" fillId="7" borderId="0" xfId="0" applyFont="1" applyFill="1"/>
    <xf numFmtId="2" fontId="0" fillId="6" borderId="0" xfId="0" applyNumberFormat="1" applyFill="1"/>
    <xf numFmtId="0" fontId="0" fillId="7" borderId="0" xfId="0" applyFill="1" applyAlignment="1">
      <alignment vertical="top" wrapText="1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5050"/>
      <color rgb="FFFFFF99"/>
      <color rgb="FFFF7C80"/>
      <color rgb="FFD60093"/>
      <color rgb="FFCC0066"/>
      <color rgb="FFFF0066"/>
      <color rgb="FFFF9966"/>
      <color rgb="FFFF3399"/>
      <color rgb="FF99FF99"/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3"/>
  <sheetViews>
    <sheetView topLeftCell="A2" workbookViewId="0">
      <selection activeCell="B12" sqref="B12"/>
    </sheetView>
  </sheetViews>
  <sheetFormatPr defaultRowHeight="15"/>
  <cols>
    <col min="1" max="1" width="40.85546875" customWidth="1"/>
    <col min="2" max="2" width="9.140625" customWidth="1"/>
    <col min="3" max="3" width="10.7109375" customWidth="1"/>
  </cols>
  <sheetData>
    <row r="1" spans="1:3">
      <c r="A1" s="1" t="s">
        <v>2</v>
      </c>
    </row>
    <row r="2" spans="1:3">
      <c r="A2" s="2" t="s">
        <v>0</v>
      </c>
      <c r="B2" s="2">
        <v>8.34</v>
      </c>
      <c r="C2" s="2" t="s">
        <v>1</v>
      </c>
    </row>
    <row r="3" spans="1:3">
      <c r="A3" s="25" t="s">
        <v>6</v>
      </c>
      <c r="B3" s="25">
        <v>0.13367999999999999</v>
      </c>
      <c r="C3" s="25" t="s">
        <v>7</v>
      </c>
    </row>
    <row r="4" spans="1:3">
      <c r="A4" s="2" t="s">
        <v>28</v>
      </c>
      <c r="B4" s="2">
        <v>168</v>
      </c>
      <c r="C4" s="2" t="s">
        <v>29</v>
      </c>
    </row>
    <row r="5" spans="1:3">
      <c r="A5" s="2" t="s">
        <v>91</v>
      </c>
      <c r="B5" s="2">
        <v>166</v>
      </c>
      <c r="C5" s="2" t="s">
        <v>29</v>
      </c>
    </row>
    <row r="6" spans="1:3">
      <c r="A6" s="2" t="s">
        <v>105</v>
      </c>
      <c r="B6" s="2">
        <v>12000</v>
      </c>
      <c r="C6" s="2" t="s">
        <v>43</v>
      </c>
    </row>
    <row r="7" spans="1:3">
      <c r="A7" s="2" t="s">
        <v>108</v>
      </c>
      <c r="B7" s="30">
        <v>3.5168525000000002</v>
      </c>
      <c r="C7" s="2" t="s">
        <v>73</v>
      </c>
    </row>
    <row r="8" spans="1:3">
      <c r="A8" s="2" t="s">
        <v>106</v>
      </c>
      <c r="B8" s="30">
        <v>60</v>
      </c>
      <c r="C8" s="2" t="s">
        <v>107</v>
      </c>
    </row>
    <row r="10" spans="1:3">
      <c r="A10" s="1" t="s">
        <v>14</v>
      </c>
    </row>
    <row r="11" spans="1:3">
      <c r="A11" s="9" t="s">
        <v>109</v>
      </c>
      <c r="B11" s="9">
        <v>90</v>
      </c>
      <c r="C11" t="s">
        <v>12</v>
      </c>
    </row>
    <row r="12" spans="1:3">
      <c r="A12" s="9" t="s">
        <v>110</v>
      </c>
      <c r="B12" s="9">
        <v>190</v>
      </c>
      <c r="C12" t="s">
        <v>12</v>
      </c>
    </row>
    <row r="13" spans="1:3">
      <c r="A13" s="3"/>
    </row>
    <row r="14" spans="1:3">
      <c r="A14" s="3"/>
    </row>
    <row r="15" spans="1:3">
      <c r="A15" s="3"/>
    </row>
    <row r="16" spans="1:3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2"/>
  <sheetViews>
    <sheetView workbookViewId="0">
      <selection activeCell="B12" sqref="B12"/>
    </sheetView>
  </sheetViews>
  <sheetFormatPr defaultRowHeight="15"/>
  <cols>
    <col min="1" max="1" width="34.42578125" customWidth="1"/>
    <col min="3" max="3" width="10.7109375" customWidth="1"/>
    <col min="6" max="6" width="11.85546875" customWidth="1"/>
    <col min="7" max="7" width="13.7109375" style="5" customWidth="1"/>
    <col min="8" max="8" width="12.28515625" style="5" customWidth="1"/>
    <col min="9" max="9" width="17.42578125" customWidth="1"/>
    <col min="10" max="11" width="12" customWidth="1"/>
    <col min="12" max="12" width="17.7109375" customWidth="1"/>
    <col min="13" max="13" width="13.28515625" customWidth="1"/>
    <col min="14" max="14" width="13.7109375" customWidth="1"/>
  </cols>
  <sheetData>
    <row r="1" spans="1:9">
      <c r="A1" s="1" t="s">
        <v>2</v>
      </c>
      <c r="F1" s="1" t="s">
        <v>48</v>
      </c>
      <c r="G1" s="10"/>
    </row>
    <row r="2" spans="1:9">
      <c r="A2" s="32" t="s">
        <v>0</v>
      </c>
      <c r="B2" s="32">
        <f>Overview!B2</f>
        <v>8.34</v>
      </c>
      <c r="C2" s="32" t="s">
        <v>1</v>
      </c>
    </row>
    <row r="3" spans="1:9">
      <c r="A3" s="32" t="s">
        <v>6</v>
      </c>
      <c r="B3" s="32">
        <f>Overview!B3</f>
        <v>0.13367999999999999</v>
      </c>
      <c r="C3" s="32" t="s">
        <v>7</v>
      </c>
      <c r="F3" s="4" t="s">
        <v>15</v>
      </c>
      <c r="G3" s="6" t="s">
        <v>21</v>
      </c>
      <c r="H3" s="6" t="s">
        <v>26</v>
      </c>
      <c r="I3" s="4"/>
    </row>
    <row r="4" spans="1:9">
      <c r="F4">
        <v>0</v>
      </c>
      <c r="G4" s="5">
        <f>$B$10+(($B$9-$B$10)*EXP(-$B$18*F4))</f>
        <v>90</v>
      </c>
      <c r="H4" s="5" t="s">
        <v>113</v>
      </c>
    </row>
    <row r="5" spans="1:9">
      <c r="A5" s="1" t="s">
        <v>14</v>
      </c>
      <c r="F5">
        <f>F4+1</f>
        <v>1</v>
      </c>
      <c r="G5" s="5">
        <f t="shared" ref="G5:G68" si="0">$B$10+(($B$9-$B$10)*EXP(-$B$18*F5))</f>
        <v>90</v>
      </c>
      <c r="H5" s="5">
        <f>$B$19*(G4-G5)</f>
        <v>0</v>
      </c>
    </row>
    <row r="6" spans="1:9">
      <c r="A6" s="9" t="s">
        <v>4</v>
      </c>
      <c r="B6" s="9">
        <v>6</v>
      </c>
      <c r="C6" t="s">
        <v>25</v>
      </c>
      <c r="F6">
        <f t="shared" ref="F6:F69" si="1">F5+1</f>
        <v>2</v>
      </c>
      <c r="G6" s="5">
        <f t="shared" si="0"/>
        <v>90</v>
      </c>
      <c r="H6" s="5">
        <f t="shared" ref="H6:H69" si="2">$B$19*(G5-G6)</f>
        <v>0</v>
      </c>
    </row>
    <row r="7" spans="1:9">
      <c r="A7" s="9" t="s">
        <v>5</v>
      </c>
      <c r="B7" s="9">
        <v>7</v>
      </c>
      <c r="C7" t="s">
        <v>8</v>
      </c>
      <c r="F7">
        <f t="shared" si="1"/>
        <v>3</v>
      </c>
      <c r="G7" s="5">
        <f t="shared" si="0"/>
        <v>90</v>
      </c>
      <c r="H7" s="5">
        <f t="shared" si="2"/>
        <v>0</v>
      </c>
    </row>
    <row r="8" spans="1:9">
      <c r="A8" s="9" t="s">
        <v>9</v>
      </c>
      <c r="B8" s="9">
        <v>12</v>
      </c>
      <c r="C8" t="s">
        <v>8</v>
      </c>
      <c r="F8">
        <f t="shared" si="1"/>
        <v>4</v>
      </c>
      <c r="G8" s="5">
        <f t="shared" si="0"/>
        <v>90</v>
      </c>
      <c r="H8" s="5">
        <f t="shared" si="2"/>
        <v>0</v>
      </c>
    </row>
    <row r="9" spans="1:9">
      <c r="A9" s="9" t="s">
        <v>11</v>
      </c>
      <c r="B9" s="9">
        <v>90</v>
      </c>
      <c r="C9" t="s">
        <v>12</v>
      </c>
      <c r="F9">
        <f t="shared" si="1"/>
        <v>5</v>
      </c>
      <c r="G9" s="5">
        <f t="shared" si="0"/>
        <v>90</v>
      </c>
      <c r="H9" s="5">
        <f t="shared" si="2"/>
        <v>0</v>
      </c>
    </row>
    <row r="10" spans="1:9">
      <c r="A10" s="32" t="s">
        <v>13</v>
      </c>
      <c r="B10" s="32">
        <f>Overview!B11</f>
        <v>90</v>
      </c>
      <c r="C10" t="s">
        <v>12</v>
      </c>
      <c r="F10">
        <f t="shared" si="1"/>
        <v>6</v>
      </c>
      <c r="G10" s="5">
        <f t="shared" si="0"/>
        <v>90</v>
      </c>
      <c r="H10" s="5">
        <f t="shared" si="2"/>
        <v>0</v>
      </c>
    </row>
    <row r="11" spans="1:9">
      <c r="A11" s="9" t="s">
        <v>20</v>
      </c>
      <c r="B11" s="9">
        <v>4000</v>
      </c>
      <c r="C11" t="s">
        <v>10</v>
      </c>
      <c r="F11">
        <f t="shared" si="1"/>
        <v>7</v>
      </c>
      <c r="G11" s="5">
        <f t="shared" si="0"/>
        <v>90</v>
      </c>
      <c r="H11" s="5">
        <f t="shared" si="2"/>
        <v>0</v>
      </c>
    </row>
    <row r="12" spans="1:9">
      <c r="A12" t="s">
        <v>3</v>
      </c>
      <c r="B12">
        <f>PI() * ($B$8/2) *($B$8/2) *$B$7</f>
        <v>791.68134870462791</v>
      </c>
      <c r="C12" t="s">
        <v>7</v>
      </c>
      <c r="F12">
        <f t="shared" si="1"/>
        <v>8</v>
      </c>
      <c r="G12" s="5">
        <f t="shared" si="0"/>
        <v>90</v>
      </c>
      <c r="H12" s="5">
        <f t="shared" si="2"/>
        <v>0</v>
      </c>
    </row>
    <row r="13" spans="1:9">
      <c r="A13" s="7" t="s">
        <v>3</v>
      </c>
      <c r="B13" s="7">
        <f>B12/$B$3</f>
        <v>5922.2123631405439</v>
      </c>
      <c r="C13" s="7" t="s">
        <v>10</v>
      </c>
      <c r="F13">
        <f t="shared" si="1"/>
        <v>9</v>
      </c>
      <c r="G13" s="5">
        <f t="shared" si="0"/>
        <v>90</v>
      </c>
      <c r="H13" s="5">
        <f t="shared" si="2"/>
        <v>0</v>
      </c>
    </row>
    <row r="14" spans="1:9">
      <c r="A14" s="3" t="s">
        <v>17</v>
      </c>
      <c r="B14">
        <f>PI()*($B$8/2)*($B$8/2)</f>
        <v>113.09733552923255</v>
      </c>
      <c r="C14" t="s">
        <v>16</v>
      </c>
      <c r="F14">
        <f t="shared" si="1"/>
        <v>10</v>
      </c>
      <c r="G14" s="5">
        <f t="shared" si="0"/>
        <v>90</v>
      </c>
      <c r="H14" s="5">
        <f t="shared" si="2"/>
        <v>0</v>
      </c>
    </row>
    <row r="15" spans="1:9">
      <c r="A15" s="3" t="s">
        <v>18</v>
      </c>
      <c r="B15">
        <f>PI()*$B$8*$B$7</f>
        <v>263.89378290154264</v>
      </c>
      <c r="C15" t="s">
        <v>16</v>
      </c>
      <c r="F15">
        <f t="shared" si="1"/>
        <v>11</v>
      </c>
      <c r="G15" s="5">
        <f t="shared" si="0"/>
        <v>90</v>
      </c>
      <c r="H15" s="5">
        <f t="shared" si="2"/>
        <v>0</v>
      </c>
    </row>
    <row r="16" spans="1:9">
      <c r="A16" s="3" t="s">
        <v>19</v>
      </c>
      <c r="B16" s="3">
        <f>(2*B14) + B15</f>
        <v>490.08845396000777</v>
      </c>
      <c r="C16" s="3" t="s">
        <v>16</v>
      </c>
      <c r="D16" s="3"/>
      <c r="F16">
        <f t="shared" si="1"/>
        <v>12</v>
      </c>
      <c r="G16" s="5">
        <f t="shared" si="0"/>
        <v>90</v>
      </c>
      <c r="H16" s="5">
        <f t="shared" si="2"/>
        <v>0</v>
      </c>
    </row>
    <row r="17" spans="1:8">
      <c r="A17" s="3" t="s">
        <v>116</v>
      </c>
      <c r="B17" s="3">
        <f>B16/$B$6</f>
        <v>81.681408993334628</v>
      </c>
      <c r="C17" s="3" t="s">
        <v>24</v>
      </c>
      <c r="D17" s="3"/>
      <c r="F17">
        <f t="shared" si="1"/>
        <v>13</v>
      </c>
      <c r="G17" s="5">
        <f t="shared" si="0"/>
        <v>90</v>
      </c>
      <c r="H17" s="5">
        <f t="shared" si="2"/>
        <v>0</v>
      </c>
    </row>
    <row r="18" spans="1:8">
      <c r="A18" s="3" t="s">
        <v>22</v>
      </c>
      <c r="B18" s="3">
        <f>B17/(B11*$B$2)</f>
        <v>2.4484834830136278E-3</v>
      </c>
      <c r="C18" s="3" t="s">
        <v>23</v>
      </c>
      <c r="D18" s="3"/>
      <c r="F18">
        <f t="shared" si="1"/>
        <v>14</v>
      </c>
      <c r="G18" s="5">
        <f t="shared" si="0"/>
        <v>90</v>
      </c>
      <c r="H18" s="5">
        <f t="shared" si="2"/>
        <v>0</v>
      </c>
    </row>
    <row r="19" spans="1:8">
      <c r="A19" s="3" t="s">
        <v>112</v>
      </c>
      <c r="B19" s="36">
        <f>B11*$B$2</f>
        <v>33360</v>
      </c>
      <c r="C19" s="3" t="s">
        <v>111</v>
      </c>
      <c r="F19">
        <f t="shared" si="1"/>
        <v>15</v>
      </c>
      <c r="G19" s="5">
        <f t="shared" si="0"/>
        <v>90</v>
      </c>
      <c r="H19" s="5">
        <f t="shared" si="2"/>
        <v>0</v>
      </c>
    </row>
    <row r="20" spans="1:8">
      <c r="F20">
        <f t="shared" si="1"/>
        <v>16</v>
      </c>
      <c r="G20" s="5">
        <f t="shared" si="0"/>
        <v>90</v>
      </c>
      <c r="H20" s="5">
        <f t="shared" si="2"/>
        <v>0</v>
      </c>
    </row>
    <row r="21" spans="1:8">
      <c r="F21">
        <f t="shared" si="1"/>
        <v>17</v>
      </c>
      <c r="G21" s="5">
        <f t="shared" si="0"/>
        <v>90</v>
      </c>
      <c r="H21" s="5">
        <f t="shared" si="2"/>
        <v>0</v>
      </c>
    </row>
    <row r="22" spans="1:8">
      <c r="F22">
        <f t="shared" si="1"/>
        <v>18</v>
      </c>
      <c r="G22" s="5">
        <f t="shared" si="0"/>
        <v>90</v>
      </c>
      <c r="H22" s="5">
        <f t="shared" si="2"/>
        <v>0</v>
      </c>
    </row>
    <row r="23" spans="1:8">
      <c r="F23">
        <f t="shared" si="1"/>
        <v>19</v>
      </c>
      <c r="G23" s="5">
        <f t="shared" si="0"/>
        <v>90</v>
      </c>
      <c r="H23" s="5">
        <f t="shared" si="2"/>
        <v>0</v>
      </c>
    </row>
    <row r="24" spans="1:8">
      <c r="F24">
        <f t="shared" si="1"/>
        <v>20</v>
      </c>
      <c r="G24" s="5">
        <f t="shared" si="0"/>
        <v>90</v>
      </c>
      <c r="H24" s="5">
        <f t="shared" si="2"/>
        <v>0</v>
      </c>
    </row>
    <row r="25" spans="1:8">
      <c r="F25">
        <f t="shared" si="1"/>
        <v>21</v>
      </c>
      <c r="G25" s="5">
        <f t="shared" si="0"/>
        <v>90</v>
      </c>
      <c r="H25" s="5">
        <f t="shared" si="2"/>
        <v>0</v>
      </c>
    </row>
    <row r="26" spans="1:8">
      <c r="F26">
        <f t="shared" si="1"/>
        <v>22</v>
      </c>
      <c r="G26" s="5">
        <f t="shared" si="0"/>
        <v>90</v>
      </c>
      <c r="H26" s="5">
        <f t="shared" si="2"/>
        <v>0</v>
      </c>
    </row>
    <row r="27" spans="1:8">
      <c r="F27">
        <f t="shared" si="1"/>
        <v>23</v>
      </c>
      <c r="G27" s="5">
        <f t="shared" si="0"/>
        <v>90</v>
      </c>
      <c r="H27" s="5">
        <f t="shared" si="2"/>
        <v>0</v>
      </c>
    </row>
    <row r="28" spans="1:8">
      <c r="F28">
        <f t="shared" si="1"/>
        <v>24</v>
      </c>
      <c r="G28" s="5">
        <f t="shared" si="0"/>
        <v>90</v>
      </c>
      <c r="H28" s="5">
        <f t="shared" si="2"/>
        <v>0</v>
      </c>
    </row>
    <row r="29" spans="1:8">
      <c r="F29">
        <f t="shared" si="1"/>
        <v>25</v>
      </c>
      <c r="G29" s="5">
        <f t="shared" si="0"/>
        <v>90</v>
      </c>
      <c r="H29" s="5">
        <f t="shared" si="2"/>
        <v>0</v>
      </c>
    </row>
    <row r="30" spans="1:8">
      <c r="F30">
        <f t="shared" si="1"/>
        <v>26</v>
      </c>
      <c r="G30" s="5">
        <f t="shared" si="0"/>
        <v>90</v>
      </c>
      <c r="H30" s="5">
        <f t="shared" si="2"/>
        <v>0</v>
      </c>
    </row>
    <row r="31" spans="1:8">
      <c r="F31">
        <f t="shared" si="1"/>
        <v>27</v>
      </c>
      <c r="G31" s="5">
        <f t="shared" si="0"/>
        <v>90</v>
      </c>
      <c r="H31" s="5">
        <f t="shared" si="2"/>
        <v>0</v>
      </c>
    </row>
    <row r="32" spans="1:8">
      <c r="F32">
        <f t="shared" si="1"/>
        <v>28</v>
      </c>
      <c r="G32" s="5">
        <f t="shared" si="0"/>
        <v>90</v>
      </c>
      <c r="H32" s="5">
        <f t="shared" si="2"/>
        <v>0</v>
      </c>
    </row>
    <row r="33" spans="6:8">
      <c r="F33">
        <f t="shared" si="1"/>
        <v>29</v>
      </c>
      <c r="G33" s="5">
        <f t="shared" si="0"/>
        <v>90</v>
      </c>
      <c r="H33" s="5">
        <f t="shared" si="2"/>
        <v>0</v>
      </c>
    </row>
    <row r="34" spans="6:8">
      <c r="F34">
        <f t="shared" si="1"/>
        <v>30</v>
      </c>
      <c r="G34" s="5">
        <f t="shared" si="0"/>
        <v>90</v>
      </c>
      <c r="H34" s="5">
        <f t="shared" si="2"/>
        <v>0</v>
      </c>
    </row>
    <row r="35" spans="6:8">
      <c r="F35">
        <f t="shared" si="1"/>
        <v>31</v>
      </c>
      <c r="G35" s="5">
        <f t="shared" si="0"/>
        <v>90</v>
      </c>
      <c r="H35" s="5">
        <f t="shared" si="2"/>
        <v>0</v>
      </c>
    </row>
    <row r="36" spans="6:8">
      <c r="F36">
        <f t="shared" si="1"/>
        <v>32</v>
      </c>
      <c r="G36" s="5">
        <f t="shared" si="0"/>
        <v>90</v>
      </c>
      <c r="H36" s="5">
        <f t="shared" si="2"/>
        <v>0</v>
      </c>
    </row>
    <row r="37" spans="6:8">
      <c r="F37">
        <f t="shared" si="1"/>
        <v>33</v>
      </c>
      <c r="G37" s="5">
        <f t="shared" si="0"/>
        <v>90</v>
      </c>
      <c r="H37" s="5">
        <f t="shared" si="2"/>
        <v>0</v>
      </c>
    </row>
    <row r="38" spans="6:8">
      <c r="F38">
        <f t="shared" si="1"/>
        <v>34</v>
      </c>
      <c r="G38" s="5">
        <f t="shared" si="0"/>
        <v>90</v>
      </c>
      <c r="H38" s="5">
        <f t="shared" si="2"/>
        <v>0</v>
      </c>
    </row>
    <row r="39" spans="6:8">
      <c r="F39">
        <f t="shared" si="1"/>
        <v>35</v>
      </c>
      <c r="G39" s="5">
        <f t="shared" si="0"/>
        <v>90</v>
      </c>
      <c r="H39" s="5">
        <f t="shared" si="2"/>
        <v>0</v>
      </c>
    </row>
    <row r="40" spans="6:8">
      <c r="F40">
        <f t="shared" si="1"/>
        <v>36</v>
      </c>
      <c r="G40" s="5">
        <f t="shared" si="0"/>
        <v>90</v>
      </c>
      <c r="H40" s="5">
        <f t="shared" si="2"/>
        <v>0</v>
      </c>
    </row>
    <row r="41" spans="6:8">
      <c r="F41">
        <f t="shared" si="1"/>
        <v>37</v>
      </c>
      <c r="G41" s="5">
        <f t="shared" si="0"/>
        <v>90</v>
      </c>
      <c r="H41" s="5">
        <f t="shared" si="2"/>
        <v>0</v>
      </c>
    </row>
    <row r="42" spans="6:8">
      <c r="F42">
        <f t="shared" si="1"/>
        <v>38</v>
      </c>
      <c r="G42" s="5">
        <f t="shared" si="0"/>
        <v>90</v>
      </c>
      <c r="H42" s="5">
        <f t="shared" si="2"/>
        <v>0</v>
      </c>
    </row>
    <row r="43" spans="6:8">
      <c r="F43">
        <f t="shared" si="1"/>
        <v>39</v>
      </c>
      <c r="G43" s="5">
        <f t="shared" si="0"/>
        <v>90</v>
      </c>
      <c r="H43" s="5">
        <f t="shared" si="2"/>
        <v>0</v>
      </c>
    </row>
    <row r="44" spans="6:8">
      <c r="F44">
        <f t="shared" si="1"/>
        <v>40</v>
      </c>
      <c r="G44" s="5">
        <f t="shared" si="0"/>
        <v>90</v>
      </c>
      <c r="H44" s="5">
        <f t="shared" si="2"/>
        <v>0</v>
      </c>
    </row>
    <row r="45" spans="6:8">
      <c r="F45">
        <f t="shared" si="1"/>
        <v>41</v>
      </c>
      <c r="G45" s="5">
        <f t="shared" si="0"/>
        <v>90</v>
      </c>
      <c r="H45" s="5">
        <f t="shared" si="2"/>
        <v>0</v>
      </c>
    </row>
    <row r="46" spans="6:8">
      <c r="F46">
        <f t="shared" si="1"/>
        <v>42</v>
      </c>
      <c r="G46" s="5">
        <f t="shared" si="0"/>
        <v>90</v>
      </c>
      <c r="H46" s="5">
        <f t="shared" si="2"/>
        <v>0</v>
      </c>
    </row>
    <row r="47" spans="6:8">
      <c r="F47">
        <f t="shared" si="1"/>
        <v>43</v>
      </c>
      <c r="G47" s="5">
        <f t="shared" si="0"/>
        <v>90</v>
      </c>
      <c r="H47" s="5">
        <f t="shared" si="2"/>
        <v>0</v>
      </c>
    </row>
    <row r="48" spans="6:8">
      <c r="F48">
        <f t="shared" si="1"/>
        <v>44</v>
      </c>
      <c r="G48" s="5">
        <f t="shared" si="0"/>
        <v>90</v>
      </c>
      <c r="H48" s="5">
        <f t="shared" si="2"/>
        <v>0</v>
      </c>
    </row>
    <row r="49" spans="6:8">
      <c r="F49">
        <f t="shared" si="1"/>
        <v>45</v>
      </c>
      <c r="G49" s="5">
        <f t="shared" si="0"/>
        <v>90</v>
      </c>
      <c r="H49" s="5">
        <f t="shared" si="2"/>
        <v>0</v>
      </c>
    </row>
    <row r="50" spans="6:8">
      <c r="F50">
        <f t="shared" si="1"/>
        <v>46</v>
      </c>
      <c r="G50" s="5">
        <f t="shared" si="0"/>
        <v>90</v>
      </c>
      <c r="H50" s="5">
        <f t="shared" si="2"/>
        <v>0</v>
      </c>
    </row>
    <row r="51" spans="6:8">
      <c r="F51">
        <f t="shared" si="1"/>
        <v>47</v>
      </c>
      <c r="G51" s="5">
        <f t="shared" si="0"/>
        <v>90</v>
      </c>
      <c r="H51" s="5">
        <f t="shared" si="2"/>
        <v>0</v>
      </c>
    </row>
    <row r="52" spans="6:8">
      <c r="F52">
        <f t="shared" si="1"/>
        <v>48</v>
      </c>
      <c r="G52" s="5">
        <f t="shared" si="0"/>
        <v>90</v>
      </c>
      <c r="H52" s="5">
        <f t="shared" si="2"/>
        <v>0</v>
      </c>
    </row>
    <row r="53" spans="6:8">
      <c r="F53">
        <f t="shared" si="1"/>
        <v>49</v>
      </c>
      <c r="G53" s="5">
        <f t="shared" si="0"/>
        <v>90</v>
      </c>
      <c r="H53" s="5">
        <f t="shared" si="2"/>
        <v>0</v>
      </c>
    </row>
    <row r="54" spans="6:8">
      <c r="F54">
        <f t="shared" si="1"/>
        <v>50</v>
      </c>
      <c r="G54" s="5">
        <f t="shared" si="0"/>
        <v>90</v>
      </c>
      <c r="H54" s="5">
        <f t="shared" si="2"/>
        <v>0</v>
      </c>
    </row>
    <row r="55" spans="6:8">
      <c r="F55">
        <f t="shared" si="1"/>
        <v>51</v>
      </c>
      <c r="G55" s="5">
        <f t="shared" si="0"/>
        <v>90</v>
      </c>
      <c r="H55" s="5">
        <f t="shared" si="2"/>
        <v>0</v>
      </c>
    </row>
    <row r="56" spans="6:8">
      <c r="F56">
        <f t="shared" si="1"/>
        <v>52</v>
      </c>
      <c r="G56" s="5">
        <f t="shared" si="0"/>
        <v>90</v>
      </c>
      <c r="H56" s="5">
        <f t="shared" si="2"/>
        <v>0</v>
      </c>
    </row>
    <row r="57" spans="6:8">
      <c r="F57">
        <f t="shared" si="1"/>
        <v>53</v>
      </c>
      <c r="G57" s="5">
        <f t="shared" si="0"/>
        <v>90</v>
      </c>
      <c r="H57" s="5">
        <f t="shared" si="2"/>
        <v>0</v>
      </c>
    </row>
    <row r="58" spans="6:8">
      <c r="F58">
        <f t="shared" si="1"/>
        <v>54</v>
      </c>
      <c r="G58" s="5">
        <f t="shared" si="0"/>
        <v>90</v>
      </c>
      <c r="H58" s="5">
        <f t="shared" si="2"/>
        <v>0</v>
      </c>
    </row>
    <row r="59" spans="6:8">
      <c r="F59">
        <f t="shared" si="1"/>
        <v>55</v>
      </c>
      <c r="G59" s="5">
        <f t="shared" si="0"/>
        <v>90</v>
      </c>
      <c r="H59" s="5">
        <f t="shared" si="2"/>
        <v>0</v>
      </c>
    </row>
    <row r="60" spans="6:8">
      <c r="F60">
        <f t="shared" si="1"/>
        <v>56</v>
      </c>
      <c r="G60" s="5">
        <f t="shared" si="0"/>
        <v>90</v>
      </c>
      <c r="H60" s="5">
        <f t="shared" si="2"/>
        <v>0</v>
      </c>
    </row>
    <row r="61" spans="6:8">
      <c r="F61">
        <f t="shared" si="1"/>
        <v>57</v>
      </c>
      <c r="G61" s="5">
        <f t="shared" si="0"/>
        <v>90</v>
      </c>
      <c r="H61" s="5">
        <f t="shared" si="2"/>
        <v>0</v>
      </c>
    </row>
    <row r="62" spans="6:8">
      <c r="F62">
        <f t="shared" si="1"/>
        <v>58</v>
      </c>
      <c r="G62" s="5">
        <f t="shared" si="0"/>
        <v>90</v>
      </c>
      <c r="H62" s="5">
        <f t="shared" si="2"/>
        <v>0</v>
      </c>
    </row>
    <row r="63" spans="6:8">
      <c r="F63">
        <f t="shared" si="1"/>
        <v>59</v>
      </c>
      <c r="G63" s="5">
        <f t="shared" si="0"/>
        <v>90</v>
      </c>
      <c r="H63" s="5">
        <f t="shared" si="2"/>
        <v>0</v>
      </c>
    </row>
    <row r="64" spans="6:8">
      <c r="F64">
        <f t="shared" si="1"/>
        <v>60</v>
      </c>
      <c r="G64" s="5">
        <f t="shared" si="0"/>
        <v>90</v>
      </c>
      <c r="H64" s="5">
        <f t="shared" si="2"/>
        <v>0</v>
      </c>
    </row>
    <row r="65" spans="6:8">
      <c r="F65">
        <f t="shared" si="1"/>
        <v>61</v>
      </c>
      <c r="G65" s="5">
        <f t="shared" si="0"/>
        <v>90</v>
      </c>
      <c r="H65" s="5">
        <f t="shared" si="2"/>
        <v>0</v>
      </c>
    </row>
    <row r="66" spans="6:8">
      <c r="F66">
        <f t="shared" si="1"/>
        <v>62</v>
      </c>
      <c r="G66" s="5">
        <f t="shared" si="0"/>
        <v>90</v>
      </c>
      <c r="H66" s="5">
        <f t="shared" si="2"/>
        <v>0</v>
      </c>
    </row>
    <row r="67" spans="6:8">
      <c r="F67">
        <f t="shared" si="1"/>
        <v>63</v>
      </c>
      <c r="G67" s="5">
        <f t="shared" si="0"/>
        <v>90</v>
      </c>
      <c r="H67" s="5">
        <f t="shared" si="2"/>
        <v>0</v>
      </c>
    </row>
    <row r="68" spans="6:8">
      <c r="F68">
        <f t="shared" si="1"/>
        <v>64</v>
      </c>
      <c r="G68" s="5">
        <f t="shared" si="0"/>
        <v>90</v>
      </c>
      <c r="H68" s="5">
        <f t="shared" si="2"/>
        <v>0</v>
      </c>
    </row>
    <row r="69" spans="6:8">
      <c r="F69">
        <f t="shared" si="1"/>
        <v>65</v>
      </c>
      <c r="G69" s="5">
        <f t="shared" ref="G69:G132" si="3">$B$10+(($B$9-$B$10)*EXP(-$B$18*F69))</f>
        <v>90</v>
      </c>
      <c r="H69" s="5">
        <f t="shared" si="2"/>
        <v>0</v>
      </c>
    </row>
    <row r="70" spans="6:8">
      <c r="F70">
        <f t="shared" ref="F70:F133" si="4">F69+1</f>
        <v>66</v>
      </c>
      <c r="G70" s="5">
        <f t="shared" si="3"/>
        <v>90</v>
      </c>
      <c r="H70" s="5">
        <f t="shared" ref="H70:H133" si="5">$B$19*(G69-G70)</f>
        <v>0</v>
      </c>
    </row>
    <row r="71" spans="6:8">
      <c r="F71">
        <f t="shared" si="4"/>
        <v>67</v>
      </c>
      <c r="G71" s="5">
        <f t="shared" si="3"/>
        <v>90</v>
      </c>
      <c r="H71" s="5">
        <f t="shared" si="5"/>
        <v>0</v>
      </c>
    </row>
    <row r="72" spans="6:8">
      <c r="F72">
        <f t="shared" si="4"/>
        <v>68</v>
      </c>
      <c r="G72" s="5">
        <f t="shared" si="3"/>
        <v>90</v>
      </c>
      <c r="H72" s="5">
        <f t="shared" si="5"/>
        <v>0</v>
      </c>
    </row>
    <row r="73" spans="6:8">
      <c r="F73">
        <f t="shared" si="4"/>
        <v>69</v>
      </c>
      <c r="G73" s="5">
        <f t="shared" si="3"/>
        <v>90</v>
      </c>
      <c r="H73" s="5">
        <f t="shared" si="5"/>
        <v>0</v>
      </c>
    </row>
    <row r="74" spans="6:8">
      <c r="F74">
        <f t="shared" si="4"/>
        <v>70</v>
      </c>
      <c r="G74" s="5">
        <f t="shared" si="3"/>
        <v>90</v>
      </c>
      <c r="H74" s="5">
        <f t="shared" si="5"/>
        <v>0</v>
      </c>
    </row>
    <row r="75" spans="6:8">
      <c r="F75">
        <f t="shared" si="4"/>
        <v>71</v>
      </c>
      <c r="G75" s="5">
        <f t="shared" si="3"/>
        <v>90</v>
      </c>
      <c r="H75" s="5">
        <f t="shared" si="5"/>
        <v>0</v>
      </c>
    </row>
    <row r="76" spans="6:8">
      <c r="F76">
        <f t="shared" si="4"/>
        <v>72</v>
      </c>
      <c r="G76" s="5">
        <f t="shared" si="3"/>
        <v>90</v>
      </c>
      <c r="H76" s="5">
        <f t="shared" si="5"/>
        <v>0</v>
      </c>
    </row>
    <row r="77" spans="6:8">
      <c r="F77">
        <f t="shared" si="4"/>
        <v>73</v>
      </c>
      <c r="G77" s="5">
        <f t="shared" si="3"/>
        <v>90</v>
      </c>
      <c r="H77" s="5">
        <f t="shared" si="5"/>
        <v>0</v>
      </c>
    </row>
    <row r="78" spans="6:8">
      <c r="F78">
        <f t="shared" si="4"/>
        <v>74</v>
      </c>
      <c r="G78" s="5">
        <f t="shared" si="3"/>
        <v>90</v>
      </c>
      <c r="H78" s="5">
        <f t="shared" si="5"/>
        <v>0</v>
      </c>
    </row>
    <row r="79" spans="6:8">
      <c r="F79">
        <f t="shared" si="4"/>
        <v>75</v>
      </c>
      <c r="G79" s="5">
        <f t="shared" si="3"/>
        <v>90</v>
      </c>
      <c r="H79" s="5">
        <f t="shared" si="5"/>
        <v>0</v>
      </c>
    </row>
    <row r="80" spans="6:8">
      <c r="F80">
        <f t="shared" si="4"/>
        <v>76</v>
      </c>
      <c r="G80" s="5">
        <f t="shared" si="3"/>
        <v>90</v>
      </c>
      <c r="H80" s="5">
        <f t="shared" si="5"/>
        <v>0</v>
      </c>
    </row>
    <row r="81" spans="6:8">
      <c r="F81">
        <f t="shared" si="4"/>
        <v>77</v>
      </c>
      <c r="G81" s="5">
        <f t="shared" si="3"/>
        <v>90</v>
      </c>
      <c r="H81" s="5">
        <f t="shared" si="5"/>
        <v>0</v>
      </c>
    </row>
    <row r="82" spans="6:8">
      <c r="F82">
        <f t="shared" si="4"/>
        <v>78</v>
      </c>
      <c r="G82" s="5">
        <f t="shared" si="3"/>
        <v>90</v>
      </c>
      <c r="H82" s="5">
        <f t="shared" si="5"/>
        <v>0</v>
      </c>
    </row>
    <row r="83" spans="6:8">
      <c r="F83">
        <f t="shared" si="4"/>
        <v>79</v>
      </c>
      <c r="G83" s="5">
        <f t="shared" si="3"/>
        <v>90</v>
      </c>
      <c r="H83" s="5">
        <f t="shared" si="5"/>
        <v>0</v>
      </c>
    </row>
    <row r="84" spans="6:8">
      <c r="F84">
        <f t="shared" si="4"/>
        <v>80</v>
      </c>
      <c r="G84" s="5">
        <f t="shared" si="3"/>
        <v>90</v>
      </c>
      <c r="H84" s="5">
        <f t="shared" si="5"/>
        <v>0</v>
      </c>
    </row>
    <row r="85" spans="6:8">
      <c r="F85">
        <f t="shared" si="4"/>
        <v>81</v>
      </c>
      <c r="G85" s="5">
        <f t="shared" si="3"/>
        <v>90</v>
      </c>
      <c r="H85" s="5">
        <f t="shared" si="5"/>
        <v>0</v>
      </c>
    </row>
    <row r="86" spans="6:8">
      <c r="F86">
        <f t="shared" si="4"/>
        <v>82</v>
      </c>
      <c r="G86" s="5">
        <f t="shared" si="3"/>
        <v>90</v>
      </c>
      <c r="H86" s="5">
        <f t="shared" si="5"/>
        <v>0</v>
      </c>
    </row>
    <row r="87" spans="6:8">
      <c r="F87">
        <f t="shared" si="4"/>
        <v>83</v>
      </c>
      <c r="G87" s="5">
        <f t="shared" si="3"/>
        <v>90</v>
      </c>
      <c r="H87" s="5">
        <f t="shared" si="5"/>
        <v>0</v>
      </c>
    </row>
    <row r="88" spans="6:8">
      <c r="F88">
        <f t="shared" si="4"/>
        <v>84</v>
      </c>
      <c r="G88" s="5">
        <f t="shared" si="3"/>
        <v>90</v>
      </c>
      <c r="H88" s="5">
        <f t="shared" si="5"/>
        <v>0</v>
      </c>
    </row>
    <row r="89" spans="6:8">
      <c r="F89">
        <f t="shared" si="4"/>
        <v>85</v>
      </c>
      <c r="G89" s="5">
        <f t="shared" si="3"/>
        <v>90</v>
      </c>
      <c r="H89" s="5">
        <f t="shared" si="5"/>
        <v>0</v>
      </c>
    </row>
    <row r="90" spans="6:8">
      <c r="F90">
        <f t="shared" si="4"/>
        <v>86</v>
      </c>
      <c r="G90" s="5">
        <f t="shared" si="3"/>
        <v>90</v>
      </c>
      <c r="H90" s="5">
        <f t="shared" si="5"/>
        <v>0</v>
      </c>
    </row>
    <row r="91" spans="6:8">
      <c r="F91">
        <f t="shared" si="4"/>
        <v>87</v>
      </c>
      <c r="G91" s="5">
        <f t="shared" si="3"/>
        <v>90</v>
      </c>
      <c r="H91" s="5">
        <f t="shared" si="5"/>
        <v>0</v>
      </c>
    </row>
    <row r="92" spans="6:8">
      <c r="F92">
        <f t="shared" si="4"/>
        <v>88</v>
      </c>
      <c r="G92" s="5">
        <f t="shared" si="3"/>
        <v>90</v>
      </c>
      <c r="H92" s="5">
        <f t="shared" si="5"/>
        <v>0</v>
      </c>
    </row>
    <row r="93" spans="6:8">
      <c r="F93">
        <f t="shared" si="4"/>
        <v>89</v>
      </c>
      <c r="G93" s="5">
        <f t="shared" si="3"/>
        <v>90</v>
      </c>
      <c r="H93" s="5">
        <f t="shared" si="5"/>
        <v>0</v>
      </c>
    </row>
    <row r="94" spans="6:8">
      <c r="F94">
        <f t="shared" si="4"/>
        <v>90</v>
      </c>
      <c r="G94" s="5">
        <f t="shared" si="3"/>
        <v>90</v>
      </c>
      <c r="H94" s="5">
        <f t="shared" si="5"/>
        <v>0</v>
      </c>
    </row>
    <row r="95" spans="6:8">
      <c r="F95">
        <f t="shared" si="4"/>
        <v>91</v>
      </c>
      <c r="G95" s="5">
        <f t="shared" si="3"/>
        <v>90</v>
      </c>
      <c r="H95" s="5">
        <f t="shared" si="5"/>
        <v>0</v>
      </c>
    </row>
    <row r="96" spans="6:8">
      <c r="F96">
        <f t="shared" si="4"/>
        <v>92</v>
      </c>
      <c r="G96" s="5">
        <f t="shared" si="3"/>
        <v>90</v>
      </c>
      <c r="H96" s="5">
        <f t="shared" si="5"/>
        <v>0</v>
      </c>
    </row>
    <row r="97" spans="6:8">
      <c r="F97">
        <f t="shared" si="4"/>
        <v>93</v>
      </c>
      <c r="G97" s="5">
        <f t="shared" si="3"/>
        <v>90</v>
      </c>
      <c r="H97" s="5">
        <f t="shared" si="5"/>
        <v>0</v>
      </c>
    </row>
    <row r="98" spans="6:8">
      <c r="F98">
        <f t="shared" si="4"/>
        <v>94</v>
      </c>
      <c r="G98" s="5">
        <f t="shared" si="3"/>
        <v>90</v>
      </c>
      <c r="H98" s="5">
        <f t="shared" si="5"/>
        <v>0</v>
      </c>
    </row>
    <row r="99" spans="6:8">
      <c r="F99">
        <f t="shared" si="4"/>
        <v>95</v>
      </c>
      <c r="G99" s="5">
        <f t="shared" si="3"/>
        <v>90</v>
      </c>
      <c r="H99" s="5">
        <f t="shared" si="5"/>
        <v>0</v>
      </c>
    </row>
    <row r="100" spans="6:8">
      <c r="F100">
        <f t="shared" si="4"/>
        <v>96</v>
      </c>
      <c r="G100" s="5">
        <f t="shared" si="3"/>
        <v>90</v>
      </c>
      <c r="H100" s="5">
        <f t="shared" si="5"/>
        <v>0</v>
      </c>
    </row>
    <row r="101" spans="6:8">
      <c r="F101">
        <f t="shared" si="4"/>
        <v>97</v>
      </c>
      <c r="G101" s="5">
        <f t="shared" si="3"/>
        <v>90</v>
      </c>
      <c r="H101" s="5">
        <f t="shared" si="5"/>
        <v>0</v>
      </c>
    </row>
    <row r="102" spans="6:8">
      <c r="F102">
        <f t="shared" si="4"/>
        <v>98</v>
      </c>
      <c r="G102" s="5">
        <f t="shared" si="3"/>
        <v>90</v>
      </c>
      <c r="H102" s="5">
        <f t="shared" si="5"/>
        <v>0</v>
      </c>
    </row>
    <row r="103" spans="6:8">
      <c r="F103">
        <f t="shared" si="4"/>
        <v>99</v>
      </c>
      <c r="G103" s="5">
        <f t="shared" si="3"/>
        <v>90</v>
      </c>
      <c r="H103" s="5">
        <f t="shared" si="5"/>
        <v>0</v>
      </c>
    </row>
    <row r="104" spans="6:8">
      <c r="F104">
        <f t="shared" si="4"/>
        <v>100</v>
      </c>
      <c r="G104" s="5">
        <f t="shared" si="3"/>
        <v>90</v>
      </c>
      <c r="H104" s="5">
        <f t="shared" si="5"/>
        <v>0</v>
      </c>
    </row>
    <row r="105" spans="6:8">
      <c r="F105">
        <f t="shared" si="4"/>
        <v>101</v>
      </c>
      <c r="G105" s="5">
        <f t="shared" si="3"/>
        <v>90</v>
      </c>
      <c r="H105" s="5">
        <f t="shared" si="5"/>
        <v>0</v>
      </c>
    </row>
    <row r="106" spans="6:8">
      <c r="F106">
        <f t="shared" si="4"/>
        <v>102</v>
      </c>
      <c r="G106" s="5">
        <f t="shared" si="3"/>
        <v>90</v>
      </c>
      <c r="H106" s="5">
        <f t="shared" si="5"/>
        <v>0</v>
      </c>
    </row>
    <row r="107" spans="6:8">
      <c r="F107">
        <f t="shared" si="4"/>
        <v>103</v>
      </c>
      <c r="G107" s="5">
        <f t="shared" si="3"/>
        <v>90</v>
      </c>
      <c r="H107" s="5">
        <f t="shared" si="5"/>
        <v>0</v>
      </c>
    </row>
    <row r="108" spans="6:8">
      <c r="F108">
        <f t="shared" si="4"/>
        <v>104</v>
      </c>
      <c r="G108" s="5">
        <f t="shared" si="3"/>
        <v>90</v>
      </c>
      <c r="H108" s="5">
        <f t="shared" si="5"/>
        <v>0</v>
      </c>
    </row>
    <row r="109" spans="6:8">
      <c r="F109">
        <f t="shared" si="4"/>
        <v>105</v>
      </c>
      <c r="G109" s="5">
        <f t="shared" si="3"/>
        <v>90</v>
      </c>
      <c r="H109" s="5">
        <f t="shared" si="5"/>
        <v>0</v>
      </c>
    </row>
    <row r="110" spans="6:8">
      <c r="F110">
        <f t="shared" si="4"/>
        <v>106</v>
      </c>
      <c r="G110" s="5">
        <f t="shared" si="3"/>
        <v>90</v>
      </c>
      <c r="H110" s="5">
        <f t="shared" si="5"/>
        <v>0</v>
      </c>
    </row>
    <row r="111" spans="6:8">
      <c r="F111">
        <f t="shared" si="4"/>
        <v>107</v>
      </c>
      <c r="G111" s="5">
        <f t="shared" si="3"/>
        <v>90</v>
      </c>
      <c r="H111" s="5">
        <f t="shared" si="5"/>
        <v>0</v>
      </c>
    </row>
    <row r="112" spans="6:8">
      <c r="F112">
        <f t="shared" si="4"/>
        <v>108</v>
      </c>
      <c r="G112" s="5">
        <f t="shared" si="3"/>
        <v>90</v>
      </c>
      <c r="H112" s="5">
        <f t="shared" si="5"/>
        <v>0</v>
      </c>
    </row>
    <row r="113" spans="6:8">
      <c r="F113">
        <f t="shared" si="4"/>
        <v>109</v>
      </c>
      <c r="G113" s="5">
        <f t="shared" si="3"/>
        <v>90</v>
      </c>
      <c r="H113" s="5">
        <f t="shared" si="5"/>
        <v>0</v>
      </c>
    </row>
    <row r="114" spans="6:8">
      <c r="F114">
        <f t="shared" si="4"/>
        <v>110</v>
      </c>
      <c r="G114" s="5">
        <f t="shared" si="3"/>
        <v>90</v>
      </c>
      <c r="H114" s="5">
        <f t="shared" si="5"/>
        <v>0</v>
      </c>
    </row>
    <row r="115" spans="6:8">
      <c r="F115">
        <f t="shared" si="4"/>
        <v>111</v>
      </c>
      <c r="G115" s="5">
        <f t="shared" si="3"/>
        <v>90</v>
      </c>
      <c r="H115" s="5">
        <f t="shared" si="5"/>
        <v>0</v>
      </c>
    </row>
    <row r="116" spans="6:8">
      <c r="F116">
        <f t="shared" si="4"/>
        <v>112</v>
      </c>
      <c r="G116" s="5">
        <f t="shared" si="3"/>
        <v>90</v>
      </c>
      <c r="H116" s="5">
        <f t="shared" si="5"/>
        <v>0</v>
      </c>
    </row>
    <row r="117" spans="6:8">
      <c r="F117">
        <f t="shared" si="4"/>
        <v>113</v>
      </c>
      <c r="G117" s="5">
        <f t="shared" si="3"/>
        <v>90</v>
      </c>
      <c r="H117" s="5">
        <f t="shared" si="5"/>
        <v>0</v>
      </c>
    </row>
    <row r="118" spans="6:8">
      <c r="F118">
        <f t="shared" si="4"/>
        <v>114</v>
      </c>
      <c r="G118" s="5">
        <f t="shared" si="3"/>
        <v>90</v>
      </c>
      <c r="H118" s="5">
        <f t="shared" si="5"/>
        <v>0</v>
      </c>
    </row>
    <row r="119" spans="6:8">
      <c r="F119">
        <f t="shared" si="4"/>
        <v>115</v>
      </c>
      <c r="G119" s="5">
        <f t="shared" si="3"/>
        <v>90</v>
      </c>
      <c r="H119" s="5">
        <f t="shared" si="5"/>
        <v>0</v>
      </c>
    </row>
    <row r="120" spans="6:8">
      <c r="F120">
        <f t="shared" si="4"/>
        <v>116</v>
      </c>
      <c r="G120" s="5">
        <f t="shared" si="3"/>
        <v>90</v>
      </c>
      <c r="H120" s="5">
        <f t="shared" si="5"/>
        <v>0</v>
      </c>
    </row>
    <row r="121" spans="6:8">
      <c r="F121">
        <f t="shared" si="4"/>
        <v>117</v>
      </c>
      <c r="G121" s="5">
        <f t="shared" si="3"/>
        <v>90</v>
      </c>
      <c r="H121" s="5">
        <f t="shared" si="5"/>
        <v>0</v>
      </c>
    </row>
    <row r="122" spans="6:8">
      <c r="F122">
        <f t="shared" si="4"/>
        <v>118</v>
      </c>
      <c r="G122" s="5">
        <f t="shared" si="3"/>
        <v>90</v>
      </c>
      <c r="H122" s="5">
        <f t="shared" si="5"/>
        <v>0</v>
      </c>
    </row>
    <row r="123" spans="6:8">
      <c r="F123">
        <f t="shared" si="4"/>
        <v>119</v>
      </c>
      <c r="G123" s="5">
        <f t="shared" si="3"/>
        <v>90</v>
      </c>
      <c r="H123" s="5">
        <f t="shared" si="5"/>
        <v>0</v>
      </c>
    </row>
    <row r="124" spans="6:8">
      <c r="F124">
        <f t="shared" si="4"/>
        <v>120</v>
      </c>
      <c r="G124" s="5">
        <f t="shared" si="3"/>
        <v>90</v>
      </c>
      <c r="H124" s="5">
        <f t="shared" si="5"/>
        <v>0</v>
      </c>
    </row>
    <row r="125" spans="6:8">
      <c r="F125">
        <f t="shared" si="4"/>
        <v>121</v>
      </c>
      <c r="G125" s="5">
        <f t="shared" si="3"/>
        <v>90</v>
      </c>
      <c r="H125" s="5">
        <f t="shared" si="5"/>
        <v>0</v>
      </c>
    </row>
    <row r="126" spans="6:8">
      <c r="F126">
        <f t="shared" si="4"/>
        <v>122</v>
      </c>
      <c r="G126" s="5">
        <f t="shared" si="3"/>
        <v>90</v>
      </c>
      <c r="H126" s="5">
        <f t="shared" si="5"/>
        <v>0</v>
      </c>
    </row>
    <row r="127" spans="6:8">
      <c r="F127">
        <f t="shared" si="4"/>
        <v>123</v>
      </c>
      <c r="G127" s="5">
        <f t="shared" si="3"/>
        <v>90</v>
      </c>
      <c r="H127" s="5">
        <f t="shared" si="5"/>
        <v>0</v>
      </c>
    </row>
    <row r="128" spans="6:8">
      <c r="F128">
        <f t="shared" si="4"/>
        <v>124</v>
      </c>
      <c r="G128" s="5">
        <f t="shared" si="3"/>
        <v>90</v>
      </c>
      <c r="H128" s="5">
        <f t="shared" si="5"/>
        <v>0</v>
      </c>
    </row>
    <row r="129" spans="6:8">
      <c r="F129">
        <f t="shared" si="4"/>
        <v>125</v>
      </c>
      <c r="G129" s="5">
        <f t="shared" si="3"/>
        <v>90</v>
      </c>
      <c r="H129" s="5">
        <f t="shared" si="5"/>
        <v>0</v>
      </c>
    </row>
    <row r="130" spans="6:8">
      <c r="F130">
        <f t="shared" si="4"/>
        <v>126</v>
      </c>
      <c r="G130" s="5">
        <f t="shared" si="3"/>
        <v>90</v>
      </c>
      <c r="H130" s="5">
        <f t="shared" si="5"/>
        <v>0</v>
      </c>
    </row>
    <row r="131" spans="6:8">
      <c r="F131">
        <f t="shared" si="4"/>
        <v>127</v>
      </c>
      <c r="G131" s="5">
        <f t="shared" si="3"/>
        <v>90</v>
      </c>
      <c r="H131" s="5">
        <f t="shared" si="5"/>
        <v>0</v>
      </c>
    </row>
    <row r="132" spans="6:8">
      <c r="F132">
        <f t="shared" si="4"/>
        <v>128</v>
      </c>
      <c r="G132" s="5">
        <f t="shared" si="3"/>
        <v>90</v>
      </c>
      <c r="H132" s="5">
        <f t="shared" si="5"/>
        <v>0</v>
      </c>
    </row>
    <row r="133" spans="6:8">
      <c r="F133">
        <f t="shared" si="4"/>
        <v>129</v>
      </c>
      <c r="G133" s="5">
        <f t="shared" ref="G133:G172" si="6">$B$10+(($B$9-$B$10)*EXP(-$B$18*F133))</f>
        <v>90</v>
      </c>
      <c r="H133" s="5">
        <f t="shared" si="5"/>
        <v>0</v>
      </c>
    </row>
    <row r="134" spans="6:8">
      <c r="F134">
        <f t="shared" ref="F134:F172" si="7">F133+1</f>
        <v>130</v>
      </c>
      <c r="G134" s="5">
        <f t="shared" si="6"/>
        <v>90</v>
      </c>
      <c r="H134" s="5">
        <f t="shared" ref="H134:H172" si="8">$B$19*(G133-G134)</f>
        <v>0</v>
      </c>
    </row>
    <row r="135" spans="6:8">
      <c r="F135">
        <f t="shared" si="7"/>
        <v>131</v>
      </c>
      <c r="G135" s="5">
        <f t="shared" si="6"/>
        <v>90</v>
      </c>
      <c r="H135" s="5">
        <f t="shared" si="8"/>
        <v>0</v>
      </c>
    </row>
    <row r="136" spans="6:8">
      <c r="F136">
        <f t="shared" si="7"/>
        <v>132</v>
      </c>
      <c r="G136" s="5">
        <f t="shared" si="6"/>
        <v>90</v>
      </c>
      <c r="H136" s="5">
        <f t="shared" si="8"/>
        <v>0</v>
      </c>
    </row>
    <row r="137" spans="6:8">
      <c r="F137">
        <f t="shared" si="7"/>
        <v>133</v>
      </c>
      <c r="G137" s="5">
        <f t="shared" si="6"/>
        <v>90</v>
      </c>
      <c r="H137" s="5">
        <f t="shared" si="8"/>
        <v>0</v>
      </c>
    </row>
    <row r="138" spans="6:8">
      <c r="F138">
        <f t="shared" si="7"/>
        <v>134</v>
      </c>
      <c r="G138" s="5">
        <f t="shared" si="6"/>
        <v>90</v>
      </c>
      <c r="H138" s="5">
        <f t="shared" si="8"/>
        <v>0</v>
      </c>
    </row>
    <row r="139" spans="6:8">
      <c r="F139">
        <f t="shared" si="7"/>
        <v>135</v>
      </c>
      <c r="G139" s="5">
        <f t="shared" si="6"/>
        <v>90</v>
      </c>
      <c r="H139" s="5">
        <f t="shared" si="8"/>
        <v>0</v>
      </c>
    </row>
    <row r="140" spans="6:8">
      <c r="F140">
        <f t="shared" si="7"/>
        <v>136</v>
      </c>
      <c r="G140" s="5">
        <f t="shared" si="6"/>
        <v>90</v>
      </c>
      <c r="H140" s="5">
        <f t="shared" si="8"/>
        <v>0</v>
      </c>
    </row>
    <row r="141" spans="6:8">
      <c r="F141">
        <f t="shared" si="7"/>
        <v>137</v>
      </c>
      <c r="G141" s="5">
        <f t="shared" si="6"/>
        <v>90</v>
      </c>
      <c r="H141" s="5">
        <f t="shared" si="8"/>
        <v>0</v>
      </c>
    </row>
    <row r="142" spans="6:8">
      <c r="F142">
        <f t="shared" si="7"/>
        <v>138</v>
      </c>
      <c r="G142" s="5">
        <f t="shared" si="6"/>
        <v>90</v>
      </c>
      <c r="H142" s="5">
        <f t="shared" si="8"/>
        <v>0</v>
      </c>
    </row>
    <row r="143" spans="6:8">
      <c r="F143">
        <f t="shared" si="7"/>
        <v>139</v>
      </c>
      <c r="G143" s="5">
        <f t="shared" si="6"/>
        <v>90</v>
      </c>
      <c r="H143" s="5">
        <f t="shared" si="8"/>
        <v>0</v>
      </c>
    </row>
    <row r="144" spans="6:8">
      <c r="F144">
        <f t="shared" si="7"/>
        <v>140</v>
      </c>
      <c r="G144" s="5">
        <f t="shared" si="6"/>
        <v>90</v>
      </c>
      <c r="H144" s="5">
        <f t="shared" si="8"/>
        <v>0</v>
      </c>
    </row>
    <row r="145" spans="6:8">
      <c r="F145">
        <f t="shared" si="7"/>
        <v>141</v>
      </c>
      <c r="G145" s="5">
        <f t="shared" si="6"/>
        <v>90</v>
      </c>
      <c r="H145" s="5">
        <f t="shared" si="8"/>
        <v>0</v>
      </c>
    </row>
    <row r="146" spans="6:8">
      <c r="F146">
        <f t="shared" si="7"/>
        <v>142</v>
      </c>
      <c r="G146" s="5">
        <f t="shared" si="6"/>
        <v>90</v>
      </c>
      <c r="H146" s="5">
        <f t="shared" si="8"/>
        <v>0</v>
      </c>
    </row>
    <row r="147" spans="6:8">
      <c r="F147">
        <f t="shared" si="7"/>
        <v>143</v>
      </c>
      <c r="G147" s="5">
        <f t="shared" si="6"/>
        <v>90</v>
      </c>
      <c r="H147" s="5">
        <f t="shared" si="8"/>
        <v>0</v>
      </c>
    </row>
    <row r="148" spans="6:8">
      <c r="F148">
        <f t="shared" si="7"/>
        <v>144</v>
      </c>
      <c r="G148" s="5">
        <f t="shared" si="6"/>
        <v>90</v>
      </c>
      <c r="H148" s="5">
        <f t="shared" si="8"/>
        <v>0</v>
      </c>
    </row>
    <row r="149" spans="6:8">
      <c r="F149">
        <f t="shared" si="7"/>
        <v>145</v>
      </c>
      <c r="G149" s="5">
        <f t="shared" si="6"/>
        <v>90</v>
      </c>
      <c r="H149" s="5">
        <f t="shared" si="8"/>
        <v>0</v>
      </c>
    </row>
    <row r="150" spans="6:8">
      <c r="F150">
        <f t="shared" si="7"/>
        <v>146</v>
      </c>
      <c r="G150" s="5">
        <f t="shared" si="6"/>
        <v>90</v>
      </c>
      <c r="H150" s="5">
        <f t="shared" si="8"/>
        <v>0</v>
      </c>
    </row>
    <row r="151" spans="6:8">
      <c r="F151">
        <f t="shared" si="7"/>
        <v>147</v>
      </c>
      <c r="G151" s="5">
        <f t="shared" si="6"/>
        <v>90</v>
      </c>
      <c r="H151" s="5">
        <f t="shared" si="8"/>
        <v>0</v>
      </c>
    </row>
    <row r="152" spans="6:8">
      <c r="F152">
        <f t="shared" si="7"/>
        <v>148</v>
      </c>
      <c r="G152" s="5">
        <f t="shared" si="6"/>
        <v>90</v>
      </c>
      <c r="H152" s="5">
        <f t="shared" si="8"/>
        <v>0</v>
      </c>
    </row>
    <row r="153" spans="6:8">
      <c r="F153">
        <f t="shared" si="7"/>
        <v>149</v>
      </c>
      <c r="G153" s="5">
        <f t="shared" si="6"/>
        <v>90</v>
      </c>
      <c r="H153" s="5">
        <f t="shared" si="8"/>
        <v>0</v>
      </c>
    </row>
    <row r="154" spans="6:8">
      <c r="F154">
        <f t="shared" si="7"/>
        <v>150</v>
      </c>
      <c r="G154" s="5">
        <f t="shared" si="6"/>
        <v>90</v>
      </c>
      <c r="H154" s="5">
        <f t="shared" si="8"/>
        <v>0</v>
      </c>
    </row>
    <row r="155" spans="6:8">
      <c r="F155">
        <f t="shared" si="7"/>
        <v>151</v>
      </c>
      <c r="G155" s="5">
        <f t="shared" si="6"/>
        <v>90</v>
      </c>
      <c r="H155" s="5">
        <f t="shared" si="8"/>
        <v>0</v>
      </c>
    </row>
    <row r="156" spans="6:8">
      <c r="F156">
        <f t="shared" si="7"/>
        <v>152</v>
      </c>
      <c r="G156" s="5">
        <f t="shared" si="6"/>
        <v>90</v>
      </c>
      <c r="H156" s="5">
        <f t="shared" si="8"/>
        <v>0</v>
      </c>
    </row>
    <row r="157" spans="6:8">
      <c r="F157">
        <f t="shared" si="7"/>
        <v>153</v>
      </c>
      <c r="G157" s="5">
        <f t="shared" si="6"/>
        <v>90</v>
      </c>
      <c r="H157" s="5">
        <f t="shared" si="8"/>
        <v>0</v>
      </c>
    </row>
    <row r="158" spans="6:8">
      <c r="F158">
        <f t="shared" si="7"/>
        <v>154</v>
      </c>
      <c r="G158" s="5">
        <f t="shared" si="6"/>
        <v>90</v>
      </c>
      <c r="H158" s="5">
        <f t="shared" si="8"/>
        <v>0</v>
      </c>
    </row>
    <row r="159" spans="6:8">
      <c r="F159">
        <f t="shared" si="7"/>
        <v>155</v>
      </c>
      <c r="G159" s="5">
        <f t="shared" si="6"/>
        <v>90</v>
      </c>
      <c r="H159" s="5">
        <f t="shared" si="8"/>
        <v>0</v>
      </c>
    </row>
    <row r="160" spans="6:8">
      <c r="F160">
        <f t="shared" si="7"/>
        <v>156</v>
      </c>
      <c r="G160" s="5">
        <f t="shared" si="6"/>
        <v>90</v>
      </c>
      <c r="H160" s="5">
        <f t="shared" si="8"/>
        <v>0</v>
      </c>
    </row>
    <row r="161" spans="6:8">
      <c r="F161">
        <f t="shared" si="7"/>
        <v>157</v>
      </c>
      <c r="G161" s="5">
        <f t="shared" si="6"/>
        <v>90</v>
      </c>
      <c r="H161" s="5">
        <f t="shared" si="8"/>
        <v>0</v>
      </c>
    </row>
    <row r="162" spans="6:8">
      <c r="F162">
        <f t="shared" si="7"/>
        <v>158</v>
      </c>
      <c r="G162" s="5">
        <f t="shared" si="6"/>
        <v>90</v>
      </c>
      <c r="H162" s="5">
        <f t="shared" si="8"/>
        <v>0</v>
      </c>
    </row>
    <row r="163" spans="6:8">
      <c r="F163">
        <f t="shared" si="7"/>
        <v>159</v>
      </c>
      <c r="G163" s="5">
        <f t="shared" si="6"/>
        <v>90</v>
      </c>
      <c r="H163" s="5">
        <f t="shared" si="8"/>
        <v>0</v>
      </c>
    </row>
    <row r="164" spans="6:8">
      <c r="F164">
        <f t="shared" si="7"/>
        <v>160</v>
      </c>
      <c r="G164" s="5">
        <f t="shared" si="6"/>
        <v>90</v>
      </c>
      <c r="H164" s="5">
        <f t="shared" si="8"/>
        <v>0</v>
      </c>
    </row>
    <row r="165" spans="6:8">
      <c r="F165">
        <f t="shared" si="7"/>
        <v>161</v>
      </c>
      <c r="G165" s="5">
        <f t="shared" si="6"/>
        <v>90</v>
      </c>
      <c r="H165" s="5">
        <f t="shared" si="8"/>
        <v>0</v>
      </c>
    </row>
    <row r="166" spans="6:8">
      <c r="F166">
        <f t="shared" si="7"/>
        <v>162</v>
      </c>
      <c r="G166" s="5">
        <f t="shared" si="6"/>
        <v>90</v>
      </c>
      <c r="H166" s="5">
        <f t="shared" si="8"/>
        <v>0</v>
      </c>
    </row>
    <row r="167" spans="6:8">
      <c r="F167">
        <f t="shared" si="7"/>
        <v>163</v>
      </c>
      <c r="G167" s="5">
        <f t="shared" si="6"/>
        <v>90</v>
      </c>
      <c r="H167" s="5">
        <f t="shared" si="8"/>
        <v>0</v>
      </c>
    </row>
    <row r="168" spans="6:8">
      <c r="F168">
        <f t="shared" si="7"/>
        <v>164</v>
      </c>
      <c r="G168" s="5">
        <f t="shared" si="6"/>
        <v>90</v>
      </c>
      <c r="H168" s="5">
        <f t="shared" si="8"/>
        <v>0</v>
      </c>
    </row>
    <row r="169" spans="6:8">
      <c r="F169">
        <f t="shared" si="7"/>
        <v>165</v>
      </c>
      <c r="G169" s="5">
        <f t="shared" si="6"/>
        <v>90</v>
      </c>
      <c r="H169" s="5">
        <f t="shared" si="8"/>
        <v>0</v>
      </c>
    </row>
    <row r="170" spans="6:8">
      <c r="F170">
        <f t="shared" si="7"/>
        <v>166</v>
      </c>
      <c r="G170" s="5">
        <f t="shared" si="6"/>
        <v>90</v>
      </c>
      <c r="H170" s="5">
        <f t="shared" si="8"/>
        <v>0</v>
      </c>
    </row>
    <row r="171" spans="6:8">
      <c r="F171">
        <f t="shared" si="7"/>
        <v>167</v>
      </c>
      <c r="G171" s="5">
        <f t="shared" si="6"/>
        <v>90</v>
      </c>
      <c r="H171" s="5">
        <f t="shared" si="8"/>
        <v>0</v>
      </c>
    </row>
    <row r="172" spans="6:8">
      <c r="F172">
        <f t="shared" si="7"/>
        <v>168</v>
      </c>
      <c r="G172" s="5">
        <f t="shared" si="6"/>
        <v>90</v>
      </c>
      <c r="H172" s="5">
        <f t="shared" si="8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73"/>
  <sheetViews>
    <sheetView workbookViewId="0">
      <selection activeCell="B14" sqref="B14"/>
    </sheetView>
  </sheetViews>
  <sheetFormatPr defaultRowHeight="15"/>
  <cols>
    <col min="1" max="1" width="40.7109375" customWidth="1"/>
    <col min="2" max="2" width="10.140625" bestFit="1" customWidth="1"/>
    <col min="3" max="3" width="11.85546875" customWidth="1"/>
    <col min="7" max="7" width="11.28515625" style="5" customWidth="1"/>
    <col min="8" max="8" width="12.5703125" style="5" customWidth="1"/>
    <col min="9" max="9" width="13" style="5" customWidth="1"/>
    <col min="10" max="10" width="12.140625" customWidth="1"/>
    <col min="11" max="11" width="11.5703125" customWidth="1"/>
    <col min="12" max="12" width="9.140625" style="5"/>
  </cols>
  <sheetData>
    <row r="1" spans="1:12">
      <c r="A1" s="1" t="s">
        <v>2</v>
      </c>
      <c r="F1" s="1" t="s">
        <v>32</v>
      </c>
      <c r="G1" s="10"/>
    </row>
    <row r="2" spans="1:12">
      <c r="A2" s="32" t="s">
        <v>0</v>
      </c>
      <c r="B2" s="32">
        <f>Overview!B2</f>
        <v>8.34</v>
      </c>
      <c r="C2" s="32" t="s">
        <v>1</v>
      </c>
    </row>
    <row r="3" spans="1:12" ht="51" customHeight="1">
      <c r="A3" s="32" t="s">
        <v>6</v>
      </c>
      <c r="B3" s="32">
        <f>Overview!B3</f>
        <v>0.13367999999999999</v>
      </c>
      <c r="C3" s="32" t="s">
        <v>7</v>
      </c>
      <c r="F3" s="12" t="s">
        <v>15</v>
      </c>
      <c r="G3" s="13" t="s">
        <v>33</v>
      </c>
      <c r="H3" s="13" t="s">
        <v>34</v>
      </c>
      <c r="I3" s="13" t="s">
        <v>46</v>
      </c>
      <c r="J3" s="14" t="s">
        <v>35</v>
      </c>
      <c r="K3" s="14" t="s">
        <v>36</v>
      </c>
      <c r="L3" s="14" t="s">
        <v>26</v>
      </c>
    </row>
    <row r="4" spans="1:12">
      <c r="A4" s="32" t="s">
        <v>28</v>
      </c>
      <c r="B4" s="32">
        <f>Overview!B4</f>
        <v>168</v>
      </c>
      <c r="C4" s="32" t="s">
        <v>29</v>
      </c>
      <c r="F4" s="4"/>
      <c r="J4" s="6"/>
      <c r="K4" s="6"/>
    </row>
    <row r="5" spans="1:12">
      <c r="F5">
        <v>0</v>
      </c>
      <c r="G5" s="5">
        <v>0</v>
      </c>
      <c r="H5" s="5">
        <f>G5+$B$20</f>
        <v>21.428571428571427</v>
      </c>
      <c r="I5" s="15" t="s">
        <v>47</v>
      </c>
      <c r="J5" s="5">
        <v>0</v>
      </c>
      <c r="K5" s="5">
        <f>(G5*J5 + $B$20*$B$10)/H5</f>
        <v>190</v>
      </c>
      <c r="L5" s="5" t="s">
        <v>114</v>
      </c>
    </row>
    <row r="6" spans="1:12">
      <c r="A6" s="1" t="s">
        <v>14</v>
      </c>
      <c r="F6">
        <f>F5+1</f>
        <v>1</v>
      </c>
      <c r="G6" s="5">
        <f>H5</f>
        <v>21.428571428571427</v>
      </c>
      <c r="H6" s="5">
        <f>G6+$B$20</f>
        <v>42.857142857142854</v>
      </c>
      <c r="I6" s="5">
        <f t="shared" ref="I6:I69" si="0">$B$18/(G6*$B$2)</f>
        <v>0.68557537524381595</v>
      </c>
      <c r="J6" s="5">
        <f>$B$11+((K5-$B$11)*EXP(-I6))</f>
        <v>140.38002719612942</v>
      </c>
      <c r="K6" s="5">
        <f t="shared" ref="K6:K69" si="1">(G6*J6 + $B$20*$B$10)/H6</f>
        <v>165.19001359806472</v>
      </c>
      <c r="L6" s="5">
        <f>(H6*$B$2)*(K5-K6)</f>
        <v>8867.7979968060081</v>
      </c>
    </row>
    <row r="7" spans="1:12">
      <c r="A7" s="9" t="s">
        <v>4</v>
      </c>
      <c r="B7" s="9">
        <v>4</v>
      </c>
      <c r="C7" t="s">
        <v>25</v>
      </c>
      <c r="F7">
        <f t="shared" ref="F7:F70" si="2">F6+1</f>
        <v>2</v>
      </c>
      <c r="G7" s="5">
        <f t="shared" ref="G7:G70" si="3">H6</f>
        <v>42.857142857142854</v>
      </c>
      <c r="H7" s="5">
        <f t="shared" ref="H7:H70" si="4">G7+$B$20</f>
        <v>64.285714285714278</v>
      </c>
      <c r="I7" s="5">
        <f t="shared" si="0"/>
        <v>0.34278768762190798</v>
      </c>
      <c r="J7" s="5">
        <f t="shared" ref="J7:J70" si="5">$B$11+((K6-$B$11)*EXP(-I7))</f>
        <v>143.36903648120943</v>
      </c>
      <c r="K7" s="5">
        <f t="shared" si="1"/>
        <v>158.91269098747296</v>
      </c>
      <c r="L7" s="5">
        <f t="shared" ref="L7:L70" si="6">(H7*$B$2)*(K6-K7)</f>
        <v>3365.5416796501286</v>
      </c>
    </row>
    <row r="8" spans="1:12">
      <c r="A8" s="9" t="s">
        <v>5</v>
      </c>
      <c r="B8" s="9">
        <v>7</v>
      </c>
      <c r="C8" t="s">
        <v>8</v>
      </c>
      <c r="F8">
        <f t="shared" si="2"/>
        <v>3</v>
      </c>
      <c r="G8" s="5">
        <f t="shared" si="3"/>
        <v>64.285714285714278</v>
      </c>
      <c r="H8" s="5">
        <f t="shared" si="4"/>
        <v>85.714285714285708</v>
      </c>
      <c r="I8" s="5">
        <f t="shared" si="0"/>
        <v>0.22852512508127196</v>
      </c>
      <c r="J8" s="5">
        <f t="shared" si="5"/>
        <v>144.83426269724421</v>
      </c>
      <c r="K8" s="5">
        <f t="shared" si="1"/>
        <v>156.12569702293314</v>
      </c>
      <c r="L8" s="5">
        <f t="shared" si="6"/>
        <v>1992.3025426510351</v>
      </c>
    </row>
    <row r="9" spans="1:12">
      <c r="A9" s="9" t="s">
        <v>9</v>
      </c>
      <c r="B9" s="9">
        <v>12</v>
      </c>
      <c r="C9" t="s">
        <v>8</v>
      </c>
      <c r="F9">
        <f t="shared" si="2"/>
        <v>4</v>
      </c>
      <c r="G9" s="5">
        <f t="shared" si="3"/>
        <v>85.714285714285708</v>
      </c>
      <c r="H9" s="5">
        <f t="shared" si="4"/>
        <v>107.14285714285714</v>
      </c>
      <c r="I9" s="5">
        <f t="shared" si="0"/>
        <v>0.17139384381095399</v>
      </c>
      <c r="J9" s="5">
        <f t="shared" si="5"/>
        <v>145.71021856573174</v>
      </c>
      <c r="K9" s="5">
        <f t="shared" si="1"/>
        <v>154.5681748525854</v>
      </c>
      <c r="L9" s="5">
        <f t="shared" si="6"/>
        <v>1391.7573107893004</v>
      </c>
    </row>
    <row r="10" spans="1:12">
      <c r="A10" s="32" t="s">
        <v>11</v>
      </c>
      <c r="B10" s="32">
        <f>Overview!B12</f>
        <v>190</v>
      </c>
      <c r="C10" t="s">
        <v>12</v>
      </c>
      <c r="F10">
        <f t="shared" si="2"/>
        <v>5</v>
      </c>
      <c r="G10" s="5">
        <f t="shared" si="3"/>
        <v>107.14285714285714</v>
      </c>
      <c r="H10" s="5">
        <f t="shared" si="4"/>
        <v>128.57142857142856</v>
      </c>
      <c r="I10" s="5">
        <f t="shared" si="0"/>
        <v>0.13711507504876316</v>
      </c>
      <c r="J10" s="5">
        <f t="shared" si="5"/>
        <v>146.29504749905908</v>
      </c>
      <c r="K10" s="5">
        <f t="shared" si="1"/>
        <v>153.5792062492159</v>
      </c>
      <c r="L10" s="5">
        <f t="shared" si="6"/>
        <v>1060.4569052702095</v>
      </c>
    </row>
    <row r="11" spans="1:12">
      <c r="A11" s="32" t="s">
        <v>13</v>
      </c>
      <c r="B11" s="32">
        <f>Overview!B11</f>
        <v>90</v>
      </c>
      <c r="C11" t="s">
        <v>12</v>
      </c>
      <c r="F11">
        <f t="shared" si="2"/>
        <v>6</v>
      </c>
      <c r="G11" s="5">
        <f t="shared" si="3"/>
        <v>128.57142857142856</v>
      </c>
      <c r="H11" s="5">
        <f t="shared" si="4"/>
        <v>149.99999999999997</v>
      </c>
      <c r="I11" s="5">
        <f t="shared" si="0"/>
        <v>0.11426256254063598</v>
      </c>
      <c r="J11" s="5">
        <f t="shared" si="5"/>
        <v>146.71415963562515</v>
      </c>
      <c r="K11" s="5">
        <f t="shared" si="1"/>
        <v>152.89785111625014</v>
      </c>
      <c r="L11" s="5">
        <f t="shared" si="6"/>
        <v>852.37527134016909</v>
      </c>
    </row>
    <row r="12" spans="1:12">
      <c r="A12" s="9" t="s">
        <v>27</v>
      </c>
      <c r="B12" s="9">
        <v>3600</v>
      </c>
      <c r="C12" t="s">
        <v>10</v>
      </c>
      <c r="F12">
        <f t="shared" si="2"/>
        <v>7</v>
      </c>
      <c r="G12" s="5">
        <f t="shared" si="3"/>
        <v>149.99999999999997</v>
      </c>
      <c r="H12" s="5">
        <f t="shared" si="4"/>
        <v>171.42857142857139</v>
      </c>
      <c r="I12" s="5">
        <f t="shared" si="0"/>
        <v>9.7939339320545132E-2</v>
      </c>
      <c r="J12" s="5">
        <f t="shared" si="5"/>
        <v>147.02972712009722</v>
      </c>
      <c r="K12" s="5">
        <f t="shared" si="1"/>
        <v>152.40101123008509</v>
      </c>
      <c r="L12" s="5">
        <f t="shared" si="6"/>
        <v>710.33908296282914</v>
      </c>
    </row>
    <row r="13" spans="1:12">
      <c r="A13" t="s">
        <v>3</v>
      </c>
      <c r="B13">
        <f>PI() * ($B$9/2) *($B$9/2) *$B$8</f>
        <v>791.68134870462791</v>
      </c>
      <c r="C13" t="s">
        <v>7</v>
      </c>
      <c r="F13">
        <f t="shared" si="2"/>
        <v>8</v>
      </c>
      <c r="G13" s="5">
        <f t="shared" si="3"/>
        <v>171.42857142857139</v>
      </c>
      <c r="H13" s="5">
        <f t="shared" si="4"/>
        <v>192.8571428571428</v>
      </c>
      <c r="I13" s="5">
        <f t="shared" si="0"/>
        <v>8.5696921905477008E-2</v>
      </c>
      <c r="J13" s="5">
        <f t="shared" si="5"/>
        <v>147.27616444748884</v>
      </c>
      <c r="K13" s="5">
        <f t="shared" si="1"/>
        <v>152.02325728665676</v>
      </c>
      <c r="L13" s="5">
        <f t="shared" si="6"/>
        <v>607.59023557993999</v>
      </c>
    </row>
    <row r="14" spans="1:12">
      <c r="A14" s="8" t="s">
        <v>3</v>
      </c>
      <c r="B14" s="8">
        <f>B13/$B$3</f>
        <v>5922.2123631405439</v>
      </c>
      <c r="C14" s="8" t="s">
        <v>10</v>
      </c>
      <c r="F14">
        <f t="shared" si="2"/>
        <v>9</v>
      </c>
      <c r="G14" s="5">
        <f t="shared" si="3"/>
        <v>192.8571428571428</v>
      </c>
      <c r="H14" s="5">
        <f t="shared" si="4"/>
        <v>214.28571428571422</v>
      </c>
      <c r="I14" s="5">
        <f t="shared" si="0"/>
        <v>7.6175041693757342E-2</v>
      </c>
      <c r="J14" s="5">
        <f t="shared" si="5"/>
        <v>147.474098792733</v>
      </c>
      <c r="K14" s="5">
        <f t="shared" si="1"/>
        <v>151.72668891345972</v>
      </c>
      <c r="L14" s="5">
        <f t="shared" si="6"/>
        <v>530.01004981355459</v>
      </c>
    </row>
    <row r="15" spans="1:12">
      <c r="A15" s="3" t="s">
        <v>17</v>
      </c>
      <c r="B15">
        <f>PI()*($B$9/2)*($B$9/2)</f>
        <v>113.09733552923255</v>
      </c>
      <c r="C15" t="s">
        <v>16</v>
      </c>
      <c r="F15">
        <f t="shared" si="2"/>
        <v>10</v>
      </c>
      <c r="G15" s="5">
        <f t="shared" si="3"/>
        <v>214.28571428571422</v>
      </c>
      <c r="H15" s="5">
        <f t="shared" si="4"/>
        <v>235.71428571428564</v>
      </c>
      <c r="I15" s="5">
        <f t="shared" si="0"/>
        <v>6.8557537524381595E-2</v>
      </c>
      <c r="J15" s="5">
        <f t="shared" si="5"/>
        <v>147.63666205497822</v>
      </c>
      <c r="K15" s="5">
        <f t="shared" si="1"/>
        <v>151.48787459543476</v>
      </c>
      <c r="L15" s="5">
        <f t="shared" si="6"/>
        <v>469.47483290593306</v>
      </c>
    </row>
    <row r="16" spans="1:12">
      <c r="A16" s="3" t="s">
        <v>18</v>
      </c>
      <c r="B16">
        <f>PI()*$B$9*$B$8</f>
        <v>263.89378290154264</v>
      </c>
      <c r="C16" t="s">
        <v>16</v>
      </c>
      <c r="F16">
        <f t="shared" si="2"/>
        <v>11</v>
      </c>
      <c r="G16" s="5">
        <f t="shared" si="3"/>
        <v>235.71428571428564</v>
      </c>
      <c r="H16" s="5">
        <f t="shared" si="4"/>
        <v>257.14285714285705</v>
      </c>
      <c r="I16" s="5">
        <f t="shared" si="0"/>
        <v>6.2325034113074183E-2</v>
      </c>
      <c r="J16" s="5">
        <f t="shared" si="5"/>
        <v>147.77261995303158</v>
      </c>
      <c r="K16" s="5">
        <f t="shared" si="1"/>
        <v>151.29156829027895</v>
      </c>
      <c r="L16" s="5">
        <f t="shared" si="6"/>
        <v>420.99289328558518</v>
      </c>
    </row>
    <row r="17" spans="1:12">
      <c r="A17" s="3" t="s">
        <v>19</v>
      </c>
      <c r="B17" s="3">
        <f>(2*B15) + B16</f>
        <v>490.08845396000777</v>
      </c>
      <c r="C17" s="3" t="s">
        <v>16</v>
      </c>
      <c r="D17" s="3"/>
      <c r="F17">
        <f t="shared" si="2"/>
        <v>12</v>
      </c>
      <c r="G17" s="5">
        <f t="shared" si="3"/>
        <v>257.14285714285705</v>
      </c>
      <c r="H17" s="5">
        <f t="shared" si="4"/>
        <v>278.5714285714285</v>
      </c>
      <c r="I17" s="5">
        <f t="shared" si="0"/>
        <v>5.7131281270318003E-2</v>
      </c>
      <c r="J17" s="5">
        <f t="shared" si="5"/>
        <v>147.88805179332957</v>
      </c>
      <c r="K17" s="5">
        <f t="shared" si="1"/>
        <v>151.1274324246119</v>
      </c>
      <c r="L17" s="5">
        <f t="shared" si="6"/>
        <v>381.33451190617404</v>
      </c>
    </row>
    <row r="18" spans="1:12">
      <c r="A18" s="3" t="s">
        <v>116</v>
      </c>
      <c r="B18" s="3">
        <f>B17/$B$7</f>
        <v>122.52211349000194</v>
      </c>
      <c r="C18" s="3" t="s">
        <v>24</v>
      </c>
      <c r="D18" s="3"/>
      <c r="F18">
        <f t="shared" si="2"/>
        <v>13</v>
      </c>
      <c r="G18" s="5">
        <f t="shared" si="3"/>
        <v>278.5714285714285</v>
      </c>
      <c r="H18" s="5">
        <f t="shared" si="4"/>
        <v>299.99999999999994</v>
      </c>
      <c r="I18" s="5">
        <f t="shared" si="0"/>
        <v>5.2736567326447381E-2</v>
      </c>
      <c r="J18" s="5">
        <f t="shared" si="5"/>
        <v>147.9873088657815</v>
      </c>
      <c r="K18" s="5">
        <f t="shared" si="1"/>
        <v>150.98821537536853</v>
      </c>
      <c r="L18" s="5">
        <f t="shared" si="6"/>
        <v>348.32105720691328</v>
      </c>
    </row>
    <row r="19" spans="1:12">
      <c r="A19" s="3" t="s">
        <v>45</v>
      </c>
      <c r="B19" s="3">
        <f>B18/(B12*$B$2)</f>
        <v>4.0808058050227133E-3</v>
      </c>
      <c r="C19" s="3" t="s">
        <v>23</v>
      </c>
      <c r="D19" s="3"/>
      <c r="F19">
        <f t="shared" si="2"/>
        <v>14</v>
      </c>
      <c r="G19" s="5">
        <f t="shared" si="3"/>
        <v>299.99999999999994</v>
      </c>
      <c r="H19" s="5">
        <f t="shared" si="4"/>
        <v>321.42857142857139</v>
      </c>
      <c r="I19" s="5">
        <f t="shared" si="0"/>
        <v>4.8969669660272566E-2</v>
      </c>
      <c r="J19" s="5">
        <f t="shared" si="5"/>
        <v>148.0735891793916</v>
      </c>
      <c r="K19" s="5">
        <f t="shared" si="1"/>
        <v>150.86868323409882</v>
      </c>
      <c r="L19" s="5">
        <f t="shared" si="6"/>
        <v>320.43151870370622</v>
      </c>
    </row>
    <row r="20" spans="1:12">
      <c r="A20" s="3" t="s">
        <v>30</v>
      </c>
      <c r="B20">
        <f>$B$12/$B$4</f>
        <v>21.428571428571427</v>
      </c>
      <c r="C20" s="3" t="s">
        <v>31</v>
      </c>
      <c r="F20">
        <f t="shared" si="2"/>
        <v>15</v>
      </c>
      <c r="G20" s="5">
        <f t="shared" si="3"/>
        <v>321.42857142857139</v>
      </c>
      <c r="H20" s="5">
        <f t="shared" si="4"/>
        <v>342.85714285714283</v>
      </c>
      <c r="I20" s="5">
        <f t="shared" si="0"/>
        <v>4.5705025016254397E-2</v>
      </c>
      <c r="J20" s="5">
        <f t="shared" si="5"/>
        <v>148.14929673017315</v>
      </c>
      <c r="K20" s="5">
        <f t="shared" si="1"/>
        <v>150.76496568453732</v>
      </c>
      <c r="L20" s="5">
        <f t="shared" si="6"/>
        <v>296.57292457473716</v>
      </c>
    </row>
    <row r="21" spans="1:12">
      <c r="A21" s="3" t="s">
        <v>37</v>
      </c>
      <c r="B21" s="5">
        <f>B12*$B$2</f>
        <v>30024</v>
      </c>
      <c r="C21" s="3" t="s">
        <v>1</v>
      </c>
      <c r="F21">
        <f t="shared" si="2"/>
        <v>16</v>
      </c>
      <c r="G21" s="5">
        <f t="shared" si="3"/>
        <v>342.85714285714283</v>
      </c>
      <c r="H21" s="5">
        <f t="shared" si="4"/>
        <v>364.28571428571428</v>
      </c>
      <c r="I21" s="5">
        <f t="shared" si="0"/>
        <v>4.2848460952738497E-2</v>
      </c>
      <c r="J21" s="5">
        <f t="shared" si="5"/>
        <v>148.2162741165574</v>
      </c>
      <c r="K21" s="5">
        <f t="shared" si="1"/>
        <v>150.67414034499521</v>
      </c>
      <c r="L21" s="5">
        <f t="shared" si="6"/>
        <v>275.94035657742717</v>
      </c>
    </row>
    <row r="22" spans="1:12">
      <c r="A22" s="3" t="s">
        <v>38</v>
      </c>
      <c r="B22" s="5">
        <f>26*$B$12/10</f>
        <v>9360</v>
      </c>
      <c r="C22" s="3" t="s">
        <v>1</v>
      </c>
      <c r="F22">
        <f t="shared" si="2"/>
        <v>17</v>
      </c>
      <c r="G22" s="5">
        <f t="shared" si="3"/>
        <v>364.28571428571428</v>
      </c>
      <c r="H22" s="5">
        <f t="shared" si="4"/>
        <v>385.71428571428572</v>
      </c>
      <c r="I22" s="5">
        <f t="shared" si="0"/>
        <v>4.032796324963623E-2</v>
      </c>
      <c r="J22" s="5">
        <f t="shared" si="5"/>
        <v>148.27595776621209</v>
      </c>
      <c r="K22" s="5">
        <f t="shared" si="1"/>
        <v>150.59396011253364</v>
      </c>
      <c r="L22" s="5">
        <f t="shared" si="6"/>
        <v>257.92835350995443</v>
      </c>
    </row>
    <row r="23" spans="1:12">
      <c r="A23" s="3" t="s">
        <v>39</v>
      </c>
      <c r="B23" s="5">
        <f>J173</f>
        <v>149.20917043873251</v>
      </c>
      <c r="C23" s="3" t="s">
        <v>12</v>
      </c>
      <c r="F23">
        <f t="shared" si="2"/>
        <v>18</v>
      </c>
      <c r="G23" s="5">
        <f t="shared" si="3"/>
        <v>385.71428571428572</v>
      </c>
      <c r="H23" s="5">
        <f t="shared" si="4"/>
        <v>407.14285714285717</v>
      </c>
      <c r="I23" s="5">
        <f t="shared" si="0"/>
        <v>3.8087520846878657E-2</v>
      </c>
      <c r="J23" s="5">
        <f t="shared" si="5"/>
        <v>148.32948427091441</v>
      </c>
      <c r="K23" s="5">
        <f t="shared" si="1"/>
        <v>150.52266930928732</v>
      </c>
      <c r="L23" s="5">
        <f t="shared" si="6"/>
        <v>242.07301462308877</v>
      </c>
    </row>
    <row r="24" spans="1:12">
      <c r="A24" s="3" t="s">
        <v>40</v>
      </c>
      <c r="B24">
        <f>B11</f>
        <v>90</v>
      </c>
      <c r="C24" s="3" t="s">
        <v>12</v>
      </c>
      <c r="F24">
        <f t="shared" si="2"/>
        <v>19</v>
      </c>
      <c r="G24" s="5">
        <f t="shared" si="3"/>
        <v>407.14285714285717</v>
      </c>
      <c r="H24" s="5">
        <f t="shared" si="4"/>
        <v>428.57142857142861</v>
      </c>
      <c r="I24" s="5">
        <f t="shared" si="0"/>
        <v>3.6082914486516619E-2</v>
      </c>
      <c r="J24" s="5">
        <f t="shared" si="5"/>
        <v>148.37776492181683</v>
      </c>
      <c r="K24" s="5">
        <f t="shared" si="1"/>
        <v>150.458876675726</v>
      </c>
      <c r="L24" s="5">
        <f t="shared" si="6"/>
        <v>228.01309881489001</v>
      </c>
    </row>
    <row r="25" spans="1:12">
      <c r="A25" s="8" t="s">
        <v>41</v>
      </c>
      <c r="B25" s="8">
        <f>((B21*B23) + (B22*B24))/(B21+B22)</f>
        <v>135.13752115713248</v>
      </c>
      <c r="C25" s="8" t="s">
        <v>12</v>
      </c>
      <c r="F25">
        <f t="shared" si="2"/>
        <v>20</v>
      </c>
      <c r="G25" s="5">
        <f t="shared" si="3"/>
        <v>428.57142857142861</v>
      </c>
      <c r="H25" s="5">
        <f t="shared" si="4"/>
        <v>450.00000000000006</v>
      </c>
      <c r="I25" s="5">
        <f t="shared" si="0"/>
        <v>3.4278768762190791E-2</v>
      </c>
      <c r="J25" s="5">
        <f t="shared" si="5"/>
        <v>148.42153902679121</v>
      </c>
      <c r="K25" s="5">
        <f t="shared" si="1"/>
        <v>150.40146573980113</v>
      </c>
      <c r="L25" s="5">
        <f t="shared" si="6"/>
        <v>215.46324252606718</v>
      </c>
    </row>
    <row r="26" spans="1:12">
      <c r="A26" s="11" t="s">
        <v>42</v>
      </c>
      <c r="B26" s="11">
        <f>IF((115 - B25) &gt; 0, (115 - B25)*(B21+B22), 0)</f>
        <v>0</v>
      </c>
      <c r="C26" s="11" t="s">
        <v>43</v>
      </c>
      <c r="F26">
        <f t="shared" si="2"/>
        <v>21</v>
      </c>
      <c r="G26" s="5">
        <f t="shared" si="3"/>
        <v>450.00000000000006</v>
      </c>
      <c r="H26" s="5">
        <f t="shared" si="4"/>
        <v>471.4285714285715</v>
      </c>
      <c r="I26" s="5">
        <f t="shared" si="0"/>
        <v>3.2646446440181699E-2</v>
      </c>
      <c r="J26" s="5">
        <f t="shared" si="5"/>
        <v>148.46141274613063</v>
      </c>
      <c r="K26" s="5">
        <f t="shared" si="1"/>
        <v>150.34953034857924</v>
      </c>
      <c r="L26" s="5">
        <f t="shared" si="6"/>
        <v>204.19511960126113</v>
      </c>
    </row>
    <row r="27" spans="1:12">
      <c r="A27" s="8" t="s">
        <v>44</v>
      </c>
      <c r="B27" s="8">
        <f>((115*(B21+B22)-(B22*B24))/B21)</f>
        <v>122.7937649880096</v>
      </c>
      <c r="C27" s="8" t="s">
        <v>12</v>
      </c>
      <c r="F27">
        <f t="shared" si="2"/>
        <v>22</v>
      </c>
      <c r="G27" s="5">
        <f t="shared" si="3"/>
        <v>471.4285714285715</v>
      </c>
      <c r="H27" s="5">
        <f t="shared" si="4"/>
        <v>492.85714285714295</v>
      </c>
      <c r="I27" s="5">
        <f t="shared" si="0"/>
        <v>3.1162517056537078E-2</v>
      </c>
      <c r="J27" s="5">
        <f t="shared" si="5"/>
        <v>148.49788784245317</v>
      </c>
      <c r="K27" s="5">
        <f t="shared" si="1"/>
        <v>150.30232750147692</v>
      </c>
      <c r="L27" s="5">
        <f t="shared" si="6"/>
        <v>194.02393138211872</v>
      </c>
    </row>
    <row r="28" spans="1:12">
      <c r="F28">
        <f t="shared" si="2"/>
        <v>23</v>
      </c>
      <c r="G28" s="5">
        <f t="shared" si="3"/>
        <v>492.85714285714295</v>
      </c>
      <c r="H28" s="5">
        <f t="shared" si="4"/>
        <v>514.28571428571433</v>
      </c>
      <c r="I28" s="5">
        <f t="shared" si="0"/>
        <v>2.9807625010600681E-2</v>
      </c>
      <c r="J28" s="5">
        <f t="shared" si="5"/>
        <v>148.53138327762593</v>
      </c>
      <c r="K28" s="5">
        <f t="shared" si="1"/>
        <v>150.25924230772486</v>
      </c>
      <c r="L28" s="5">
        <f t="shared" si="6"/>
        <v>184.79855103027657</v>
      </c>
    </row>
    <row r="29" spans="1:12">
      <c r="F29">
        <f t="shared" si="2"/>
        <v>24</v>
      </c>
      <c r="G29" s="5">
        <f t="shared" si="3"/>
        <v>514.28571428571433</v>
      </c>
      <c r="H29" s="5">
        <f t="shared" si="4"/>
        <v>535.71428571428578</v>
      </c>
      <c r="I29" s="5">
        <f t="shared" si="0"/>
        <v>2.8565640635158988E-2</v>
      </c>
      <c r="J29" s="5">
        <f t="shared" si="5"/>
        <v>148.56225165282476</v>
      </c>
      <c r="K29" s="5">
        <f t="shared" si="1"/>
        <v>150.21976158671174</v>
      </c>
      <c r="L29" s="5">
        <f t="shared" si="6"/>
        <v>176.39422138362053</v>
      </c>
    </row>
    <row r="30" spans="1:12">
      <c r="F30">
        <f t="shared" si="2"/>
        <v>25</v>
      </c>
      <c r="G30" s="5">
        <f t="shared" si="3"/>
        <v>535.71428571428578</v>
      </c>
      <c r="H30" s="5">
        <f t="shared" si="4"/>
        <v>557.14285714285722</v>
      </c>
      <c r="I30" s="5">
        <f t="shared" si="0"/>
        <v>2.7423015009752631E-2</v>
      </c>
      <c r="J30" s="5">
        <f t="shared" si="5"/>
        <v>148.59079187503772</v>
      </c>
      <c r="K30" s="5">
        <f t="shared" si="1"/>
        <v>150.18345372599779</v>
      </c>
      <c r="L30" s="5">
        <f t="shared" si="6"/>
        <v>168.70706822597762</v>
      </c>
    </row>
    <row r="31" spans="1:12">
      <c r="F31">
        <f t="shared" si="2"/>
        <v>26</v>
      </c>
      <c r="G31" s="5">
        <f t="shared" si="3"/>
        <v>557.14285714285722</v>
      </c>
      <c r="H31" s="5">
        <f t="shared" si="4"/>
        <v>578.57142857142867</v>
      </c>
      <c r="I31" s="5">
        <f t="shared" si="0"/>
        <v>2.636828366322368E-2</v>
      </c>
      <c r="J31" s="5">
        <f t="shared" si="5"/>
        <v>148.61725902450121</v>
      </c>
      <c r="K31" s="5">
        <f t="shared" si="1"/>
        <v>150.14995313470484</v>
      </c>
      <c r="L31" s="5">
        <f t="shared" si="6"/>
        <v>161.64992458599079</v>
      </c>
    </row>
    <row r="32" spans="1:12">
      <c r="F32">
        <f t="shared" si="2"/>
        <v>27</v>
      </c>
      <c r="G32" s="5">
        <f t="shared" si="3"/>
        <v>578.57142857142867</v>
      </c>
      <c r="H32" s="5">
        <f t="shared" si="4"/>
        <v>600.00000000000011</v>
      </c>
      <c r="I32" s="5">
        <f t="shared" si="0"/>
        <v>2.539168056458577E-2</v>
      </c>
      <c r="J32" s="5">
        <f t="shared" si="5"/>
        <v>148.64187211991742</v>
      </c>
      <c r="K32" s="5">
        <f t="shared" si="1"/>
        <v>150.11894811563465</v>
      </c>
      <c r="L32" s="5">
        <f t="shared" si="6"/>
        <v>155.14911542724545</v>
      </c>
    </row>
    <row r="33" spans="6:12">
      <c r="F33">
        <f t="shared" si="2"/>
        <v>28</v>
      </c>
      <c r="G33" s="5">
        <f t="shared" si="3"/>
        <v>600.00000000000011</v>
      </c>
      <c r="H33" s="5">
        <f t="shared" si="4"/>
        <v>621.42857142857156</v>
      </c>
      <c r="I33" s="5">
        <f t="shared" si="0"/>
        <v>2.4484834830136276E-2</v>
      </c>
      <c r="J33" s="5">
        <f t="shared" si="5"/>
        <v>148.6648202866607</v>
      </c>
      <c r="K33" s="5">
        <f t="shared" si="1"/>
        <v>150.09017131125859</v>
      </c>
      <c r="L33" s="5">
        <f t="shared" si="6"/>
        <v>149.14195513703748</v>
      </c>
    </row>
    <row r="34" spans="6:12">
      <c r="F34">
        <f t="shared" si="2"/>
        <v>29</v>
      </c>
      <c r="G34" s="5">
        <f t="shared" si="3"/>
        <v>621.42857142857156</v>
      </c>
      <c r="H34" s="5">
        <f t="shared" si="4"/>
        <v>642.857142857143</v>
      </c>
      <c r="I34" s="5">
        <f t="shared" si="0"/>
        <v>2.3640530180821229E-2</v>
      </c>
      <c r="J34" s="5">
        <f t="shared" si="5"/>
        <v>148.6862676989015</v>
      </c>
      <c r="K34" s="5">
        <f t="shared" si="1"/>
        <v>150.0633921089381</v>
      </c>
      <c r="L34" s="5">
        <f t="shared" si="6"/>
        <v>143.57478044110584</v>
      </c>
    </row>
    <row r="35" spans="6:12">
      <c r="F35">
        <f t="shared" si="2"/>
        <v>30</v>
      </c>
      <c r="G35" s="5">
        <f t="shared" si="3"/>
        <v>642.857142857143</v>
      </c>
      <c r="H35" s="5">
        <f t="shared" si="4"/>
        <v>664.28571428571445</v>
      </c>
      <c r="I35" s="5">
        <f t="shared" si="0"/>
        <v>2.2852512508127188E-2</v>
      </c>
      <c r="J35" s="5">
        <f t="shared" si="5"/>
        <v>148.70635757118885</v>
      </c>
      <c r="K35" s="5">
        <f t="shared" si="1"/>
        <v>150.03841055276339</v>
      </c>
      <c r="L35" s="5">
        <f t="shared" si="6"/>
        <v>138.40139000162398</v>
      </c>
    </row>
    <row r="36" spans="6:12">
      <c r="F36">
        <f t="shared" si="2"/>
        <v>31</v>
      </c>
      <c r="G36" s="5">
        <f t="shared" si="3"/>
        <v>664.28571428571445</v>
      </c>
      <c r="H36" s="5">
        <f t="shared" si="4"/>
        <v>685.71428571428589</v>
      </c>
      <c r="I36" s="5">
        <f t="shared" si="0"/>
        <v>2.2115334685284375E-2</v>
      </c>
      <c r="J36" s="5">
        <f t="shared" si="5"/>
        <v>148.72521540640011</v>
      </c>
      <c r="K36" s="5">
        <f t="shared" si="1"/>
        <v>150.01505242495011</v>
      </c>
      <c r="L36" s="5">
        <f t="shared" si="6"/>
        <v>133.58179608875633</v>
      </c>
    </row>
    <row r="37" spans="6:12">
      <c r="F37">
        <f t="shared" si="2"/>
        <v>32</v>
      </c>
      <c r="G37" s="5">
        <f t="shared" si="3"/>
        <v>685.71428571428589</v>
      </c>
      <c r="H37" s="5">
        <f t="shared" si="4"/>
        <v>707.14285714285734</v>
      </c>
      <c r="I37" s="5">
        <f t="shared" si="0"/>
        <v>2.1424230476369242E-2</v>
      </c>
      <c r="J37" s="5">
        <f t="shared" si="5"/>
        <v>148.74295165700065</v>
      </c>
      <c r="K37" s="5">
        <f t="shared" si="1"/>
        <v>149.99316524315213</v>
      </c>
      <c r="L37" s="5">
        <f t="shared" si="6"/>
        <v>129.08121802370891</v>
      </c>
    </row>
    <row r="38" spans="6:12">
      <c r="F38">
        <f t="shared" si="2"/>
        <v>33</v>
      </c>
      <c r="G38" s="5">
        <f t="shared" si="3"/>
        <v>707.14285714285734</v>
      </c>
      <c r="H38" s="5">
        <f t="shared" si="4"/>
        <v>728.57142857142878</v>
      </c>
      <c r="I38" s="5">
        <f t="shared" si="0"/>
        <v>2.0775011371024717E-2</v>
      </c>
      <c r="J38" s="5">
        <f t="shared" si="5"/>
        <v>148.75966391977616</v>
      </c>
      <c r="K38" s="5">
        <f t="shared" si="1"/>
        <v>149.97261498095921</v>
      </c>
      <c r="L38" s="5">
        <f t="shared" si="6"/>
        <v>124.86926458770813</v>
      </c>
    </row>
    <row r="39" spans="6:12">
      <c r="F39">
        <f t="shared" si="2"/>
        <v>34</v>
      </c>
      <c r="G39" s="5">
        <f t="shared" si="3"/>
        <v>728.57142857142878</v>
      </c>
      <c r="H39" s="5">
        <f t="shared" si="4"/>
        <v>750.00000000000023</v>
      </c>
      <c r="I39" s="5">
        <f t="shared" si="0"/>
        <v>2.0163981624818108E-2</v>
      </c>
      <c r="J39" s="5">
        <f t="shared" si="5"/>
        <v>148.77543875684813</v>
      </c>
      <c r="K39" s="5">
        <f t="shared" si="1"/>
        <v>149.95328336379532</v>
      </c>
      <c r="L39" s="5">
        <f t="shared" si="6"/>
        <v>120.91926536010408</v>
      </c>
    </row>
    <row r="40" spans="6:12">
      <c r="F40">
        <f t="shared" si="2"/>
        <v>35</v>
      </c>
      <c r="G40" s="5">
        <f t="shared" si="3"/>
        <v>750.00000000000023</v>
      </c>
      <c r="H40" s="5">
        <f t="shared" si="4"/>
        <v>771.42857142857167</v>
      </c>
      <c r="I40" s="5">
        <f t="shared" si="0"/>
        <v>1.9587867864109019E-2</v>
      </c>
      <c r="J40" s="5">
        <f t="shared" si="5"/>
        <v>148.79035321524643</v>
      </c>
      <c r="K40" s="5">
        <f t="shared" si="1"/>
        <v>149.93506562593402</v>
      </c>
      <c r="L40" s="5">
        <f t="shared" si="6"/>
        <v>117.20772033168379</v>
      </c>
    </row>
    <row r="41" spans="6:12">
      <c r="F41">
        <f t="shared" si="2"/>
        <v>36</v>
      </c>
      <c r="G41" s="5">
        <f t="shared" si="3"/>
        <v>771.42857142857167</v>
      </c>
      <c r="H41" s="5">
        <f t="shared" si="4"/>
        <v>792.85714285714312</v>
      </c>
      <c r="I41" s="5">
        <f t="shared" si="0"/>
        <v>1.9043760423439322E-2</v>
      </c>
      <c r="J41" s="5">
        <f t="shared" si="5"/>
        <v>148.80447610175497</v>
      </c>
      <c r="K41" s="5">
        <f t="shared" si="1"/>
        <v>149.91786863954536</v>
      </c>
      <c r="L41" s="5">
        <f t="shared" si="6"/>
        <v>113.71384413880745</v>
      </c>
    </row>
    <row r="42" spans="6:12">
      <c r="F42">
        <f t="shared" si="2"/>
        <v>37</v>
      </c>
      <c r="G42" s="5">
        <f t="shared" si="3"/>
        <v>792.85714285714312</v>
      </c>
      <c r="H42" s="5">
        <f t="shared" si="4"/>
        <v>814.28571428571456</v>
      </c>
      <c r="I42" s="5">
        <f t="shared" si="0"/>
        <v>1.8529064195778801E-2</v>
      </c>
      <c r="J42" s="5">
        <f t="shared" si="5"/>
        <v>148.8178690578593</v>
      </c>
      <c r="K42" s="5">
        <f t="shared" si="1"/>
        <v>149.90160934581036</v>
      </c>
      <c r="L42" s="5">
        <f t="shared" si="6"/>
        <v>110.41918651066088</v>
      </c>
    </row>
    <row r="43" spans="6:12">
      <c r="F43">
        <f t="shared" si="2"/>
        <v>38</v>
      </c>
      <c r="G43" s="5">
        <f t="shared" si="3"/>
        <v>814.28571428571456</v>
      </c>
      <c r="H43" s="5">
        <f t="shared" si="4"/>
        <v>835.71428571428601</v>
      </c>
      <c r="I43" s="5">
        <f t="shared" si="0"/>
        <v>1.8041457243258306E-2</v>
      </c>
      <c r="J43" s="5">
        <f t="shared" si="5"/>
        <v>148.8305874704721</v>
      </c>
      <c r="K43" s="5">
        <f t="shared" si="1"/>
        <v>149.88621343276768</v>
      </c>
      <c r="L43" s="5">
        <f t="shared" si="6"/>
        <v>107.30731449133964</v>
      </c>
    </row>
    <row r="44" spans="6:12">
      <c r="F44">
        <f t="shared" si="2"/>
        <v>39</v>
      </c>
      <c r="G44" s="5">
        <f t="shared" si="3"/>
        <v>835.71428571428601</v>
      </c>
      <c r="H44" s="5">
        <f t="shared" si="4"/>
        <v>857.14285714285745</v>
      </c>
      <c r="I44" s="5">
        <f t="shared" si="0"/>
        <v>1.7578855775482453E-2</v>
      </c>
      <c r="J44" s="5">
        <f t="shared" si="5"/>
        <v>148.84268124701012</v>
      </c>
      <c r="K44" s="5">
        <f t="shared" si="1"/>
        <v>149.87161421583485</v>
      </c>
      <c r="L44" s="5">
        <f t="shared" si="6"/>
        <v>104.36354504549045</v>
      </c>
    </row>
    <row r="45" spans="6:12">
      <c r="F45">
        <f t="shared" si="2"/>
        <v>40</v>
      </c>
      <c r="G45" s="5">
        <f t="shared" si="3"/>
        <v>857.14285714285745</v>
      </c>
      <c r="H45" s="5">
        <f t="shared" si="4"/>
        <v>878.5714285714289</v>
      </c>
      <c r="I45" s="5">
        <f t="shared" si="0"/>
        <v>1.7139384381095388E-2</v>
      </c>
      <c r="J45" s="5">
        <f t="shared" si="5"/>
        <v>148.85419547784778</v>
      </c>
      <c r="K45" s="5">
        <f t="shared" si="1"/>
        <v>149.85775168570515</v>
      </c>
      <c r="L45" s="5">
        <f t="shared" si="6"/>
        <v>101.57471898320419</v>
      </c>
    </row>
    <row r="46" spans="6:12">
      <c r="F46">
        <f t="shared" si="2"/>
        <v>41</v>
      </c>
      <c r="G46" s="5">
        <f t="shared" si="3"/>
        <v>878.5714285714289</v>
      </c>
      <c r="H46" s="5">
        <f t="shared" si="4"/>
        <v>900.00000000000034</v>
      </c>
      <c r="I46" s="5">
        <f t="shared" si="0"/>
        <v>1.6721350615702821E-2</v>
      </c>
      <c r="J46" s="5">
        <f t="shared" si="5"/>
        <v>148.86517100480771</v>
      </c>
      <c r="K46" s="5">
        <f t="shared" si="1"/>
        <v>149.84457169516944</v>
      </c>
      <c r="L46" s="5">
        <f t="shared" si="6"/>
        <v>98.929008961102269</v>
      </c>
    </row>
    <row r="47" spans="6:12">
      <c r="F47">
        <f t="shared" si="2"/>
        <v>42</v>
      </c>
      <c r="G47" s="5">
        <f t="shared" si="3"/>
        <v>900.00000000000034</v>
      </c>
      <c r="H47" s="5">
        <f t="shared" si="4"/>
        <v>921.42857142857179</v>
      </c>
      <c r="I47" s="5">
        <f t="shared" si="0"/>
        <v>1.6323223220090846E-2</v>
      </c>
      <c r="J47" s="5">
        <f t="shared" si="5"/>
        <v>148.87564491089407</v>
      </c>
      <c r="K47" s="5">
        <f t="shared" si="1"/>
        <v>149.83202526180349</v>
      </c>
      <c r="L47" s="5">
        <f t="shared" si="6"/>
        <v>96.415755722008115</v>
      </c>
    </row>
    <row r="48" spans="6:12">
      <c r="F48">
        <f t="shared" si="2"/>
        <v>43</v>
      </c>
      <c r="G48" s="5">
        <f t="shared" si="3"/>
        <v>921.42857142857179</v>
      </c>
      <c r="H48" s="5">
        <f t="shared" si="4"/>
        <v>942.85714285714323</v>
      </c>
      <c r="I48" s="5">
        <f t="shared" si="0"/>
        <v>1.5943613377763153E-2</v>
      </c>
      <c r="J48" s="5">
        <f t="shared" si="5"/>
        <v>148.88565094372348</v>
      </c>
      <c r="K48" s="5">
        <f t="shared" si="1"/>
        <v>149.82006796772976</v>
      </c>
      <c r="L48" s="5">
        <f t="shared" si="6"/>
        <v>94.025327856408637</v>
      </c>
    </row>
    <row r="49" spans="6:12">
      <c r="F49">
        <f t="shared" si="2"/>
        <v>44</v>
      </c>
      <c r="G49" s="5">
        <f t="shared" si="3"/>
        <v>942.85714285714323</v>
      </c>
      <c r="H49" s="5">
        <f t="shared" si="4"/>
        <v>964.28571428571468</v>
      </c>
      <c r="I49" s="5">
        <f t="shared" si="0"/>
        <v>1.5581258528268535E-2</v>
      </c>
      <c r="J49" s="5">
        <f t="shared" si="5"/>
        <v>148.89521988290517</v>
      </c>
      <c r="K49" s="5">
        <f t="shared" si="1"/>
        <v>149.80865944106284</v>
      </c>
      <c r="L49" s="5">
        <f t="shared" si="6"/>
        <v>91.749001244831533</v>
      </c>
    </row>
    <row r="50" spans="6:12">
      <c r="F50">
        <f t="shared" si="2"/>
        <v>45</v>
      </c>
      <c r="G50" s="5">
        <f t="shared" si="3"/>
        <v>964.28571428571468</v>
      </c>
      <c r="H50" s="5">
        <f t="shared" si="4"/>
        <v>985.71428571428612</v>
      </c>
      <c r="I50" s="5">
        <f t="shared" si="0"/>
        <v>1.5235008338751457E-2</v>
      </c>
      <c r="J50" s="5">
        <f t="shared" si="5"/>
        <v>148.90437985984835</v>
      </c>
      <c r="K50" s="5">
        <f t="shared" si="1"/>
        <v>149.79776290637341</v>
      </c>
      <c r="L50" s="5">
        <f t="shared" si="6"/>
        <v>89.578855034044906</v>
      </c>
    </row>
    <row r="51" spans="6:12">
      <c r="F51">
        <f t="shared" si="2"/>
        <v>46</v>
      </c>
      <c r="G51" s="5">
        <f t="shared" si="3"/>
        <v>985.71428571428612</v>
      </c>
      <c r="H51" s="5">
        <f t="shared" si="4"/>
        <v>1007.1428571428576</v>
      </c>
      <c r="I51" s="5">
        <f t="shared" si="0"/>
        <v>1.4903812505300337E-2</v>
      </c>
      <c r="J51" s="5">
        <f t="shared" si="5"/>
        <v>148.91315663703881</v>
      </c>
      <c r="K51" s="5">
        <f t="shared" si="1"/>
        <v>149.78734479369757</v>
      </c>
      <c r="L51" s="5">
        <f t="shared" si="6"/>
        <v>87.507681571592073</v>
      </c>
    </row>
    <row r="52" spans="6:12">
      <c r="F52">
        <f t="shared" si="2"/>
        <v>47</v>
      </c>
      <c r="G52" s="5">
        <f t="shared" si="3"/>
        <v>1007.1428571428576</v>
      </c>
      <c r="H52" s="5">
        <f t="shared" si="4"/>
        <v>1028.5714285714289</v>
      </c>
      <c r="I52" s="5">
        <f t="shared" si="0"/>
        <v>1.4586710111570545E-2</v>
      </c>
      <c r="J52" s="5">
        <f t="shared" si="5"/>
        <v>148.92157385265955</v>
      </c>
      <c r="K52" s="5">
        <f t="shared" si="1"/>
        <v>149.77737439739585</v>
      </c>
      <c r="L52" s="5">
        <f t="shared" si="6"/>
        <v>85.528908160853035</v>
      </c>
    </row>
    <row r="53" spans="6:12">
      <c r="F53">
        <f t="shared" si="2"/>
        <v>48</v>
      </c>
      <c r="G53" s="5">
        <f t="shared" si="3"/>
        <v>1028.5714285714289</v>
      </c>
      <c r="H53" s="5">
        <f t="shared" si="4"/>
        <v>1050.0000000000002</v>
      </c>
      <c r="I53" s="5">
        <f t="shared" si="0"/>
        <v>1.428282031757949E-2</v>
      </c>
      <c r="J53" s="5">
        <f t="shared" si="5"/>
        <v>148.92965323547574</v>
      </c>
      <c r="K53" s="5">
        <f t="shared" si="1"/>
        <v>149.76782357760891</v>
      </c>
      <c r="L53" s="5">
        <f t="shared" si="6"/>
        <v>83.636528874214648</v>
      </c>
    </row>
    <row r="54" spans="6:12">
      <c r="F54">
        <f t="shared" si="2"/>
        <v>49</v>
      </c>
      <c r="G54" s="5">
        <f t="shared" si="3"/>
        <v>1050.0000000000002</v>
      </c>
      <c r="H54" s="5">
        <f t="shared" si="4"/>
        <v>1071.4285714285716</v>
      </c>
      <c r="I54" s="5">
        <f t="shared" si="0"/>
        <v>1.39913341886493E-2</v>
      </c>
      <c r="J54" s="5">
        <f t="shared" si="5"/>
        <v>148.93741479412125</v>
      </c>
      <c r="K54" s="5">
        <f t="shared" si="1"/>
        <v>149.75866649823885</v>
      </c>
      <c r="L54" s="5">
        <f t="shared" si="6"/>
        <v>81.825044942424498</v>
      </c>
    </row>
    <row r="55" spans="6:12">
      <c r="F55">
        <f t="shared" si="2"/>
        <v>50</v>
      </c>
      <c r="G55" s="5">
        <f t="shared" si="3"/>
        <v>1071.4285714285716</v>
      </c>
      <c r="H55" s="5">
        <f t="shared" si="4"/>
        <v>1092.8571428571429</v>
      </c>
      <c r="I55" s="5">
        <f t="shared" si="0"/>
        <v>1.3711507504876316E-2</v>
      </c>
      <c r="J55" s="5">
        <f t="shared" si="5"/>
        <v>148.94487698427878</v>
      </c>
      <c r="K55" s="5">
        <f t="shared" si="1"/>
        <v>149.74987939635176</v>
      </c>
      <c r="L55" s="5">
        <f t="shared" si="6"/>
        <v>80.08941249978524</v>
      </c>
    </row>
    <row r="56" spans="6:12">
      <c r="F56">
        <f t="shared" si="2"/>
        <v>51</v>
      </c>
      <c r="G56" s="5">
        <f t="shared" si="3"/>
        <v>1092.8571428571429</v>
      </c>
      <c r="H56" s="5">
        <f t="shared" si="4"/>
        <v>1114.2857142857142</v>
      </c>
      <c r="I56" s="5">
        <f t="shared" si="0"/>
        <v>1.3442654416545409E-2</v>
      </c>
      <c r="J56" s="5">
        <f t="shared" si="5"/>
        <v>148.95205685671056</v>
      </c>
      <c r="K56" s="5">
        <f t="shared" si="1"/>
        <v>149.74144037869692</v>
      </c>
      <c r="L56" s="5">
        <f t="shared" si="6"/>
        <v>78.424996640348965</v>
      </c>
    </row>
    <row r="57" spans="6:12">
      <c r="F57">
        <f t="shared" si="2"/>
        <v>52</v>
      </c>
      <c r="G57" s="5">
        <f t="shared" si="3"/>
        <v>1114.2857142857142</v>
      </c>
      <c r="H57" s="5">
        <f t="shared" si="4"/>
        <v>1135.7142857142856</v>
      </c>
      <c r="I57" s="5">
        <f t="shared" si="0"/>
        <v>1.3184141831611844E-2</v>
      </c>
      <c r="J57" s="5">
        <f t="shared" si="5"/>
        <v>148.95897018865361</v>
      </c>
      <c r="K57" s="5">
        <f t="shared" si="1"/>
        <v>149.7333292416979</v>
      </c>
      <c r="L57" s="5">
        <f t="shared" si="6"/>
        <v>76.827530920857242</v>
      </c>
    </row>
    <row r="58" spans="6:12">
      <c r="F58">
        <f t="shared" si="2"/>
        <v>53</v>
      </c>
      <c r="G58" s="5">
        <f t="shared" si="3"/>
        <v>1135.7142857142856</v>
      </c>
      <c r="H58" s="5">
        <f t="shared" si="4"/>
        <v>1157.1428571428569</v>
      </c>
      <c r="I58" s="5">
        <f t="shared" si="0"/>
        <v>1.2935384438562564E-2</v>
      </c>
      <c r="J58" s="5">
        <f t="shared" si="5"/>
        <v>148.96563160072168</v>
      </c>
      <c r="K58" s="5">
        <f t="shared" si="1"/>
        <v>149.72552731181943</v>
      </c>
      <c r="L58" s="5">
        <f t="shared" si="6"/>
        <v>75.293081572862675</v>
      </c>
    </row>
    <row r="59" spans="6:12">
      <c r="F59">
        <f t="shared" si="2"/>
        <v>54</v>
      </c>
      <c r="G59" s="5">
        <f t="shared" si="3"/>
        <v>1157.1428571428569</v>
      </c>
      <c r="H59" s="5">
        <f t="shared" si="4"/>
        <v>1178.5714285714282</v>
      </c>
      <c r="I59" s="5">
        <f t="shared" si="0"/>
        <v>1.2695840282292889E-2</v>
      </c>
      <c r="J59" s="5">
        <f t="shared" si="5"/>
        <v>148.97205466114795</v>
      </c>
      <c r="K59" s="5">
        <f t="shared" si="1"/>
        <v>149.71801730367255</v>
      </c>
      <c r="L59" s="5">
        <f t="shared" si="6"/>
        <v>73.818015792300912</v>
      </c>
    </row>
    <row r="60" spans="6:12">
      <c r="F60">
        <f t="shared" si="2"/>
        <v>55</v>
      </c>
      <c r="G60" s="5">
        <f t="shared" si="3"/>
        <v>1178.5714285714282</v>
      </c>
      <c r="H60" s="5">
        <f t="shared" si="4"/>
        <v>1199.9999999999995</v>
      </c>
      <c r="I60" s="5">
        <f t="shared" si="0"/>
        <v>1.2465006822614836E-2</v>
      </c>
      <c r="J60" s="5">
        <f t="shared" si="5"/>
        <v>148.97825197894019</v>
      </c>
      <c r="K60" s="5">
        <f t="shared" si="1"/>
        <v>149.710783193602</v>
      </c>
      <c r="L60" s="5">
        <f t="shared" si="6"/>
        <v>72.398973586121855</v>
      </c>
    </row>
    <row r="61" spans="6:12">
      <c r="F61">
        <f t="shared" si="2"/>
        <v>56</v>
      </c>
      <c r="G61" s="5">
        <f t="shared" si="3"/>
        <v>1199.9999999999995</v>
      </c>
      <c r="H61" s="5">
        <f t="shared" si="4"/>
        <v>1221.4285714285709</v>
      </c>
      <c r="I61" s="5">
        <f t="shared" si="0"/>
        <v>1.2242417415068145E-2</v>
      </c>
      <c r="J61" s="5">
        <f t="shared" si="5"/>
        <v>148.98423528730174</v>
      </c>
      <c r="K61" s="5">
        <f t="shared" si="1"/>
        <v>149.70381010682277</v>
      </c>
      <c r="L61" s="5">
        <f t="shared" si="6"/>
        <v>71.032842709466095</v>
      </c>
    </row>
    <row r="62" spans="6:12">
      <c r="F62">
        <f t="shared" si="2"/>
        <v>57</v>
      </c>
      <c r="G62" s="5">
        <f t="shared" si="3"/>
        <v>1221.4285714285709</v>
      </c>
      <c r="H62" s="5">
        <f t="shared" si="4"/>
        <v>1242.8571428571422</v>
      </c>
      <c r="I62" s="5">
        <f t="shared" si="0"/>
        <v>1.2027638162172213E-2</v>
      </c>
      <c r="J62" s="5">
        <f t="shared" si="5"/>
        <v>148.99001551848588</v>
      </c>
      <c r="K62" s="5">
        <f t="shared" si="1"/>
        <v>149.69708421644305</v>
      </c>
      <c r="L62" s="5">
        <f t="shared" si="6"/>
        <v>69.716736310315724</v>
      </c>
    </row>
    <row r="63" spans="6:12">
      <c r="F63">
        <f t="shared" si="2"/>
        <v>58</v>
      </c>
      <c r="G63" s="5">
        <f t="shared" si="3"/>
        <v>1242.8571428571422</v>
      </c>
      <c r="H63" s="5">
        <f t="shared" si="4"/>
        <v>1264.2857142857135</v>
      </c>
      <c r="I63" s="5">
        <f t="shared" si="0"/>
        <v>1.1820265090410625E-2</v>
      </c>
      <c r="J63" s="5">
        <f t="shared" si="5"/>
        <v>148.9956028710933</v>
      </c>
      <c r="K63" s="5">
        <f t="shared" si="1"/>
        <v>149.69059265293919</v>
      </c>
      <c r="L63" s="5">
        <f t="shared" si="6"/>
        <v>68.447972950886992</v>
      </c>
    </row>
    <row r="64" spans="6:12">
      <c r="F64">
        <f t="shared" si="2"/>
        <v>59</v>
      </c>
      <c r="G64" s="5">
        <f t="shared" si="3"/>
        <v>1264.2857142857135</v>
      </c>
      <c r="H64" s="5">
        <f t="shared" si="4"/>
        <v>1285.7142857142849</v>
      </c>
      <c r="I64" s="5">
        <f t="shared" si="0"/>
        <v>1.1619921614301969E-2</v>
      </c>
      <c r="J64" s="5">
        <f t="shared" si="5"/>
        <v>149.00100687068891</v>
      </c>
      <c r="K64" s="5">
        <f t="shared" si="1"/>
        <v>149.68432342284413</v>
      </c>
      <c r="L64" s="5">
        <f t="shared" si="6"/>
        <v>67.224058705000189</v>
      </c>
    </row>
    <row r="65" spans="6:12">
      <c r="F65">
        <f t="shared" si="2"/>
        <v>60</v>
      </c>
      <c r="G65" s="5">
        <f t="shared" si="3"/>
        <v>1285.7142857142849</v>
      </c>
      <c r="H65" s="5">
        <f t="shared" si="4"/>
        <v>1307.1428571428562</v>
      </c>
      <c r="I65" s="5">
        <f t="shared" si="0"/>
        <v>1.1426256254063604E-2</v>
      </c>
      <c r="J65" s="5">
        <f t="shared" si="5"/>
        <v>149.00623642449986</v>
      </c>
      <c r="K65" s="5">
        <f t="shared" si="1"/>
        <v>149.67826533557366</v>
      </c>
      <c r="L65" s="5">
        <f t="shared" si="6"/>
        <v>66.042671099599687</v>
      </c>
    </row>
    <row r="66" spans="6:12">
      <c r="F66">
        <f t="shared" si="2"/>
        <v>61</v>
      </c>
      <c r="G66" s="5">
        <f t="shared" si="3"/>
        <v>1307.1428571428562</v>
      </c>
      <c r="H66" s="5">
        <f t="shared" si="4"/>
        <v>1328.5714285714275</v>
      </c>
      <c r="I66" s="5">
        <f t="shared" si="0"/>
        <v>1.1238940577767481E-2</v>
      </c>
      <c r="J66" s="5">
        <f t="shared" si="5"/>
        <v>149.01129987085852</v>
      </c>
      <c r="K66" s="5">
        <f t="shared" si="1"/>
        <v>149.67240793745759</v>
      </c>
      <c r="L66" s="5">
        <f t="shared" si="6"/>
        <v>64.901644668301842</v>
      </c>
    </row>
    <row r="67" spans="6:12">
      <c r="F67">
        <f t="shared" si="2"/>
        <v>62</v>
      </c>
      <c r="G67" s="5">
        <f t="shared" si="3"/>
        <v>1328.5714285714275</v>
      </c>
      <c r="H67" s="5">
        <f t="shared" si="4"/>
        <v>1349.9999999999989</v>
      </c>
      <c r="I67" s="5">
        <f t="shared" si="0"/>
        <v>1.10576673426422E-2</v>
      </c>
      <c r="J67" s="5">
        <f t="shared" si="5"/>
        <v>149.01620502397103</v>
      </c>
      <c r="K67" s="5">
        <f t="shared" si="1"/>
        <v>149.66674145216197</v>
      </c>
      <c r="L67" s="5">
        <f t="shared" si="6"/>
        <v>63.798957943388963</v>
      </c>
    </row>
    <row r="68" spans="6:12">
      <c r="F68">
        <f t="shared" si="2"/>
        <v>63</v>
      </c>
      <c r="G68" s="5">
        <f t="shared" si="3"/>
        <v>1349.9999999999989</v>
      </c>
      <c r="H68" s="5">
        <f t="shared" si="4"/>
        <v>1371.4285714285702</v>
      </c>
      <c r="I68" s="5">
        <f t="shared" si="0"/>
        <v>1.0882148813393911E-2</v>
      </c>
      <c r="J68" s="5">
        <f t="shared" si="5"/>
        <v>149.02095921451917</v>
      </c>
      <c r="K68" s="5">
        <f t="shared" si="1"/>
        <v>149.66125672679232</v>
      </c>
      <c r="L68" s="5">
        <f t="shared" si="6"/>
        <v>62.732721713723102</v>
      </c>
    </row>
    <row r="69" spans="6:12">
      <c r="F69">
        <f t="shared" si="2"/>
        <v>64</v>
      </c>
      <c r="G69" s="5">
        <f t="shared" si="3"/>
        <v>1371.4285714285702</v>
      </c>
      <c r="H69" s="5">
        <f t="shared" si="4"/>
        <v>1392.8571428571415</v>
      </c>
      <c r="I69" s="5">
        <f t="shared" si="0"/>
        <v>1.0712115238184631E-2</v>
      </c>
      <c r="J69" s="5">
        <f t="shared" si="5"/>
        <v>149.0255693265415</v>
      </c>
      <c r="K69" s="5">
        <f t="shared" si="1"/>
        <v>149.65594518305628</v>
      </c>
      <c r="L69" s="5">
        <f t="shared" si="6"/>
        <v>61.701168413748512</v>
      </c>
    </row>
    <row r="70" spans="6:12">
      <c r="F70">
        <f t="shared" si="2"/>
        <v>65</v>
      </c>
      <c r="G70" s="5">
        <f t="shared" si="3"/>
        <v>1392.8571428571415</v>
      </c>
      <c r="H70" s="5">
        <f t="shared" si="4"/>
        <v>1414.2857142857129</v>
      </c>
      <c r="I70" s="5">
        <f t="shared" ref="I70:I133" si="7">$B$18/(G70*$B$2)</f>
        <v>1.0547313465289485E-2</v>
      </c>
      <c r="J70" s="5">
        <f t="shared" si="5"/>
        <v>149.03004183098602</v>
      </c>
      <c r="K70" s="5">
        <f t="shared" ref="K70:K133" si="8">(G70*J70 + $B$20*$B$10)/H70</f>
        <v>149.65079877294079</v>
      </c>
      <c r="L70" s="5">
        <f t="shared" si="6"/>
        <v>60.7026425136063</v>
      </c>
    </row>
    <row r="71" spans="6:12">
      <c r="F71">
        <f t="shared" ref="F71:F134" si="9">F70+1</f>
        <v>66</v>
      </c>
      <c r="G71" s="5">
        <f t="shared" ref="G71:G134" si="10">H70</f>
        <v>1414.2857142857129</v>
      </c>
      <c r="H71" s="5">
        <f t="shared" ref="H71:H134" si="11">G71+$B$20</f>
        <v>1435.7142857142842</v>
      </c>
      <c r="I71" s="5">
        <f t="shared" si="7"/>
        <v>1.0387505685512373E-2</v>
      </c>
      <c r="J71" s="5">
        <f t="shared" ref="J71:J134" si="12">$B$11+((K70-$B$11)*EXP(-I71))</f>
        <v>149.03438281627967</v>
      </c>
      <c r="K71" s="5">
        <f t="shared" si="8"/>
        <v>149.64580993842478</v>
      </c>
      <c r="L71" s="5">
        <f t="shared" ref="L71:L134" si="13">(H71*$B$2)*(K70-K71)</f>
        <v>59.735591804091221</v>
      </c>
    </row>
    <row r="72" spans="6:12">
      <c r="F72">
        <f t="shared" si="9"/>
        <v>67</v>
      </c>
      <c r="G72" s="5">
        <f t="shared" si="10"/>
        <v>1435.7142857142842</v>
      </c>
      <c r="H72" s="5">
        <f t="shared" si="11"/>
        <v>1457.1428571428555</v>
      </c>
      <c r="I72" s="5">
        <f t="shared" si="7"/>
        <v>1.0232468287221142E-2</v>
      </c>
      <c r="J72" s="5">
        <f t="shared" si="12"/>
        <v>149.03859801622019</v>
      </c>
      <c r="K72" s="5">
        <f t="shared" si="8"/>
        <v>149.64097157480521</v>
      </c>
      <c r="L72" s="5">
        <f t="shared" si="13"/>
        <v>58.798559484219233</v>
      </c>
    </row>
    <row r="73" spans="6:12">
      <c r="F73">
        <f t="shared" si="9"/>
        <v>68</v>
      </c>
      <c r="G73" s="5">
        <f t="shared" si="10"/>
        <v>1457.1428571428555</v>
      </c>
      <c r="H73" s="5">
        <f t="shared" si="11"/>
        <v>1478.5714285714268</v>
      </c>
      <c r="I73" s="5">
        <f t="shared" si="7"/>
        <v>1.0081990812409068E-2</v>
      </c>
      <c r="J73" s="5">
        <f t="shared" si="12"/>
        <v>149.04269283545989</v>
      </c>
      <c r="K73" s="5">
        <f t="shared" si="8"/>
        <v>149.63627699726484</v>
      </c>
      <c r="L73" s="5">
        <f t="shared" si="13"/>
        <v>57.890176958082826</v>
      </c>
    </row>
    <row r="74" spans="6:12">
      <c r="F74">
        <f t="shared" si="9"/>
        <v>69</v>
      </c>
      <c r="G74" s="5">
        <f t="shared" si="10"/>
        <v>1478.5714285714268</v>
      </c>
      <c r="H74" s="5">
        <f t="shared" si="11"/>
        <v>1499.9999999999982</v>
      </c>
      <c r="I74" s="5">
        <f t="shared" si="7"/>
        <v>9.9358750035335747E-3</v>
      </c>
      <c r="J74" s="5">
        <f t="shared" si="12"/>
        <v>149.04667237282084</v>
      </c>
      <c r="K74" s="5">
        <f t="shared" si="8"/>
        <v>149.63171991035196</v>
      </c>
      <c r="L74" s="5">
        <f t="shared" si="13"/>
        <v>57.009157280158369</v>
      </c>
    </row>
    <row r="75" spans="6:12">
      <c r="F75">
        <f t="shared" si="9"/>
        <v>70</v>
      </c>
      <c r="G75" s="5">
        <f t="shared" si="10"/>
        <v>1499.9999999999982</v>
      </c>
      <c r="H75" s="5">
        <f t="shared" si="11"/>
        <v>1521.4285714285695</v>
      </c>
      <c r="I75" s="5">
        <f t="shared" si="7"/>
        <v>9.7939339320545233E-3</v>
      </c>
      <c r="J75" s="5">
        <f t="shared" si="12"/>
        <v>149.05054144265398</v>
      </c>
      <c r="K75" s="5">
        <f t="shared" si="8"/>
        <v>149.62729438008142</v>
      </c>
      <c r="L75" s="5">
        <f t="shared" si="13"/>
        <v>56.15428916563706</v>
      </c>
    </row>
    <row r="76" spans="6:12">
      <c r="F76">
        <f t="shared" si="9"/>
        <v>71</v>
      </c>
      <c r="G76" s="5">
        <f t="shared" si="10"/>
        <v>1521.4285714285695</v>
      </c>
      <c r="H76" s="5">
        <f t="shared" si="11"/>
        <v>1542.8571428571408</v>
      </c>
      <c r="I76" s="5">
        <f t="shared" si="7"/>
        <v>9.6559912006171367E-3</v>
      </c>
      <c r="J76" s="5">
        <f t="shared" si="12"/>
        <v>149.05430459443104</v>
      </c>
      <c r="K76" s="5">
        <f t="shared" si="8"/>
        <v>149.62299480839729</v>
      </c>
      <c r="L76" s="5">
        <f t="shared" si="13"/>
        <v>55.324431533266392</v>
      </c>
    </row>
    <row r="77" spans="6:12">
      <c r="F77">
        <f t="shared" si="9"/>
        <v>72</v>
      </c>
      <c r="G77" s="5">
        <f t="shared" si="10"/>
        <v>1542.8571428571408</v>
      </c>
      <c r="H77" s="5">
        <f t="shared" si="11"/>
        <v>1564.2857142857122</v>
      </c>
      <c r="I77" s="5">
        <f t="shared" si="7"/>
        <v>9.5218802117196764E-3</v>
      </c>
      <c r="J77" s="5">
        <f t="shared" si="12"/>
        <v>149.05796613073744</v>
      </c>
      <c r="K77" s="5">
        <f t="shared" si="8"/>
        <v>149.61881590976844</v>
      </c>
      <c r="L77" s="5">
        <f t="shared" si="13"/>
        <v>54.518508497507199</v>
      </c>
    </row>
    <row r="78" spans="6:12">
      <c r="F78">
        <f t="shared" si="9"/>
        <v>73</v>
      </c>
      <c r="G78" s="5">
        <f t="shared" si="10"/>
        <v>1564.2857142857122</v>
      </c>
      <c r="H78" s="5">
        <f t="shared" si="11"/>
        <v>1585.7142857142835</v>
      </c>
      <c r="I78" s="5">
        <f t="shared" si="7"/>
        <v>9.3914434964906413E-3</v>
      </c>
      <c r="J78" s="5">
        <f t="shared" si="12"/>
        <v>149.06153012381714</v>
      </c>
      <c r="K78" s="5">
        <f t="shared" si="8"/>
        <v>149.61475268971151</v>
      </c>
      <c r="L78" s="5">
        <f t="shared" si="13"/>
        <v>53.735504792954842</v>
      </c>
    </row>
    <row r="79" spans="6:12">
      <c r="F79">
        <f t="shared" si="9"/>
        <v>74</v>
      </c>
      <c r="G79" s="5">
        <f t="shared" si="10"/>
        <v>1585.7142857142835</v>
      </c>
      <c r="H79" s="5">
        <f t="shared" si="11"/>
        <v>1607.1428571428548</v>
      </c>
      <c r="I79" s="5">
        <f t="shared" si="7"/>
        <v>9.264532097889416E-3</v>
      </c>
      <c r="J79" s="5">
        <f t="shared" si="12"/>
        <v>149.06500043080285</v>
      </c>
      <c r="K79" s="5">
        <f t="shared" si="8"/>
        <v>149.61080042505884</v>
      </c>
      <c r="L79" s="5">
        <f t="shared" si="13"/>
        <v>52.974461576649972</v>
      </c>
    </row>
    <row r="80" spans="6:12">
      <c r="F80">
        <f t="shared" si="9"/>
        <v>75</v>
      </c>
      <c r="G80" s="5">
        <f t="shared" si="10"/>
        <v>1607.1428571428548</v>
      </c>
      <c r="H80" s="5">
        <f t="shared" si="11"/>
        <v>1628.5714285714262</v>
      </c>
      <c r="I80" s="5">
        <f t="shared" si="7"/>
        <v>9.1410050032508915E-3</v>
      </c>
      <c r="J80" s="5">
        <f t="shared" si="12"/>
        <v>149.06838070775285</v>
      </c>
      <c r="K80" s="5">
        <f t="shared" si="8"/>
        <v>149.60695464580874</v>
      </c>
      <c r="L80" s="5">
        <f t="shared" si="13"/>
        <v>52.234472568918882</v>
      </c>
    </row>
    <row r="81" spans="6:12">
      <c r="F81">
        <f t="shared" si="9"/>
        <v>76</v>
      </c>
      <c r="G81" s="5">
        <f t="shared" si="10"/>
        <v>1628.5714285714262</v>
      </c>
      <c r="H81" s="5">
        <f t="shared" si="11"/>
        <v>1649.9999999999975</v>
      </c>
      <c r="I81" s="5">
        <f t="shared" si="7"/>
        <v>9.0207286216291687E-3</v>
      </c>
      <c r="J81" s="5">
        <f t="shared" si="12"/>
        <v>149.07167442260135</v>
      </c>
      <c r="K81" s="5">
        <f t="shared" si="8"/>
        <v>149.60321111841174</v>
      </c>
      <c r="L81" s="5">
        <f t="shared" si="13"/>
        <v>51.514680510201117</v>
      </c>
    </row>
    <row r="82" spans="6:12">
      <c r="F82">
        <f t="shared" si="9"/>
        <v>77</v>
      </c>
      <c r="G82" s="5">
        <f t="shared" si="10"/>
        <v>1649.9999999999975</v>
      </c>
      <c r="H82" s="5">
        <f t="shared" si="11"/>
        <v>1671.4285714285688</v>
      </c>
      <c r="I82" s="5">
        <f t="shared" si="7"/>
        <v>8.9035763018677529E-3</v>
      </c>
      <c r="J82" s="5">
        <f t="shared" si="12"/>
        <v>149.07488486712012</v>
      </c>
      <c r="K82" s="5">
        <f t="shared" si="8"/>
        <v>149.59956583036217</v>
      </c>
      <c r="L82" s="5">
        <f t="shared" si="13"/>
        <v>50.814273900117165</v>
      </c>
    </row>
    <row r="83" spans="6:12">
      <c r="F83">
        <f t="shared" si="9"/>
        <v>78</v>
      </c>
      <c r="G83" s="5">
        <f t="shared" si="10"/>
        <v>1671.4285714285688</v>
      </c>
      <c r="H83" s="5">
        <f t="shared" si="11"/>
        <v>1692.8571428571402</v>
      </c>
      <c r="I83" s="5">
        <f t="shared" si="7"/>
        <v>8.7894278877412423E-3</v>
      </c>
      <c r="J83" s="5">
        <f t="shared" si="12"/>
        <v>149.0780151679777</v>
      </c>
      <c r="K83" s="5">
        <f t="shared" si="8"/>
        <v>149.59601497597799</v>
      </c>
      <c r="L83" s="5">
        <f t="shared" si="13"/>
        <v>50.132483990489106</v>
      </c>
    </row>
    <row r="84" spans="6:12">
      <c r="F84">
        <f t="shared" si="9"/>
        <v>79</v>
      </c>
      <c r="G84" s="5">
        <f t="shared" si="10"/>
        <v>1692.8571428571402</v>
      </c>
      <c r="H84" s="5">
        <f t="shared" si="11"/>
        <v>1714.2857142857115</v>
      </c>
      <c r="I84" s="5">
        <f t="shared" si="7"/>
        <v>8.6781693068837592E-3</v>
      </c>
      <c r="J84" s="5">
        <f t="shared" si="12"/>
        <v>149.08106829697527</v>
      </c>
      <c r="K84" s="5">
        <f t="shared" si="8"/>
        <v>149.59255494326308</v>
      </c>
      <c r="L84" s="5">
        <f t="shared" si="13"/>
        <v>49.468582015486504</v>
      </c>
    </row>
    <row r="85" spans="6:12">
      <c r="F85">
        <f t="shared" si="9"/>
        <v>80</v>
      </c>
      <c r="G85" s="5">
        <f t="shared" si="10"/>
        <v>1714.2857142857115</v>
      </c>
      <c r="H85" s="5">
        <f t="shared" si="11"/>
        <v>1735.7142857142828</v>
      </c>
      <c r="I85" s="5">
        <f t="shared" si="7"/>
        <v>8.5696921905477116E-3</v>
      </c>
      <c r="J85" s="5">
        <f t="shared" si="12"/>
        <v>149.08404708052944</v>
      </c>
      <c r="K85" s="5">
        <f t="shared" si="8"/>
        <v>149.58918230175749</v>
      </c>
      <c r="L85" s="5">
        <f t="shared" si="13"/>
        <v>48.821876629025482</v>
      </c>
    </row>
    <row r="86" spans="6:12">
      <c r="F86">
        <f t="shared" si="9"/>
        <v>81</v>
      </c>
      <c r="G86" s="5">
        <f t="shared" si="10"/>
        <v>1735.7142857142828</v>
      </c>
      <c r="H86" s="5">
        <f t="shared" si="11"/>
        <v>1757.1428571428542</v>
      </c>
      <c r="I86" s="5">
        <f t="shared" si="7"/>
        <v>8.4638935215286051E-3</v>
      </c>
      <c r="J86" s="5">
        <f t="shared" si="12"/>
        <v>149.08695420846627</v>
      </c>
      <c r="K86" s="5">
        <f t="shared" si="8"/>
        <v>149.58589379128986</v>
      </c>
      <c r="L86" s="5">
        <f t="shared" si="13"/>
        <v>48.191711541441585</v>
      </c>
    </row>
    <row r="87" spans="6:12">
      <c r="F87">
        <f t="shared" si="9"/>
        <v>82</v>
      </c>
      <c r="G87" s="5">
        <f t="shared" si="10"/>
        <v>1757.1428571428542</v>
      </c>
      <c r="H87" s="5">
        <f t="shared" si="11"/>
        <v>1778.5714285714255</v>
      </c>
      <c r="I87" s="5">
        <f t="shared" si="7"/>
        <v>8.3606753078514263E-3</v>
      </c>
      <c r="J87" s="5">
        <f t="shared" si="12"/>
        <v>149.08979224218368</v>
      </c>
      <c r="K87" s="5">
        <f t="shared" si="8"/>
        <v>149.58268631155497</v>
      </c>
      <c r="L87" s="5">
        <f t="shared" si="13"/>
        <v>47.577463330506717</v>
      </c>
    </row>
    <row r="88" spans="6:12">
      <c r="F88">
        <f t="shared" si="9"/>
        <v>83</v>
      </c>
      <c r="G88" s="5">
        <f t="shared" si="10"/>
        <v>1778.5714285714255</v>
      </c>
      <c r="H88" s="5">
        <f t="shared" si="11"/>
        <v>1799.9999999999968</v>
      </c>
      <c r="I88" s="5">
        <f t="shared" si="7"/>
        <v>8.2599442800459881E-3</v>
      </c>
      <c r="J88" s="5">
        <f t="shared" si="12"/>
        <v>149.09256362223528</v>
      </c>
      <c r="K88" s="5">
        <f t="shared" si="8"/>
        <v>149.57955691244678</v>
      </c>
      <c r="L88" s="5">
        <f t="shared" si="13"/>
        <v>46.978539412141373</v>
      </c>
    </row>
    <row r="89" spans="6:12">
      <c r="F89">
        <f t="shared" si="9"/>
        <v>84</v>
      </c>
      <c r="G89" s="5">
        <f t="shared" si="10"/>
        <v>1799.9999999999968</v>
      </c>
      <c r="H89" s="5">
        <f t="shared" si="11"/>
        <v>1821.4285714285681</v>
      </c>
      <c r="I89" s="5">
        <f t="shared" si="7"/>
        <v>8.1616116100454422E-3</v>
      </c>
      <c r="J89" s="5">
        <f t="shared" si="12"/>
        <v>149.09527067538232</v>
      </c>
      <c r="K89" s="5">
        <f t="shared" si="8"/>
        <v>149.5765027850837</v>
      </c>
      <c r="L89" s="5">
        <f t="shared" si="13"/>
        <v>46.394376164604957</v>
      </c>
    </row>
    <row r="90" spans="6:12">
      <c r="F90">
        <f t="shared" si="9"/>
        <v>85</v>
      </c>
      <c r="G90" s="5">
        <f t="shared" si="10"/>
        <v>1821.4285714285681</v>
      </c>
      <c r="H90" s="5">
        <f t="shared" si="11"/>
        <v>1842.8571428571395</v>
      </c>
      <c r="I90" s="5">
        <f t="shared" si="7"/>
        <v>8.0655926499272595E-3</v>
      </c>
      <c r="J90" s="5">
        <f t="shared" si="12"/>
        <v>149.0979156211572</v>
      </c>
      <c r="K90" s="5">
        <f t="shared" si="8"/>
        <v>149.57352125346932</v>
      </c>
      <c r="L90" s="5">
        <f t="shared" si="13"/>
        <v>45.82443718068609</v>
      </c>
    </row>
    <row r="91" spans="6:12">
      <c r="F91">
        <f t="shared" si="9"/>
        <v>86</v>
      </c>
      <c r="G91" s="5">
        <f t="shared" si="10"/>
        <v>1842.8571428571395</v>
      </c>
      <c r="H91" s="5">
        <f t="shared" si="11"/>
        <v>1864.2857142857108</v>
      </c>
      <c r="I91" s="5">
        <f t="shared" si="7"/>
        <v>7.9718066888815938E-3</v>
      </c>
      <c r="J91" s="5">
        <f t="shared" si="12"/>
        <v>149.10050057797739</v>
      </c>
      <c r="K91" s="5">
        <f t="shared" si="8"/>
        <v>149.57060976673628</v>
      </c>
      <c r="L91" s="5">
        <f t="shared" si="13"/>
        <v>45.26821165199204</v>
      </c>
    </row>
    <row r="92" spans="6:12">
      <c r="F92">
        <f t="shared" si="9"/>
        <v>87</v>
      </c>
      <c r="G92" s="5">
        <f t="shared" si="10"/>
        <v>1864.2857142857108</v>
      </c>
      <c r="H92" s="5">
        <f t="shared" si="11"/>
        <v>1885.7142857142821</v>
      </c>
      <c r="I92" s="5">
        <f t="shared" si="7"/>
        <v>7.8801767269404271E-3</v>
      </c>
      <c r="J92" s="5">
        <f t="shared" si="12"/>
        <v>149.10302756884536</v>
      </c>
      <c r="K92" s="5">
        <f t="shared" si="8"/>
        <v>149.56776589192668</v>
      </c>
      <c r="L92" s="5">
        <f t="shared" si="13"/>
        <v>44.725212862739042</v>
      </c>
    </row>
    <row r="93" spans="6:12">
      <c r="F93">
        <f t="shared" si="9"/>
        <v>88</v>
      </c>
      <c r="G93" s="5">
        <f t="shared" si="10"/>
        <v>1885.7142857142821</v>
      </c>
      <c r="H93" s="5">
        <f t="shared" si="11"/>
        <v>1907.1428571428535</v>
      </c>
      <c r="I93" s="5">
        <f t="shared" si="7"/>
        <v>7.7906292641342859E-3</v>
      </c>
      <c r="J93" s="5">
        <f t="shared" si="12"/>
        <v>149.10549852666699</v>
      </c>
      <c r="K93" s="5">
        <f t="shared" si="8"/>
        <v>149.56498730726625</v>
      </c>
      <c r="L93" s="5">
        <f t="shared" si="13"/>
        <v>44.194976786851882</v>
      </c>
    </row>
    <row r="94" spans="6:12">
      <c r="F94">
        <f t="shared" si="9"/>
        <v>89</v>
      </c>
      <c r="G94" s="5">
        <f t="shared" si="10"/>
        <v>1907.1428571428535</v>
      </c>
      <c r="H94" s="5">
        <f t="shared" si="11"/>
        <v>1928.5714285714248</v>
      </c>
      <c r="I94" s="5">
        <f t="shared" si="7"/>
        <v>7.703094103863114E-3</v>
      </c>
      <c r="J94" s="5">
        <f t="shared" si="12"/>
        <v>149.10791529921775</v>
      </c>
      <c r="K94" s="5">
        <f t="shared" si="8"/>
        <v>149.56227179589311</v>
      </c>
      <c r="L94" s="5">
        <f t="shared" si="13"/>
        <v>43.677060785970113</v>
      </c>
    </row>
    <row r="95" spans="6:12">
      <c r="F95">
        <f t="shared" si="9"/>
        <v>90</v>
      </c>
      <c r="G95" s="5">
        <f t="shared" si="10"/>
        <v>1928.5714285714248</v>
      </c>
      <c r="H95" s="5">
        <f t="shared" si="11"/>
        <v>1949.9999999999961</v>
      </c>
      <c r="I95" s="5">
        <f t="shared" si="7"/>
        <v>7.6175041693757458E-3</v>
      </c>
      <c r="J95" s="5">
        <f t="shared" si="12"/>
        <v>149.11027965378375</v>
      </c>
      <c r="K95" s="5">
        <f t="shared" si="8"/>
        <v>149.55961724000591</v>
      </c>
      <c r="L95" s="5">
        <f t="shared" si="13"/>
        <v>43.171042393605461</v>
      </c>
    </row>
    <row r="96" spans="6:12">
      <c r="F96">
        <f t="shared" si="9"/>
        <v>91</v>
      </c>
      <c r="G96" s="5">
        <f t="shared" si="10"/>
        <v>1949.9999999999961</v>
      </c>
      <c r="H96" s="5">
        <f t="shared" si="11"/>
        <v>1971.4285714285675</v>
      </c>
      <c r="I96" s="5">
        <f t="shared" si="7"/>
        <v>7.5337953323496394E-3</v>
      </c>
      <c r="J96" s="5">
        <f t="shared" si="12"/>
        <v>149.11259328150214</v>
      </c>
      <c r="K96" s="5">
        <f t="shared" si="8"/>
        <v>149.55702161539887</v>
      </c>
      <c r="L96" s="5">
        <f t="shared" si="13"/>
        <v>42.676518181909934</v>
      </c>
    </row>
    <row r="97" spans="6:12">
      <c r="F97">
        <f t="shared" si="9"/>
        <v>92</v>
      </c>
      <c r="G97" s="5">
        <f t="shared" si="10"/>
        <v>1971.4285714285675</v>
      </c>
      <c r="H97" s="5">
        <f t="shared" si="11"/>
        <v>1992.8571428571388</v>
      </c>
      <c r="I97" s="5">
        <f t="shared" si="7"/>
        <v>7.4519062526501867E-3</v>
      </c>
      <c r="J97" s="5">
        <f t="shared" si="12"/>
        <v>149.11485780142345</v>
      </c>
      <c r="K97" s="5">
        <f t="shared" si="8"/>
        <v>149.5544829863544</v>
      </c>
      <c r="L97" s="5">
        <f t="shared" si="13"/>
        <v>42.193102702897356</v>
      </c>
    </row>
    <row r="98" spans="6:12">
      <c r="F98">
        <f t="shared" si="9"/>
        <v>93</v>
      </c>
      <c r="G98" s="5">
        <f t="shared" si="10"/>
        <v>1992.8571428571388</v>
      </c>
      <c r="H98" s="5">
        <f t="shared" si="11"/>
        <v>2014.2857142857101</v>
      </c>
      <c r="I98" s="5">
        <f t="shared" si="7"/>
        <v>7.3717782284281426E-3</v>
      </c>
      <c r="J98" s="5">
        <f t="shared" si="12"/>
        <v>149.11707476431633</v>
      </c>
      <c r="K98" s="5">
        <f t="shared" si="8"/>
        <v>149.55199950086617</v>
      </c>
      <c r="L98" s="5">
        <f t="shared" si="13"/>
        <v>41.720427500369624</v>
      </c>
    </row>
    <row r="99" spans="6:12">
      <c r="F99">
        <f t="shared" si="9"/>
        <v>94</v>
      </c>
      <c r="G99" s="5">
        <f t="shared" si="10"/>
        <v>2014.2857142857101</v>
      </c>
      <c r="H99" s="5">
        <f t="shared" si="11"/>
        <v>2035.7142857142815</v>
      </c>
      <c r="I99" s="5">
        <f t="shared" si="7"/>
        <v>7.2933550557852901E-3</v>
      </c>
      <c r="J99" s="5">
        <f t="shared" si="12"/>
        <v>149.11924565623366</v>
      </c>
      <c r="K99" s="5">
        <f t="shared" si="8"/>
        <v>149.54956938616806</v>
      </c>
      <c r="L99" s="5">
        <f t="shared" si="13"/>
        <v>41.258140185345205</v>
      </c>
    </row>
    <row r="100" spans="6:12">
      <c r="F100">
        <f t="shared" si="9"/>
        <v>95</v>
      </c>
      <c r="G100" s="5">
        <f t="shared" si="10"/>
        <v>2035.7142857142815</v>
      </c>
      <c r="H100" s="5">
        <f t="shared" si="11"/>
        <v>2057.1428571428528</v>
      </c>
      <c r="I100" s="5">
        <f t="shared" si="7"/>
        <v>7.2165828973033393E-3</v>
      </c>
      <c r="J100" s="5">
        <f t="shared" si="12"/>
        <v>149.12137190185729</v>
      </c>
      <c r="K100" s="5">
        <f t="shared" si="8"/>
        <v>149.54719094454629</v>
      </c>
      <c r="L100" s="5">
        <f t="shared" si="13"/>
        <v>40.805903572622853</v>
      </c>
    </row>
    <row r="101" spans="6:12">
      <c r="F101">
        <f t="shared" si="9"/>
        <v>96</v>
      </c>
      <c r="G101" s="5">
        <f t="shared" si="10"/>
        <v>2057.1428571428528</v>
      </c>
      <c r="H101" s="5">
        <f t="shared" si="11"/>
        <v>2078.5714285714243</v>
      </c>
      <c r="I101" s="5">
        <f t="shared" si="7"/>
        <v>7.1414101587897634E-3</v>
      </c>
      <c r="J101" s="5">
        <f t="shared" si="12"/>
        <v>149.12345486763724</v>
      </c>
      <c r="K101" s="5">
        <f t="shared" si="8"/>
        <v>149.54486254941418</v>
      </c>
      <c r="L101" s="5">
        <f t="shared" si="13"/>
        <v>40.363394870886985</v>
      </c>
    </row>
    <row r="102" spans="6:12">
      <c r="F102">
        <f t="shared" si="9"/>
        <v>97</v>
      </c>
      <c r="G102" s="5">
        <f t="shared" si="10"/>
        <v>2078.5714285714243</v>
      </c>
      <c r="H102" s="5">
        <f t="shared" si="11"/>
        <v>2099.9999999999959</v>
      </c>
      <c r="I102" s="5">
        <f t="shared" si="7"/>
        <v>7.0677873736476006E-3</v>
      </c>
      <c r="J102" s="5">
        <f t="shared" si="12"/>
        <v>149.12549586474012</v>
      </c>
      <c r="K102" s="5">
        <f t="shared" si="8"/>
        <v>149.54258264163053</v>
      </c>
      <c r="L102" s="5">
        <f t="shared" si="13"/>
        <v>39.930304922763447</v>
      </c>
    </row>
    <row r="103" spans="6:12">
      <c r="F103">
        <f t="shared" si="9"/>
        <v>98</v>
      </c>
      <c r="G103" s="5">
        <f t="shared" si="10"/>
        <v>2099.9999999999959</v>
      </c>
      <c r="H103" s="5">
        <f t="shared" si="11"/>
        <v>2121.4285714285675</v>
      </c>
      <c r="I103" s="5">
        <f t="shared" si="7"/>
        <v>6.9956670943246641E-3</v>
      </c>
      <c r="J103" s="5">
        <f t="shared" si="12"/>
        <v>149.12749615181988</v>
      </c>
      <c r="K103" s="5">
        <f t="shared" si="8"/>
        <v>149.5403497260439</v>
      </c>
      <c r="L103" s="5">
        <f t="shared" si="13"/>
        <v>39.506337498391538</v>
      </c>
    </row>
    <row r="104" spans="6:12">
      <c r="F104">
        <f t="shared" si="9"/>
        <v>99</v>
      </c>
      <c r="G104" s="5">
        <f t="shared" si="10"/>
        <v>2121.4285714285675</v>
      </c>
      <c r="H104" s="5">
        <f t="shared" si="11"/>
        <v>2142.857142857139</v>
      </c>
      <c r="I104" s="5">
        <f t="shared" si="7"/>
        <v>6.9250037903415863E-3</v>
      </c>
      <c r="J104" s="5">
        <f t="shared" si="12"/>
        <v>149.12945693762359</v>
      </c>
      <c r="K104" s="5">
        <f t="shared" si="8"/>
        <v>149.53816236824736</v>
      </c>
      <c r="L104" s="5">
        <f t="shared" si="13"/>
        <v>39.091208621087432</v>
      </c>
    </row>
    <row r="105" spans="6:12">
      <c r="F105">
        <f t="shared" si="9"/>
        <v>100</v>
      </c>
      <c r="G105" s="5">
        <f t="shared" si="10"/>
        <v>2142.857142857139</v>
      </c>
      <c r="H105" s="5">
        <f t="shared" si="11"/>
        <v>2164.2857142857106</v>
      </c>
      <c r="I105" s="5">
        <f t="shared" si="7"/>
        <v>6.8557537524381708E-3</v>
      </c>
      <c r="J105" s="5">
        <f t="shared" si="12"/>
        <v>149.1313793834434</v>
      </c>
      <c r="K105" s="5">
        <f t="shared" si="8"/>
        <v>149.53601919152811</v>
      </c>
      <c r="L105" s="5">
        <f t="shared" si="13"/>
        <v>38.684645950455277</v>
      </c>
    </row>
    <row r="106" spans="6:12">
      <c r="F106">
        <f t="shared" si="9"/>
        <v>101</v>
      </c>
      <c r="G106" s="5">
        <f t="shared" si="10"/>
        <v>2164.2857142857106</v>
      </c>
      <c r="H106" s="5">
        <f t="shared" si="11"/>
        <v>2185.7142857142821</v>
      </c>
      <c r="I106" s="5">
        <f t="shared" si="7"/>
        <v>6.7878750024140296E-3</v>
      </c>
      <c r="J106" s="5">
        <f t="shared" si="12"/>
        <v>149.13326460542515</v>
      </c>
      <c r="K106" s="5">
        <f t="shared" si="8"/>
        <v>149.53391887399943</v>
      </c>
      <c r="L106" s="5">
        <f t="shared" si="13"/>
        <v>38.28638818506392</v>
      </c>
    </row>
    <row r="107" spans="6:12">
      <c r="F107">
        <f t="shared" si="9"/>
        <v>102</v>
      </c>
      <c r="G107" s="5">
        <f t="shared" si="10"/>
        <v>2185.7142857142821</v>
      </c>
      <c r="H107" s="5">
        <f t="shared" si="11"/>
        <v>2207.1428571428537</v>
      </c>
      <c r="I107" s="5">
        <f t="shared" si="7"/>
        <v>6.7213272082727151E-3</v>
      </c>
      <c r="J107" s="5">
        <f t="shared" si="12"/>
        <v>149.13511367674354</v>
      </c>
      <c r="K107" s="5">
        <f t="shared" si="8"/>
        <v>149.53186014590136</v>
      </c>
      <c r="L107" s="5">
        <f t="shared" si="13"/>
        <v>37.896184517111031</v>
      </c>
    </row>
    <row r="108" spans="6:12">
      <c r="F108">
        <f t="shared" si="9"/>
        <v>103</v>
      </c>
      <c r="G108" s="5">
        <f t="shared" si="10"/>
        <v>2207.1428571428537</v>
      </c>
      <c r="H108" s="5">
        <f t="shared" si="11"/>
        <v>2228.5714285714253</v>
      </c>
      <c r="I108" s="5">
        <f t="shared" si="7"/>
        <v>6.6560716043089028E-3</v>
      </c>
      <c r="J108" s="5">
        <f t="shared" si="12"/>
        <v>149.13692762965243</v>
      </c>
      <c r="K108" s="5">
        <f t="shared" si="8"/>
        <v>149.52984178705964</v>
      </c>
      <c r="L108" s="5">
        <f t="shared" si="13"/>
        <v>37.513794106236354</v>
      </c>
    </row>
    <row r="109" spans="6:12">
      <c r="F109">
        <f t="shared" si="9"/>
        <v>104</v>
      </c>
      <c r="G109" s="5">
        <f t="shared" si="10"/>
        <v>2228.5714285714253</v>
      </c>
      <c r="H109" s="5">
        <f t="shared" si="11"/>
        <v>2249.9999999999968</v>
      </c>
      <c r="I109" s="5">
        <f t="shared" si="7"/>
        <v>6.5920709158059322E-3</v>
      </c>
      <c r="J109" s="5">
        <f t="shared" si="12"/>
        <v>149.13870745741909</v>
      </c>
      <c r="K109" s="5">
        <f t="shared" si="8"/>
        <v>149.52786262449129</v>
      </c>
      <c r="L109" s="5">
        <f t="shared" si="13"/>
        <v>37.138985595026476</v>
      </c>
    </row>
    <row r="110" spans="6:12">
      <c r="F110">
        <f t="shared" si="9"/>
        <v>105</v>
      </c>
      <c r="G110" s="5">
        <f t="shared" si="10"/>
        <v>2249.9999999999968</v>
      </c>
      <c r="H110" s="5">
        <f t="shared" si="11"/>
        <v>2271.4285714285684</v>
      </c>
      <c r="I110" s="5">
        <f t="shared" si="7"/>
        <v>6.5292892880363497E-3</v>
      </c>
      <c r="J110" s="5">
        <f t="shared" si="12"/>
        <v>149.1404541161493</v>
      </c>
      <c r="K110" s="5">
        <f t="shared" si="8"/>
        <v>149.52592153014788</v>
      </c>
      <c r="L110" s="5">
        <f t="shared" si="13"/>
        <v>36.771536643140443</v>
      </c>
    </row>
    <row r="111" spans="6:12">
      <c r="F111">
        <f t="shared" si="9"/>
        <v>106</v>
      </c>
      <c r="G111" s="5">
        <f t="shared" si="10"/>
        <v>2271.4285714285684</v>
      </c>
      <c r="H111" s="5">
        <f t="shared" si="11"/>
        <v>2292.8571428571399</v>
      </c>
      <c r="I111" s="5">
        <f t="shared" si="7"/>
        <v>6.4676922192812899E-3</v>
      </c>
      <c r="J111" s="5">
        <f t="shared" si="12"/>
        <v>149.14216852651109</v>
      </c>
      <c r="K111" s="5">
        <f t="shared" si="8"/>
        <v>149.52401741878668</v>
      </c>
      <c r="L111" s="5">
        <f t="shared" si="13"/>
        <v>36.411233496574546</v>
      </c>
    </row>
    <row r="112" spans="6:12">
      <c r="F112">
        <f t="shared" si="9"/>
        <v>107</v>
      </c>
      <c r="G112" s="5">
        <f t="shared" si="10"/>
        <v>2292.8571428571399</v>
      </c>
      <c r="H112" s="5">
        <f t="shared" si="11"/>
        <v>2314.2857142857115</v>
      </c>
      <c r="I112" s="5">
        <f t="shared" si="7"/>
        <v>6.4072464976057631E-3</v>
      </c>
      <c r="J112" s="5">
        <f t="shared" si="12"/>
        <v>149.14385157536319</v>
      </c>
      <c r="K112" s="5">
        <f t="shared" si="8"/>
        <v>149.52214924596169</v>
      </c>
      <c r="L112" s="5">
        <f t="shared" si="13"/>
        <v>36.057870577132725</v>
      </c>
    </row>
    <row r="113" spans="6:12">
      <c r="F113">
        <f t="shared" si="9"/>
        <v>108</v>
      </c>
      <c r="G113" s="5">
        <f t="shared" si="10"/>
        <v>2314.2857142857115</v>
      </c>
      <c r="H113" s="5">
        <f t="shared" si="11"/>
        <v>2335.7142857142831</v>
      </c>
      <c r="I113" s="5">
        <f t="shared" si="7"/>
        <v>6.3479201411464504E-3</v>
      </c>
      <c r="J113" s="5">
        <f t="shared" si="12"/>
        <v>149.14550411729442</v>
      </c>
      <c r="K113" s="5">
        <f t="shared" si="8"/>
        <v>149.52031600612659</v>
      </c>
      <c r="L113" s="5">
        <f t="shared" si="13"/>
        <v>35.711250096217036</v>
      </c>
    </row>
    <row r="114" spans="6:12">
      <c r="F114">
        <f t="shared" si="9"/>
        <v>109</v>
      </c>
      <c r="G114" s="5">
        <f t="shared" si="10"/>
        <v>2335.7142857142831</v>
      </c>
      <c r="H114" s="5">
        <f t="shared" si="11"/>
        <v>2357.1428571428546</v>
      </c>
      <c r="I114" s="5">
        <f t="shared" si="7"/>
        <v>6.2896823416863914E-3</v>
      </c>
      <c r="J114" s="5">
        <f t="shared" si="12"/>
        <v>149.14712697607973</v>
      </c>
      <c r="K114" s="5">
        <f t="shared" si="8"/>
        <v>149.51851673084263</v>
      </c>
      <c r="L114" s="5">
        <f t="shared" si="13"/>
        <v>35.371181689341874</v>
      </c>
    </row>
    <row r="115" spans="6:12">
      <c r="F115">
        <f t="shared" si="9"/>
        <v>110</v>
      </c>
      <c r="G115" s="5">
        <f t="shared" si="10"/>
        <v>2357.1428571428546</v>
      </c>
      <c r="H115" s="5">
        <f t="shared" si="11"/>
        <v>2378.5714285714262</v>
      </c>
      <c r="I115" s="5">
        <f t="shared" si="7"/>
        <v>6.2325034113074242E-3</v>
      </c>
      <c r="J115" s="5">
        <f t="shared" si="12"/>
        <v>149.14872094605801</v>
      </c>
      <c r="K115" s="5">
        <f t="shared" si="8"/>
        <v>149.51675048708449</v>
      </c>
      <c r="L115" s="5">
        <f t="shared" si="13"/>
        <v>35.037482071311132</v>
      </c>
    </row>
    <row r="116" spans="6:12">
      <c r="F116">
        <f t="shared" si="9"/>
        <v>111</v>
      </c>
      <c r="G116" s="5">
        <f t="shared" si="10"/>
        <v>2378.5714285714262</v>
      </c>
      <c r="H116" s="5">
        <f t="shared" si="11"/>
        <v>2399.9999999999977</v>
      </c>
      <c r="I116" s="5">
        <f t="shared" si="7"/>
        <v>6.1763547319262741E-3</v>
      </c>
      <c r="J116" s="5">
        <f t="shared" si="12"/>
        <v>149.15028679343661</v>
      </c>
      <c r="K116" s="5">
        <f t="shared" si="8"/>
        <v>149.51501637563806</v>
      </c>
      <c r="L116" s="5">
        <f t="shared" si="13"/>
        <v>34.709974711915919</v>
      </c>
    </row>
    <row r="117" spans="6:12">
      <c r="F117">
        <f t="shared" si="9"/>
        <v>112</v>
      </c>
      <c r="G117" s="5">
        <f t="shared" si="10"/>
        <v>2399.9999999999977</v>
      </c>
      <c r="H117" s="5">
        <f t="shared" si="11"/>
        <v>2421.4285714285693</v>
      </c>
      <c r="I117" s="5">
        <f t="shared" si="7"/>
        <v>6.1212087075340751E-3</v>
      </c>
      <c r="J117" s="5">
        <f t="shared" si="12"/>
        <v>149.15182525752704</v>
      </c>
      <c r="K117" s="5">
        <f t="shared" si="8"/>
        <v>149.51331352958431</v>
      </c>
      <c r="L117" s="5">
        <f t="shared" si="13"/>
        <v>34.388489527957383</v>
      </c>
    </row>
    <row r="118" spans="6:12">
      <c r="F118">
        <f t="shared" si="9"/>
        <v>113</v>
      </c>
      <c r="G118" s="5">
        <f t="shared" si="10"/>
        <v>2421.4285714285693</v>
      </c>
      <c r="H118" s="5">
        <f t="shared" si="11"/>
        <v>2442.8571428571408</v>
      </c>
      <c r="I118" s="5">
        <f t="shared" si="7"/>
        <v>6.0670387189718268E-3</v>
      </c>
      <c r="J118" s="5">
        <f t="shared" si="12"/>
        <v>149.15333705191591</v>
      </c>
      <c r="K118" s="5">
        <f t="shared" si="8"/>
        <v>149.511641112864</v>
      </c>
      <c r="L118" s="5">
        <f t="shared" si="13"/>
        <v>34.072862592915314</v>
      </c>
    </row>
    <row r="119" spans="6:12">
      <c r="F119">
        <f t="shared" si="9"/>
        <v>114</v>
      </c>
      <c r="G119" s="5">
        <f t="shared" si="10"/>
        <v>2442.8571428571408</v>
      </c>
      <c r="H119" s="5">
        <f t="shared" si="11"/>
        <v>2464.2857142857124</v>
      </c>
      <c r="I119" s="5">
        <f t="shared" si="7"/>
        <v>6.0138190810861084E-3</v>
      </c>
      <c r="J119" s="5">
        <f t="shared" si="12"/>
        <v>149.1548228655754</v>
      </c>
      <c r="K119" s="5">
        <f t="shared" si="8"/>
        <v>149.50999831891821</v>
      </c>
      <c r="L119" s="5">
        <f t="shared" si="13"/>
        <v>33.762935858751234</v>
      </c>
    </row>
    <row r="120" spans="6:12">
      <c r="F120">
        <f t="shared" si="9"/>
        <v>115</v>
      </c>
      <c r="G120" s="5">
        <f t="shared" si="10"/>
        <v>2464.2857142857124</v>
      </c>
      <c r="H120" s="5">
        <f t="shared" si="11"/>
        <v>2485.714285714284</v>
      </c>
      <c r="I120" s="5">
        <f t="shared" si="7"/>
        <v>5.9615250021201422E-3</v>
      </c>
      <c r="J120" s="5">
        <f t="shared" si="12"/>
        <v>149.15628336391649</v>
      </c>
      <c r="K120" s="5">
        <f t="shared" si="8"/>
        <v>149.50838436939998</v>
      </c>
      <c r="L120" s="5">
        <f t="shared" si="13"/>
        <v>33.458556898211889</v>
      </c>
    </row>
    <row r="121" spans="6:12">
      <c r="F121">
        <f t="shared" si="9"/>
        <v>116</v>
      </c>
      <c r="G121" s="5">
        <f t="shared" si="10"/>
        <v>2485.714285714284</v>
      </c>
      <c r="H121" s="5">
        <f t="shared" si="11"/>
        <v>2507.1428571428555</v>
      </c>
      <c r="I121" s="5">
        <f t="shared" si="7"/>
        <v>5.9101325452053134E-3</v>
      </c>
      <c r="J121" s="5">
        <f t="shared" si="12"/>
        <v>149.15771918978862</v>
      </c>
      <c r="K121" s="5">
        <f t="shared" si="8"/>
        <v>149.50679851295283</v>
      </c>
      <c r="L121" s="5">
        <f t="shared" si="13"/>
        <v>33.159578657144159</v>
      </c>
    </row>
    <row r="122" spans="6:12">
      <c r="F122">
        <f t="shared" si="9"/>
        <v>117</v>
      </c>
      <c r="G122" s="5">
        <f t="shared" si="10"/>
        <v>2507.1428571428555</v>
      </c>
      <c r="H122" s="5">
        <f t="shared" si="11"/>
        <v>2528.5714285714271</v>
      </c>
      <c r="I122" s="5">
        <f t="shared" si="7"/>
        <v>5.8596185918274903E-3</v>
      </c>
      <c r="J122" s="5">
        <f t="shared" si="12"/>
        <v>149.15913096442873</v>
      </c>
      <c r="K122" s="5">
        <f t="shared" si="8"/>
        <v>149.50524002405223</v>
      </c>
      <c r="L122" s="5">
        <f t="shared" si="13"/>
        <v>32.865859218380763</v>
      </c>
    </row>
    <row r="123" spans="6:12">
      <c r="F123">
        <f t="shared" si="9"/>
        <v>118</v>
      </c>
      <c r="G123" s="5">
        <f t="shared" si="10"/>
        <v>2528.5714285714271</v>
      </c>
      <c r="H123" s="5">
        <f t="shared" si="11"/>
        <v>2549.9999999999986</v>
      </c>
      <c r="I123" s="5">
        <f t="shared" si="7"/>
        <v>5.8099608071509844E-3</v>
      </c>
      <c r="J123" s="5">
        <f t="shared" si="12"/>
        <v>149.16051928836293</v>
      </c>
      <c r="K123" s="5">
        <f t="shared" si="8"/>
        <v>149.50370820190611</v>
      </c>
      <c r="L123" s="5">
        <f t="shared" si="13"/>
        <v>32.577261581534472</v>
      </c>
    </row>
    <row r="124" spans="6:12">
      <c r="F124">
        <f t="shared" si="9"/>
        <v>119</v>
      </c>
      <c r="G124" s="5">
        <f t="shared" si="10"/>
        <v>2549.9999999999986</v>
      </c>
      <c r="H124" s="5">
        <f t="shared" si="11"/>
        <v>2571.4285714285702</v>
      </c>
      <c r="I124" s="5">
        <f t="shared" si="7"/>
        <v>5.7611376070908918E-3</v>
      </c>
      <c r="J124" s="5">
        <f t="shared" si="12"/>
        <v>149.16188474226323</v>
      </c>
      <c r="K124" s="5">
        <f t="shared" si="8"/>
        <v>149.50220236941101</v>
      </c>
      <c r="L124" s="5">
        <f t="shared" si="13"/>
        <v>32.293653452026724</v>
      </c>
    </row>
    <row r="125" spans="6:12">
      <c r="F125">
        <f t="shared" si="9"/>
        <v>120</v>
      </c>
      <c r="G125" s="5">
        <f t="shared" si="10"/>
        <v>2571.4285714285702</v>
      </c>
      <c r="H125" s="5">
        <f t="shared" si="11"/>
        <v>2592.8571428571418</v>
      </c>
      <c r="I125" s="5">
        <f t="shared" si="7"/>
        <v>5.7131281270318014E-3</v>
      </c>
      <c r="J125" s="5">
        <f t="shared" si="12"/>
        <v>149.16322788776208</v>
      </c>
      <c r="K125" s="5">
        <f t="shared" si="8"/>
        <v>149.50072187216074</v>
      </c>
      <c r="L125" s="5">
        <f t="shared" si="13"/>
        <v>32.014907038664738</v>
      </c>
    </row>
    <row r="126" spans="6:12">
      <c r="F126">
        <f t="shared" si="9"/>
        <v>121</v>
      </c>
      <c r="G126" s="5">
        <f t="shared" si="10"/>
        <v>2592.8571428571418</v>
      </c>
      <c r="H126" s="5">
        <f t="shared" si="11"/>
        <v>2614.2857142857133</v>
      </c>
      <c r="I126" s="5">
        <f t="shared" si="7"/>
        <v>5.6659121920976541E-3</v>
      </c>
      <c r="J126" s="5">
        <f t="shared" si="12"/>
        <v>149.16454926822726</v>
      </c>
      <c r="K126" s="5">
        <f t="shared" si="8"/>
        <v>149.49926607750407</v>
      </c>
      <c r="L126" s="5">
        <f t="shared" si="13"/>
        <v>31.740898869910659</v>
      </c>
    </row>
    <row r="127" spans="6:12">
      <c r="F127">
        <f t="shared" si="9"/>
        <v>122</v>
      </c>
      <c r="G127" s="5">
        <f t="shared" si="10"/>
        <v>2614.2857142857133</v>
      </c>
      <c r="H127" s="5">
        <f t="shared" si="11"/>
        <v>2635.7142857142849</v>
      </c>
      <c r="I127" s="5">
        <f t="shared" si="7"/>
        <v>5.6194702888837387E-3</v>
      </c>
      <c r="J127" s="5">
        <f t="shared" si="12"/>
        <v>149.16584940949889</v>
      </c>
      <c r="K127" s="5">
        <f t="shared" si="8"/>
        <v>149.49783437364931</v>
      </c>
      <c r="L127" s="5">
        <f t="shared" si="13"/>
        <v>31.471509606280343</v>
      </c>
    </row>
    <row r="128" spans="6:12">
      <c r="F128">
        <f t="shared" si="9"/>
        <v>123</v>
      </c>
      <c r="G128" s="5">
        <f t="shared" si="10"/>
        <v>2635.7142857142849</v>
      </c>
      <c r="H128" s="5">
        <f t="shared" si="11"/>
        <v>2657.1428571428564</v>
      </c>
      <c r="I128" s="5">
        <f t="shared" si="7"/>
        <v>5.5737835385676103E-3</v>
      </c>
      <c r="J128" s="5">
        <f t="shared" si="12"/>
        <v>149.16712882059133</v>
      </c>
      <c r="K128" s="5">
        <f t="shared" si="8"/>
        <v>149.49642616881235</v>
      </c>
      <c r="L128" s="5">
        <f t="shared" si="13"/>
        <v>31.206623875578845</v>
      </c>
    </row>
    <row r="129" spans="6:12">
      <c r="F129">
        <f t="shared" si="9"/>
        <v>124</v>
      </c>
      <c r="G129" s="5">
        <f t="shared" si="10"/>
        <v>2657.1428571428564</v>
      </c>
      <c r="H129" s="5">
        <f t="shared" si="11"/>
        <v>2678.571428571428</v>
      </c>
      <c r="I129" s="5">
        <f t="shared" si="7"/>
        <v>5.5288336713210963E-3</v>
      </c>
      <c r="J129" s="5">
        <f t="shared" si="12"/>
        <v>149.16838799436135</v>
      </c>
      <c r="K129" s="5">
        <f t="shared" si="8"/>
        <v>149.49504089040647</v>
      </c>
      <c r="L129" s="5">
        <f t="shared" si="13"/>
        <v>30.946130102716289</v>
      </c>
    </row>
    <row r="130" spans="6:12">
      <c r="F130">
        <f t="shared" si="9"/>
        <v>125</v>
      </c>
      <c r="G130" s="5">
        <f t="shared" si="10"/>
        <v>2678.571428571428</v>
      </c>
      <c r="H130" s="5">
        <f t="shared" si="11"/>
        <v>2699.9999999999995</v>
      </c>
      <c r="I130" s="5">
        <f t="shared" si="7"/>
        <v>5.4846030019505276E-3</v>
      </c>
      <c r="J130" s="5">
        <f t="shared" si="12"/>
        <v>149.16962740814495</v>
      </c>
      <c r="K130" s="5">
        <f t="shared" si="8"/>
        <v>149.49367798427076</v>
      </c>
      <c r="L130" s="5">
        <f t="shared" si="13"/>
        <v>30.689920363935183</v>
      </c>
    </row>
    <row r="131" spans="6:12">
      <c r="F131">
        <f t="shared" si="9"/>
        <v>126</v>
      </c>
      <c r="G131" s="5">
        <f t="shared" si="10"/>
        <v>2699.9999999999995</v>
      </c>
      <c r="H131" s="5">
        <f t="shared" si="11"/>
        <v>2721.4285714285711</v>
      </c>
      <c r="I131" s="5">
        <f t="shared" si="7"/>
        <v>5.4410744066969519E-3</v>
      </c>
      <c r="J131" s="5">
        <f t="shared" si="12"/>
        <v>149.17084752436389</v>
      </c>
      <c r="K131" s="5">
        <f t="shared" si="8"/>
        <v>149.49233691393582</v>
      </c>
      <c r="L131" s="5">
        <f t="shared" si="13"/>
        <v>30.43789022929418</v>
      </c>
    </row>
    <row r="132" spans="6:12">
      <c r="F132">
        <f t="shared" si="9"/>
        <v>127</v>
      </c>
      <c r="G132" s="5">
        <f t="shared" si="10"/>
        <v>2721.4285714285711</v>
      </c>
      <c r="H132" s="5">
        <f t="shared" si="11"/>
        <v>2742.8571428571427</v>
      </c>
      <c r="I132" s="5">
        <f t="shared" si="7"/>
        <v>5.3982313011324088E-3</v>
      </c>
      <c r="J132" s="5">
        <f t="shared" si="12"/>
        <v>149.17204879110452</v>
      </c>
      <c r="K132" s="5">
        <f t="shared" si="8"/>
        <v>149.49101715992401</v>
      </c>
      <c r="L132" s="5">
        <f t="shared" si="13"/>
        <v>30.189938628852225</v>
      </c>
    </row>
    <row r="133" spans="6:12">
      <c r="F133">
        <f t="shared" si="9"/>
        <v>128</v>
      </c>
      <c r="G133" s="5">
        <f t="shared" si="10"/>
        <v>2742.8571428571427</v>
      </c>
      <c r="H133" s="5">
        <f t="shared" si="11"/>
        <v>2764.2857142857142</v>
      </c>
      <c r="I133" s="5">
        <f t="shared" si="7"/>
        <v>5.3560576190923121E-3</v>
      </c>
      <c r="J133" s="5">
        <f t="shared" si="12"/>
        <v>149.17323164266926</v>
      </c>
      <c r="K133" s="5">
        <f t="shared" si="8"/>
        <v>149.48971821908268</v>
      </c>
      <c r="L133" s="5">
        <f t="shared" si="13"/>
        <v>29.945967719172653</v>
      </c>
    </row>
    <row r="134" spans="6:12">
      <c r="F134">
        <f t="shared" si="9"/>
        <v>129</v>
      </c>
      <c r="G134" s="5">
        <f t="shared" si="10"/>
        <v>2764.2857142857142</v>
      </c>
      <c r="H134" s="5">
        <f t="shared" si="11"/>
        <v>2785.7142857142858</v>
      </c>
      <c r="I134" s="5">
        <f t="shared" ref="I134:I173" si="14">$B$18/(G134*$B$2)</f>
        <v>5.3145377925877197E-3</v>
      </c>
      <c r="J134" s="5">
        <f t="shared" si="12"/>
        <v>149.1743965001032</v>
      </c>
      <c r="K134" s="5">
        <f t="shared" ref="K134:K172" si="15">(G134*J134 + $B$20*$B$10)/H134</f>
        <v>149.48843960394854</v>
      </c>
      <c r="L134" s="5">
        <f t="shared" si="13"/>
        <v>29.705882752173967</v>
      </c>
    </row>
    <row r="135" spans="6:12">
      <c r="F135">
        <f t="shared" ref="F135:F173" si="16">F134+1</f>
        <v>130</v>
      </c>
      <c r="G135" s="5">
        <f t="shared" ref="G135:G173" si="17">H134</f>
        <v>2785.7142857142858</v>
      </c>
      <c r="H135" s="5">
        <f t="shared" ref="H135:H172" si="18">G135+$B$20</f>
        <v>2807.1428571428573</v>
      </c>
      <c r="I135" s="5">
        <f t="shared" si="14"/>
        <v>5.2736567326447372E-3</v>
      </c>
      <c r="J135" s="5">
        <f t="shared" ref="J135:J173" si="19">$B$11+((K134-$B$11)*EXP(-I135))</f>
        <v>149.17554377169654</v>
      </c>
      <c r="K135" s="5">
        <f t="shared" si="15"/>
        <v>149.48718084214161</v>
      </c>
      <c r="L135" s="5">
        <f t="shared" ref="L135:L173" si="20">(H135*$B$2)*(K134-K135)</f>
        <v>29.469591954342551</v>
      </c>
    </row>
    <row r="136" spans="6:12">
      <c r="F136">
        <f t="shared" si="16"/>
        <v>131</v>
      </c>
      <c r="G136" s="5">
        <f t="shared" si="17"/>
        <v>2807.1428571428573</v>
      </c>
      <c r="H136" s="5">
        <f t="shared" si="18"/>
        <v>2828.5714285714289</v>
      </c>
      <c r="I136" s="5">
        <f t="shared" si="14"/>
        <v>5.2333998110214944E-3</v>
      </c>
      <c r="J136" s="5">
        <f t="shared" si="19"/>
        <v>149.17667385346448</v>
      </c>
      <c r="K136" s="5">
        <f t="shared" si="15"/>
        <v>149.48594147578672</v>
      </c>
      <c r="L136" s="5">
        <f t="shared" si="20"/>
        <v>29.237006416642465</v>
      </c>
    </row>
    <row r="137" spans="6:12">
      <c r="F137">
        <f t="shared" si="16"/>
        <v>132</v>
      </c>
      <c r="G137" s="5">
        <f t="shared" si="17"/>
        <v>2828.5714285714289</v>
      </c>
      <c r="H137" s="5">
        <f t="shared" si="18"/>
        <v>2850.0000000000005</v>
      </c>
      <c r="I137" s="5">
        <f t="shared" si="14"/>
        <v>5.1937528427561802E-3</v>
      </c>
      <c r="J137" s="5">
        <f t="shared" si="19"/>
        <v>149.17778712960529</v>
      </c>
      <c r="K137" s="5">
        <f t="shared" si="15"/>
        <v>149.48472106096165</v>
      </c>
      <c r="L137" s="5">
        <f t="shared" si="20"/>
        <v>29.008039977095795</v>
      </c>
    </row>
    <row r="138" spans="6:12">
      <c r="F138">
        <f t="shared" si="16"/>
        <v>133</v>
      </c>
      <c r="G138" s="5">
        <f t="shared" si="17"/>
        <v>2850.0000000000005</v>
      </c>
      <c r="H138" s="5">
        <f t="shared" si="18"/>
        <v>2871.428571428572</v>
      </c>
      <c r="I138" s="5">
        <f t="shared" si="14"/>
        <v>5.1547020695023741E-3</v>
      </c>
      <c r="J138" s="5">
        <f t="shared" si="19"/>
        <v>149.17888397293851</v>
      </c>
      <c r="K138" s="5">
        <f t="shared" si="15"/>
        <v>149.4835191671703</v>
      </c>
      <c r="L138" s="5">
        <f t="shared" si="20"/>
        <v>28.782609116945153</v>
      </c>
    </row>
    <row r="139" spans="6:12">
      <c r="F139">
        <f t="shared" si="16"/>
        <v>134</v>
      </c>
      <c r="G139" s="5">
        <f t="shared" si="17"/>
        <v>2871.428571428572</v>
      </c>
      <c r="H139" s="5">
        <f t="shared" si="18"/>
        <v>2892.8571428571436</v>
      </c>
      <c r="I139" s="5">
        <f t="shared" si="14"/>
        <v>5.1162341436105652E-3</v>
      </c>
      <c r="J139" s="5">
        <f t="shared" si="19"/>
        <v>149.17996474532322</v>
      </c>
      <c r="K139" s="5">
        <f t="shared" si="15"/>
        <v>149.48233537683933</v>
      </c>
      <c r="L139" s="5">
        <f t="shared" si="20"/>
        <v>28.560632863688596</v>
      </c>
    </row>
    <row r="140" spans="6:12">
      <c r="F140">
        <f t="shared" si="16"/>
        <v>135</v>
      </c>
      <c r="G140" s="5">
        <f t="shared" si="17"/>
        <v>2892.8571428571436</v>
      </c>
      <c r="H140" s="5">
        <f t="shared" si="18"/>
        <v>2914.2857142857151</v>
      </c>
      <c r="I140" s="5">
        <f t="shared" si="14"/>
        <v>5.0783361129171532E-3</v>
      </c>
      <c r="J140" s="5">
        <f t="shared" si="19"/>
        <v>149.18102979805838</v>
      </c>
      <c r="K140" s="5">
        <f t="shared" si="15"/>
        <v>149.48116928483734</v>
      </c>
      <c r="L140" s="5">
        <f t="shared" si="20"/>
        <v>28.342032693058048</v>
      </c>
    </row>
    <row r="141" spans="6:12">
      <c r="F141">
        <f t="shared" si="16"/>
        <v>136</v>
      </c>
      <c r="G141" s="5">
        <f t="shared" si="17"/>
        <v>2914.2857142857151</v>
      </c>
      <c r="H141" s="5">
        <f t="shared" si="18"/>
        <v>2935.7142857142867</v>
      </c>
      <c r="I141" s="5">
        <f t="shared" si="14"/>
        <v>5.040995406204527E-3</v>
      </c>
      <c r="J141" s="5">
        <f t="shared" si="19"/>
        <v>149.18207947226557</v>
      </c>
      <c r="K141" s="5">
        <f t="shared" si="15"/>
        <v>149.48002049801545</v>
      </c>
      <c r="L141" s="5">
        <f t="shared" si="20"/>
        <v>28.126732434664984</v>
      </c>
    </row>
    <row r="142" spans="6:12">
      <c r="F142">
        <f t="shared" si="16"/>
        <v>137</v>
      </c>
      <c r="G142" s="5">
        <f t="shared" si="17"/>
        <v>2935.7142857142867</v>
      </c>
      <c r="H142" s="5">
        <f t="shared" si="18"/>
        <v>2957.1428571428582</v>
      </c>
      <c r="I142" s="5">
        <f t="shared" si="14"/>
        <v>5.0041998192979237E-3</v>
      </c>
      <c r="J142" s="5">
        <f t="shared" si="19"/>
        <v>149.18311409925525</v>
      </c>
      <c r="K142" s="5">
        <f t="shared" si="15"/>
        <v>149.47888863476788</v>
      </c>
      <c r="L142" s="5">
        <f t="shared" si="20"/>
        <v>27.914658190446136</v>
      </c>
    </row>
    <row r="143" spans="6:12">
      <c r="F143">
        <f t="shared" si="16"/>
        <v>138</v>
      </c>
      <c r="G143" s="5">
        <f t="shared" si="17"/>
        <v>2957.1428571428582</v>
      </c>
      <c r="H143" s="5">
        <f t="shared" si="18"/>
        <v>2978.5714285714298</v>
      </c>
      <c r="I143" s="5">
        <f t="shared" si="14"/>
        <v>4.9679375017667796E-3</v>
      </c>
      <c r="J143" s="5">
        <f t="shared" si="19"/>
        <v>149.18413400087726</v>
      </c>
      <c r="K143" s="5">
        <f t="shared" si="15"/>
        <v>149.47777332461195</v>
      </c>
      <c r="L143" s="5">
        <f t="shared" si="20"/>
        <v>27.705738243717487</v>
      </c>
    </row>
    <row r="144" spans="6:12">
      <c r="F144">
        <f t="shared" si="16"/>
        <v>139</v>
      </c>
      <c r="G144" s="5">
        <f t="shared" si="17"/>
        <v>2978.5714285714298</v>
      </c>
      <c r="H144" s="5">
        <f t="shared" si="18"/>
        <v>3000.0000000000014</v>
      </c>
      <c r="I144" s="5">
        <f t="shared" si="14"/>
        <v>4.932196944200112E-3</v>
      </c>
      <c r="J144" s="5">
        <f t="shared" si="19"/>
        <v>149.1851394898564</v>
      </c>
      <c r="K144" s="5">
        <f t="shared" si="15"/>
        <v>149.476674207786</v>
      </c>
      <c r="L144" s="5">
        <f t="shared" si="20"/>
        <v>27.499902985040887</v>
      </c>
    </row>
    <row r="145" spans="6:12">
      <c r="F145">
        <f t="shared" si="16"/>
        <v>140</v>
      </c>
      <c r="G145" s="5">
        <f t="shared" si="17"/>
        <v>3000.0000000000014</v>
      </c>
      <c r="H145" s="5">
        <f t="shared" si="18"/>
        <v>3021.4285714285729</v>
      </c>
      <c r="I145" s="5">
        <f t="shared" si="14"/>
        <v>4.8969669660272538E-3</v>
      </c>
      <c r="J145" s="5">
        <f t="shared" si="19"/>
        <v>149.1861308701138</v>
      </c>
      <c r="K145" s="5">
        <f t="shared" si="15"/>
        <v>149.47559093486475</v>
      </c>
      <c r="L145" s="5">
        <f t="shared" si="20"/>
        <v>27.297084836018371</v>
      </c>
    </row>
    <row r="146" spans="6:12">
      <c r="F146">
        <f t="shared" si="16"/>
        <v>141</v>
      </c>
      <c r="G146" s="5">
        <f t="shared" si="17"/>
        <v>3021.4285714285729</v>
      </c>
      <c r="H146" s="5">
        <f t="shared" si="18"/>
        <v>3042.8571428571445</v>
      </c>
      <c r="I146" s="5">
        <f t="shared" si="14"/>
        <v>4.8622367038568476E-3</v>
      </c>
      <c r="J146" s="5">
        <f t="shared" si="19"/>
        <v>149.18710843707493</v>
      </c>
      <c r="K146" s="5">
        <f t="shared" si="15"/>
        <v>149.47452316639129</v>
      </c>
      <c r="L146" s="5">
        <f t="shared" si="20"/>
        <v>27.097218166097203</v>
      </c>
    </row>
    <row r="147" spans="6:12">
      <c r="F147">
        <f t="shared" si="16"/>
        <v>142</v>
      </c>
      <c r="G147" s="5">
        <f t="shared" si="17"/>
        <v>3042.8571428571445</v>
      </c>
      <c r="H147" s="5">
        <f t="shared" si="18"/>
        <v>3064.285714285716</v>
      </c>
      <c r="I147" s="5">
        <f t="shared" si="14"/>
        <v>4.8279956003085597E-3</v>
      </c>
      <c r="J147" s="5">
        <f t="shared" si="19"/>
        <v>149.18807247796451</v>
      </c>
      <c r="K147" s="5">
        <f t="shared" si="15"/>
        <v>149.47347057252421</v>
      </c>
      <c r="L147" s="5">
        <f t="shared" si="20"/>
        <v>26.900239237819413</v>
      </c>
    </row>
    <row r="148" spans="6:12">
      <c r="F148">
        <f t="shared" si="16"/>
        <v>143</v>
      </c>
      <c r="G148" s="5">
        <f t="shared" si="17"/>
        <v>3064.285714285716</v>
      </c>
      <c r="H148" s="5">
        <f t="shared" si="18"/>
        <v>3085.7142857142876</v>
      </c>
      <c r="I148" s="5">
        <f t="shared" si="14"/>
        <v>4.794233393313395E-3</v>
      </c>
      <c r="J148" s="5">
        <f t="shared" si="19"/>
        <v>149.18902327208951</v>
      </c>
      <c r="K148" s="5">
        <f t="shared" si="15"/>
        <v>149.47243283270001</v>
      </c>
      <c r="L148" s="5">
        <f t="shared" si="20"/>
        <v>26.706086127202738</v>
      </c>
    </row>
    <row r="149" spans="6:12">
      <c r="F149">
        <f t="shared" si="16"/>
        <v>144</v>
      </c>
      <c r="G149" s="5">
        <f t="shared" si="17"/>
        <v>3085.7142857142876</v>
      </c>
      <c r="H149" s="5">
        <f t="shared" si="18"/>
        <v>3107.1428571428592</v>
      </c>
      <c r="I149" s="5">
        <f t="shared" si="14"/>
        <v>4.7609401058598287E-3</v>
      </c>
      <c r="J149" s="5">
        <f t="shared" si="19"/>
        <v>149.18996109111021</v>
      </c>
      <c r="K149" s="5">
        <f t="shared" si="15"/>
        <v>149.47140963530944</v>
      </c>
      <c r="L149" s="5">
        <f t="shared" si="20"/>
        <v>26.514698665962825</v>
      </c>
    </row>
    <row r="150" spans="6:12">
      <c r="F150">
        <f t="shared" si="16"/>
        <v>145</v>
      </c>
      <c r="G150" s="5">
        <f t="shared" si="17"/>
        <v>3107.1428571428592</v>
      </c>
      <c r="H150" s="5">
        <f t="shared" si="18"/>
        <v>3128.5714285714307</v>
      </c>
      <c r="I150" s="5">
        <f t="shared" si="14"/>
        <v>4.7281060361642436E-3</v>
      </c>
      <c r="J150" s="5">
        <f t="shared" si="19"/>
        <v>149.19088619930034</v>
      </c>
      <c r="K150" s="5">
        <f t="shared" si="15"/>
        <v>149.47040067738732</v>
      </c>
      <c r="L150" s="5">
        <f t="shared" si="20"/>
        <v>26.326018377762143</v>
      </c>
    </row>
    <row r="151" spans="6:12">
      <c r="F151">
        <f t="shared" si="16"/>
        <v>146</v>
      </c>
      <c r="G151" s="5">
        <f t="shared" si="17"/>
        <v>3128.5714285714307</v>
      </c>
      <c r="H151" s="5">
        <f t="shared" si="18"/>
        <v>3150.0000000000023</v>
      </c>
      <c r="I151" s="5">
        <f t="shared" si="14"/>
        <v>4.6957217482453103E-3</v>
      </c>
      <c r="J151" s="5">
        <f t="shared" si="19"/>
        <v>149.1917988537968</v>
      </c>
      <c r="K151" s="5">
        <f t="shared" si="15"/>
        <v>149.46940566431519</v>
      </c>
      <c r="L151" s="5">
        <f t="shared" si="20"/>
        <v>26.139988417872178</v>
      </c>
    </row>
    <row r="152" spans="6:12">
      <c r="F152">
        <f t="shared" si="16"/>
        <v>147</v>
      </c>
      <c r="G152" s="5">
        <f t="shared" si="17"/>
        <v>3150.0000000000023</v>
      </c>
      <c r="H152" s="5">
        <f t="shared" si="18"/>
        <v>3171.4285714285738</v>
      </c>
      <c r="I152" s="5">
        <f t="shared" si="14"/>
        <v>4.6637780628830975E-3</v>
      </c>
      <c r="J152" s="5">
        <f t="shared" si="19"/>
        <v>149.19269930483898</v>
      </c>
      <c r="K152" s="5">
        <f t="shared" si="15"/>
        <v>149.468424309536</v>
      </c>
      <c r="L152" s="5">
        <f t="shared" si="20"/>
        <v>25.956553522364551</v>
      </c>
    </row>
    <row r="153" spans="6:12">
      <c r="F153">
        <f t="shared" si="16"/>
        <v>148</v>
      </c>
      <c r="G153" s="5">
        <f t="shared" si="17"/>
        <v>3171.4285714285738</v>
      </c>
      <c r="H153" s="5">
        <f t="shared" si="18"/>
        <v>3192.8571428571454</v>
      </c>
      <c r="I153" s="5">
        <f t="shared" si="14"/>
        <v>4.6322660489446985E-3</v>
      </c>
      <c r="J153" s="5">
        <f t="shared" si="19"/>
        <v>149.19358779599881</v>
      </c>
      <c r="K153" s="5">
        <f t="shared" si="15"/>
        <v>149.46745633428071</v>
      </c>
      <c r="L153" s="5">
        <f t="shared" si="20"/>
        <v>25.775659944471634</v>
      </c>
    </row>
    <row r="154" spans="6:12">
      <c r="F154">
        <f t="shared" si="16"/>
        <v>149</v>
      </c>
      <c r="G154" s="5">
        <f t="shared" si="17"/>
        <v>3192.8571428571454</v>
      </c>
      <c r="H154" s="5">
        <f t="shared" si="18"/>
        <v>3214.2857142857169</v>
      </c>
      <c r="I154" s="5">
        <f t="shared" si="14"/>
        <v>4.6011770150591637E-3</v>
      </c>
      <c r="J154" s="5">
        <f t="shared" si="19"/>
        <v>149.19446456440153</v>
      </c>
      <c r="K154" s="5">
        <f t="shared" si="15"/>
        <v>149.46650146730551</v>
      </c>
      <c r="L154" s="5">
        <f t="shared" si="20"/>
        <v>25.597255413926256</v>
      </c>
    </row>
    <row r="155" spans="6:12">
      <c r="F155">
        <f t="shared" si="16"/>
        <v>150</v>
      </c>
      <c r="G155" s="5">
        <f t="shared" si="17"/>
        <v>3214.2857142857169</v>
      </c>
      <c r="H155" s="5">
        <f t="shared" si="18"/>
        <v>3235.7142857142885</v>
      </c>
      <c r="I155" s="5">
        <f t="shared" si="14"/>
        <v>4.5705025016254345E-3</v>
      </c>
      <c r="J155" s="5">
        <f t="shared" si="19"/>
        <v>149.1953298409376</v>
      </c>
      <c r="K155" s="5">
        <f t="shared" si="15"/>
        <v>149.46555944464001</v>
      </c>
      <c r="L155" s="5">
        <f t="shared" si="20"/>
        <v>25.421289076466419</v>
      </c>
    </row>
    <row r="156" spans="6:12">
      <c r="F156">
        <f t="shared" si="16"/>
        <v>151</v>
      </c>
      <c r="G156" s="5">
        <f t="shared" si="17"/>
        <v>3235.7142857142885</v>
      </c>
      <c r="H156" s="5">
        <f t="shared" si="18"/>
        <v>3257.1428571428601</v>
      </c>
      <c r="I156" s="5">
        <f t="shared" si="14"/>
        <v>4.5402342731378489E-3</v>
      </c>
      <c r="J156" s="5">
        <f t="shared" si="19"/>
        <v>149.19618385046675</v>
      </c>
      <c r="K156" s="5">
        <f t="shared" si="15"/>
        <v>149.46463000934526</v>
      </c>
      <c r="L156" s="5">
        <f t="shared" si="20"/>
        <v>25.247711452489305</v>
      </c>
    </row>
    <row r="157" spans="6:12">
      <c r="F157">
        <f t="shared" si="16"/>
        <v>152</v>
      </c>
      <c r="G157" s="5">
        <f t="shared" si="17"/>
        <v>3257.1428571428601</v>
      </c>
      <c r="H157" s="5">
        <f t="shared" si="18"/>
        <v>3278.5714285714316</v>
      </c>
      <c r="I157" s="5">
        <f t="shared" si="14"/>
        <v>4.5103643108145739E-3</v>
      </c>
      <c r="J157" s="5">
        <f t="shared" si="19"/>
        <v>149.19702681201343</v>
      </c>
      <c r="K157" s="5">
        <f t="shared" si="15"/>
        <v>149.46371291128131</v>
      </c>
      <c r="L157" s="5">
        <f t="shared" si="20"/>
        <v>25.076474390630931</v>
      </c>
    </row>
    <row r="158" spans="6:12">
      <c r="F158">
        <f t="shared" si="16"/>
        <v>153</v>
      </c>
      <c r="G158" s="5">
        <f t="shared" si="17"/>
        <v>3278.5714285714316</v>
      </c>
      <c r="H158" s="5">
        <f t="shared" si="18"/>
        <v>3300.0000000000032</v>
      </c>
      <c r="I158" s="5">
        <f t="shared" si="14"/>
        <v>4.4808848055151321E-3</v>
      </c>
      <c r="J158" s="5">
        <f t="shared" si="19"/>
        <v>149.19785893895531</v>
      </c>
      <c r="K158" s="5">
        <f t="shared" si="15"/>
        <v>149.46280790688417</v>
      </c>
      <c r="L158" s="5">
        <f t="shared" si="20"/>
        <v>24.907531018084875</v>
      </c>
    </row>
    <row r="159" spans="6:12">
      <c r="F159">
        <f t="shared" si="16"/>
        <v>154</v>
      </c>
      <c r="G159" s="5">
        <f t="shared" si="17"/>
        <v>3300.0000000000032</v>
      </c>
      <c r="H159" s="5">
        <f t="shared" si="18"/>
        <v>3321.4285714285747</v>
      </c>
      <c r="I159" s="5">
        <f t="shared" si="14"/>
        <v>4.4517881509338652E-3</v>
      </c>
      <c r="J159" s="5">
        <f t="shared" si="19"/>
        <v>149.19868043920408</v>
      </c>
      <c r="K159" s="5">
        <f t="shared" si="15"/>
        <v>149.46191475895114</v>
      </c>
      <c r="L159" s="5">
        <f t="shared" si="20"/>
        <v>24.740835707662605</v>
      </c>
    </row>
    <row r="160" spans="6:12">
      <c r="F160">
        <f t="shared" si="16"/>
        <v>155</v>
      </c>
      <c r="G160" s="5">
        <f t="shared" si="17"/>
        <v>3321.4285714285747</v>
      </c>
      <c r="H160" s="5">
        <f t="shared" si="18"/>
        <v>3342.8571428571463</v>
      </c>
      <c r="I160" s="5">
        <f t="shared" si="14"/>
        <v>4.423066937056872E-3</v>
      </c>
      <c r="J160" s="5">
        <f t="shared" si="19"/>
        <v>149.19949151537955</v>
      </c>
      <c r="K160" s="5">
        <f t="shared" si="15"/>
        <v>149.46103323643479</v>
      </c>
      <c r="L160" s="5">
        <f t="shared" si="20"/>
        <v>24.576344028731867</v>
      </c>
    </row>
    <row r="161" spans="6:12">
      <c r="F161">
        <f t="shared" si="16"/>
        <v>156</v>
      </c>
      <c r="G161" s="5">
        <f t="shared" si="17"/>
        <v>3342.8571428571463</v>
      </c>
      <c r="H161" s="5">
        <f t="shared" si="18"/>
        <v>3364.2857142857179</v>
      </c>
      <c r="I161" s="5">
        <f t="shared" si="14"/>
        <v>4.3947139438706099E-3</v>
      </c>
      <c r="J161" s="5">
        <f t="shared" si="19"/>
        <v>149.20029236497712</v>
      </c>
      <c r="K161" s="5">
        <f t="shared" si="15"/>
        <v>149.46016311424478</v>
      </c>
      <c r="L161" s="5">
        <f t="shared" si="20"/>
        <v>24.41401271042179</v>
      </c>
    </row>
    <row r="162" spans="6:12">
      <c r="F162">
        <f t="shared" si="16"/>
        <v>157</v>
      </c>
      <c r="G162" s="5">
        <f t="shared" si="17"/>
        <v>3364.2857142857179</v>
      </c>
      <c r="H162" s="5">
        <f t="shared" si="18"/>
        <v>3385.7142857142894</v>
      </c>
      <c r="I162" s="5">
        <f t="shared" si="14"/>
        <v>4.3667221353109239E-3</v>
      </c>
      <c r="J162" s="5">
        <f t="shared" si="19"/>
        <v>149.20108318052883</v>
      </c>
      <c r="K162" s="5">
        <f t="shared" si="15"/>
        <v>149.45930417305712</v>
      </c>
      <c r="L162" s="5">
        <f t="shared" si="20"/>
        <v>24.253799610029191</v>
      </c>
    </row>
    <row r="163" spans="6:12">
      <c r="F163">
        <f t="shared" si="16"/>
        <v>158</v>
      </c>
      <c r="G163" s="5">
        <f t="shared" si="17"/>
        <v>3385.7142857142894</v>
      </c>
      <c r="H163" s="5">
        <f t="shared" si="18"/>
        <v>3407.142857142861</v>
      </c>
      <c r="I163" s="5">
        <f t="shared" si="14"/>
        <v>4.3390846534418675E-3</v>
      </c>
      <c r="J163" s="5">
        <f t="shared" si="19"/>
        <v>149.20186414975851</v>
      </c>
      <c r="K163" s="5">
        <f t="shared" si="15"/>
        <v>149.45845619913109</v>
      </c>
      <c r="L163" s="5">
        <f t="shared" si="20"/>
        <v>24.095663664617348</v>
      </c>
    </row>
    <row r="164" spans="6:12">
      <c r="F164">
        <f t="shared" si="16"/>
        <v>159</v>
      </c>
      <c r="G164" s="5">
        <f t="shared" si="17"/>
        <v>3407.142857142861</v>
      </c>
      <c r="H164" s="5">
        <f t="shared" si="18"/>
        <v>3428.5714285714325</v>
      </c>
      <c r="I164" s="5">
        <f t="shared" si="14"/>
        <v>4.3117948128541831E-3</v>
      </c>
      <c r="J164" s="5">
        <f t="shared" si="19"/>
        <v>149.20263545573098</v>
      </c>
      <c r="K164" s="5">
        <f t="shared" si="15"/>
        <v>149.45761898413267</v>
      </c>
      <c r="L164" s="5">
        <f t="shared" si="20"/>
        <v>23.939564869301677</v>
      </c>
    </row>
    <row r="165" spans="6:12">
      <c r="F165">
        <f t="shared" si="16"/>
        <v>160</v>
      </c>
      <c r="G165" s="5">
        <f t="shared" si="17"/>
        <v>3428.5714285714325</v>
      </c>
      <c r="H165" s="5">
        <f t="shared" si="18"/>
        <v>3450.0000000000041</v>
      </c>
      <c r="I165" s="5">
        <f t="shared" si="14"/>
        <v>4.2848460952738436E-3</v>
      </c>
      <c r="J165" s="5">
        <f t="shared" si="19"/>
        <v>149.2033972769959</v>
      </c>
      <c r="K165" s="5">
        <f t="shared" si="15"/>
        <v>149.45679232496488</v>
      </c>
      <c r="L165" s="5">
        <f t="shared" si="20"/>
        <v>23.785464234684667</v>
      </c>
    </row>
    <row r="166" spans="6:12">
      <c r="F166">
        <f t="shared" si="16"/>
        <v>161</v>
      </c>
      <c r="G166" s="5">
        <f t="shared" si="17"/>
        <v>3450.0000000000041</v>
      </c>
      <c r="H166" s="5">
        <f t="shared" si="18"/>
        <v>3471.4285714285757</v>
      </c>
      <c r="I166" s="5">
        <f t="shared" si="14"/>
        <v>4.2582321443715224E-3</v>
      </c>
      <c r="J166" s="5">
        <f t="shared" si="19"/>
        <v>149.20414978772618</v>
      </c>
      <c r="K166" s="5">
        <f t="shared" si="15"/>
        <v>149.45597602360442</v>
      </c>
      <c r="L166" s="5">
        <f t="shared" si="20"/>
        <v>23.633323759041268</v>
      </c>
    </row>
    <row r="167" spans="6:12">
      <c r="F167">
        <f t="shared" si="16"/>
        <v>162</v>
      </c>
      <c r="G167" s="5">
        <f t="shared" si="17"/>
        <v>3471.4285714285757</v>
      </c>
      <c r="H167" s="5">
        <f t="shared" si="18"/>
        <v>3492.8571428571472</v>
      </c>
      <c r="I167" s="5">
        <f t="shared" si="14"/>
        <v>4.2319467607642904E-3</v>
      </c>
      <c r="J167" s="5">
        <f t="shared" si="19"/>
        <v>149.20489315785142</v>
      </c>
      <c r="K167" s="5">
        <f t="shared" si="15"/>
        <v>149.45516988694433</v>
      </c>
      <c r="L167" s="5">
        <f t="shared" si="20"/>
        <v>23.483106395516359</v>
      </c>
    </row>
    <row r="168" spans="6:12">
      <c r="F168">
        <f t="shared" si="16"/>
        <v>163</v>
      </c>
      <c r="G168" s="5">
        <f t="shared" si="17"/>
        <v>3492.8571428571472</v>
      </c>
      <c r="H168" s="5">
        <f t="shared" si="18"/>
        <v>3514.2857142857188</v>
      </c>
      <c r="I168" s="5">
        <f t="shared" si="14"/>
        <v>4.2059838972013184E-3</v>
      </c>
      <c r="J168" s="5">
        <f t="shared" si="19"/>
        <v>149.20562755318633</v>
      </c>
      <c r="K168" s="5">
        <f t="shared" si="15"/>
        <v>149.4543737266425</v>
      </c>
      <c r="L168" s="5">
        <f t="shared" si="20"/>
        <v>23.33477602356853</v>
      </c>
    </row>
    <row r="169" spans="6:12">
      <c r="F169">
        <f t="shared" si="16"/>
        <v>164</v>
      </c>
      <c r="G169" s="5">
        <f t="shared" si="17"/>
        <v>3514.2857142857188</v>
      </c>
      <c r="H169" s="5">
        <f t="shared" si="18"/>
        <v>3535.7142857142903</v>
      </c>
      <c r="I169" s="5">
        <f t="shared" si="14"/>
        <v>4.180337653925701E-3</v>
      </c>
      <c r="J169" s="5">
        <f t="shared" si="19"/>
        <v>149.20635313555488</v>
      </c>
      <c r="K169" s="5">
        <f t="shared" si="15"/>
        <v>149.45358735897574</v>
      </c>
      <c r="L169" s="5">
        <f t="shared" si="20"/>
        <v>23.188297419255822</v>
      </c>
    </row>
    <row r="170" spans="6:12">
      <c r="F170">
        <f t="shared" si="16"/>
        <v>165</v>
      </c>
      <c r="G170" s="5">
        <f t="shared" si="17"/>
        <v>3535.7142857142903</v>
      </c>
      <c r="H170" s="5">
        <f t="shared" si="18"/>
        <v>3557.1428571428619</v>
      </c>
      <c r="I170" s="5">
        <f t="shared" si="14"/>
        <v>4.1550022742049388E-3</v>
      </c>
      <c r="J170" s="5">
        <f t="shared" si="19"/>
        <v>149.20707006290945</v>
      </c>
      <c r="K170" s="5">
        <f t="shared" si="15"/>
        <v>149.45281060469915</v>
      </c>
      <c r="L170" s="5">
        <f t="shared" si="20"/>
        <v>23.043636228792533</v>
      </c>
    </row>
    <row r="171" spans="6:12">
      <c r="F171">
        <f t="shared" si="16"/>
        <v>166</v>
      </c>
      <c r="G171" s="5">
        <f t="shared" si="17"/>
        <v>3557.1428571428619</v>
      </c>
      <c r="H171" s="5">
        <f t="shared" si="18"/>
        <v>3578.5714285714334</v>
      </c>
      <c r="I171" s="5">
        <f t="shared" si="14"/>
        <v>4.129972140022981E-3</v>
      </c>
      <c r="J171" s="5">
        <f t="shared" si="19"/>
        <v>149.20777848944627</v>
      </c>
      <c r="K171" s="5">
        <f t="shared" si="15"/>
        <v>149.45204328891063</v>
      </c>
      <c r="L171" s="5">
        <f t="shared" si="20"/>
        <v>22.900758941527005</v>
      </c>
    </row>
    <row r="172" spans="6:12">
      <c r="F172">
        <f t="shared" si="16"/>
        <v>167</v>
      </c>
      <c r="G172" s="5">
        <f t="shared" si="17"/>
        <v>3578.5714285714334</v>
      </c>
      <c r="H172" s="5">
        <f t="shared" si="18"/>
        <v>3600.000000000005</v>
      </c>
      <c r="I172" s="5">
        <f t="shared" si="14"/>
        <v>4.1052417679270353E-3</v>
      </c>
      <c r="J172" s="5">
        <f t="shared" si="19"/>
        <v>149.20847856571629</v>
      </c>
      <c r="K172" s="5">
        <f t="shared" si="15"/>
        <v>149.45128524092036</v>
      </c>
      <c r="L172" s="5">
        <f t="shared" si="20"/>
        <v>22.759632859993676</v>
      </c>
    </row>
    <row r="173" spans="6:12">
      <c r="F173">
        <f t="shared" si="16"/>
        <v>168</v>
      </c>
      <c r="G173" s="5">
        <f t="shared" si="17"/>
        <v>3600.000000000005</v>
      </c>
      <c r="I173" s="5">
        <f t="shared" si="14"/>
        <v>4.0808058050227081E-3</v>
      </c>
      <c r="J173" s="5">
        <f t="shared" si="19"/>
        <v>149.20917043873251</v>
      </c>
      <c r="K173" s="5"/>
      <c r="L173" s="5">
        <f t="shared" si="20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77"/>
  <sheetViews>
    <sheetView workbookViewId="0">
      <selection activeCell="B21" sqref="B21"/>
    </sheetView>
  </sheetViews>
  <sheetFormatPr defaultRowHeight="15"/>
  <cols>
    <col min="1" max="1" width="40.7109375" customWidth="1"/>
    <col min="2" max="3" width="11.85546875" customWidth="1"/>
    <col min="5" max="5" width="6.85546875" customWidth="1"/>
    <col min="6" max="6" width="9.5703125" customWidth="1"/>
    <col min="7" max="7" width="9.42578125" customWidth="1"/>
    <col min="8" max="8" width="11.42578125" customWidth="1"/>
    <col min="9" max="9" width="13.140625" customWidth="1"/>
    <col min="10" max="11" width="12.85546875" customWidth="1"/>
    <col min="12" max="12" width="11" customWidth="1"/>
    <col min="13" max="13" width="12" customWidth="1"/>
    <col min="14" max="14" width="11.5703125" customWidth="1"/>
    <col min="15" max="15" width="9.42578125" customWidth="1"/>
  </cols>
  <sheetData>
    <row r="1" spans="1:15">
      <c r="A1" s="1" t="s">
        <v>2</v>
      </c>
      <c r="E1" s="1" t="s">
        <v>58</v>
      </c>
      <c r="F1" s="10"/>
      <c r="G1" s="5"/>
      <c r="H1" s="5"/>
      <c r="N1" s="5"/>
    </row>
    <row r="2" spans="1:15">
      <c r="A2" s="32" t="s">
        <v>0</v>
      </c>
      <c r="B2" s="32">
        <f>Overview!B2</f>
        <v>8.34</v>
      </c>
      <c r="C2" s="32" t="s">
        <v>1</v>
      </c>
      <c r="F2" s="5"/>
      <c r="G2" s="5"/>
      <c r="H2" s="5"/>
      <c r="N2" s="5"/>
    </row>
    <row r="3" spans="1:15" ht="65.25" customHeight="1">
      <c r="A3" s="32" t="s">
        <v>6</v>
      </c>
      <c r="B3" s="32">
        <f>Overview!B3</f>
        <v>0.13367999999999999</v>
      </c>
      <c r="C3" s="32" t="s">
        <v>7</v>
      </c>
      <c r="E3" s="12" t="s">
        <v>59</v>
      </c>
      <c r="F3" s="14" t="s">
        <v>60</v>
      </c>
      <c r="G3" s="14" t="s">
        <v>64</v>
      </c>
      <c r="H3" s="14" t="s">
        <v>81</v>
      </c>
      <c r="I3" s="14" t="s">
        <v>88</v>
      </c>
      <c r="J3" s="14" t="s">
        <v>89</v>
      </c>
      <c r="K3" s="14" t="s">
        <v>90</v>
      </c>
      <c r="L3" s="14" t="s">
        <v>84</v>
      </c>
      <c r="M3" s="14" t="s">
        <v>85</v>
      </c>
      <c r="N3" s="14" t="s">
        <v>86</v>
      </c>
      <c r="O3" s="14" t="s">
        <v>87</v>
      </c>
    </row>
    <row r="4" spans="1:15">
      <c r="A4" s="32" t="s">
        <v>49</v>
      </c>
      <c r="B4" s="32">
        <f>Overview!B8</f>
        <v>60</v>
      </c>
      <c r="C4" s="32" t="s">
        <v>50</v>
      </c>
      <c r="E4" s="4"/>
      <c r="F4" s="5"/>
      <c r="G4" s="5"/>
      <c r="H4" s="5"/>
      <c r="I4" s="6"/>
      <c r="J4" s="6"/>
      <c r="K4" s="6"/>
      <c r="L4" s="6"/>
      <c r="M4" s="6"/>
      <c r="N4" s="5"/>
    </row>
    <row r="5" spans="1:15">
      <c r="E5">
        <v>1</v>
      </c>
      <c r="F5" s="16">
        <f>$B$15</f>
        <v>40</v>
      </c>
      <c r="G5" s="16">
        <f t="shared" ref="G5:G36" si="0">(($B$21*F5) + ($B$22*$B$11))/($B$21+$B$22)</f>
        <v>40.521217562427331</v>
      </c>
      <c r="H5" s="16">
        <f>$B$22</f>
        <v>183.77190000000002</v>
      </c>
      <c r="I5" s="16">
        <f>H5/$B$2</f>
        <v>22.035000000000004</v>
      </c>
      <c r="J5" s="16">
        <f>$B$23</f>
        <v>98.954099999999997</v>
      </c>
      <c r="K5" s="16">
        <f>J5/$B$2</f>
        <v>11.865</v>
      </c>
      <c r="L5" s="16">
        <f>I5+K5</f>
        <v>33.900000000000006</v>
      </c>
      <c r="M5" s="16">
        <f>G5</f>
        <v>40.521217562427331</v>
      </c>
      <c r="N5" s="5">
        <f>$B$11</f>
        <v>135.13752115713248</v>
      </c>
      <c r="O5" s="20">
        <f>((H5*M5)+(J5*N5))/(H5+J5)</f>
        <v>73.63692382057414</v>
      </c>
    </row>
    <row r="6" spans="1:15">
      <c r="A6" s="1" t="s">
        <v>14</v>
      </c>
      <c r="E6">
        <f>E5+1</f>
        <v>2</v>
      </c>
      <c r="F6" s="16">
        <f>G5</f>
        <v>40.521217562427331</v>
      </c>
      <c r="G6" s="16">
        <f t="shared" si="0"/>
        <v>41.039579597991249</v>
      </c>
      <c r="H6" s="16">
        <f t="shared" ref="H6:H37" si="1">H5+$B$22</f>
        <v>367.54380000000003</v>
      </c>
      <c r="I6" s="16">
        <f t="shared" ref="I6:I69" si="2">H6/$B$2</f>
        <v>44.070000000000007</v>
      </c>
      <c r="J6" s="16">
        <f>J5+$B$23</f>
        <v>197.90819999999999</v>
      </c>
      <c r="K6" s="16">
        <f t="shared" ref="K6:K69" si="3">J6/$B$2</f>
        <v>23.73</v>
      </c>
      <c r="L6" s="16">
        <f t="shared" ref="L6:L69" si="4">I6+K6</f>
        <v>67.800000000000011</v>
      </c>
      <c r="M6" s="16">
        <f t="shared" ref="M6:M37" si="5">((H5*M5)+($B$22*G6))/(H6)</f>
        <v>40.780398580209294</v>
      </c>
      <c r="N6" s="5">
        <f t="shared" ref="N6:N69" si="6">$B$11</f>
        <v>135.13752115713248</v>
      </c>
      <c r="O6" s="20">
        <f t="shared" ref="O6:O69" si="7">((H6*M6)+(J6*N6))/(H6+J6)</f>
        <v>73.805391482132421</v>
      </c>
    </row>
    <row r="7" spans="1:15">
      <c r="A7" s="32" t="s">
        <v>72</v>
      </c>
      <c r="B7" s="33">
        <f>Overview!B7</f>
        <v>3.5168525000000002</v>
      </c>
      <c r="C7" s="3" t="s">
        <v>73</v>
      </c>
      <c r="E7">
        <f t="shared" ref="E7:E71" si="8">E6+1</f>
        <v>3</v>
      </c>
      <c r="F7" s="16">
        <f t="shared" ref="F7:F70" si="9">G6</f>
        <v>41.039579597991249</v>
      </c>
      <c r="G7" s="16">
        <f t="shared" si="0"/>
        <v>41.555101750895361</v>
      </c>
      <c r="H7" s="16">
        <f t="shared" si="1"/>
        <v>551.31570000000011</v>
      </c>
      <c r="I7" s="16">
        <f t="shared" si="2"/>
        <v>66.105000000000018</v>
      </c>
      <c r="J7" s="16">
        <f t="shared" ref="J7:J70" si="10">J6+$B$23</f>
        <v>296.8623</v>
      </c>
      <c r="K7" s="16">
        <f t="shared" si="3"/>
        <v>35.594999999999999</v>
      </c>
      <c r="L7" s="16">
        <f t="shared" si="4"/>
        <v>101.70000000000002</v>
      </c>
      <c r="M7" s="16">
        <f t="shared" si="5"/>
        <v>41.038632970437973</v>
      </c>
      <c r="N7" s="5">
        <f t="shared" si="6"/>
        <v>135.13752115713248</v>
      </c>
      <c r="O7" s="20">
        <f t="shared" si="7"/>
        <v>73.973243835781048</v>
      </c>
    </row>
    <row r="8" spans="1:15">
      <c r="A8" s="9" t="s">
        <v>5</v>
      </c>
      <c r="B8" s="9">
        <v>7</v>
      </c>
      <c r="C8" t="s">
        <v>8</v>
      </c>
      <c r="E8">
        <f t="shared" si="8"/>
        <v>4</v>
      </c>
      <c r="F8" s="16">
        <f t="shared" si="9"/>
        <v>41.555101750895361</v>
      </c>
      <c r="G8" s="16">
        <f t="shared" si="0"/>
        <v>42.067799579635398</v>
      </c>
      <c r="H8" s="16">
        <f t="shared" si="1"/>
        <v>735.08760000000007</v>
      </c>
      <c r="I8" s="16">
        <f t="shared" si="2"/>
        <v>88.140000000000015</v>
      </c>
      <c r="J8" s="16">
        <f t="shared" si="10"/>
        <v>395.81639999999999</v>
      </c>
      <c r="K8" s="16">
        <f t="shared" si="3"/>
        <v>47.46</v>
      </c>
      <c r="L8" s="16">
        <f t="shared" si="4"/>
        <v>135.60000000000002</v>
      </c>
      <c r="M8" s="16">
        <f t="shared" si="5"/>
        <v>41.295924622737338</v>
      </c>
      <c r="N8" s="5">
        <f t="shared" si="6"/>
        <v>135.13752115713248</v>
      </c>
      <c r="O8" s="20">
        <f t="shared" si="7"/>
        <v>74.140483409775641</v>
      </c>
    </row>
    <row r="9" spans="1:15">
      <c r="A9" s="9" t="s">
        <v>9</v>
      </c>
      <c r="B9" s="9">
        <v>12</v>
      </c>
      <c r="C9" t="s">
        <v>8</v>
      </c>
      <c r="E9">
        <f t="shared" si="8"/>
        <v>5</v>
      </c>
      <c r="F9" s="16">
        <f t="shared" si="9"/>
        <v>42.067799579635398</v>
      </c>
      <c r="G9" s="16">
        <f t="shared" si="0"/>
        <v>42.577688557468797</v>
      </c>
      <c r="H9" s="16">
        <f t="shared" si="1"/>
        <v>918.85950000000003</v>
      </c>
      <c r="I9" s="16">
        <f t="shared" si="2"/>
        <v>110.17500000000001</v>
      </c>
      <c r="J9" s="16">
        <f t="shared" si="10"/>
        <v>494.77049999999997</v>
      </c>
      <c r="K9" s="16">
        <f t="shared" si="3"/>
        <v>59.324999999999996</v>
      </c>
      <c r="L9" s="16">
        <f t="shared" si="4"/>
        <v>169.5</v>
      </c>
      <c r="M9" s="16">
        <f t="shared" si="5"/>
        <v>41.552277409683633</v>
      </c>
      <c r="N9" s="5">
        <f t="shared" si="6"/>
        <v>135.13752115713248</v>
      </c>
      <c r="O9" s="20">
        <f t="shared" si="7"/>
        <v>74.307112721290736</v>
      </c>
    </row>
    <row r="10" spans="1:15">
      <c r="A10" s="9" t="s">
        <v>52</v>
      </c>
      <c r="B10" s="9">
        <v>4068</v>
      </c>
      <c r="C10" t="s">
        <v>51</v>
      </c>
      <c r="E10">
        <f t="shared" si="8"/>
        <v>6</v>
      </c>
      <c r="F10" s="16">
        <f t="shared" si="9"/>
        <v>42.577688557468797</v>
      </c>
      <c r="G10" s="16">
        <f t="shared" si="0"/>
        <v>43.084784072881661</v>
      </c>
      <c r="H10" s="16">
        <f t="shared" si="1"/>
        <v>1102.6314</v>
      </c>
      <c r="I10" s="16">
        <f t="shared" si="2"/>
        <v>132.21</v>
      </c>
      <c r="J10" s="16">
        <f t="shared" si="10"/>
        <v>593.72460000000001</v>
      </c>
      <c r="K10" s="16">
        <f t="shared" si="3"/>
        <v>71.19</v>
      </c>
      <c r="L10" s="16">
        <f t="shared" si="4"/>
        <v>203.4</v>
      </c>
      <c r="M10" s="16">
        <f t="shared" si="5"/>
        <v>41.807695186883301</v>
      </c>
      <c r="N10" s="5">
        <f t="shared" si="6"/>
        <v>135.13752115713248</v>
      </c>
      <c r="O10" s="20">
        <f t="shared" si="7"/>
        <v>74.473134276470503</v>
      </c>
    </row>
    <row r="11" spans="1:15">
      <c r="A11" s="23" t="s">
        <v>53</v>
      </c>
      <c r="B11" s="34">
        <f>IF( 'Processing Tank'!B25 &gt; 115,  'Processing Tank'!B25, 115)</f>
        <v>135.13752115713248</v>
      </c>
      <c r="C11" t="s">
        <v>12</v>
      </c>
      <c r="E11">
        <f t="shared" si="8"/>
        <v>7</v>
      </c>
      <c r="F11" s="16">
        <f t="shared" si="9"/>
        <v>43.084784072881661</v>
      </c>
      <c r="G11" s="16">
        <f t="shared" si="0"/>
        <v>43.589101430053212</v>
      </c>
      <c r="H11" s="16">
        <f t="shared" si="1"/>
        <v>1286.4032999999999</v>
      </c>
      <c r="I11" s="16">
        <f t="shared" si="2"/>
        <v>154.245</v>
      </c>
      <c r="J11" s="16">
        <f t="shared" si="10"/>
        <v>692.67870000000005</v>
      </c>
      <c r="K11" s="16">
        <f t="shared" si="3"/>
        <v>83.055000000000007</v>
      </c>
      <c r="L11" s="16">
        <f t="shared" si="4"/>
        <v>237.3</v>
      </c>
      <c r="M11" s="16">
        <f t="shared" si="5"/>
        <v>42.062181793050435</v>
      </c>
      <c r="N11" s="5">
        <f t="shared" si="6"/>
        <v>135.13752115713248</v>
      </c>
      <c r="O11" s="20">
        <f t="shared" si="7"/>
        <v>74.638550570479154</v>
      </c>
    </row>
    <row r="12" spans="1:15">
      <c r="A12" s="9" t="s">
        <v>54</v>
      </c>
      <c r="B12" s="9">
        <v>90</v>
      </c>
      <c r="C12" t="s">
        <v>12</v>
      </c>
      <c r="E12">
        <f t="shared" si="8"/>
        <v>8</v>
      </c>
      <c r="F12" s="16">
        <f t="shared" si="9"/>
        <v>43.589101430053212</v>
      </c>
      <c r="G12" s="16">
        <f t="shared" si="0"/>
        <v>44.090655849317635</v>
      </c>
      <c r="H12" s="16">
        <f t="shared" si="1"/>
        <v>1470.1751999999999</v>
      </c>
      <c r="I12" s="16">
        <f t="shared" si="2"/>
        <v>176.28</v>
      </c>
      <c r="J12" s="16">
        <f t="shared" si="10"/>
        <v>791.63280000000009</v>
      </c>
      <c r="K12" s="16">
        <f t="shared" si="3"/>
        <v>94.920000000000016</v>
      </c>
      <c r="L12" s="16">
        <f t="shared" si="4"/>
        <v>271.20000000000005</v>
      </c>
      <c r="M12" s="16">
        <f t="shared" si="5"/>
        <v>42.315741050083837</v>
      </c>
      <c r="N12" s="5">
        <f t="shared" si="6"/>
        <v>135.13752115713248</v>
      </c>
      <c r="O12" s="20">
        <f t="shared" si="7"/>
        <v>74.803364087550861</v>
      </c>
    </row>
    <row r="13" spans="1:15">
      <c r="A13" s="9" t="s">
        <v>55</v>
      </c>
      <c r="B13" s="9">
        <v>2</v>
      </c>
      <c r="C13" t="s">
        <v>29</v>
      </c>
      <c r="E13">
        <f t="shared" si="8"/>
        <v>9</v>
      </c>
      <c r="F13" s="16">
        <f t="shared" si="9"/>
        <v>44.090655849317635</v>
      </c>
      <c r="G13" s="16">
        <f t="shared" si="0"/>
        <v>44.58946246762347</v>
      </c>
      <c r="H13" s="16">
        <f t="shared" si="1"/>
        <v>1653.9470999999999</v>
      </c>
      <c r="I13" s="16">
        <f t="shared" si="2"/>
        <v>198.315</v>
      </c>
      <c r="J13" s="16">
        <f t="shared" si="10"/>
        <v>890.58690000000013</v>
      </c>
      <c r="K13" s="16">
        <f t="shared" si="3"/>
        <v>106.78500000000001</v>
      </c>
      <c r="L13" s="16">
        <f t="shared" si="4"/>
        <v>305.10000000000002</v>
      </c>
      <c r="M13" s="16">
        <f t="shared" si="5"/>
        <v>42.568376763143796</v>
      </c>
      <c r="N13" s="5">
        <f t="shared" si="6"/>
        <v>135.13752115713248</v>
      </c>
      <c r="O13" s="20">
        <f t="shared" si="7"/>
        <v>74.967577301039839</v>
      </c>
    </row>
    <row r="14" spans="1:15">
      <c r="A14" s="9" t="s">
        <v>57</v>
      </c>
      <c r="B14" s="9">
        <v>4000</v>
      </c>
      <c r="C14" t="s">
        <v>51</v>
      </c>
      <c r="E14">
        <f t="shared" si="8"/>
        <v>10</v>
      </c>
      <c r="F14" s="16">
        <f t="shared" si="9"/>
        <v>44.58946246762347</v>
      </c>
      <c r="G14" s="16">
        <f t="shared" si="0"/>
        <v>45.085536338990408</v>
      </c>
      <c r="H14" s="16">
        <f t="shared" si="1"/>
        <v>1837.7189999999998</v>
      </c>
      <c r="I14" s="16">
        <f t="shared" si="2"/>
        <v>220.35</v>
      </c>
      <c r="J14" s="16">
        <f t="shared" si="10"/>
        <v>989.54100000000017</v>
      </c>
      <c r="K14" s="16">
        <f t="shared" si="3"/>
        <v>118.65000000000002</v>
      </c>
      <c r="L14" s="16">
        <f t="shared" si="4"/>
        <v>339</v>
      </c>
      <c r="M14" s="16">
        <f t="shared" si="5"/>
        <v>42.820092720728461</v>
      </c>
      <c r="N14" s="5">
        <f t="shared" si="6"/>
        <v>135.13752115713248</v>
      </c>
      <c r="O14" s="20">
        <f t="shared" si="7"/>
        <v>75.131192673469869</v>
      </c>
    </row>
    <row r="15" spans="1:15">
      <c r="A15" s="9" t="s">
        <v>61</v>
      </c>
      <c r="B15" s="9">
        <v>40</v>
      </c>
      <c r="C15" t="s">
        <v>62</v>
      </c>
      <c r="E15">
        <f t="shared" si="8"/>
        <v>11</v>
      </c>
      <c r="F15" s="16">
        <f t="shared" si="9"/>
        <v>45.085536338990408</v>
      </c>
      <c r="G15" s="16">
        <f t="shared" si="0"/>
        <v>45.578892434963656</v>
      </c>
      <c r="H15" s="16">
        <f t="shared" si="1"/>
        <v>2021.4908999999998</v>
      </c>
      <c r="I15" s="16">
        <f t="shared" si="2"/>
        <v>242.38499999999999</v>
      </c>
      <c r="J15" s="16">
        <f t="shared" si="10"/>
        <v>1088.4951000000001</v>
      </c>
      <c r="K15" s="16">
        <f t="shared" si="3"/>
        <v>130.51500000000001</v>
      </c>
      <c r="L15" s="16">
        <f t="shared" si="4"/>
        <v>372.9</v>
      </c>
      <c r="M15" s="16">
        <f t="shared" si="5"/>
        <v>43.070892694749844</v>
      </c>
      <c r="N15" s="5">
        <f t="shared" si="6"/>
        <v>135.13752115713248</v>
      </c>
      <c r="O15" s="20">
        <f t="shared" si="7"/>
        <v>75.294212656583781</v>
      </c>
    </row>
    <row r="16" spans="1:15">
      <c r="A16" s="9" t="s">
        <v>77</v>
      </c>
      <c r="B16" s="9">
        <v>2</v>
      </c>
      <c r="E16">
        <f t="shared" si="8"/>
        <v>12</v>
      </c>
      <c r="F16" s="16">
        <f t="shared" si="9"/>
        <v>45.578892434963656</v>
      </c>
      <c r="G16" s="16">
        <f t="shared" si="0"/>
        <v>46.069545645065752</v>
      </c>
      <c r="H16" s="16">
        <f t="shared" si="1"/>
        <v>2205.2628</v>
      </c>
      <c r="I16" s="16">
        <f t="shared" si="2"/>
        <v>264.42</v>
      </c>
      <c r="J16" s="16">
        <f t="shared" si="10"/>
        <v>1187.4492</v>
      </c>
      <c r="K16" s="16">
        <f t="shared" si="3"/>
        <v>142.38</v>
      </c>
      <c r="L16" s="16">
        <f t="shared" si="4"/>
        <v>406.8</v>
      </c>
      <c r="M16" s="16">
        <f t="shared" si="5"/>
        <v>43.320780440609504</v>
      </c>
      <c r="N16" s="5">
        <f t="shared" si="6"/>
        <v>135.13752115713248</v>
      </c>
      <c r="O16" s="20">
        <f t="shared" si="7"/>
        <v>75.456639691392539</v>
      </c>
    </row>
    <row r="17" spans="1:15">
      <c r="A17" t="s">
        <v>3</v>
      </c>
      <c r="B17">
        <f>PI() * ($B$9/2) *($B$9/2) *$B$8</f>
        <v>791.68134870462791</v>
      </c>
      <c r="C17" t="s">
        <v>7</v>
      </c>
      <c r="E17">
        <f t="shared" si="8"/>
        <v>13</v>
      </c>
      <c r="F17" s="16">
        <f t="shared" si="9"/>
        <v>46.069545645065752</v>
      </c>
      <c r="G17" s="16">
        <f t="shared" si="0"/>
        <v>46.557510777245952</v>
      </c>
      <c r="H17" s="16">
        <f t="shared" si="1"/>
        <v>2389.0347000000002</v>
      </c>
      <c r="I17" s="16">
        <f t="shared" si="2"/>
        <v>286.45500000000004</v>
      </c>
      <c r="J17" s="16">
        <f t="shared" si="10"/>
        <v>1286.4032999999999</v>
      </c>
      <c r="K17" s="16">
        <f t="shared" si="3"/>
        <v>154.245</v>
      </c>
      <c r="L17" s="16">
        <f t="shared" si="4"/>
        <v>440.70000000000005</v>
      </c>
      <c r="M17" s="16">
        <f t="shared" si="5"/>
        <v>43.569759697273838</v>
      </c>
      <c r="N17" s="5">
        <f t="shared" si="6"/>
        <v>135.13752115713248</v>
      </c>
      <c r="O17" s="20">
        <f t="shared" si="7"/>
        <v>75.618476208224351</v>
      </c>
    </row>
    <row r="18" spans="1:15">
      <c r="A18" s="8" t="s">
        <v>3</v>
      </c>
      <c r="B18" s="8">
        <f>B17/$B$3</f>
        <v>5922.2123631405439</v>
      </c>
      <c r="C18" s="8" t="s">
        <v>10</v>
      </c>
      <c r="E18">
        <f t="shared" si="8"/>
        <v>14</v>
      </c>
      <c r="F18" s="16">
        <f t="shared" si="9"/>
        <v>46.557510777245952</v>
      </c>
      <c r="G18" s="16">
        <f t="shared" si="0"/>
        <v>47.042802558327125</v>
      </c>
      <c r="H18" s="16">
        <f t="shared" si="1"/>
        <v>2572.8066000000003</v>
      </c>
      <c r="I18" s="16">
        <f t="shared" si="2"/>
        <v>308.49000000000007</v>
      </c>
      <c r="J18" s="16">
        <f t="shared" si="10"/>
        <v>1385.3573999999999</v>
      </c>
      <c r="K18" s="16">
        <f t="shared" si="3"/>
        <v>166.10999999999999</v>
      </c>
      <c r="L18" s="16">
        <f t="shared" si="4"/>
        <v>474.6</v>
      </c>
      <c r="M18" s="16">
        <f t="shared" si="5"/>
        <v>43.817834187349071</v>
      </c>
      <c r="N18" s="5">
        <f t="shared" si="6"/>
        <v>135.13752115713248</v>
      </c>
      <c r="O18" s="20">
        <f t="shared" si="7"/>
        <v>75.779724626773259</v>
      </c>
    </row>
    <row r="19" spans="1:15">
      <c r="A19" s="3" t="s">
        <v>79</v>
      </c>
      <c r="B19">
        <f>$B$10/($B$13*$B$4)</f>
        <v>33.9</v>
      </c>
      <c r="C19" s="3" t="s">
        <v>56</v>
      </c>
      <c r="E19">
        <f t="shared" si="8"/>
        <v>15</v>
      </c>
      <c r="F19" s="16">
        <f t="shared" si="9"/>
        <v>47.042802558327125</v>
      </c>
      <c r="G19" s="16">
        <f t="shared" si="0"/>
        <v>47.525435634450197</v>
      </c>
      <c r="H19" s="16">
        <f t="shared" si="1"/>
        <v>2756.5785000000005</v>
      </c>
      <c r="I19" s="16">
        <f t="shared" si="2"/>
        <v>330.52500000000009</v>
      </c>
      <c r="J19" s="16">
        <f t="shared" si="10"/>
        <v>1484.3114999999998</v>
      </c>
      <c r="K19" s="16">
        <f t="shared" si="3"/>
        <v>177.97499999999997</v>
      </c>
      <c r="L19" s="16">
        <f t="shared" si="4"/>
        <v>508.50000000000006</v>
      </c>
      <c r="M19" s="16">
        <f t="shared" si="5"/>
        <v>44.065007617155814</v>
      </c>
      <c r="N19" s="5">
        <f t="shared" si="6"/>
        <v>135.13752115713248</v>
      </c>
      <c r="O19" s="20">
        <f t="shared" si="7"/>
        <v>75.940387356147639</v>
      </c>
    </row>
    <row r="20" spans="1:15">
      <c r="A20" s="9" t="s">
        <v>80</v>
      </c>
      <c r="B20" s="21">
        <v>0.65</v>
      </c>
      <c r="D20" s="3"/>
      <c r="E20">
        <f t="shared" si="8"/>
        <v>16</v>
      </c>
      <c r="F20" s="16">
        <f t="shared" si="9"/>
        <v>47.525435634450197</v>
      </c>
      <c r="G20" s="16">
        <f t="shared" si="0"/>
        <v>48.005424571516208</v>
      </c>
      <c r="H20" s="16">
        <f t="shared" si="1"/>
        <v>2940.3504000000007</v>
      </c>
      <c r="I20" s="16">
        <f t="shared" si="2"/>
        <v>352.56000000000012</v>
      </c>
      <c r="J20" s="16">
        <f t="shared" si="10"/>
        <v>1583.2655999999997</v>
      </c>
      <c r="K20" s="16">
        <f t="shared" si="3"/>
        <v>189.83999999999997</v>
      </c>
      <c r="L20" s="16">
        <f t="shared" si="4"/>
        <v>542.40000000000009</v>
      </c>
      <c r="M20" s="16">
        <f t="shared" si="5"/>
        <v>44.311283676803335</v>
      </c>
      <c r="N20" s="5">
        <f t="shared" si="6"/>
        <v>135.13752115713248</v>
      </c>
      <c r="O20" s="20">
        <f t="shared" si="7"/>
        <v>76.100466794918532</v>
      </c>
    </row>
    <row r="21" spans="1:15">
      <c r="A21" s="3" t="s">
        <v>63</v>
      </c>
      <c r="B21" s="5">
        <f>B14*B2</f>
        <v>33360</v>
      </c>
      <c r="C21" s="3" t="s">
        <v>1</v>
      </c>
      <c r="D21" s="3"/>
      <c r="E21">
        <f t="shared" si="8"/>
        <v>17</v>
      </c>
      <c r="F21" s="16">
        <f t="shared" si="9"/>
        <v>48.005424571516208</v>
      </c>
      <c r="G21" s="16">
        <f t="shared" si="0"/>
        <v>48.482783855625883</v>
      </c>
      <c r="H21" s="16">
        <f t="shared" si="1"/>
        <v>3124.1223000000009</v>
      </c>
      <c r="I21" s="16">
        <f t="shared" si="2"/>
        <v>374.59500000000014</v>
      </c>
      <c r="J21" s="16">
        <f t="shared" si="10"/>
        <v>1682.2196999999996</v>
      </c>
      <c r="K21" s="16">
        <f t="shared" si="3"/>
        <v>201.70499999999996</v>
      </c>
      <c r="L21" s="16">
        <f t="shared" si="4"/>
        <v>576.30000000000007</v>
      </c>
      <c r="M21" s="16">
        <f t="shared" si="5"/>
        <v>44.556666040263487</v>
      </c>
      <c r="N21" s="5">
        <f t="shared" si="6"/>
        <v>135.13752115713248</v>
      </c>
      <c r="O21" s="20">
        <f t="shared" si="7"/>
        <v>76.259965331167621</v>
      </c>
    </row>
    <row r="22" spans="1:15">
      <c r="A22" s="3" t="s">
        <v>82</v>
      </c>
      <c r="B22" s="5">
        <f>B19*B2*B20</f>
        <v>183.77190000000002</v>
      </c>
      <c r="C22" s="3" t="s">
        <v>1</v>
      </c>
      <c r="D22" s="3"/>
      <c r="E22">
        <f t="shared" si="8"/>
        <v>18</v>
      </c>
      <c r="F22" s="16">
        <f t="shared" si="9"/>
        <v>48.482783855625883</v>
      </c>
      <c r="G22" s="16">
        <f t="shared" si="0"/>
        <v>48.957527893516826</v>
      </c>
      <c r="H22" s="16">
        <f t="shared" si="1"/>
        <v>3307.8942000000011</v>
      </c>
      <c r="I22" s="16">
        <f t="shared" si="2"/>
        <v>396.63000000000017</v>
      </c>
      <c r="J22" s="16">
        <f t="shared" si="10"/>
        <v>1781.1737999999996</v>
      </c>
      <c r="K22" s="16">
        <f t="shared" si="3"/>
        <v>213.56999999999996</v>
      </c>
      <c r="L22" s="16">
        <f t="shared" si="4"/>
        <v>610.20000000000016</v>
      </c>
      <c r="M22" s="16">
        <f t="shared" si="5"/>
        <v>44.801158365444223</v>
      </c>
      <c r="N22" s="5">
        <f t="shared" si="6"/>
        <v>135.13752115713248</v>
      </c>
      <c r="O22" s="20">
        <f t="shared" si="7"/>
        <v>76.418885342535091</v>
      </c>
    </row>
    <row r="23" spans="1:15">
      <c r="A23" s="3" t="s">
        <v>83</v>
      </c>
      <c r="B23" s="20">
        <f>B19*B2*(1-B20)</f>
        <v>98.954099999999997</v>
      </c>
      <c r="C23" s="3" t="s">
        <v>1</v>
      </c>
      <c r="E23">
        <f t="shared" si="8"/>
        <v>19</v>
      </c>
      <c r="F23" s="16">
        <f t="shared" si="9"/>
        <v>48.957527893516826</v>
      </c>
      <c r="G23" s="16">
        <f t="shared" si="0"/>
        <v>49.429671012998327</v>
      </c>
      <c r="H23" s="16">
        <f t="shared" si="1"/>
        <v>3491.6661000000013</v>
      </c>
      <c r="I23" s="16">
        <f t="shared" si="2"/>
        <v>418.66500000000013</v>
      </c>
      <c r="J23" s="16">
        <f t="shared" si="10"/>
        <v>1880.1278999999995</v>
      </c>
      <c r="K23" s="16">
        <f t="shared" si="3"/>
        <v>225.43499999999995</v>
      </c>
      <c r="L23" s="16">
        <f t="shared" si="4"/>
        <v>644.10000000000014</v>
      </c>
      <c r="M23" s="16">
        <f t="shared" si="5"/>
        <v>45.044764294262862</v>
      </c>
      <c r="N23" s="5">
        <f t="shared" si="6"/>
        <v>135.13752115713248</v>
      </c>
      <c r="O23" s="20">
        <f t="shared" si="7"/>
        <v>76.577229196267226</v>
      </c>
    </row>
    <row r="24" spans="1:15">
      <c r="A24" s="8" t="s">
        <v>65</v>
      </c>
      <c r="B24" s="11">
        <f>O124</f>
        <v>89.977266742425158</v>
      </c>
      <c r="C24" s="8" t="s">
        <v>12</v>
      </c>
      <c r="E24">
        <f t="shared" si="8"/>
        <v>20</v>
      </c>
      <c r="F24" s="16">
        <f t="shared" si="9"/>
        <v>49.429671012998327</v>
      </c>
      <c r="G24" s="16">
        <f t="shared" si="0"/>
        <v>49.899227463383767</v>
      </c>
      <c r="H24" s="16">
        <f t="shared" si="1"/>
        <v>3675.4380000000015</v>
      </c>
      <c r="I24" s="16">
        <f t="shared" si="2"/>
        <v>440.70000000000016</v>
      </c>
      <c r="J24" s="16">
        <f t="shared" si="10"/>
        <v>1979.0819999999994</v>
      </c>
      <c r="K24" s="16">
        <f t="shared" si="3"/>
        <v>237.29999999999993</v>
      </c>
      <c r="L24" s="16">
        <f t="shared" si="4"/>
        <v>678.00000000000011</v>
      </c>
      <c r="M24" s="16">
        <f t="shared" si="5"/>
        <v>45.287487452718899</v>
      </c>
      <c r="N24" s="5">
        <f t="shared" si="6"/>
        <v>135.13752115713248</v>
      </c>
      <c r="O24" s="20">
        <f t="shared" si="7"/>
        <v>76.734999249263637</v>
      </c>
    </row>
    <row r="25" spans="1:15">
      <c r="A25" s="3" t="s">
        <v>70</v>
      </c>
      <c r="B25" s="5">
        <f>F124</f>
        <v>85.656895672965319</v>
      </c>
      <c r="C25" s="3" t="s">
        <v>12</v>
      </c>
      <c r="E25">
        <f t="shared" si="8"/>
        <v>21</v>
      </c>
      <c r="F25" s="16">
        <f t="shared" si="9"/>
        <v>49.899227463383767</v>
      </c>
      <c r="G25" s="16">
        <f t="shared" si="0"/>
        <v>50.366211415920667</v>
      </c>
      <c r="H25" s="16">
        <f t="shared" si="1"/>
        <v>3859.2099000000017</v>
      </c>
      <c r="I25" s="16">
        <f t="shared" si="2"/>
        <v>462.73500000000018</v>
      </c>
      <c r="J25" s="16">
        <f t="shared" si="10"/>
        <v>2078.0360999999994</v>
      </c>
      <c r="K25" s="16">
        <f t="shared" si="3"/>
        <v>249.16499999999994</v>
      </c>
      <c r="L25" s="16">
        <f t="shared" si="4"/>
        <v>711.90000000000009</v>
      </c>
      <c r="M25" s="16">
        <f t="shared" si="5"/>
        <v>45.529331450966595</v>
      </c>
      <c r="N25" s="5">
        <f t="shared" si="6"/>
        <v>135.13752115713248</v>
      </c>
      <c r="O25" s="20">
        <f t="shared" si="7"/>
        <v>76.892197848124638</v>
      </c>
    </row>
    <row r="26" spans="1:15">
      <c r="A26" s="3" t="s">
        <v>63</v>
      </c>
      <c r="B26" s="5">
        <f>B14*$B$2</f>
        <v>33360</v>
      </c>
      <c r="C26" s="3" t="s">
        <v>1</v>
      </c>
      <c r="E26">
        <f t="shared" si="8"/>
        <v>22</v>
      </c>
      <c r="F26" s="16">
        <f t="shared" si="9"/>
        <v>50.366211415920667</v>
      </c>
      <c r="G26" s="16">
        <f t="shared" si="0"/>
        <v>50.830636964218378</v>
      </c>
      <c r="H26" s="16">
        <f t="shared" si="1"/>
        <v>4042.9818000000018</v>
      </c>
      <c r="I26" s="16">
        <f t="shared" si="2"/>
        <v>484.77000000000021</v>
      </c>
      <c r="J26" s="16">
        <f t="shared" si="10"/>
        <v>2176.9901999999993</v>
      </c>
      <c r="K26" s="16">
        <f t="shared" si="3"/>
        <v>261.02999999999992</v>
      </c>
      <c r="L26" s="16">
        <f t="shared" si="4"/>
        <v>745.80000000000018</v>
      </c>
      <c r="M26" s="16">
        <f t="shared" si="5"/>
        <v>45.770299883387132</v>
      </c>
      <c r="N26" s="5">
        <f t="shared" si="6"/>
        <v>135.13752115713248</v>
      </c>
      <c r="O26" s="20">
        <f t="shared" si="7"/>
        <v>77.048827329197977</v>
      </c>
    </row>
    <row r="27" spans="1:15">
      <c r="A27" s="8" t="s">
        <v>66</v>
      </c>
      <c r="B27" s="11">
        <f>B26*(B25-$B$15)</f>
        <v>1523114.0396501231</v>
      </c>
      <c r="C27" s="8" t="s">
        <v>43</v>
      </c>
      <c r="E27">
        <f t="shared" si="8"/>
        <v>23</v>
      </c>
      <c r="F27" s="16">
        <f t="shared" si="9"/>
        <v>50.830636964218378</v>
      </c>
      <c r="G27" s="16">
        <f t="shared" si="0"/>
        <v>51.292518124673443</v>
      </c>
      <c r="H27" s="16">
        <f t="shared" si="1"/>
        <v>4226.753700000002</v>
      </c>
      <c r="I27" s="16">
        <f t="shared" si="2"/>
        <v>506.80500000000023</v>
      </c>
      <c r="J27" s="16">
        <f t="shared" si="10"/>
        <v>2275.9442999999992</v>
      </c>
      <c r="K27" s="16">
        <f t="shared" si="3"/>
        <v>272.89499999999992</v>
      </c>
      <c r="L27" s="16">
        <f t="shared" si="4"/>
        <v>779.70000000000016</v>
      </c>
      <c r="M27" s="16">
        <f t="shared" si="5"/>
        <v>46.010396328660441</v>
      </c>
      <c r="N27" s="5">
        <f t="shared" si="6"/>
        <v>135.13752115713248</v>
      </c>
      <c r="O27" s="20">
        <f t="shared" si="7"/>
        <v>77.204890018625633</v>
      </c>
    </row>
    <row r="28" spans="1:15">
      <c r="A28" s="11" t="s">
        <v>68</v>
      </c>
      <c r="B28" s="11">
        <f>B27/('Processing Tank'!B4 - 2)</f>
        <v>9175.3857810248373</v>
      </c>
      <c r="C28" s="11" t="s">
        <v>67</v>
      </c>
      <c r="E28">
        <f t="shared" si="8"/>
        <v>24</v>
      </c>
      <c r="F28" s="16">
        <f t="shared" si="9"/>
        <v>51.292518124673443</v>
      </c>
      <c r="G28" s="16">
        <f t="shared" si="0"/>
        <v>51.751868836892562</v>
      </c>
      <c r="H28" s="16">
        <f t="shared" si="1"/>
        <v>4410.5256000000018</v>
      </c>
      <c r="I28" s="16">
        <f t="shared" si="2"/>
        <v>528.84000000000026</v>
      </c>
      <c r="J28" s="16">
        <f t="shared" si="10"/>
        <v>2374.8983999999991</v>
      </c>
      <c r="K28" s="16">
        <f t="shared" si="3"/>
        <v>284.75999999999988</v>
      </c>
      <c r="L28" s="16">
        <f t="shared" si="4"/>
        <v>813.60000000000014</v>
      </c>
      <c r="M28" s="16">
        <f t="shared" si="5"/>
        <v>46.249624349836786</v>
      </c>
      <c r="N28" s="5">
        <f t="shared" si="6"/>
        <v>135.13752115713248</v>
      </c>
      <c r="O28" s="20">
        <f t="shared" si="7"/>
        <v>77.360388232390264</v>
      </c>
    </row>
    <row r="29" spans="1:15">
      <c r="A29" s="3"/>
      <c r="B29" s="31"/>
      <c r="C29" s="3"/>
      <c r="E29">
        <f t="shared" si="8"/>
        <v>25</v>
      </c>
      <c r="F29" s="16">
        <f t="shared" si="9"/>
        <v>51.751868836892562</v>
      </c>
      <c r="G29" s="16">
        <f t="shared" si="0"/>
        <v>52.208702964113357</v>
      </c>
      <c r="H29" s="16">
        <f t="shared" si="1"/>
        <v>4594.2975000000015</v>
      </c>
      <c r="I29" s="16">
        <f t="shared" si="2"/>
        <v>550.87500000000023</v>
      </c>
      <c r="J29" s="16">
        <f t="shared" si="10"/>
        <v>2473.8524999999991</v>
      </c>
      <c r="K29" s="16">
        <f t="shared" si="3"/>
        <v>296.62499999999989</v>
      </c>
      <c r="L29" s="16">
        <f t="shared" si="4"/>
        <v>847.50000000000011</v>
      </c>
      <c r="M29" s="16">
        <f t="shared" si="5"/>
        <v>46.487987494407847</v>
      </c>
      <c r="N29" s="5">
        <f t="shared" si="6"/>
        <v>135.13752115713248</v>
      </c>
      <c r="O29" s="20">
        <f t="shared" si="7"/>
        <v>77.515324276361454</v>
      </c>
    </row>
    <row r="30" spans="1:15">
      <c r="A30" s="18" t="s">
        <v>71</v>
      </c>
      <c r="B30" s="19">
        <f>H124*(B11-M124)</f>
        <v>1532157.3707583053</v>
      </c>
      <c r="C30" s="31"/>
      <c r="E30">
        <f t="shared" si="8"/>
        <v>26</v>
      </c>
      <c r="F30" s="16">
        <f t="shared" si="9"/>
        <v>52.208702964113357</v>
      </c>
      <c r="G30" s="16">
        <f t="shared" si="0"/>
        <v>52.663034293622722</v>
      </c>
      <c r="H30" s="16">
        <f t="shared" si="1"/>
        <v>4778.0694000000012</v>
      </c>
      <c r="I30" s="16">
        <f t="shared" si="2"/>
        <v>572.9100000000002</v>
      </c>
      <c r="J30" s="16">
        <f t="shared" si="10"/>
        <v>2572.806599999999</v>
      </c>
      <c r="K30" s="16">
        <f t="shared" si="3"/>
        <v>308.4899999999999</v>
      </c>
      <c r="L30" s="16">
        <f t="shared" si="4"/>
        <v>881.40000000000009</v>
      </c>
      <c r="M30" s="16">
        <f t="shared" si="5"/>
        <v>46.725489294377653</v>
      </c>
      <c r="N30" s="5">
        <f t="shared" si="6"/>
        <v>135.13752115713248</v>
      </c>
      <c r="O30" s="20">
        <f t="shared" si="7"/>
        <v>77.669700446341821</v>
      </c>
    </row>
    <row r="31" spans="1:15">
      <c r="A31" s="31"/>
      <c r="B31" s="31"/>
      <c r="C31" s="31"/>
      <c r="E31">
        <f t="shared" si="8"/>
        <v>27</v>
      </c>
      <c r="F31" s="16">
        <f t="shared" si="9"/>
        <v>52.663034293622722</v>
      </c>
      <c r="G31" s="16">
        <f t="shared" si="0"/>
        <v>53.114876537172925</v>
      </c>
      <c r="H31" s="16">
        <f t="shared" si="1"/>
        <v>4961.841300000001</v>
      </c>
      <c r="I31" s="16">
        <f t="shared" si="2"/>
        <v>594.94500000000016</v>
      </c>
      <c r="J31" s="16">
        <f t="shared" si="10"/>
        <v>2671.7606999999989</v>
      </c>
      <c r="K31" s="16">
        <f t="shared" si="3"/>
        <v>320.35499999999985</v>
      </c>
      <c r="L31" s="16">
        <f t="shared" si="4"/>
        <v>915.3</v>
      </c>
      <c r="M31" s="16">
        <f t="shared" si="5"/>
        <v>46.962133266333041</v>
      </c>
      <c r="N31" s="5">
        <f t="shared" si="6"/>
        <v>135.13752115713248</v>
      </c>
      <c r="O31" s="20">
        <f t="shared" si="7"/>
        <v>77.823519028112827</v>
      </c>
    </row>
    <row r="32" spans="1:15">
      <c r="A32" s="3"/>
      <c r="B32" s="28"/>
      <c r="C32" s="3"/>
      <c r="E32">
        <f t="shared" si="8"/>
        <v>28</v>
      </c>
      <c r="F32" s="16">
        <f t="shared" si="9"/>
        <v>53.114876537172925</v>
      </c>
      <c r="G32" s="16">
        <f t="shared" si="0"/>
        <v>53.564243331395453</v>
      </c>
      <c r="H32" s="16">
        <f t="shared" si="1"/>
        <v>5145.6132000000007</v>
      </c>
      <c r="I32" s="16">
        <f t="shared" si="2"/>
        <v>616.98000000000013</v>
      </c>
      <c r="J32" s="16">
        <f t="shared" si="10"/>
        <v>2770.7147999999988</v>
      </c>
      <c r="K32" s="16">
        <f t="shared" si="3"/>
        <v>332.21999999999986</v>
      </c>
      <c r="L32" s="16">
        <f t="shared" si="4"/>
        <v>949.2</v>
      </c>
      <c r="M32" s="16">
        <f t="shared" si="5"/>
        <v>47.197922911513842</v>
      </c>
      <c r="N32" s="5">
        <f t="shared" si="6"/>
        <v>135.13752115713248</v>
      </c>
      <c r="O32" s="20">
        <f t="shared" si="7"/>
        <v>77.976782297480355</v>
      </c>
    </row>
    <row r="33" spans="5:15">
      <c r="E33">
        <f t="shared" si="8"/>
        <v>29</v>
      </c>
      <c r="F33" s="16">
        <f t="shared" si="9"/>
        <v>53.564243331395453</v>
      </c>
      <c r="G33" s="16">
        <f t="shared" si="0"/>
        <v>54.011148238212556</v>
      </c>
      <c r="H33" s="16">
        <f t="shared" si="1"/>
        <v>5329.3851000000004</v>
      </c>
      <c r="I33" s="16">
        <f t="shared" si="2"/>
        <v>639.0150000000001</v>
      </c>
      <c r="J33" s="16">
        <f t="shared" si="10"/>
        <v>2869.6688999999988</v>
      </c>
      <c r="K33" s="16">
        <f t="shared" si="3"/>
        <v>344.08499999999987</v>
      </c>
      <c r="L33" s="16">
        <f t="shared" si="4"/>
        <v>983.09999999999991</v>
      </c>
      <c r="M33" s="16">
        <f t="shared" si="5"/>
        <v>47.432861715882758</v>
      </c>
      <c r="N33" s="5">
        <f t="shared" si="6"/>
        <v>135.13752115713248</v>
      </c>
      <c r="O33" s="20">
        <f t="shared" si="7"/>
        <v>78.129492520320142</v>
      </c>
    </row>
    <row r="34" spans="5:15">
      <c r="E34">
        <f t="shared" si="8"/>
        <v>30</v>
      </c>
      <c r="F34" s="16">
        <f t="shared" si="9"/>
        <v>54.011148238212556</v>
      </c>
      <c r="G34" s="16">
        <f t="shared" si="0"/>
        <v>54.455604745246532</v>
      </c>
      <c r="H34" s="16">
        <f t="shared" si="1"/>
        <v>5513.1570000000002</v>
      </c>
      <c r="I34" s="16">
        <f t="shared" si="2"/>
        <v>661.05000000000007</v>
      </c>
      <c r="J34" s="16">
        <f t="shared" si="10"/>
        <v>2968.6229999999987</v>
      </c>
      <c r="K34" s="16">
        <f t="shared" si="3"/>
        <v>355.94999999999987</v>
      </c>
      <c r="L34" s="16">
        <f t="shared" si="4"/>
        <v>1017</v>
      </c>
      <c r="M34" s="16">
        <f t="shared" si="5"/>
        <v>47.666953150194885</v>
      </c>
      <c r="N34" s="5">
        <f t="shared" si="6"/>
        <v>135.13752115713248</v>
      </c>
      <c r="O34" s="20">
        <f t="shared" si="7"/>
        <v>78.281651952623037</v>
      </c>
    </row>
    <row r="35" spans="5:15">
      <c r="E35">
        <f t="shared" si="8"/>
        <v>31</v>
      </c>
      <c r="F35" s="16">
        <f t="shared" si="9"/>
        <v>54.455604745246532</v>
      </c>
      <c r="G35" s="16">
        <f t="shared" si="0"/>
        <v>54.897626266226808</v>
      </c>
      <c r="H35" s="16">
        <f t="shared" si="1"/>
        <v>5696.9288999999999</v>
      </c>
      <c r="I35" s="16">
        <f t="shared" si="2"/>
        <v>683.08500000000004</v>
      </c>
      <c r="J35" s="16">
        <f t="shared" si="10"/>
        <v>3067.5770999999986</v>
      </c>
      <c r="K35" s="16">
        <f t="shared" si="3"/>
        <v>367.81499999999983</v>
      </c>
      <c r="L35" s="16">
        <f t="shared" si="4"/>
        <v>1050.8999999999999</v>
      </c>
      <c r="M35" s="16">
        <f t="shared" si="5"/>
        <v>47.900200670066887</v>
      </c>
      <c r="N35" s="5">
        <f t="shared" si="6"/>
        <v>135.13752115713248</v>
      </c>
      <c r="O35" s="20">
        <f t="shared" si="7"/>
        <v>78.433262840539854</v>
      </c>
    </row>
    <row r="36" spans="5:15">
      <c r="E36">
        <f t="shared" si="8"/>
        <v>32</v>
      </c>
      <c r="F36" s="16">
        <f t="shared" si="9"/>
        <v>54.897626266226808</v>
      </c>
      <c r="G36" s="16">
        <f t="shared" si="0"/>
        <v>55.337226141394751</v>
      </c>
      <c r="H36" s="16">
        <f t="shared" si="1"/>
        <v>5880.7007999999996</v>
      </c>
      <c r="I36" s="16">
        <f t="shared" si="2"/>
        <v>705.12</v>
      </c>
      <c r="J36" s="16">
        <f t="shared" si="10"/>
        <v>3166.5311999999985</v>
      </c>
      <c r="K36" s="16">
        <f t="shared" si="3"/>
        <v>379.67999999999984</v>
      </c>
      <c r="L36" s="16">
        <f t="shared" si="4"/>
        <v>1084.7999999999997</v>
      </c>
      <c r="M36" s="16">
        <f t="shared" si="5"/>
        <v>48.132607716045882</v>
      </c>
      <c r="N36" s="5">
        <f t="shared" si="6"/>
        <v>135.13752115713248</v>
      </c>
      <c r="O36" s="20">
        <f t="shared" si="7"/>
        <v>78.584327420426177</v>
      </c>
    </row>
    <row r="37" spans="5:15">
      <c r="E37">
        <f t="shared" si="8"/>
        <v>33</v>
      </c>
      <c r="F37" s="16">
        <f t="shared" si="9"/>
        <v>55.337226141394751</v>
      </c>
      <c r="G37" s="16">
        <f t="shared" ref="G37:G68" si="11">(($B$21*F37) + ($B$22*$B$11))/($B$21+$B$22)</f>
        <v>55.774417637906289</v>
      </c>
      <c r="H37" s="16">
        <f t="shared" si="1"/>
        <v>6064.4726999999993</v>
      </c>
      <c r="I37" s="16">
        <f t="shared" si="2"/>
        <v>727.15499999999997</v>
      </c>
      <c r="J37" s="16">
        <f t="shared" si="10"/>
        <v>3265.4852999999985</v>
      </c>
      <c r="K37" s="16">
        <f t="shared" si="3"/>
        <v>391.54499999999985</v>
      </c>
      <c r="L37" s="16">
        <f t="shared" si="4"/>
        <v>1118.6999999999998</v>
      </c>
      <c r="M37" s="16">
        <f t="shared" si="5"/>
        <v>48.364177713678011</v>
      </c>
      <c r="N37" s="5">
        <f t="shared" si="6"/>
        <v>135.13752115713248</v>
      </c>
      <c r="O37" s="20">
        <f t="shared" si="7"/>
        <v>78.734847918887056</v>
      </c>
    </row>
    <row r="38" spans="5:15">
      <c r="E38">
        <f t="shared" si="8"/>
        <v>34</v>
      </c>
      <c r="F38" s="16">
        <f t="shared" si="9"/>
        <v>55.774417637906289</v>
      </c>
      <c r="G38" s="16">
        <f t="shared" si="11"/>
        <v>56.209213950232304</v>
      </c>
      <c r="H38" s="16">
        <f t="shared" ref="H38:H69" si="12">H37+$B$22</f>
        <v>6248.2445999999991</v>
      </c>
      <c r="I38" s="16">
        <f t="shared" si="2"/>
        <v>749.18999999999994</v>
      </c>
      <c r="J38" s="16">
        <f t="shared" si="10"/>
        <v>3364.4393999999984</v>
      </c>
      <c r="K38" s="16">
        <f t="shared" si="3"/>
        <v>403.4099999999998</v>
      </c>
      <c r="L38" s="16">
        <f t="shared" si="4"/>
        <v>1152.5999999999997</v>
      </c>
      <c r="M38" s="16">
        <f t="shared" ref="M38:M69" si="13">((H37*M37)+($B$22*G38))/(H38)</f>
        <v>48.594914073576668</v>
      </c>
      <c r="N38" s="5">
        <f t="shared" si="6"/>
        <v>135.13752115713248</v>
      </c>
      <c r="O38" s="20">
        <f t="shared" si="7"/>
        <v>78.884826552821195</v>
      </c>
    </row>
    <row r="39" spans="5:15">
      <c r="E39">
        <f t="shared" si="8"/>
        <v>35</v>
      </c>
      <c r="F39" s="16">
        <f t="shared" si="9"/>
        <v>56.209213950232304</v>
      </c>
      <c r="G39" s="16">
        <f t="shared" si="11"/>
        <v>56.641628200556838</v>
      </c>
      <c r="H39" s="16">
        <f t="shared" si="12"/>
        <v>6432.0164999999988</v>
      </c>
      <c r="I39" s="16">
        <f t="shared" si="2"/>
        <v>771.22499999999991</v>
      </c>
      <c r="J39" s="16">
        <f t="shared" si="10"/>
        <v>3463.3934999999983</v>
      </c>
      <c r="K39" s="16">
        <f t="shared" si="3"/>
        <v>415.27499999999981</v>
      </c>
      <c r="L39" s="16">
        <f t="shared" si="4"/>
        <v>1186.4999999999998</v>
      </c>
      <c r="M39" s="16">
        <f t="shared" si="13"/>
        <v>48.824820191490389</v>
      </c>
      <c r="N39" s="5">
        <f t="shared" si="6"/>
        <v>135.13752115713248</v>
      </c>
      <c r="O39" s="20">
        <f t="shared" si="7"/>
        <v>79.034265529465117</v>
      </c>
    </row>
    <row r="40" spans="5:15">
      <c r="E40">
        <f t="shared" si="8"/>
        <v>36</v>
      </c>
      <c r="F40" s="16">
        <f t="shared" si="9"/>
        <v>56.641628200556838</v>
      </c>
      <c r="G40" s="16">
        <f t="shared" si="11"/>
        <v>57.071673439173146</v>
      </c>
      <c r="H40" s="16">
        <f t="shared" si="12"/>
        <v>6615.7883999999985</v>
      </c>
      <c r="I40" s="16">
        <f t="shared" si="2"/>
        <v>793.25999999999988</v>
      </c>
      <c r="J40" s="16">
        <f t="shared" si="10"/>
        <v>3562.3475999999982</v>
      </c>
      <c r="K40" s="16">
        <f t="shared" si="3"/>
        <v>427.13999999999982</v>
      </c>
      <c r="L40" s="16">
        <f t="shared" si="4"/>
        <v>1220.3999999999996</v>
      </c>
      <c r="M40" s="16">
        <f t="shared" si="13"/>
        <v>49.053899448370466</v>
      </c>
      <c r="N40" s="5">
        <f t="shared" si="6"/>
        <v>135.13752115713248</v>
      </c>
      <c r="O40" s="20">
        <f t="shared" si="7"/>
        <v>79.183167046437163</v>
      </c>
    </row>
    <row r="41" spans="5:15">
      <c r="E41">
        <f t="shared" si="8"/>
        <v>37</v>
      </c>
      <c r="F41" s="16">
        <f t="shared" si="9"/>
        <v>57.071673439173146</v>
      </c>
      <c r="G41" s="16">
        <f t="shared" si="11"/>
        <v>57.499362644877529</v>
      </c>
      <c r="H41" s="16">
        <f t="shared" si="12"/>
        <v>6799.5602999999983</v>
      </c>
      <c r="I41" s="16">
        <f t="shared" si="2"/>
        <v>815.29499999999985</v>
      </c>
      <c r="J41" s="16">
        <f t="shared" si="10"/>
        <v>3661.3016999999982</v>
      </c>
      <c r="K41" s="16">
        <f t="shared" si="3"/>
        <v>439.00499999999977</v>
      </c>
      <c r="L41" s="16">
        <f t="shared" si="4"/>
        <v>1254.2999999999997</v>
      </c>
      <c r="M41" s="16">
        <f t="shared" si="13"/>
        <v>49.282155210438226</v>
      </c>
      <c r="N41" s="5">
        <f t="shared" si="6"/>
        <v>135.13752115713248</v>
      </c>
      <c r="O41" s="20">
        <f t="shared" si="7"/>
        <v>79.331533291781199</v>
      </c>
    </row>
    <row r="42" spans="5:15">
      <c r="E42">
        <f t="shared" si="8"/>
        <v>38</v>
      </c>
      <c r="F42" s="16">
        <f t="shared" si="9"/>
        <v>57.499362644877529</v>
      </c>
      <c r="G42" s="16">
        <f t="shared" si="11"/>
        <v>57.92470872536105</v>
      </c>
      <c r="H42" s="16">
        <f t="shared" si="12"/>
        <v>6983.332199999998</v>
      </c>
      <c r="I42" s="16">
        <f t="shared" si="2"/>
        <v>837.32999999999981</v>
      </c>
      <c r="J42" s="16">
        <f t="shared" si="10"/>
        <v>3760.2557999999981</v>
      </c>
      <c r="K42" s="16">
        <f t="shared" si="3"/>
        <v>450.86999999999978</v>
      </c>
      <c r="L42" s="16">
        <f t="shared" si="4"/>
        <v>1288.1999999999996</v>
      </c>
      <c r="M42" s="16">
        <f t="shared" si="13"/>
        <v>49.509590829251991</v>
      </c>
      <c r="N42" s="5">
        <f t="shared" si="6"/>
        <v>135.13752115713248</v>
      </c>
      <c r="O42" s="20">
        <f t="shared" si="7"/>
        <v>79.479366444010154</v>
      </c>
    </row>
    <row r="43" spans="5:15">
      <c r="E43">
        <f t="shared" si="8"/>
        <v>39</v>
      </c>
      <c r="F43" s="16">
        <f t="shared" si="9"/>
        <v>57.92470872536105</v>
      </c>
      <c r="G43" s="16">
        <f t="shared" si="11"/>
        <v>58.347724517599083</v>
      </c>
      <c r="H43" s="16">
        <f t="shared" si="12"/>
        <v>7167.1040999999977</v>
      </c>
      <c r="I43" s="16">
        <f t="shared" si="2"/>
        <v>859.36499999999978</v>
      </c>
      <c r="J43" s="16">
        <f t="shared" si="10"/>
        <v>3859.209899999998</v>
      </c>
      <c r="K43" s="16">
        <f t="shared" si="3"/>
        <v>462.73499999999979</v>
      </c>
      <c r="L43" s="16">
        <f t="shared" si="4"/>
        <v>1322.0999999999995</v>
      </c>
      <c r="M43" s="16">
        <f t="shared" si="13"/>
        <v>49.736209641773712</v>
      </c>
      <c r="N43" s="5">
        <f t="shared" si="6"/>
        <v>135.13752115713248</v>
      </c>
      <c r="O43" s="20">
        <f t="shared" si="7"/>
        <v>79.626668672149279</v>
      </c>
    </row>
    <row r="44" spans="5:15">
      <c r="E44">
        <f t="shared" si="8"/>
        <v>40</v>
      </c>
      <c r="F44" s="16">
        <f t="shared" si="9"/>
        <v>58.347724517599083</v>
      </c>
      <c r="G44" s="16">
        <f t="shared" si="11"/>
        <v>58.768422788238723</v>
      </c>
      <c r="H44" s="16">
        <f t="shared" si="12"/>
        <v>7350.8759999999975</v>
      </c>
      <c r="I44" s="16">
        <f t="shared" si="2"/>
        <v>881.39999999999975</v>
      </c>
      <c r="J44" s="16">
        <f t="shared" si="10"/>
        <v>3958.1639999999979</v>
      </c>
      <c r="K44" s="16">
        <f t="shared" si="3"/>
        <v>474.59999999999974</v>
      </c>
      <c r="L44" s="16">
        <f t="shared" si="4"/>
        <v>1355.9999999999995</v>
      </c>
      <c r="M44" s="16">
        <f t="shared" si="13"/>
        <v>49.962014970435341</v>
      </c>
      <c r="N44" s="5">
        <f t="shared" si="6"/>
        <v>135.13752115713248</v>
      </c>
      <c r="O44" s="20">
        <f t="shared" si="7"/>
        <v>79.773442135779334</v>
      </c>
    </row>
    <row r="45" spans="5:15">
      <c r="E45">
        <f t="shared" si="8"/>
        <v>41</v>
      </c>
      <c r="F45" s="16">
        <f t="shared" si="9"/>
        <v>58.768422788238723</v>
      </c>
      <c r="G45" s="16">
        <f t="shared" si="11"/>
        <v>59.186816233984118</v>
      </c>
      <c r="H45" s="16">
        <f t="shared" si="12"/>
        <v>7534.6478999999972</v>
      </c>
      <c r="I45" s="16">
        <f t="shared" si="2"/>
        <v>903.43499999999972</v>
      </c>
      <c r="J45" s="16">
        <f t="shared" si="10"/>
        <v>4057.1180999999979</v>
      </c>
      <c r="K45" s="16">
        <f t="shared" si="3"/>
        <v>486.46499999999975</v>
      </c>
      <c r="L45" s="16">
        <f t="shared" si="4"/>
        <v>1389.8999999999994</v>
      </c>
      <c r="M45" s="16">
        <f t="shared" si="13"/>
        <v>50.187010123204828</v>
      </c>
      <c r="N45" s="5">
        <f t="shared" si="6"/>
        <v>135.13752115713248</v>
      </c>
      <c r="O45" s="20">
        <f t="shared" si="7"/>
        <v>79.919688985079489</v>
      </c>
    </row>
    <row r="46" spans="5:15">
      <c r="E46">
        <f t="shared" si="8"/>
        <v>42</v>
      </c>
      <c r="F46" s="16">
        <f t="shared" si="9"/>
        <v>59.186816233984118</v>
      </c>
      <c r="G46" s="16">
        <f t="shared" si="11"/>
        <v>59.602917481979617</v>
      </c>
      <c r="H46" s="16">
        <f t="shared" si="12"/>
        <v>7718.4197999999969</v>
      </c>
      <c r="I46" s="16">
        <f t="shared" si="2"/>
        <v>925.46999999999969</v>
      </c>
      <c r="J46" s="16">
        <f t="shared" si="10"/>
        <v>4156.0721999999978</v>
      </c>
      <c r="K46" s="16">
        <f t="shared" si="3"/>
        <v>498.32999999999976</v>
      </c>
      <c r="L46" s="16">
        <f t="shared" si="4"/>
        <v>1423.7999999999995</v>
      </c>
      <c r="M46" s="16">
        <f t="shared" si="13"/>
        <v>50.411198393651851</v>
      </c>
      <c r="N46" s="5">
        <f t="shared" si="6"/>
        <v>135.13752115713248</v>
      </c>
      <c r="O46" s="20">
        <f t="shared" si="7"/>
        <v>80.065411360870073</v>
      </c>
    </row>
    <row r="47" spans="5:15">
      <c r="E47">
        <f t="shared" si="8"/>
        <v>43</v>
      </c>
      <c r="F47" s="16">
        <f t="shared" si="9"/>
        <v>59.602917481979617</v>
      </c>
      <c r="G47" s="16">
        <f t="shared" si="11"/>
        <v>60.016739090190882</v>
      </c>
      <c r="H47" s="16">
        <f t="shared" si="12"/>
        <v>7902.1916999999967</v>
      </c>
      <c r="I47" s="16">
        <f t="shared" si="2"/>
        <v>947.50499999999965</v>
      </c>
      <c r="J47" s="16">
        <f t="shared" si="10"/>
        <v>4255.0262999999977</v>
      </c>
      <c r="K47" s="16">
        <f t="shared" si="3"/>
        <v>510.19499999999971</v>
      </c>
      <c r="L47" s="16">
        <f t="shared" si="4"/>
        <v>1457.6999999999994</v>
      </c>
      <c r="M47" s="16">
        <f t="shared" si="13"/>
        <v>50.634583061013224</v>
      </c>
      <c r="N47" s="5">
        <f t="shared" si="6"/>
        <v>135.13752115713248</v>
      </c>
      <c r="O47" s="20">
        <f t="shared" si="7"/>
        <v>80.210611394654975</v>
      </c>
    </row>
    <row r="48" spans="5:15">
      <c r="E48">
        <f t="shared" si="8"/>
        <v>44</v>
      </c>
      <c r="F48" s="16">
        <f t="shared" si="9"/>
        <v>60.016739090190882</v>
      </c>
      <c r="G48" s="16">
        <f t="shared" si="11"/>
        <v>60.428293547783881</v>
      </c>
      <c r="H48" s="16">
        <f t="shared" si="12"/>
        <v>8085.9635999999964</v>
      </c>
      <c r="I48" s="16">
        <f t="shared" si="2"/>
        <v>969.53999999999962</v>
      </c>
      <c r="J48" s="16">
        <f t="shared" si="10"/>
        <v>4353.9803999999976</v>
      </c>
      <c r="K48" s="16">
        <f t="shared" si="3"/>
        <v>522.05999999999972</v>
      </c>
      <c r="L48" s="16">
        <f t="shared" si="4"/>
        <v>1491.5999999999995</v>
      </c>
      <c r="M48" s="16">
        <f t="shared" si="13"/>
        <v>50.857167390258013</v>
      </c>
      <c r="N48" s="5">
        <f t="shared" si="6"/>
        <v>135.13752115713248</v>
      </c>
      <c r="O48" s="20">
        <f t="shared" si="7"/>
        <v>80.35529120866407</v>
      </c>
    </row>
    <row r="49" spans="5:15">
      <c r="E49">
        <f t="shared" si="8"/>
        <v>45</v>
      </c>
      <c r="F49" s="16">
        <f t="shared" si="9"/>
        <v>60.428293547783881</v>
      </c>
      <c r="G49" s="16">
        <f t="shared" si="11"/>
        <v>60.83759327550181</v>
      </c>
      <c r="H49" s="16">
        <f t="shared" si="12"/>
        <v>8269.735499999997</v>
      </c>
      <c r="I49" s="16">
        <f t="shared" si="2"/>
        <v>991.5749999999997</v>
      </c>
      <c r="J49" s="16">
        <f t="shared" si="10"/>
        <v>4452.9344999999976</v>
      </c>
      <c r="K49" s="16">
        <f t="shared" si="3"/>
        <v>533.92499999999973</v>
      </c>
      <c r="L49" s="16">
        <f t="shared" si="4"/>
        <v>1525.4999999999995</v>
      </c>
      <c r="M49" s="16">
        <f t="shared" si="13"/>
        <v>51.078954632152318</v>
      </c>
      <c r="N49" s="5">
        <f t="shared" si="6"/>
        <v>135.13752115713248</v>
      </c>
      <c r="O49" s="20">
        <f t="shared" si="7"/>
        <v>80.499452915895375</v>
      </c>
    </row>
    <row r="50" spans="5:15">
      <c r="E50">
        <f t="shared" si="8"/>
        <v>46</v>
      </c>
      <c r="F50" s="16">
        <f t="shared" si="9"/>
        <v>60.83759327550181</v>
      </c>
      <c r="G50" s="16">
        <f t="shared" si="11"/>
        <v>61.24465062603997</v>
      </c>
      <c r="H50" s="16">
        <f t="shared" si="12"/>
        <v>8453.5073999999968</v>
      </c>
      <c r="I50" s="16">
        <f t="shared" si="2"/>
        <v>1013.6099999999997</v>
      </c>
      <c r="J50" s="16">
        <f t="shared" si="10"/>
        <v>4551.8885999999975</v>
      </c>
      <c r="K50" s="16">
        <f t="shared" si="3"/>
        <v>545.78999999999974</v>
      </c>
      <c r="L50" s="16">
        <f t="shared" si="4"/>
        <v>1559.3999999999994</v>
      </c>
      <c r="M50" s="16">
        <f t="shared" si="13"/>
        <v>51.299948023323786</v>
      </c>
      <c r="N50" s="5">
        <f t="shared" si="6"/>
        <v>135.13752115713248</v>
      </c>
      <c r="O50" s="20">
        <f t="shared" si="7"/>
        <v>80.643098620156834</v>
      </c>
    </row>
    <row r="51" spans="5:15">
      <c r="E51">
        <f t="shared" si="8"/>
        <v>47</v>
      </c>
      <c r="F51" s="16">
        <f t="shared" si="9"/>
        <v>61.24465062603997</v>
      </c>
      <c r="G51" s="16">
        <f t="shared" si="11"/>
        <v>61.64947788441853</v>
      </c>
      <c r="H51" s="16">
        <f t="shared" si="12"/>
        <v>8637.2792999999965</v>
      </c>
      <c r="I51" s="16">
        <f t="shared" si="2"/>
        <v>1035.6449999999995</v>
      </c>
      <c r="J51" s="16">
        <f t="shared" si="10"/>
        <v>4650.8426999999974</v>
      </c>
      <c r="K51" s="16">
        <f t="shared" si="3"/>
        <v>557.65499999999975</v>
      </c>
      <c r="L51" s="16">
        <f t="shared" si="4"/>
        <v>1593.2999999999993</v>
      </c>
      <c r="M51" s="16">
        <f t="shared" si="13"/>
        <v>51.520150786325807</v>
      </c>
      <c r="N51" s="5">
        <f t="shared" si="6"/>
        <v>135.13752115713248</v>
      </c>
      <c r="O51" s="20">
        <f t="shared" si="7"/>
        <v>80.786230416108154</v>
      </c>
    </row>
    <row r="52" spans="5:15">
      <c r="E52">
        <f t="shared" si="8"/>
        <v>48</v>
      </c>
      <c r="F52" s="16">
        <f t="shared" si="9"/>
        <v>61.64947788441853</v>
      </c>
      <c r="G52" s="16">
        <f t="shared" si="11"/>
        <v>62.05208726835334</v>
      </c>
      <c r="H52" s="16">
        <f t="shared" si="12"/>
        <v>8821.0511999999962</v>
      </c>
      <c r="I52" s="16">
        <f t="shared" si="2"/>
        <v>1057.6799999999996</v>
      </c>
      <c r="J52" s="16">
        <f t="shared" si="10"/>
        <v>4749.7967999999973</v>
      </c>
      <c r="K52" s="16">
        <f t="shared" si="3"/>
        <v>569.51999999999964</v>
      </c>
      <c r="L52" s="16">
        <f t="shared" si="4"/>
        <v>1627.1999999999994</v>
      </c>
      <c r="M52" s="16">
        <f t="shared" si="13"/>
        <v>51.73956612970138</v>
      </c>
      <c r="N52" s="5">
        <f t="shared" si="6"/>
        <v>135.13752115713248</v>
      </c>
      <c r="O52" s="20">
        <f t="shared" si="7"/>
        <v>80.928850389302255</v>
      </c>
    </row>
    <row r="53" spans="5:15">
      <c r="E53">
        <f t="shared" si="8"/>
        <v>49</v>
      </c>
      <c r="F53" s="16">
        <f t="shared" si="9"/>
        <v>62.05208726835334</v>
      </c>
      <c r="G53" s="16">
        <f t="shared" si="11"/>
        <v>62.452490928624627</v>
      </c>
      <c r="H53" s="16">
        <f t="shared" si="12"/>
        <v>9004.823099999996</v>
      </c>
      <c r="I53" s="16">
        <f t="shared" si="2"/>
        <v>1079.7149999999995</v>
      </c>
      <c r="J53" s="16">
        <f t="shared" si="10"/>
        <v>4848.7508999999973</v>
      </c>
      <c r="K53" s="16">
        <f t="shared" si="3"/>
        <v>581.38499999999965</v>
      </c>
      <c r="L53" s="16">
        <f t="shared" si="4"/>
        <v>1661.099999999999</v>
      </c>
      <c r="M53" s="16">
        <f t="shared" si="13"/>
        <v>51.958197248046758</v>
      </c>
      <c r="N53" s="5">
        <f t="shared" si="6"/>
        <v>135.13752115713248</v>
      </c>
      <c r="O53" s="20">
        <f t="shared" si="7"/>
        <v>81.070960616226756</v>
      </c>
    </row>
    <row r="54" spans="5:15">
      <c r="E54">
        <f t="shared" si="8"/>
        <v>50</v>
      </c>
      <c r="F54" s="16">
        <f t="shared" si="9"/>
        <v>62.452490928624627</v>
      </c>
      <c r="G54" s="16">
        <f t="shared" si="11"/>
        <v>62.850700949443727</v>
      </c>
      <c r="H54" s="16">
        <f t="shared" si="12"/>
        <v>9188.5949999999957</v>
      </c>
      <c r="I54" s="16">
        <f t="shared" si="2"/>
        <v>1101.7499999999995</v>
      </c>
      <c r="J54" s="16">
        <f t="shared" si="10"/>
        <v>4947.7049999999972</v>
      </c>
      <c r="K54" s="16">
        <f t="shared" si="3"/>
        <v>593.24999999999966</v>
      </c>
      <c r="L54" s="16">
        <f t="shared" si="4"/>
        <v>1694.9999999999991</v>
      </c>
      <c r="M54" s="16">
        <f t="shared" si="13"/>
        <v>52.176047322074702</v>
      </c>
      <c r="N54" s="5">
        <f t="shared" si="6"/>
        <v>135.13752115713248</v>
      </c>
      <c r="O54" s="20">
        <f t="shared" si="7"/>
        <v>81.212563164344928</v>
      </c>
    </row>
    <row r="55" spans="5:15">
      <c r="E55">
        <f t="shared" si="8"/>
        <v>51</v>
      </c>
      <c r="F55" s="16">
        <f t="shared" si="9"/>
        <v>62.850700949443727</v>
      </c>
      <c r="G55" s="16">
        <f t="shared" si="11"/>
        <v>63.24672934881778</v>
      </c>
      <c r="H55" s="16">
        <f t="shared" si="12"/>
        <v>9372.3668999999954</v>
      </c>
      <c r="I55" s="16">
        <f t="shared" si="2"/>
        <v>1123.7849999999994</v>
      </c>
      <c r="J55" s="16">
        <f t="shared" si="10"/>
        <v>5046.6590999999971</v>
      </c>
      <c r="K55" s="16">
        <f t="shared" si="3"/>
        <v>605.11499999999967</v>
      </c>
      <c r="L55" s="16">
        <f t="shared" si="4"/>
        <v>1728.8999999999992</v>
      </c>
      <c r="M55" s="16">
        <f t="shared" si="13"/>
        <v>52.393119518677508</v>
      </c>
      <c r="N55" s="5">
        <f t="shared" si="6"/>
        <v>135.13752115713248</v>
      </c>
      <c r="O55" s="20">
        <f t="shared" si="7"/>
        <v>81.353660092136749</v>
      </c>
    </row>
    <row r="56" spans="5:15">
      <c r="E56">
        <f t="shared" si="8"/>
        <v>52</v>
      </c>
      <c r="F56" s="16">
        <f t="shared" si="9"/>
        <v>63.24672934881778</v>
      </c>
      <c r="G56" s="16">
        <f t="shared" si="11"/>
        <v>63.640588078912415</v>
      </c>
      <c r="H56" s="16">
        <f t="shared" si="12"/>
        <v>9556.1387999999952</v>
      </c>
      <c r="I56" s="16">
        <f t="shared" si="2"/>
        <v>1145.8199999999995</v>
      </c>
      <c r="J56" s="16">
        <f t="shared" si="10"/>
        <v>5145.6131999999971</v>
      </c>
      <c r="K56" s="16">
        <f t="shared" si="3"/>
        <v>616.97999999999968</v>
      </c>
      <c r="L56" s="16">
        <f t="shared" si="4"/>
        <v>1762.7999999999993</v>
      </c>
      <c r="M56" s="16">
        <f t="shared" si="13"/>
        <v>52.609416990989715</v>
      </c>
      <c r="N56" s="5">
        <f t="shared" si="6"/>
        <v>135.13752115713248</v>
      </c>
      <c r="O56" s="20">
        <f t="shared" si="7"/>
        <v>81.494253449139677</v>
      </c>
    </row>
    <row r="57" spans="5:15">
      <c r="E57">
        <f t="shared" si="8"/>
        <v>53</v>
      </c>
      <c r="F57" s="16">
        <f t="shared" si="9"/>
        <v>63.640588078912415</v>
      </c>
      <c r="G57" s="16">
        <f t="shared" si="11"/>
        <v>64.032289026412514</v>
      </c>
      <c r="H57" s="16">
        <f t="shared" si="12"/>
        <v>9739.9106999999949</v>
      </c>
      <c r="I57" s="16">
        <f t="shared" si="2"/>
        <v>1167.8549999999993</v>
      </c>
      <c r="J57" s="16">
        <f t="shared" si="10"/>
        <v>5244.567299999997</v>
      </c>
      <c r="K57" s="16">
        <f t="shared" si="3"/>
        <v>628.84499999999969</v>
      </c>
      <c r="L57" s="16">
        <f t="shared" si="4"/>
        <v>1796.6999999999989</v>
      </c>
      <c r="M57" s="16">
        <f t="shared" si="13"/>
        <v>52.824942878450521</v>
      </c>
      <c r="N57" s="5">
        <f t="shared" si="6"/>
        <v>135.13752115713248</v>
      </c>
      <c r="O57" s="20">
        <f t="shared" si="7"/>
        <v>81.634345275989205</v>
      </c>
    </row>
    <row r="58" spans="5:15">
      <c r="E58">
        <f t="shared" si="8"/>
        <v>54</v>
      </c>
      <c r="F58" s="16">
        <f t="shared" si="9"/>
        <v>64.032289026412514</v>
      </c>
      <c r="G58" s="16">
        <f t="shared" si="11"/>
        <v>64.421844012880911</v>
      </c>
      <c r="H58" s="16">
        <f t="shared" si="12"/>
        <v>9923.6825999999946</v>
      </c>
      <c r="I58" s="16">
        <f t="shared" si="2"/>
        <v>1189.8899999999994</v>
      </c>
      <c r="J58" s="16">
        <f t="shared" si="10"/>
        <v>5343.5213999999969</v>
      </c>
      <c r="K58" s="16">
        <f t="shared" si="3"/>
        <v>640.7099999999997</v>
      </c>
      <c r="L58" s="16">
        <f t="shared" si="4"/>
        <v>1830.599999999999</v>
      </c>
      <c r="M58" s="16">
        <f t="shared" si="13"/>
        <v>53.039700306865903</v>
      </c>
      <c r="N58" s="5">
        <f t="shared" si="6"/>
        <v>135.13752115713248</v>
      </c>
      <c r="O58" s="20">
        <f t="shared" si="7"/>
        <v>81.773937604459221</v>
      </c>
    </row>
    <row r="59" spans="5:15">
      <c r="E59">
        <f t="shared" si="8"/>
        <v>55</v>
      </c>
      <c r="F59" s="16">
        <f t="shared" si="9"/>
        <v>64.421844012880911</v>
      </c>
      <c r="G59" s="16">
        <f t="shared" si="11"/>
        <v>64.809264795115169</v>
      </c>
      <c r="H59" s="16">
        <f t="shared" si="12"/>
        <v>10107.454499999994</v>
      </c>
      <c r="I59" s="16">
        <f t="shared" si="2"/>
        <v>1211.9249999999993</v>
      </c>
      <c r="J59" s="16">
        <f t="shared" si="10"/>
        <v>5442.4754999999968</v>
      </c>
      <c r="K59" s="16">
        <f t="shared" si="3"/>
        <v>652.57499999999959</v>
      </c>
      <c r="L59" s="16">
        <f t="shared" si="4"/>
        <v>1864.4999999999989</v>
      </c>
      <c r="M59" s="16">
        <f t="shared" si="13"/>
        <v>53.253692388470434</v>
      </c>
      <c r="N59" s="5">
        <f t="shared" si="6"/>
        <v>135.13752115713248</v>
      </c>
      <c r="O59" s="20">
        <f t="shared" si="7"/>
        <v>81.913032457502155</v>
      </c>
    </row>
    <row r="60" spans="5:15">
      <c r="E60">
        <f t="shared" si="8"/>
        <v>56</v>
      </c>
      <c r="F60" s="16">
        <f t="shared" si="9"/>
        <v>64.809264795115169</v>
      </c>
      <c r="G60" s="16">
        <f t="shared" si="11"/>
        <v>65.194563065502436</v>
      </c>
      <c r="H60" s="16">
        <f t="shared" si="12"/>
        <v>10291.226399999994</v>
      </c>
      <c r="I60" s="16">
        <f t="shared" si="2"/>
        <v>1233.9599999999994</v>
      </c>
      <c r="J60" s="16">
        <f t="shared" si="10"/>
        <v>5541.4295999999968</v>
      </c>
      <c r="K60" s="16">
        <f t="shared" si="3"/>
        <v>664.4399999999996</v>
      </c>
      <c r="L60" s="16">
        <f t="shared" si="4"/>
        <v>1898.399999999999</v>
      </c>
      <c r="M60" s="16">
        <f t="shared" si="13"/>
        <v>53.466922221988867</v>
      </c>
      <c r="N60" s="5">
        <f t="shared" si="6"/>
        <v>135.13752115713248</v>
      </c>
      <c r="O60" s="20">
        <f t="shared" si="7"/>
        <v>82.051631849289123</v>
      </c>
    </row>
    <row r="61" spans="5:15">
      <c r="E61">
        <f t="shared" si="8"/>
        <v>57</v>
      </c>
      <c r="F61" s="16">
        <f t="shared" si="9"/>
        <v>65.194563065502436</v>
      </c>
      <c r="G61" s="16">
        <f t="shared" si="11"/>
        <v>65.577750452372271</v>
      </c>
      <c r="H61" s="16">
        <f t="shared" si="12"/>
        <v>10474.998299999994</v>
      </c>
      <c r="I61" s="16">
        <f t="shared" si="2"/>
        <v>1255.9949999999992</v>
      </c>
      <c r="J61" s="16">
        <f t="shared" si="10"/>
        <v>5640.3836999999967</v>
      </c>
      <c r="K61" s="16">
        <f t="shared" si="3"/>
        <v>676.30499999999961</v>
      </c>
      <c r="L61" s="16">
        <f t="shared" si="4"/>
        <v>1932.2999999999988</v>
      </c>
      <c r="M61" s="16">
        <f t="shared" si="13"/>
        <v>53.679392892697351</v>
      </c>
      <c r="N61" s="5">
        <f t="shared" si="6"/>
        <v>135.13752115713248</v>
      </c>
      <c r="O61" s="20">
        <f t="shared" si="7"/>
        <v>82.189737785249648</v>
      </c>
    </row>
    <row r="62" spans="5:15">
      <c r="E62">
        <f t="shared" si="8"/>
        <v>58</v>
      </c>
      <c r="F62" s="16">
        <f t="shared" si="9"/>
        <v>65.577750452372271</v>
      </c>
      <c r="G62" s="16">
        <f t="shared" si="11"/>
        <v>65.958838520347655</v>
      </c>
      <c r="H62" s="16">
        <f t="shared" si="12"/>
        <v>10658.770199999994</v>
      </c>
      <c r="I62" s="16">
        <f t="shared" si="2"/>
        <v>1278.0299999999993</v>
      </c>
      <c r="J62" s="16">
        <f t="shared" si="10"/>
        <v>5739.3377999999966</v>
      </c>
      <c r="K62" s="16">
        <f t="shared" si="3"/>
        <v>688.16999999999962</v>
      </c>
      <c r="L62" s="16">
        <f t="shared" si="4"/>
        <v>1966.1999999999989</v>
      </c>
      <c r="M62" s="16">
        <f t="shared" si="13"/>
        <v>53.891107472484421</v>
      </c>
      <c r="N62" s="5">
        <f t="shared" si="6"/>
        <v>135.13752115713248</v>
      </c>
      <c r="O62" s="20">
        <f t="shared" si="7"/>
        <v>82.327352262111248</v>
      </c>
    </row>
    <row r="63" spans="5:15">
      <c r="E63">
        <f t="shared" si="8"/>
        <v>59</v>
      </c>
      <c r="F63" s="16">
        <f t="shared" si="9"/>
        <v>65.958838520347655</v>
      </c>
      <c r="G63" s="16">
        <f t="shared" si="11"/>
        <v>66.337838770693935</v>
      </c>
      <c r="H63" s="16">
        <f t="shared" si="12"/>
        <v>10842.542099999993</v>
      </c>
      <c r="I63" s="16">
        <f t="shared" si="2"/>
        <v>1300.0649999999991</v>
      </c>
      <c r="J63" s="16">
        <f t="shared" si="10"/>
        <v>5838.2918999999965</v>
      </c>
      <c r="K63" s="16">
        <f t="shared" si="3"/>
        <v>700.03499999999963</v>
      </c>
      <c r="L63" s="16">
        <f t="shared" si="4"/>
        <v>2000.0999999999988</v>
      </c>
      <c r="M63" s="16">
        <f t="shared" si="13"/>
        <v>54.102069019911703</v>
      </c>
      <c r="N63" s="5">
        <f t="shared" si="6"/>
        <v>135.13752115713248</v>
      </c>
      <c r="O63" s="20">
        <f t="shared" si="7"/>
        <v>82.464477267938975</v>
      </c>
    </row>
    <row r="64" spans="5:15">
      <c r="E64">
        <f t="shared" si="8"/>
        <v>60</v>
      </c>
      <c r="F64" s="16">
        <f t="shared" si="9"/>
        <v>66.337838770693935</v>
      </c>
      <c r="G64" s="16">
        <f t="shared" si="11"/>
        <v>66.714762641666013</v>
      </c>
      <c r="H64" s="16">
        <f t="shared" si="12"/>
        <v>11026.313999999993</v>
      </c>
      <c r="I64" s="16">
        <f t="shared" si="2"/>
        <v>1322.0999999999992</v>
      </c>
      <c r="J64" s="16">
        <f t="shared" si="10"/>
        <v>5937.2459999999965</v>
      </c>
      <c r="K64" s="16">
        <f t="shared" si="3"/>
        <v>711.89999999999964</v>
      </c>
      <c r="L64" s="16">
        <f t="shared" si="4"/>
        <v>2033.9999999999989</v>
      </c>
      <c r="M64" s="16">
        <f t="shared" si="13"/>
        <v>54.312280580274276</v>
      </c>
      <c r="N64" s="5">
        <f t="shared" si="6"/>
        <v>135.13752115713248</v>
      </c>
      <c r="O64" s="20">
        <f t="shared" si="7"/>
        <v>82.601114782174648</v>
      </c>
    </row>
    <row r="65" spans="5:15">
      <c r="E65">
        <f t="shared" si="8"/>
        <v>61</v>
      </c>
      <c r="F65" s="16">
        <f t="shared" si="9"/>
        <v>66.714762641666013</v>
      </c>
      <c r="G65" s="16">
        <f t="shared" si="11"/>
        <v>67.089621508853469</v>
      </c>
      <c r="H65" s="16">
        <f t="shared" si="12"/>
        <v>11210.085899999993</v>
      </c>
      <c r="I65" s="16">
        <f t="shared" si="2"/>
        <v>1344.1349999999991</v>
      </c>
      <c r="J65" s="16">
        <f t="shared" si="10"/>
        <v>6036.2000999999964</v>
      </c>
      <c r="K65" s="16">
        <f t="shared" si="3"/>
        <v>723.76499999999953</v>
      </c>
      <c r="L65" s="16">
        <f t="shared" si="4"/>
        <v>2067.8999999999987</v>
      </c>
      <c r="M65" s="16">
        <f t="shared" si="13"/>
        <v>54.521745185660826</v>
      </c>
      <c r="N65" s="5">
        <f t="shared" si="6"/>
        <v>135.13752115713248</v>
      </c>
      <c r="O65" s="20">
        <f t="shared" si="7"/>
        <v>82.737266775675906</v>
      </c>
    </row>
    <row r="66" spans="5:15">
      <c r="E66">
        <f t="shared" si="8"/>
        <v>62</v>
      </c>
      <c r="F66" s="16">
        <f t="shared" si="9"/>
        <v>67.089621508853469</v>
      </c>
      <c r="G66" s="16">
        <f t="shared" si="11"/>
        <v>67.462426685523937</v>
      </c>
      <c r="H66" s="16">
        <f t="shared" si="12"/>
        <v>11393.857799999992</v>
      </c>
      <c r="I66" s="16">
        <f t="shared" si="2"/>
        <v>1366.1699999999992</v>
      </c>
      <c r="J66" s="16">
        <f t="shared" si="10"/>
        <v>6135.1541999999963</v>
      </c>
      <c r="K66" s="16">
        <f t="shared" si="3"/>
        <v>735.62999999999954</v>
      </c>
      <c r="L66" s="16">
        <f t="shared" si="4"/>
        <v>2101.7999999999988</v>
      </c>
      <c r="M66" s="16">
        <f t="shared" si="13"/>
        <v>54.730465855013463</v>
      </c>
      <c r="N66" s="5">
        <f t="shared" si="6"/>
        <v>135.13752115713248</v>
      </c>
      <c r="O66" s="20">
        <f t="shared" si="7"/>
        <v>82.872935210755131</v>
      </c>
    </row>
    <row r="67" spans="5:15">
      <c r="E67">
        <f t="shared" si="8"/>
        <v>63</v>
      </c>
      <c r="F67" s="16">
        <f t="shared" si="9"/>
        <v>67.462426685523937</v>
      </c>
      <c r="G67" s="16">
        <f t="shared" si="11"/>
        <v>67.833189422964523</v>
      </c>
      <c r="H67" s="16">
        <f t="shared" si="12"/>
        <v>11577.629699999992</v>
      </c>
      <c r="I67" s="16">
        <f t="shared" si="2"/>
        <v>1388.204999999999</v>
      </c>
      <c r="J67" s="16">
        <f t="shared" si="10"/>
        <v>6234.1082999999962</v>
      </c>
      <c r="K67" s="16">
        <f t="shared" si="3"/>
        <v>747.49499999999955</v>
      </c>
      <c r="L67" s="16">
        <f t="shared" si="4"/>
        <v>2135.6999999999985</v>
      </c>
      <c r="M67" s="16">
        <f t="shared" si="13"/>
        <v>54.938445594187286</v>
      </c>
      <c r="N67" s="5">
        <f t="shared" si="6"/>
        <v>135.13752115713248</v>
      </c>
      <c r="O67" s="20">
        <f t="shared" si="7"/>
        <v>83.008122041218101</v>
      </c>
    </row>
    <row r="68" spans="5:15">
      <c r="E68">
        <f t="shared" si="8"/>
        <v>64</v>
      </c>
      <c r="F68" s="16">
        <f t="shared" si="9"/>
        <v>67.833189422964523</v>
      </c>
      <c r="G68" s="16">
        <f t="shared" si="11"/>
        <v>68.201920910821386</v>
      </c>
      <c r="H68" s="16">
        <f t="shared" si="12"/>
        <v>11761.401599999992</v>
      </c>
      <c r="I68" s="16">
        <f t="shared" si="2"/>
        <v>1410.2399999999991</v>
      </c>
      <c r="J68" s="16">
        <f t="shared" si="10"/>
        <v>6333.0623999999962</v>
      </c>
      <c r="K68" s="16">
        <f t="shared" si="3"/>
        <v>759.35999999999956</v>
      </c>
      <c r="L68" s="16">
        <f t="shared" si="4"/>
        <v>2169.5999999999985</v>
      </c>
      <c r="M68" s="16">
        <f t="shared" si="13"/>
        <v>55.145687396009698</v>
      </c>
      <c r="N68" s="5">
        <f t="shared" si="6"/>
        <v>135.13752115713248</v>
      </c>
      <c r="O68" s="20">
        <f t="shared" si="7"/>
        <v>83.14282921240266</v>
      </c>
    </row>
    <row r="69" spans="5:15">
      <c r="E69">
        <f t="shared" si="8"/>
        <v>65</v>
      </c>
      <c r="F69" s="16">
        <f t="shared" si="9"/>
        <v>68.201920910821386</v>
      </c>
      <c r="G69" s="16">
        <f t="shared" ref="G69:G100" si="14">(($B$21*F69) + ($B$22*$B$11))/($B$21+$B$22)</f>
        <v>68.568632277437388</v>
      </c>
      <c r="H69" s="16">
        <f t="shared" si="12"/>
        <v>11945.173499999992</v>
      </c>
      <c r="I69" s="16">
        <f t="shared" si="2"/>
        <v>1432.274999999999</v>
      </c>
      <c r="J69" s="16">
        <f t="shared" si="10"/>
        <v>6432.0164999999961</v>
      </c>
      <c r="K69" s="16">
        <f t="shared" si="3"/>
        <v>771.22499999999957</v>
      </c>
      <c r="L69" s="16">
        <f t="shared" si="4"/>
        <v>2203.4999999999986</v>
      </c>
      <c r="M69" s="16">
        <f t="shared" si="13"/>
        <v>55.352194240339358</v>
      </c>
      <c r="N69" s="5">
        <f t="shared" si="6"/>
        <v>135.13752115713248</v>
      </c>
      <c r="O69" s="20">
        <f t="shared" si="7"/>
        <v>83.277058661216955</v>
      </c>
    </row>
    <row r="70" spans="5:15">
      <c r="E70">
        <f t="shared" si="8"/>
        <v>66</v>
      </c>
      <c r="F70" s="16">
        <f t="shared" si="9"/>
        <v>68.568632277437388</v>
      </c>
      <c r="G70" s="16">
        <f t="shared" si="14"/>
        <v>68.933334590188039</v>
      </c>
      <c r="H70" s="16">
        <f t="shared" ref="H70:H101" si="15">H69+$B$22</f>
        <v>12128.945399999991</v>
      </c>
      <c r="I70" s="16">
        <f t="shared" ref="I70:I124" si="16">H70/$B$2</f>
        <v>1454.309999999999</v>
      </c>
      <c r="J70" s="16">
        <f t="shared" si="10"/>
        <v>6530.970599999996</v>
      </c>
      <c r="K70" s="16">
        <f t="shared" ref="K70:K124" si="17">J70/$B$2</f>
        <v>783.08999999999958</v>
      </c>
      <c r="L70" s="16">
        <f t="shared" ref="L70:L124" si="18">I70+K70</f>
        <v>2237.3999999999987</v>
      </c>
      <c r="M70" s="16">
        <f t="shared" ref="M70:M101" si="19">((H69*M69)+($B$22*G70))/(H70)</f>
        <v>55.557969094124942</v>
      </c>
      <c r="N70" s="5">
        <f t="shared" ref="N70:N124" si="20">$B$11</f>
        <v>135.13752115713248</v>
      </c>
      <c r="O70" s="20">
        <f t="shared" ref="O70:O124" si="21">((H70*M70)+(J70*N70))/(H70+J70)</f>
        <v>83.410812316177584</v>
      </c>
    </row>
    <row r="71" spans="5:15">
      <c r="E71">
        <f t="shared" si="8"/>
        <v>67</v>
      </c>
      <c r="F71" s="16">
        <f t="shared" ref="F71:F124" si="22">G70</f>
        <v>68.933334590188039</v>
      </c>
      <c r="G71" s="16">
        <f t="shared" si="14"/>
        <v>69.296038855815425</v>
      </c>
      <c r="H71" s="16">
        <f t="shared" si="15"/>
        <v>12312.717299999991</v>
      </c>
      <c r="I71" s="16">
        <f t="shared" si="16"/>
        <v>1476.3449999999989</v>
      </c>
      <c r="J71" s="16">
        <f t="shared" ref="J71:J124" si="23">J70+$B$23</f>
        <v>6629.9246999999959</v>
      </c>
      <c r="K71" s="16">
        <f t="shared" si="17"/>
        <v>794.95499999999947</v>
      </c>
      <c r="L71" s="16">
        <f t="shared" si="18"/>
        <v>2271.2999999999984</v>
      </c>
      <c r="M71" s="16">
        <f t="shared" si="19"/>
        <v>55.763014911463607</v>
      </c>
      <c r="N71" s="5">
        <f t="shared" si="20"/>
        <v>135.13752115713248</v>
      </c>
      <c r="O71" s="20">
        <f t="shared" si="21"/>
        <v>83.544092097447717</v>
      </c>
    </row>
    <row r="72" spans="5:15">
      <c r="E72">
        <f t="shared" ref="E72:E124" si="24">E71+1</f>
        <v>68</v>
      </c>
      <c r="F72" s="16">
        <f t="shared" si="22"/>
        <v>69.296038855815425</v>
      </c>
      <c r="G72" s="16">
        <f t="shared" si="14"/>
        <v>69.656756020760398</v>
      </c>
      <c r="H72" s="16">
        <f t="shared" si="15"/>
        <v>12496.489199999991</v>
      </c>
      <c r="I72" s="16">
        <f t="shared" si="16"/>
        <v>1498.379999999999</v>
      </c>
      <c r="J72" s="16">
        <f t="shared" si="23"/>
        <v>6728.8787999999959</v>
      </c>
      <c r="K72" s="16">
        <f t="shared" si="17"/>
        <v>806.81999999999948</v>
      </c>
      <c r="L72" s="16">
        <f t="shared" si="18"/>
        <v>2305.1999999999985</v>
      </c>
      <c r="M72" s="16">
        <f t="shared" si="19"/>
        <v>55.967334633659149</v>
      </c>
      <c r="N72" s="5">
        <f t="shared" si="20"/>
        <v>135.13752115713248</v>
      </c>
      <c r="O72" s="20">
        <f t="shared" si="21"/>
        <v>83.676899916874802</v>
      </c>
    </row>
    <row r="73" spans="5:15">
      <c r="E73">
        <f t="shared" si="24"/>
        <v>69</v>
      </c>
      <c r="F73" s="16">
        <f t="shared" si="22"/>
        <v>69.656756020760398</v>
      </c>
      <c r="G73" s="16">
        <f t="shared" si="14"/>
        <v>70.015496971493036</v>
      </c>
      <c r="H73" s="16">
        <f t="shared" si="15"/>
        <v>12680.261099999991</v>
      </c>
      <c r="I73" s="16">
        <f t="shared" si="16"/>
        <v>1520.4149999999988</v>
      </c>
      <c r="J73" s="16">
        <f t="shared" si="23"/>
        <v>6827.8328999999958</v>
      </c>
      <c r="K73" s="16">
        <f t="shared" si="17"/>
        <v>818.68499999999949</v>
      </c>
      <c r="L73" s="16">
        <f t="shared" si="18"/>
        <v>2339.0999999999985</v>
      </c>
      <c r="M73" s="16">
        <f t="shared" si="19"/>
        <v>56.170931189279926</v>
      </c>
      <c r="N73" s="5">
        <f t="shared" si="20"/>
        <v>135.13752115713248</v>
      </c>
      <c r="O73" s="20">
        <f t="shared" si="21"/>
        <v>83.809237678028325</v>
      </c>
    </row>
    <row r="74" spans="5:15">
      <c r="E74">
        <f t="shared" si="24"/>
        <v>70</v>
      </c>
      <c r="F74" s="16">
        <f t="shared" si="22"/>
        <v>70.015496971493036</v>
      </c>
      <c r="G74" s="16">
        <f t="shared" si="14"/>
        <v>70.372272534841073</v>
      </c>
      <c r="H74" s="16">
        <f t="shared" si="15"/>
        <v>12864.03299999999</v>
      </c>
      <c r="I74" s="16">
        <f t="shared" si="16"/>
        <v>1542.4499999999989</v>
      </c>
      <c r="J74" s="16">
        <f t="shared" si="23"/>
        <v>6926.7869999999957</v>
      </c>
      <c r="K74" s="16">
        <f t="shared" si="17"/>
        <v>830.5499999999995</v>
      </c>
      <c r="L74" s="16">
        <f t="shared" si="18"/>
        <v>2372.9999999999982</v>
      </c>
      <c r="M74" s="16">
        <f t="shared" si="19"/>
        <v>56.373807494216514</v>
      </c>
      <c r="N74" s="5">
        <f t="shared" si="20"/>
        <v>135.13752115713248</v>
      </c>
      <c r="O74" s="20">
        <f t="shared" si="21"/>
        <v>83.941107276237105</v>
      </c>
    </row>
    <row r="75" spans="5:15">
      <c r="E75">
        <f t="shared" si="24"/>
        <v>71</v>
      </c>
      <c r="F75" s="16">
        <f t="shared" si="22"/>
        <v>70.372272534841073</v>
      </c>
      <c r="G75" s="16">
        <f t="shared" si="14"/>
        <v>70.727093478316746</v>
      </c>
      <c r="H75" s="16">
        <f t="shared" si="15"/>
        <v>13047.80489999999</v>
      </c>
      <c r="I75" s="16">
        <f t="shared" si="16"/>
        <v>1564.4849999999988</v>
      </c>
      <c r="J75" s="16">
        <f t="shared" si="23"/>
        <v>7025.7410999999956</v>
      </c>
      <c r="K75" s="16">
        <f t="shared" si="17"/>
        <v>842.41499999999951</v>
      </c>
      <c r="L75" s="16">
        <f t="shared" si="18"/>
        <v>2406.8999999999983</v>
      </c>
      <c r="M75" s="16">
        <f t="shared" si="19"/>
        <v>56.575966451739056</v>
      </c>
      <c r="N75" s="5">
        <f t="shared" si="20"/>
        <v>135.13752115713248</v>
      </c>
      <c r="O75" s="20">
        <f t="shared" si="21"/>
        <v>84.072510598626735</v>
      </c>
    </row>
    <row r="76" spans="5:15">
      <c r="E76">
        <f t="shared" si="24"/>
        <v>72</v>
      </c>
      <c r="F76" s="16">
        <f t="shared" si="22"/>
        <v>70.727093478316746</v>
      </c>
      <c r="G76" s="16">
        <f t="shared" si="14"/>
        <v>71.079970510441697</v>
      </c>
      <c r="H76" s="16">
        <f t="shared" si="15"/>
        <v>13231.57679999999</v>
      </c>
      <c r="I76" s="16">
        <f t="shared" si="16"/>
        <v>1586.5199999999988</v>
      </c>
      <c r="J76" s="16">
        <f t="shared" si="23"/>
        <v>7124.6951999999956</v>
      </c>
      <c r="K76" s="16">
        <f t="shared" si="17"/>
        <v>854.27999999999952</v>
      </c>
      <c r="L76" s="16">
        <f t="shared" si="18"/>
        <v>2440.7999999999984</v>
      </c>
      <c r="M76" s="16">
        <f t="shared" si="19"/>
        <v>56.777410952554369</v>
      </c>
      <c r="N76" s="5">
        <f t="shared" si="20"/>
        <v>135.13752115713248</v>
      </c>
      <c r="O76" s="20">
        <f t="shared" si="21"/>
        <v>84.203449524156696</v>
      </c>
    </row>
    <row r="77" spans="5:15">
      <c r="E77">
        <f t="shared" si="24"/>
        <v>73</v>
      </c>
      <c r="F77" s="16">
        <f t="shared" si="22"/>
        <v>71.079970510441697</v>
      </c>
      <c r="G77" s="16">
        <f t="shared" si="14"/>
        <v>71.430914281070187</v>
      </c>
      <c r="H77" s="16">
        <f t="shared" si="15"/>
        <v>13415.34869999999</v>
      </c>
      <c r="I77" s="16">
        <f t="shared" si="16"/>
        <v>1608.5549999999987</v>
      </c>
      <c r="J77" s="16">
        <f t="shared" si="23"/>
        <v>7223.6492999999955</v>
      </c>
      <c r="K77" s="16">
        <f t="shared" si="17"/>
        <v>866.14499999999953</v>
      </c>
      <c r="L77" s="16">
        <f t="shared" si="18"/>
        <v>2474.699999999998</v>
      </c>
      <c r="M77" s="16">
        <f t="shared" si="19"/>
        <v>56.978143874862802</v>
      </c>
      <c r="N77" s="5">
        <f t="shared" si="20"/>
        <v>135.13752115713248</v>
      </c>
      <c r="O77" s="20">
        <f t="shared" si="21"/>
        <v>84.333925923657191</v>
      </c>
    </row>
    <row r="78" spans="5:15">
      <c r="E78">
        <f t="shared" si="24"/>
        <v>74</v>
      </c>
      <c r="F78" s="16">
        <f t="shared" si="22"/>
        <v>71.430914281070187</v>
      </c>
      <c r="G78" s="16">
        <f t="shared" si="14"/>
        <v>71.77993538171053</v>
      </c>
      <c r="H78" s="16">
        <f t="shared" si="15"/>
        <v>13599.120599999989</v>
      </c>
      <c r="I78" s="16">
        <f t="shared" si="16"/>
        <v>1630.5899999999988</v>
      </c>
      <c r="J78" s="16">
        <f t="shared" si="23"/>
        <v>7322.6033999999954</v>
      </c>
      <c r="K78" s="16">
        <f t="shared" si="17"/>
        <v>878.00999999999942</v>
      </c>
      <c r="L78" s="16">
        <f t="shared" si="18"/>
        <v>2508.5999999999981</v>
      </c>
      <c r="M78" s="16">
        <f t="shared" si="19"/>
        <v>57.1781680844148</v>
      </c>
      <c r="N78" s="5">
        <f t="shared" si="20"/>
        <v>135.13752115713248</v>
      </c>
      <c r="O78" s="20">
        <f t="shared" si="21"/>
        <v>84.463941659865995</v>
      </c>
    </row>
    <row r="79" spans="5:15">
      <c r="E79">
        <f t="shared" si="24"/>
        <v>75</v>
      </c>
      <c r="F79" s="16">
        <f t="shared" si="22"/>
        <v>71.77993538171053</v>
      </c>
      <c r="G79" s="16">
        <f t="shared" si="14"/>
        <v>72.127044345844695</v>
      </c>
      <c r="H79" s="16">
        <f t="shared" si="15"/>
        <v>13782.892499999989</v>
      </c>
      <c r="I79" s="16">
        <f t="shared" si="16"/>
        <v>1652.6249999999986</v>
      </c>
      <c r="J79" s="16">
        <f t="shared" si="23"/>
        <v>7421.5574999999953</v>
      </c>
      <c r="K79" s="16">
        <f t="shared" si="17"/>
        <v>889.87499999999943</v>
      </c>
      <c r="L79" s="16">
        <f t="shared" si="18"/>
        <v>2542.4999999999982</v>
      </c>
      <c r="M79" s="16">
        <f t="shared" si="19"/>
        <v>57.377486434567203</v>
      </c>
      <c r="N79" s="5">
        <f t="shared" si="20"/>
        <v>135.13752115713248</v>
      </c>
      <c r="O79" s="20">
        <f t="shared" si="21"/>
        <v>84.593498587465049</v>
      </c>
    </row>
    <row r="80" spans="5:15">
      <c r="E80">
        <f t="shared" si="24"/>
        <v>76</v>
      </c>
      <c r="F80" s="16">
        <f t="shared" si="22"/>
        <v>72.127044345844695</v>
      </c>
      <c r="G80" s="16">
        <f t="shared" si="14"/>
        <v>72.47225164924626</v>
      </c>
      <c r="H80" s="16">
        <f t="shared" si="15"/>
        <v>13966.664399999989</v>
      </c>
      <c r="I80" s="16">
        <f t="shared" si="16"/>
        <v>1674.6599999999987</v>
      </c>
      <c r="J80" s="16">
        <f t="shared" si="23"/>
        <v>7520.5115999999953</v>
      </c>
      <c r="K80" s="16">
        <f t="shared" si="17"/>
        <v>901.73999999999944</v>
      </c>
      <c r="L80" s="16">
        <f t="shared" si="18"/>
        <v>2576.3999999999983</v>
      </c>
      <c r="M80" s="16">
        <f t="shared" si="19"/>
        <v>57.576101766339292</v>
      </c>
      <c r="N80" s="5">
        <f t="shared" si="20"/>
        <v>135.13752115713248</v>
      </c>
      <c r="O80" s="20">
        <f t="shared" si="21"/>
        <v>84.72259855311691</v>
      </c>
    </row>
    <row r="81" spans="5:15">
      <c r="E81">
        <f t="shared" si="24"/>
        <v>77</v>
      </c>
      <c r="F81" s="16">
        <f t="shared" si="22"/>
        <v>72.47225164924626</v>
      </c>
      <c r="G81" s="16">
        <f t="shared" si="14"/>
        <v>72.815567710296506</v>
      </c>
      <c r="H81" s="16">
        <f t="shared" si="15"/>
        <v>14150.436299999988</v>
      </c>
      <c r="I81" s="16">
        <f t="shared" si="16"/>
        <v>1696.6949999999986</v>
      </c>
      <c r="J81" s="16">
        <f t="shared" si="23"/>
        <v>7619.4656999999952</v>
      </c>
      <c r="K81" s="16">
        <f t="shared" si="17"/>
        <v>913.60499999999945</v>
      </c>
      <c r="L81" s="16">
        <f t="shared" si="18"/>
        <v>2610.2999999999979</v>
      </c>
      <c r="M81" s="16">
        <f t="shared" si="19"/>
        <v>57.77401690846861</v>
      </c>
      <c r="N81" s="5">
        <f t="shared" si="20"/>
        <v>135.13752115713248</v>
      </c>
      <c r="O81" s="20">
        <f t="shared" si="21"/>
        <v>84.851243395500973</v>
      </c>
    </row>
    <row r="82" spans="5:15">
      <c r="E82">
        <f t="shared" si="24"/>
        <v>78</v>
      </c>
      <c r="F82" s="16">
        <f t="shared" si="22"/>
        <v>72.815567710296506</v>
      </c>
      <c r="G82" s="16">
        <f t="shared" si="14"/>
        <v>73.157002890298926</v>
      </c>
      <c r="H82" s="16">
        <f t="shared" si="15"/>
        <v>14334.208199999988</v>
      </c>
      <c r="I82" s="16">
        <f t="shared" si="16"/>
        <v>1718.7299999999987</v>
      </c>
      <c r="J82" s="16">
        <f t="shared" si="23"/>
        <v>7718.4197999999951</v>
      </c>
      <c r="K82" s="16">
        <f t="shared" si="17"/>
        <v>925.46999999999946</v>
      </c>
      <c r="L82" s="16">
        <f t="shared" si="18"/>
        <v>2644.199999999998</v>
      </c>
      <c r="M82" s="16">
        <f t="shared" si="19"/>
        <v>57.971234677466434</v>
      </c>
      <c r="N82" s="5">
        <f t="shared" si="20"/>
        <v>135.13752115713248</v>
      </c>
      <c r="O82" s="20">
        <f t="shared" si="21"/>
        <v>84.979434945349553</v>
      </c>
    </row>
    <row r="83" spans="5:15">
      <c r="E83">
        <f t="shared" si="24"/>
        <v>79</v>
      </c>
      <c r="F83" s="16">
        <f t="shared" si="22"/>
        <v>73.157002890298926</v>
      </c>
      <c r="G83" s="16">
        <f t="shared" si="14"/>
        <v>73.496567493791858</v>
      </c>
      <c r="H83" s="16">
        <f t="shared" si="15"/>
        <v>14517.980099999988</v>
      </c>
      <c r="I83" s="16">
        <f t="shared" si="16"/>
        <v>1740.7649999999985</v>
      </c>
      <c r="J83" s="16">
        <f t="shared" si="23"/>
        <v>7817.373899999995</v>
      </c>
      <c r="K83" s="16">
        <f t="shared" si="17"/>
        <v>937.33499999999947</v>
      </c>
      <c r="L83" s="16">
        <f t="shared" si="18"/>
        <v>2678.0999999999981</v>
      </c>
      <c r="M83" s="16">
        <f t="shared" si="19"/>
        <v>58.16775787767309</v>
      </c>
      <c r="N83" s="5">
        <f t="shared" si="20"/>
        <v>135.13752115713248</v>
      </c>
      <c r="O83" s="20">
        <f t="shared" si="21"/>
        <v>85.107175025483869</v>
      </c>
    </row>
    <row r="84" spans="5:15">
      <c r="E84">
        <f t="shared" si="24"/>
        <v>80</v>
      </c>
      <c r="F84" s="16">
        <f t="shared" si="22"/>
        <v>73.496567493791858</v>
      </c>
      <c r="G84" s="16">
        <f t="shared" si="14"/>
        <v>73.834271768859495</v>
      </c>
      <c r="H84" s="16">
        <f t="shared" si="15"/>
        <v>14701.751999999988</v>
      </c>
      <c r="I84" s="16">
        <f t="shared" si="16"/>
        <v>1762.7999999999986</v>
      </c>
      <c r="J84" s="16">
        <f t="shared" si="23"/>
        <v>7916.327999999995</v>
      </c>
      <c r="K84" s="16">
        <f t="shared" si="17"/>
        <v>949.19999999999936</v>
      </c>
      <c r="L84" s="16">
        <f t="shared" si="18"/>
        <v>2711.9999999999982</v>
      </c>
      <c r="M84" s="16">
        <f t="shared" si="19"/>
        <v>58.363589301312921</v>
      </c>
      <c r="N84" s="5">
        <f t="shared" si="20"/>
        <v>135.13752115713248</v>
      </c>
      <c r="O84" s="20">
        <f t="shared" si="21"/>
        <v>85.234465450849768</v>
      </c>
    </row>
    <row r="85" spans="5:15">
      <c r="E85">
        <f t="shared" si="24"/>
        <v>81</v>
      </c>
      <c r="F85" s="16">
        <f t="shared" si="22"/>
        <v>73.834271768859495</v>
      </c>
      <c r="G85" s="16">
        <f t="shared" si="14"/>
        <v>74.170125907441218</v>
      </c>
      <c r="H85" s="16">
        <f t="shared" si="15"/>
        <v>14885.523899999987</v>
      </c>
      <c r="I85" s="16">
        <f t="shared" si="16"/>
        <v>1784.8349999999984</v>
      </c>
      <c r="J85" s="16">
        <f t="shared" si="23"/>
        <v>8015.2820999999949</v>
      </c>
      <c r="K85" s="16">
        <f t="shared" si="17"/>
        <v>961.06499999999937</v>
      </c>
      <c r="L85" s="16">
        <f t="shared" si="18"/>
        <v>2745.8999999999978</v>
      </c>
      <c r="M85" s="16">
        <f t="shared" si="19"/>
        <v>58.55873172854907</v>
      </c>
      <c r="N85" s="5">
        <f t="shared" si="20"/>
        <v>135.13752115713248</v>
      </c>
      <c r="O85" s="20">
        <f t="shared" si="21"/>
        <v>85.361308028553267</v>
      </c>
    </row>
    <row r="86" spans="5:15">
      <c r="E86">
        <f t="shared" si="24"/>
        <v>82</v>
      </c>
      <c r="F86" s="16">
        <f t="shared" si="22"/>
        <v>74.170125907441218</v>
      </c>
      <c r="G86" s="16">
        <f t="shared" si="14"/>
        <v>74.504140045639147</v>
      </c>
      <c r="H86" s="16">
        <f t="shared" si="15"/>
        <v>15069.295799999987</v>
      </c>
      <c r="I86" s="16">
        <f t="shared" si="16"/>
        <v>1806.8699999999985</v>
      </c>
      <c r="J86" s="16">
        <f t="shared" si="23"/>
        <v>8114.2361999999948</v>
      </c>
      <c r="K86" s="16">
        <f t="shared" si="17"/>
        <v>972.92999999999938</v>
      </c>
      <c r="L86" s="16">
        <f t="shared" si="18"/>
        <v>2779.7999999999979</v>
      </c>
      <c r="M86" s="16">
        <f t="shared" si="19"/>
        <v>58.753187927537979</v>
      </c>
      <c r="N86" s="5">
        <f t="shared" si="20"/>
        <v>135.13752115713248</v>
      </c>
      <c r="O86" s="20">
        <f t="shared" si="21"/>
        <v>85.487704557896066</v>
      </c>
    </row>
    <row r="87" spans="5:15">
      <c r="E87">
        <f t="shared" si="24"/>
        <v>83</v>
      </c>
      <c r="F87" s="16">
        <f t="shared" si="22"/>
        <v>74.504140045639147</v>
      </c>
      <c r="G87" s="16">
        <f t="shared" si="14"/>
        <v>74.836324264024057</v>
      </c>
      <c r="H87" s="16">
        <f t="shared" si="15"/>
        <v>15253.067699999987</v>
      </c>
      <c r="I87" s="16">
        <f t="shared" si="16"/>
        <v>1828.9049999999984</v>
      </c>
      <c r="J87" s="16">
        <f t="shared" si="23"/>
        <v>8213.1902999999947</v>
      </c>
      <c r="K87" s="16">
        <f t="shared" si="17"/>
        <v>984.79499999999939</v>
      </c>
      <c r="L87" s="16">
        <f t="shared" si="18"/>
        <v>2813.699999999998</v>
      </c>
      <c r="M87" s="16">
        <f t="shared" si="19"/>
        <v>58.94696065448359</v>
      </c>
      <c r="N87" s="5">
        <f t="shared" si="20"/>
        <v>135.13752115713248</v>
      </c>
      <c r="O87" s="20">
        <f t="shared" si="21"/>
        <v>85.613656830410704</v>
      </c>
    </row>
    <row r="88" spans="5:15">
      <c r="E88">
        <f t="shared" si="24"/>
        <v>84</v>
      </c>
      <c r="F88" s="16">
        <f t="shared" si="22"/>
        <v>74.836324264024057</v>
      </c>
      <c r="G88" s="16">
        <f t="shared" si="14"/>
        <v>75.166688587939589</v>
      </c>
      <c r="H88" s="16">
        <f t="shared" si="15"/>
        <v>15436.839599999987</v>
      </c>
      <c r="I88" s="16">
        <f t="shared" si="16"/>
        <v>1850.9399999999985</v>
      </c>
      <c r="J88" s="16">
        <f t="shared" si="23"/>
        <v>8312.1443999999956</v>
      </c>
      <c r="K88" s="16">
        <f t="shared" si="17"/>
        <v>996.65999999999951</v>
      </c>
      <c r="L88" s="16">
        <f t="shared" si="18"/>
        <v>2847.5999999999981</v>
      </c>
      <c r="M88" s="16">
        <f t="shared" si="19"/>
        <v>59.140052653691399</v>
      </c>
      <c r="N88" s="5">
        <f t="shared" si="20"/>
        <v>135.13752115713248</v>
      </c>
      <c r="O88" s="20">
        <f t="shared" si="21"/>
        <v>85.739166629895792</v>
      </c>
    </row>
    <row r="89" spans="5:15">
      <c r="E89">
        <f t="shared" si="24"/>
        <v>85</v>
      </c>
      <c r="F89" s="16">
        <f t="shared" si="22"/>
        <v>75.166688587939589</v>
      </c>
      <c r="G89" s="16">
        <f t="shared" si="14"/>
        <v>75.495242987804872</v>
      </c>
      <c r="H89" s="16">
        <f t="shared" si="15"/>
        <v>15620.611499999986</v>
      </c>
      <c r="I89" s="16">
        <f t="shared" si="16"/>
        <v>1872.9749999999983</v>
      </c>
      <c r="J89" s="16">
        <f t="shared" si="23"/>
        <v>8411.0984999999964</v>
      </c>
      <c r="K89" s="16">
        <f t="shared" si="17"/>
        <v>1008.5249999999996</v>
      </c>
      <c r="L89" s="16">
        <f t="shared" si="18"/>
        <v>2881.4999999999982</v>
      </c>
      <c r="M89" s="16">
        <f t="shared" si="19"/>
        <v>59.332466657622149</v>
      </c>
      <c r="N89" s="5">
        <f t="shared" si="20"/>
        <v>135.13752115713248</v>
      </c>
      <c r="O89" s="20">
        <f t="shared" si="21"/>
        <v>85.864235732450766</v>
      </c>
    </row>
    <row r="90" spans="5:15">
      <c r="E90">
        <f t="shared" si="24"/>
        <v>86</v>
      </c>
      <c r="F90" s="16">
        <f t="shared" si="22"/>
        <v>75.495242987804872</v>
      </c>
      <c r="G90" s="16">
        <f t="shared" si="14"/>
        <v>75.821997379415365</v>
      </c>
      <c r="H90" s="16">
        <f t="shared" si="15"/>
        <v>15804.383399999986</v>
      </c>
      <c r="I90" s="16">
        <f t="shared" si="16"/>
        <v>1895.0099999999984</v>
      </c>
      <c r="J90" s="16">
        <f t="shared" si="23"/>
        <v>8510.0525999999973</v>
      </c>
      <c r="K90" s="16">
        <f t="shared" si="17"/>
        <v>1020.3899999999996</v>
      </c>
      <c r="L90" s="16">
        <f t="shared" si="18"/>
        <v>2915.3999999999978</v>
      </c>
      <c r="M90" s="16">
        <f t="shared" si="19"/>
        <v>59.524205386945326</v>
      </c>
      <c r="N90" s="5">
        <f t="shared" si="20"/>
        <v>135.13752115713248</v>
      </c>
      <c r="O90" s="20">
        <f t="shared" si="21"/>
        <v>85.988865906510838</v>
      </c>
    </row>
    <row r="91" spans="5:15">
      <c r="E91">
        <f t="shared" si="24"/>
        <v>87</v>
      </c>
      <c r="F91" s="16">
        <f t="shared" si="22"/>
        <v>75.821997379415365</v>
      </c>
      <c r="G91" s="16">
        <f t="shared" si="14"/>
        <v>76.146961624242167</v>
      </c>
      <c r="H91" s="16">
        <f t="shared" si="15"/>
        <v>15988.155299999986</v>
      </c>
      <c r="I91" s="16">
        <f t="shared" si="16"/>
        <v>1917.0449999999983</v>
      </c>
      <c r="J91" s="16">
        <f t="shared" si="23"/>
        <v>8609.0066999999981</v>
      </c>
      <c r="K91" s="16">
        <f t="shared" si="17"/>
        <v>1032.2549999999999</v>
      </c>
      <c r="L91" s="16">
        <f t="shared" si="18"/>
        <v>2949.2999999999984</v>
      </c>
      <c r="M91" s="16">
        <f t="shared" si="19"/>
        <v>59.715271550592419</v>
      </c>
      <c r="N91" s="5">
        <f t="shared" si="20"/>
        <v>135.13752115713248</v>
      </c>
      <c r="O91" s="20">
        <f t="shared" si="21"/>
        <v>86.113058912881456</v>
      </c>
    </row>
    <row r="92" spans="5:15">
      <c r="E92">
        <f t="shared" si="24"/>
        <v>88</v>
      </c>
      <c r="F92" s="16">
        <f t="shared" si="22"/>
        <v>76.146961624242167</v>
      </c>
      <c r="G92" s="16">
        <f t="shared" si="14"/>
        <v>76.470145529729621</v>
      </c>
      <c r="H92" s="16">
        <f t="shared" si="15"/>
        <v>16171.927199999986</v>
      </c>
      <c r="I92" s="16">
        <f t="shared" si="16"/>
        <v>1939.0799999999983</v>
      </c>
      <c r="J92" s="16">
        <f t="shared" si="23"/>
        <v>8707.9607999999989</v>
      </c>
      <c r="K92" s="16">
        <f t="shared" si="17"/>
        <v>1044.1199999999999</v>
      </c>
      <c r="L92" s="16">
        <f t="shared" si="18"/>
        <v>2983.199999999998</v>
      </c>
      <c r="M92" s="16">
        <f t="shared" si="19"/>
        <v>59.905667845809894</v>
      </c>
      <c r="N92" s="5">
        <f t="shared" si="20"/>
        <v>135.13752115713248</v>
      </c>
      <c r="O92" s="20">
        <f t="shared" si="21"/>
        <v>86.236816504772818</v>
      </c>
    </row>
    <row r="93" spans="5:15">
      <c r="E93">
        <f t="shared" si="24"/>
        <v>89</v>
      </c>
      <c r="F93" s="16">
        <f t="shared" si="22"/>
        <v>76.470145529729621</v>
      </c>
      <c r="G93" s="16">
        <f t="shared" si="14"/>
        <v>76.791558849591283</v>
      </c>
      <c r="H93" s="16">
        <f t="shared" si="15"/>
        <v>16355.699099999985</v>
      </c>
      <c r="I93" s="16">
        <f t="shared" si="16"/>
        <v>1961.1149999999982</v>
      </c>
      <c r="J93" s="16">
        <f t="shared" si="23"/>
        <v>8806.9148999999998</v>
      </c>
      <c r="K93" s="16">
        <f t="shared" si="17"/>
        <v>1055.9849999999999</v>
      </c>
      <c r="L93" s="16">
        <f t="shared" si="18"/>
        <v>3017.0999999999981</v>
      </c>
      <c r="M93" s="16">
        <f t="shared" si="19"/>
        <v>60.095396958211936</v>
      </c>
      <c r="N93" s="5">
        <f t="shared" si="20"/>
        <v>135.13752115713248</v>
      </c>
      <c r="O93" s="20">
        <f t="shared" si="21"/>
        <v>86.360140427834139</v>
      </c>
    </row>
    <row r="94" spans="5:15">
      <c r="E94">
        <f t="shared" si="24"/>
        <v>90</v>
      </c>
      <c r="F94" s="16">
        <f t="shared" si="22"/>
        <v>76.791558849591283</v>
      </c>
      <c r="G94" s="16">
        <f t="shared" si="14"/>
        <v>77.111211284104328</v>
      </c>
      <c r="H94" s="16">
        <f t="shared" si="15"/>
        <v>16539.470999999987</v>
      </c>
      <c r="I94" s="16">
        <f t="shared" si="16"/>
        <v>1983.1499999999985</v>
      </c>
      <c r="J94" s="16">
        <f t="shared" si="23"/>
        <v>8905.8690000000006</v>
      </c>
      <c r="K94" s="16">
        <f t="shared" si="17"/>
        <v>1067.8500000000001</v>
      </c>
      <c r="L94" s="16">
        <f t="shared" si="18"/>
        <v>3050.9999999999986</v>
      </c>
      <c r="M94" s="16">
        <f t="shared" si="19"/>
        <v>60.284461561832956</v>
      </c>
      <c r="N94" s="5">
        <f t="shared" si="20"/>
        <v>135.13752115713248</v>
      </c>
      <c r="O94" s="20">
        <f t="shared" si="21"/>
        <v>86.483032420187797</v>
      </c>
    </row>
    <row r="95" spans="5:15">
      <c r="E95">
        <f t="shared" si="24"/>
        <v>91</v>
      </c>
      <c r="F95" s="16">
        <f t="shared" si="22"/>
        <v>77.111211284104328</v>
      </c>
      <c r="G95" s="16">
        <f t="shared" si="14"/>
        <v>77.429112480402267</v>
      </c>
      <c r="H95" s="16">
        <f t="shared" si="15"/>
        <v>16723.242899999987</v>
      </c>
      <c r="I95" s="16">
        <f t="shared" si="16"/>
        <v>2005.1849999999984</v>
      </c>
      <c r="J95" s="16">
        <f t="shared" si="23"/>
        <v>9004.8231000000014</v>
      </c>
      <c r="K95" s="16">
        <f t="shared" si="17"/>
        <v>1079.7150000000001</v>
      </c>
      <c r="L95" s="16">
        <f t="shared" si="18"/>
        <v>3084.8999999999987</v>
      </c>
      <c r="M95" s="16">
        <f t="shared" si="19"/>
        <v>60.47286431917987</v>
      </c>
      <c r="N95" s="5">
        <f t="shared" si="20"/>
        <v>135.13752115713248</v>
      </c>
      <c r="O95" s="20">
        <f t="shared" si="21"/>
        <v>86.605494212463313</v>
      </c>
    </row>
    <row r="96" spans="5:15">
      <c r="E96">
        <f t="shared" si="24"/>
        <v>92</v>
      </c>
      <c r="F96" s="16">
        <f t="shared" si="22"/>
        <v>77.429112480402267</v>
      </c>
      <c r="G96" s="16">
        <f t="shared" si="14"/>
        <v>77.74527203276611</v>
      </c>
      <c r="H96" s="16">
        <f t="shared" si="15"/>
        <v>16907.014799999986</v>
      </c>
      <c r="I96" s="16">
        <f t="shared" si="16"/>
        <v>2027.2199999999984</v>
      </c>
      <c r="J96" s="16">
        <f t="shared" si="23"/>
        <v>9103.7772000000023</v>
      </c>
      <c r="K96" s="16">
        <f t="shared" si="17"/>
        <v>1091.5800000000004</v>
      </c>
      <c r="L96" s="16">
        <f t="shared" si="18"/>
        <v>3118.7999999999988</v>
      </c>
      <c r="M96" s="16">
        <f t="shared" si="19"/>
        <v>60.660607881284072</v>
      </c>
      <c r="N96" s="5">
        <f t="shared" si="20"/>
        <v>135.13752115713248</v>
      </c>
      <c r="O96" s="20">
        <f t="shared" si="21"/>
        <v>86.727527527831057</v>
      </c>
    </row>
    <row r="97" spans="5:15">
      <c r="E97">
        <f t="shared" si="24"/>
        <v>93</v>
      </c>
      <c r="F97" s="16">
        <f t="shared" si="22"/>
        <v>77.74527203276611</v>
      </c>
      <c r="G97" s="16">
        <f t="shared" si="14"/>
        <v>78.059699482913956</v>
      </c>
      <c r="H97" s="16">
        <f t="shared" si="15"/>
        <v>17090.786699999986</v>
      </c>
      <c r="I97" s="16">
        <f t="shared" si="16"/>
        <v>2049.2549999999983</v>
      </c>
      <c r="J97" s="16">
        <f t="shared" si="23"/>
        <v>9202.7313000000031</v>
      </c>
      <c r="K97" s="16">
        <f t="shared" si="17"/>
        <v>1103.4450000000004</v>
      </c>
      <c r="L97" s="16">
        <f t="shared" si="18"/>
        <v>3152.6999999999989</v>
      </c>
      <c r="M97" s="16">
        <f t="shared" si="19"/>
        <v>60.847694887753221</v>
      </c>
      <c r="N97" s="5">
        <f t="shared" si="20"/>
        <v>135.13752115713248</v>
      </c>
      <c r="O97" s="20">
        <f t="shared" si="21"/>
        <v>86.849134082035974</v>
      </c>
    </row>
    <row r="98" spans="5:15">
      <c r="E98">
        <f t="shared" si="24"/>
        <v>94</v>
      </c>
      <c r="F98" s="16">
        <f t="shared" si="22"/>
        <v>78.059699482913956</v>
      </c>
      <c r="G98" s="16">
        <f t="shared" si="14"/>
        <v>78.372404320288908</v>
      </c>
      <c r="H98" s="16">
        <f t="shared" si="15"/>
        <v>17274.558599999986</v>
      </c>
      <c r="I98" s="16">
        <f t="shared" si="16"/>
        <v>2071.2899999999981</v>
      </c>
      <c r="J98" s="16">
        <f t="shared" si="23"/>
        <v>9301.6854000000039</v>
      </c>
      <c r="K98" s="16">
        <f t="shared" si="17"/>
        <v>1115.3100000000004</v>
      </c>
      <c r="L98" s="16">
        <f t="shared" si="18"/>
        <v>3186.5999999999985</v>
      </c>
      <c r="M98" s="16">
        <f t="shared" si="19"/>
        <v>61.034127966822751</v>
      </c>
      <c r="N98" s="5">
        <f t="shared" si="20"/>
        <v>135.13752115713248</v>
      </c>
      <c r="O98" s="20">
        <f t="shared" si="21"/>
        <v>86.970315583431173</v>
      </c>
    </row>
    <row r="99" spans="5:15">
      <c r="E99">
        <f t="shared" si="24"/>
        <v>95</v>
      </c>
      <c r="F99" s="16">
        <f t="shared" si="22"/>
        <v>78.372404320288908</v>
      </c>
      <c r="G99" s="16">
        <f t="shared" si="14"/>
        <v>78.683395982345516</v>
      </c>
      <c r="H99" s="16">
        <f t="shared" si="15"/>
        <v>17458.330499999985</v>
      </c>
      <c r="I99" s="16">
        <f t="shared" si="16"/>
        <v>2093.3249999999985</v>
      </c>
      <c r="J99" s="16">
        <f t="shared" si="23"/>
        <v>9400.6395000000048</v>
      </c>
      <c r="K99" s="16">
        <f t="shared" si="17"/>
        <v>1127.1750000000006</v>
      </c>
      <c r="L99" s="16">
        <f t="shared" si="18"/>
        <v>3220.4999999999991</v>
      </c>
      <c r="M99" s="16">
        <f t="shared" si="19"/>
        <v>61.219909735407207</v>
      </c>
      <c r="N99" s="5">
        <f t="shared" si="20"/>
        <v>135.13752115713248</v>
      </c>
      <c r="O99" s="20">
        <f t="shared" si="21"/>
        <v>87.091073733011058</v>
      </c>
    </row>
    <row r="100" spans="5:15">
      <c r="E100">
        <f t="shared" si="24"/>
        <v>96</v>
      </c>
      <c r="F100" s="16">
        <f t="shared" si="22"/>
        <v>78.683395982345516</v>
      </c>
      <c r="G100" s="16">
        <f t="shared" si="14"/>
        <v>78.992683854834539</v>
      </c>
      <c r="H100" s="16">
        <f t="shared" si="15"/>
        <v>17642.102399999985</v>
      </c>
      <c r="I100" s="16">
        <f t="shared" si="16"/>
        <v>2115.3599999999983</v>
      </c>
      <c r="J100" s="16">
        <f t="shared" si="23"/>
        <v>9499.5936000000056</v>
      </c>
      <c r="K100" s="16">
        <f t="shared" si="17"/>
        <v>1139.0400000000006</v>
      </c>
      <c r="L100" s="16">
        <f t="shared" si="18"/>
        <v>3254.3999999999987</v>
      </c>
      <c r="M100" s="16">
        <f t="shared" si="19"/>
        <v>61.405042799151246</v>
      </c>
      <c r="N100" s="5">
        <f t="shared" si="20"/>
        <v>135.13752115713248</v>
      </c>
      <c r="O100" s="20">
        <f t="shared" si="21"/>
        <v>87.21141022444472</v>
      </c>
    </row>
    <row r="101" spans="5:15">
      <c r="E101">
        <f t="shared" si="24"/>
        <v>97</v>
      </c>
      <c r="F101" s="16">
        <f t="shared" si="22"/>
        <v>78.992683854834539</v>
      </c>
      <c r="G101" s="16">
        <f t="shared" ref="G101:G124" si="25">(($B$21*F101) + ($B$22*$B$11))/($B$21+$B$22)</f>
        <v>79.300277272086277</v>
      </c>
      <c r="H101" s="16">
        <f t="shared" si="15"/>
        <v>17825.874299999985</v>
      </c>
      <c r="I101" s="16">
        <f t="shared" si="16"/>
        <v>2137.3949999999982</v>
      </c>
      <c r="J101" s="16">
        <f t="shared" si="23"/>
        <v>9598.5477000000064</v>
      </c>
      <c r="K101" s="16">
        <f t="shared" si="17"/>
        <v>1150.9050000000009</v>
      </c>
      <c r="L101" s="16">
        <f t="shared" si="18"/>
        <v>3288.2999999999993</v>
      </c>
      <c r="M101" s="16">
        <f t="shared" si="19"/>
        <v>61.589529752480466</v>
      </c>
      <c r="N101" s="5">
        <f t="shared" si="20"/>
        <v>135.13752115713248</v>
      </c>
      <c r="O101" s="20">
        <f t="shared" si="21"/>
        <v>87.331326744108694</v>
      </c>
    </row>
    <row r="102" spans="5:15">
      <c r="E102">
        <f t="shared" si="24"/>
        <v>98</v>
      </c>
      <c r="F102" s="16">
        <f t="shared" si="22"/>
        <v>79.300277272086277</v>
      </c>
      <c r="G102" s="16">
        <f t="shared" si="25"/>
        <v>79.606185517292232</v>
      </c>
      <c r="H102" s="16">
        <f t="shared" ref="H102:H124" si="26">H101+$B$22</f>
        <v>18009.646199999985</v>
      </c>
      <c r="I102" s="16">
        <f t="shared" si="16"/>
        <v>2159.429999999998</v>
      </c>
      <c r="J102" s="16">
        <f t="shared" si="23"/>
        <v>9697.5018000000073</v>
      </c>
      <c r="K102" s="16">
        <f t="shared" si="17"/>
        <v>1162.7700000000009</v>
      </c>
      <c r="L102" s="16">
        <f t="shared" si="18"/>
        <v>3322.1999999999989</v>
      </c>
      <c r="M102" s="16">
        <f t="shared" ref="M102:M124" si="27">((H101*M101)+($B$22*G102))/(H102)</f>
        <v>61.773373178652015</v>
      </c>
      <c r="N102" s="5">
        <f t="shared" si="20"/>
        <v>135.13752115713248</v>
      </c>
      <c r="O102" s="20">
        <f t="shared" si="21"/>
        <v>87.450824971120213</v>
      </c>
    </row>
    <row r="103" spans="5:15">
      <c r="E103">
        <f t="shared" si="24"/>
        <v>99</v>
      </c>
      <c r="F103" s="16">
        <f t="shared" si="22"/>
        <v>79.606185517292232</v>
      </c>
      <c r="G103" s="16">
        <f t="shared" si="25"/>
        <v>79.910417822785305</v>
      </c>
      <c r="H103" s="16">
        <f t="shared" si="26"/>
        <v>18193.418099999984</v>
      </c>
      <c r="I103" s="16">
        <f t="shared" si="16"/>
        <v>2181.4649999999983</v>
      </c>
      <c r="J103" s="16">
        <f t="shared" si="23"/>
        <v>9796.4559000000081</v>
      </c>
      <c r="K103" s="16">
        <f t="shared" si="17"/>
        <v>1174.6350000000009</v>
      </c>
      <c r="L103" s="16">
        <f t="shared" si="18"/>
        <v>3356.0999999999995</v>
      </c>
      <c r="M103" s="16">
        <f t="shared" si="27"/>
        <v>61.956575649804876</v>
      </c>
      <c r="N103" s="5">
        <f t="shared" si="20"/>
        <v>135.13752115713248</v>
      </c>
      <c r="O103" s="20">
        <f t="shared" si="21"/>
        <v>87.569906577369565</v>
      </c>
    </row>
    <row r="104" spans="5:15">
      <c r="E104">
        <f t="shared" si="24"/>
        <v>100</v>
      </c>
      <c r="F104" s="16">
        <f t="shared" si="22"/>
        <v>79.910417822785305</v>
      </c>
      <c r="G104" s="16">
        <f t="shared" si="25"/>
        <v>80.212983370318412</v>
      </c>
      <c r="H104" s="16">
        <f t="shared" si="26"/>
        <v>18377.189999999984</v>
      </c>
      <c r="I104" s="16">
        <f t="shared" si="16"/>
        <v>2203.4999999999982</v>
      </c>
      <c r="J104" s="16">
        <f t="shared" si="23"/>
        <v>9895.4100000000089</v>
      </c>
      <c r="K104" s="16">
        <f t="shared" si="17"/>
        <v>1186.5000000000011</v>
      </c>
      <c r="L104" s="16">
        <f t="shared" si="18"/>
        <v>3389.9999999999991</v>
      </c>
      <c r="M104" s="16">
        <f t="shared" si="27"/>
        <v>62.139139727010011</v>
      </c>
      <c r="N104" s="5">
        <f t="shared" si="20"/>
        <v>135.13752115713248</v>
      </c>
      <c r="O104" s="20">
        <f t="shared" si="21"/>
        <v>87.688573227552922</v>
      </c>
    </row>
    <row r="105" spans="5:15">
      <c r="E105">
        <f t="shared" si="24"/>
        <v>101</v>
      </c>
      <c r="F105" s="16">
        <f t="shared" si="22"/>
        <v>80.212983370318412</v>
      </c>
      <c r="G105" s="16">
        <f t="shared" si="25"/>
        <v>80.513891291341579</v>
      </c>
      <c r="H105" s="16">
        <f t="shared" si="26"/>
        <v>18560.961899999984</v>
      </c>
      <c r="I105" s="16">
        <f t="shared" si="16"/>
        <v>2225.534999999998</v>
      </c>
      <c r="J105" s="16">
        <f t="shared" si="23"/>
        <v>9994.3641000000098</v>
      </c>
      <c r="K105" s="16">
        <f t="shared" si="17"/>
        <v>1198.3650000000011</v>
      </c>
      <c r="L105" s="16">
        <f t="shared" si="18"/>
        <v>3423.8999999999992</v>
      </c>
      <c r="M105" s="16">
        <f t="shared" si="27"/>
        <v>62.321067960320228</v>
      </c>
      <c r="N105" s="5">
        <f t="shared" si="20"/>
        <v>135.13752115713248</v>
      </c>
      <c r="O105" s="20">
        <f t="shared" si="21"/>
        <v>87.806826579204554</v>
      </c>
    </row>
    <row r="106" spans="5:15">
      <c r="E106">
        <f t="shared" si="24"/>
        <v>102</v>
      </c>
      <c r="F106" s="16">
        <f t="shared" si="22"/>
        <v>80.513891291341579</v>
      </c>
      <c r="G106" s="16">
        <f t="shared" si="25"/>
        <v>80.813150667277554</v>
      </c>
      <c r="H106" s="16">
        <f t="shared" si="26"/>
        <v>18744.733799999984</v>
      </c>
      <c r="I106" s="16">
        <f t="shared" si="16"/>
        <v>2247.5699999999979</v>
      </c>
      <c r="J106" s="16">
        <f t="shared" si="23"/>
        <v>10093.318200000011</v>
      </c>
      <c r="K106" s="16">
        <f t="shared" si="17"/>
        <v>1210.2300000000014</v>
      </c>
      <c r="L106" s="16">
        <f t="shared" si="18"/>
        <v>3457.7999999999993</v>
      </c>
      <c r="M106" s="16">
        <f t="shared" si="27"/>
        <v>62.502362888819817</v>
      </c>
      <c r="N106" s="5">
        <f t="shared" si="20"/>
        <v>135.13752115713248</v>
      </c>
      <c r="O106" s="20">
        <f t="shared" si="21"/>
        <v>87.924668282729286</v>
      </c>
    </row>
    <row r="107" spans="5:15">
      <c r="E107">
        <f t="shared" si="24"/>
        <v>103</v>
      </c>
      <c r="F107" s="16">
        <f t="shared" si="22"/>
        <v>80.813150667277554</v>
      </c>
      <c r="G107" s="16">
        <f t="shared" si="25"/>
        <v>81.1107705297959</v>
      </c>
      <c r="H107" s="16">
        <f t="shared" si="26"/>
        <v>18928.505699999983</v>
      </c>
      <c r="I107" s="16">
        <f t="shared" si="16"/>
        <v>2269.6049999999982</v>
      </c>
      <c r="J107" s="16">
        <f t="shared" si="23"/>
        <v>10192.272300000011</v>
      </c>
      <c r="K107" s="16">
        <f t="shared" si="17"/>
        <v>1222.0950000000014</v>
      </c>
      <c r="L107" s="16">
        <f t="shared" si="18"/>
        <v>3491.7</v>
      </c>
      <c r="M107" s="16">
        <f t="shared" si="27"/>
        <v>62.683027040673949</v>
      </c>
      <c r="N107" s="5">
        <f t="shared" si="20"/>
        <v>135.13752115713248</v>
      </c>
      <c r="O107" s="20">
        <f t="shared" si="21"/>
        <v>88.042099981434461</v>
      </c>
    </row>
    <row r="108" spans="5:15">
      <c r="E108">
        <f t="shared" si="24"/>
        <v>104</v>
      </c>
      <c r="F108" s="16">
        <f t="shared" si="22"/>
        <v>81.1107705297959</v>
      </c>
      <c r="G108" s="16">
        <f t="shared" si="25"/>
        <v>81.40675986108549</v>
      </c>
      <c r="H108" s="16">
        <f t="shared" si="26"/>
        <v>19112.277599999983</v>
      </c>
      <c r="I108" s="16">
        <f t="shared" si="16"/>
        <v>2291.6399999999981</v>
      </c>
      <c r="J108" s="16">
        <f t="shared" si="23"/>
        <v>10291.226400000012</v>
      </c>
      <c r="K108" s="16">
        <f t="shared" si="17"/>
        <v>1233.9600000000014</v>
      </c>
      <c r="L108" s="16">
        <f t="shared" si="18"/>
        <v>3525.5999999999995</v>
      </c>
      <c r="M108" s="16">
        <f t="shared" si="27"/>
        <v>62.863062933177908</v>
      </c>
      <c r="N108" s="5">
        <f t="shared" si="20"/>
        <v>135.13752115713248</v>
      </c>
      <c r="O108" s="20">
        <f t="shared" si="21"/>
        <v>88.159123311562055</v>
      </c>
    </row>
    <row r="109" spans="5:15">
      <c r="E109">
        <f t="shared" si="24"/>
        <v>105</v>
      </c>
      <c r="F109" s="16">
        <f t="shared" si="22"/>
        <v>81.40675986108549</v>
      </c>
      <c r="G109" s="16">
        <f t="shared" si="25"/>
        <v>81.701127594125708</v>
      </c>
      <c r="H109" s="16">
        <f t="shared" si="26"/>
        <v>19296.049499999983</v>
      </c>
      <c r="I109" s="16">
        <f t="shared" si="16"/>
        <v>2313.6749999999979</v>
      </c>
      <c r="J109" s="16">
        <f t="shared" si="23"/>
        <v>10390.180500000013</v>
      </c>
      <c r="K109" s="16">
        <f t="shared" si="17"/>
        <v>1245.8250000000016</v>
      </c>
      <c r="L109" s="16">
        <f t="shared" si="18"/>
        <v>3559.4999999999995</v>
      </c>
      <c r="M109" s="16">
        <f t="shared" si="27"/>
        <v>63.042473072805983</v>
      </c>
      <c r="N109" s="5">
        <f t="shared" si="20"/>
        <v>135.13752115713248</v>
      </c>
      <c r="O109" s="20">
        <f t="shared" si="21"/>
        <v>88.275739902320282</v>
      </c>
    </row>
    <row r="110" spans="5:15">
      <c r="E110">
        <f t="shared" si="24"/>
        <v>106</v>
      </c>
      <c r="F110" s="16">
        <f t="shared" si="22"/>
        <v>81.701127594125708</v>
      </c>
      <c r="G110" s="16">
        <f t="shared" si="25"/>
        <v>81.993882612955943</v>
      </c>
      <c r="H110" s="16">
        <f t="shared" si="26"/>
        <v>19479.821399999983</v>
      </c>
      <c r="I110" s="16">
        <f t="shared" si="16"/>
        <v>2335.7099999999978</v>
      </c>
      <c r="J110" s="16">
        <f t="shared" si="23"/>
        <v>10489.134600000014</v>
      </c>
      <c r="K110" s="16">
        <f t="shared" si="17"/>
        <v>1257.6900000000016</v>
      </c>
      <c r="L110" s="16">
        <f t="shared" si="18"/>
        <v>3593.3999999999996</v>
      </c>
      <c r="M110" s="16">
        <f t="shared" si="27"/>
        <v>63.221259955260237</v>
      </c>
      <c r="N110" s="5">
        <f t="shared" si="20"/>
        <v>135.13752115713248</v>
      </c>
      <c r="O110" s="20">
        <f t="shared" si="21"/>
        <v>88.391951375915568</v>
      </c>
    </row>
    <row r="111" spans="5:15">
      <c r="E111">
        <f t="shared" si="24"/>
        <v>107</v>
      </c>
      <c r="F111" s="16">
        <f t="shared" si="22"/>
        <v>81.993882612955943</v>
      </c>
      <c r="G111" s="16">
        <f t="shared" si="25"/>
        <v>82.285033752943761</v>
      </c>
      <c r="H111" s="16">
        <f t="shared" si="26"/>
        <v>19663.593299999982</v>
      </c>
      <c r="I111" s="16">
        <f t="shared" si="16"/>
        <v>2357.7449999999981</v>
      </c>
      <c r="J111" s="16">
        <f t="shared" si="23"/>
        <v>10588.088700000015</v>
      </c>
      <c r="K111" s="16">
        <f t="shared" si="17"/>
        <v>1269.5550000000019</v>
      </c>
      <c r="L111" s="16">
        <f t="shared" si="18"/>
        <v>3627.3</v>
      </c>
      <c r="M111" s="16">
        <f t="shared" si="27"/>
        <v>63.399426065518959</v>
      </c>
      <c r="N111" s="5">
        <f t="shared" si="20"/>
        <v>135.13752115713248</v>
      </c>
      <c r="O111" s="20">
        <f t="shared" si="21"/>
        <v>88.507759347583729</v>
      </c>
    </row>
    <row r="112" spans="5:15">
      <c r="E112">
        <f t="shared" si="24"/>
        <v>108</v>
      </c>
      <c r="F112" s="16">
        <f t="shared" si="22"/>
        <v>82.285033752943761</v>
      </c>
      <c r="G112" s="16">
        <f t="shared" si="25"/>
        <v>82.574589801051559</v>
      </c>
      <c r="H112" s="16">
        <f t="shared" si="26"/>
        <v>19847.365199999982</v>
      </c>
      <c r="I112" s="16">
        <f t="shared" si="16"/>
        <v>2379.7799999999979</v>
      </c>
      <c r="J112" s="16">
        <f t="shared" si="23"/>
        <v>10687.042800000016</v>
      </c>
      <c r="K112" s="16">
        <f t="shared" si="17"/>
        <v>1281.4200000000019</v>
      </c>
      <c r="L112" s="16">
        <f t="shared" si="18"/>
        <v>3661.2</v>
      </c>
      <c r="M112" s="16">
        <f t="shared" si="27"/>
        <v>63.576973877885003</v>
      </c>
      <c r="N112" s="5">
        <f t="shared" si="20"/>
        <v>135.13752115713248</v>
      </c>
      <c r="O112" s="20">
        <f t="shared" si="21"/>
        <v>88.623165425621664</v>
      </c>
    </row>
    <row r="113" spans="5:15">
      <c r="E113">
        <f t="shared" si="24"/>
        <v>109</v>
      </c>
      <c r="F113" s="16">
        <f t="shared" si="22"/>
        <v>82.574589801051559</v>
      </c>
      <c r="G113" s="16">
        <f t="shared" si="25"/>
        <v>82.862559496101753</v>
      </c>
      <c r="H113" s="16">
        <f t="shared" si="26"/>
        <v>20031.137099999982</v>
      </c>
      <c r="I113" s="16">
        <f t="shared" si="16"/>
        <v>2401.8149999999978</v>
      </c>
      <c r="J113" s="16">
        <f t="shared" si="23"/>
        <v>10785.996900000016</v>
      </c>
      <c r="K113" s="16">
        <f t="shared" si="17"/>
        <v>1293.2850000000019</v>
      </c>
      <c r="L113" s="16">
        <f t="shared" si="18"/>
        <v>3695.0999999999995</v>
      </c>
      <c r="M113" s="16">
        <f t="shared" si="27"/>
        <v>63.753905856033789</v>
      </c>
      <c r="N113" s="5">
        <f t="shared" si="20"/>
        <v>135.13752115713248</v>
      </c>
      <c r="O113" s="20">
        <f t="shared" si="21"/>
        <v>88.738171211418361</v>
      </c>
    </row>
    <row r="114" spans="5:15">
      <c r="E114">
        <f t="shared" si="24"/>
        <v>110</v>
      </c>
      <c r="F114" s="16">
        <f t="shared" si="22"/>
        <v>82.862559496101753</v>
      </c>
      <c r="G114" s="16">
        <f t="shared" si="25"/>
        <v>83.148951529040502</v>
      </c>
      <c r="H114" s="16">
        <f t="shared" si="26"/>
        <v>20214.908999999981</v>
      </c>
      <c r="I114" s="16">
        <f t="shared" si="16"/>
        <v>2423.8499999999976</v>
      </c>
      <c r="J114" s="16">
        <f t="shared" si="23"/>
        <v>10884.951000000017</v>
      </c>
      <c r="K114" s="16">
        <f t="shared" si="17"/>
        <v>1305.1500000000021</v>
      </c>
      <c r="L114" s="16">
        <f t="shared" si="18"/>
        <v>3729</v>
      </c>
      <c r="M114" s="16">
        <f t="shared" si="27"/>
        <v>63.930224453061122</v>
      </c>
      <c r="N114" s="5">
        <f t="shared" si="20"/>
        <v>135.13752115713248</v>
      </c>
      <c r="O114" s="20">
        <f t="shared" si="21"/>
        <v>88.852778299486133</v>
      </c>
    </row>
    <row r="115" spans="5:15">
      <c r="E115">
        <f t="shared" si="24"/>
        <v>111</v>
      </c>
      <c r="F115" s="16">
        <f t="shared" si="22"/>
        <v>83.148951529040502</v>
      </c>
      <c r="G115" s="16">
        <f t="shared" si="25"/>
        <v>83.433774543200002</v>
      </c>
      <c r="H115" s="16">
        <f t="shared" si="26"/>
        <v>20398.680899999981</v>
      </c>
      <c r="I115" s="16">
        <f t="shared" si="16"/>
        <v>2445.8849999999979</v>
      </c>
      <c r="J115" s="16">
        <f t="shared" si="23"/>
        <v>10983.905100000018</v>
      </c>
      <c r="K115" s="16">
        <f t="shared" si="17"/>
        <v>1317.0150000000021</v>
      </c>
      <c r="L115" s="16">
        <f t="shared" si="18"/>
        <v>3762.9</v>
      </c>
      <c r="M115" s="16">
        <f t="shared" si="27"/>
        <v>64.105932111530848</v>
      </c>
      <c r="N115" s="5">
        <f t="shared" si="20"/>
        <v>135.13752115713248</v>
      </c>
      <c r="O115" s="20">
        <f t="shared" si="21"/>
        <v>88.966988277491467</v>
      </c>
    </row>
    <row r="116" spans="5:15">
      <c r="E116">
        <f t="shared" si="24"/>
        <v>112</v>
      </c>
      <c r="F116" s="16">
        <f t="shared" si="22"/>
        <v>83.433774543200002</v>
      </c>
      <c r="G116" s="16">
        <f t="shared" si="25"/>
        <v>83.717037134559348</v>
      </c>
      <c r="H116" s="16">
        <f t="shared" si="26"/>
        <v>20582.452799999981</v>
      </c>
      <c r="I116" s="16">
        <f t="shared" si="16"/>
        <v>2467.9199999999978</v>
      </c>
      <c r="J116" s="16">
        <f t="shared" si="23"/>
        <v>11082.859200000019</v>
      </c>
      <c r="K116" s="16">
        <f t="shared" si="17"/>
        <v>1328.8800000000024</v>
      </c>
      <c r="L116" s="16">
        <f t="shared" si="18"/>
        <v>3796.8</v>
      </c>
      <c r="M116" s="16">
        <f t="shared" si="27"/>
        <v>64.281031263522181</v>
      </c>
      <c r="N116" s="5">
        <f t="shared" si="20"/>
        <v>135.13752115713248</v>
      </c>
      <c r="O116" s="20">
        <f t="shared" si="21"/>
        <v>89.080802726285839</v>
      </c>
    </row>
    <row r="117" spans="5:15">
      <c r="E117">
        <f t="shared" si="24"/>
        <v>113</v>
      </c>
      <c r="F117" s="16">
        <f t="shared" si="22"/>
        <v>83.717037134559348</v>
      </c>
      <c r="G117" s="16">
        <f t="shared" si="25"/>
        <v>83.998747852003973</v>
      </c>
      <c r="H117" s="16">
        <f t="shared" si="26"/>
        <v>20766.224699999981</v>
      </c>
      <c r="I117" s="16">
        <f t="shared" si="16"/>
        <v>2489.9549999999977</v>
      </c>
      <c r="J117" s="16">
        <f t="shared" si="23"/>
        <v>11181.81330000002</v>
      </c>
      <c r="K117" s="16">
        <f t="shared" si="17"/>
        <v>1340.7450000000024</v>
      </c>
      <c r="L117" s="16">
        <f t="shared" si="18"/>
        <v>3830.7</v>
      </c>
      <c r="M117" s="16">
        <f t="shared" si="27"/>
        <v>64.455524330676894</v>
      </c>
      <c r="N117" s="5">
        <f t="shared" si="20"/>
        <v>135.13752115713248</v>
      </c>
      <c r="O117" s="20">
        <f t="shared" si="21"/>
        <v>89.19422321993639</v>
      </c>
    </row>
    <row r="118" spans="5:15">
      <c r="E118">
        <f t="shared" si="24"/>
        <v>114</v>
      </c>
      <c r="F118" s="16">
        <f t="shared" si="22"/>
        <v>83.998747852003973</v>
      </c>
      <c r="G118" s="16">
        <f t="shared" si="25"/>
        <v>84.278915197583629</v>
      </c>
      <c r="H118" s="16">
        <f t="shared" si="26"/>
        <v>20949.99659999998</v>
      </c>
      <c r="I118" s="16">
        <f t="shared" si="16"/>
        <v>2511.9899999999975</v>
      </c>
      <c r="J118" s="16">
        <f t="shared" si="23"/>
        <v>11280.767400000021</v>
      </c>
      <c r="K118" s="16">
        <f t="shared" si="17"/>
        <v>1352.6100000000024</v>
      </c>
      <c r="L118" s="16">
        <f t="shared" si="18"/>
        <v>3864.6</v>
      </c>
      <c r="M118" s="16">
        <f t="shared" si="27"/>
        <v>64.629413724246248</v>
      </c>
      <c r="N118" s="5">
        <f t="shared" si="20"/>
        <v>135.13752115713248</v>
      </c>
      <c r="O118" s="20">
        <f t="shared" si="21"/>
        <v>89.307251325756468</v>
      </c>
    </row>
    <row r="119" spans="5:15">
      <c r="E119">
        <f t="shared" si="24"/>
        <v>115</v>
      </c>
      <c r="F119" s="16">
        <f t="shared" si="22"/>
        <v>84.278915197583629</v>
      </c>
      <c r="G119" s="16">
        <f t="shared" si="25"/>
        <v>84.557547626769022</v>
      </c>
      <c r="H119" s="16">
        <f t="shared" si="26"/>
        <v>21133.76849999998</v>
      </c>
      <c r="I119" s="16">
        <f t="shared" si="16"/>
        <v>2534.0249999999978</v>
      </c>
      <c r="J119" s="16">
        <f t="shared" si="23"/>
        <v>11379.721500000021</v>
      </c>
      <c r="K119" s="16">
        <f t="shared" si="17"/>
        <v>1364.4750000000026</v>
      </c>
      <c r="L119" s="16">
        <f t="shared" si="18"/>
        <v>3898.5000000000005</v>
      </c>
      <c r="M119" s="16">
        <f t="shared" si="27"/>
        <v>64.802701845137747</v>
      </c>
      <c r="N119" s="5">
        <f t="shared" si="20"/>
        <v>135.13752115713248</v>
      </c>
      <c r="O119" s="20">
        <f t="shared" si="21"/>
        <v>89.419888604335952</v>
      </c>
    </row>
    <row r="120" spans="5:15">
      <c r="E120">
        <f t="shared" si="24"/>
        <v>116</v>
      </c>
      <c r="F120" s="16">
        <f t="shared" si="22"/>
        <v>84.557547626769022</v>
      </c>
      <c r="G120" s="16">
        <f t="shared" si="25"/>
        <v>84.834653548706939</v>
      </c>
      <c r="H120" s="16">
        <f t="shared" si="26"/>
        <v>21317.54039999998</v>
      </c>
      <c r="I120" s="16">
        <f t="shared" si="16"/>
        <v>2556.0599999999977</v>
      </c>
      <c r="J120" s="16">
        <f t="shared" si="23"/>
        <v>11478.675600000022</v>
      </c>
      <c r="K120" s="16">
        <f t="shared" si="17"/>
        <v>1376.3400000000026</v>
      </c>
      <c r="L120" s="16">
        <f t="shared" si="18"/>
        <v>3932.4000000000005</v>
      </c>
      <c r="M120" s="16">
        <f t="shared" si="27"/>
        <v>64.975391083961625</v>
      </c>
      <c r="N120" s="5">
        <f t="shared" si="20"/>
        <v>135.13752115713248</v>
      </c>
      <c r="O120" s="20">
        <f t="shared" si="21"/>
        <v>89.532136609571481</v>
      </c>
    </row>
    <row r="121" spans="5:15">
      <c r="E121">
        <f t="shared" si="24"/>
        <v>117</v>
      </c>
      <c r="F121" s="16">
        <f t="shared" si="22"/>
        <v>84.834653548706939</v>
      </c>
      <c r="G121" s="16">
        <f t="shared" si="25"/>
        <v>85.110241326474068</v>
      </c>
      <c r="H121" s="16">
        <f t="shared" si="26"/>
        <v>21501.31229999998</v>
      </c>
      <c r="I121" s="16">
        <f t="shared" si="16"/>
        <v>2578.0949999999975</v>
      </c>
      <c r="J121" s="16">
        <f t="shared" si="23"/>
        <v>11577.629700000023</v>
      </c>
      <c r="K121" s="16">
        <f t="shared" si="17"/>
        <v>1388.2050000000029</v>
      </c>
      <c r="L121" s="16">
        <f t="shared" si="18"/>
        <v>3966.3</v>
      </c>
      <c r="M121" s="16">
        <f t="shared" si="27"/>
        <v>65.147483821077117</v>
      </c>
      <c r="N121" s="5">
        <f t="shared" si="20"/>
        <v>135.13752115713248</v>
      </c>
      <c r="O121" s="20">
        <f t="shared" si="21"/>
        <v>89.643996888696535</v>
      </c>
    </row>
    <row r="122" spans="5:15">
      <c r="E122">
        <f t="shared" si="24"/>
        <v>118</v>
      </c>
      <c r="F122" s="16">
        <f t="shared" si="22"/>
        <v>85.110241326474068</v>
      </c>
      <c r="G122" s="16">
        <f t="shared" si="25"/>
        <v>85.384319277329425</v>
      </c>
      <c r="H122" s="16">
        <f t="shared" si="26"/>
        <v>21685.084199999979</v>
      </c>
      <c r="I122" s="16">
        <f t="shared" si="16"/>
        <v>2600.1299999999974</v>
      </c>
      <c r="J122" s="16">
        <f t="shared" si="23"/>
        <v>11676.583800000024</v>
      </c>
      <c r="K122" s="16">
        <f t="shared" si="17"/>
        <v>1400.0700000000029</v>
      </c>
      <c r="L122" s="16">
        <f t="shared" si="18"/>
        <v>4000.2000000000003</v>
      </c>
      <c r="M122" s="16">
        <f t="shared" si="27"/>
        <v>65.318982426638584</v>
      </c>
      <c r="N122" s="5">
        <f t="shared" si="20"/>
        <v>135.13752115713248</v>
      </c>
      <c r="O122" s="20">
        <f t="shared" si="21"/>
        <v>89.755470982311493</v>
      </c>
    </row>
    <row r="123" spans="5:15">
      <c r="E123">
        <f t="shared" si="24"/>
        <v>119</v>
      </c>
      <c r="F123" s="16">
        <f t="shared" si="22"/>
        <v>85.384319277329425</v>
      </c>
      <c r="G123" s="16">
        <f t="shared" si="25"/>
        <v>85.656895672965319</v>
      </c>
      <c r="H123" s="16">
        <f t="shared" si="26"/>
        <v>21868.856099999979</v>
      </c>
      <c r="I123" s="16">
        <f t="shared" si="16"/>
        <v>2622.1649999999977</v>
      </c>
      <c r="J123" s="16">
        <f t="shared" si="23"/>
        <v>11775.537900000025</v>
      </c>
      <c r="K123" s="16">
        <f t="shared" si="17"/>
        <v>1411.9350000000029</v>
      </c>
      <c r="L123" s="16">
        <f t="shared" si="18"/>
        <v>4034.1000000000004</v>
      </c>
      <c r="M123" s="16">
        <f t="shared" si="27"/>
        <v>65.489889260641334</v>
      </c>
      <c r="N123" s="5">
        <f t="shared" si="20"/>
        <v>135.13752115713248</v>
      </c>
      <c r="O123" s="20">
        <f t="shared" si="21"/>
        <v>89.866560424413294</v>
      </c>
    </row>
    <row r="124" spans="5:15">
      <c r="E124">
        <f t="shared" si="24"/>
        <v>120</v>
      </c>
      <c r="F124" s="16">
        <f t="shared" si="22"/>
        <v>85.656895672965319</v>
      </c>
      <c r="G124" s="16">
        <f t="shared" si="25"/>
        <v>85.927978739757037</v>
      </c>
      <c r="H124" s="16">
        <f t="shared" si="26"/>
        <v>22052.627999999979</v>
      </c>
      <c r="I124" s="16">
        <f t="shared" si="16"/>
        <v>2644.1999999999975</v>
      </c>
      <c r="J124" s="16">
        <f t="shared" si="23"/>
        <v>11874.492000000026</v>
      </c>
      <c r="K124" s="16">
        <f t="shared" si="17"/>
        <v>1423.8000000000031</v>
      </c>
      <c r="L124" s="16">
        <f t="shared" si="18"/>
        <v>4068.0000000000009</v>
      </c>
      <c r="M124" s="16">
        <f t="shared" si="27"/>
        <v>65.660206672967291</v>
      </c>
      <c r="N124" s="5">
        <f t="shared" si="20"/>
        <v>135.13752115713248</v>
      </c>
      <c r="O124" s="20">
        <f t="shared" si="21"/>
        <v>89.977266742425158</v>
      </c>
    </row>
    <row r="125" spans="5:15">
      <c r="F125" s="16"/>
      <c r="G125" s="16"/>
      <c r="H125" s="16"/>
      <c r="I125" s="16"/>
      <c r="J125" s="16"/>
      <c r="K125" s="16"/>
      <c r="L125" s="16"/>
      <c r="M125" s="16"/>
      <c r="N125" s="5"/>
    </row>
    <row r="126" spans="5:15">
      <c r="F126" s="5"/>
      <c r="G126" s="5"/>
      <c r="H126" s="5"/>
      <c r="I126" s="6"/>
      <c r="J126" s="6"/>
      <c r="K126" s="6"/>
      <c r="L126" s="6"/>
      <c r="M126" s="6"/>
      <c r="N126" s="5"/>
    </row>
    <row r="127" spans="5:15">
      <c r="F127" s="5"/>
      <c r="G127" s="5"/>
      <c r="H127" s="5"/>
      <c r="I127" s="5"/>
      <c r="J127" s="5"/>
      <c r="K127" s="5"/>
      <c r="L127" s="5"/>
      <c r="M127" s="5"/>
      <c r="N127" s="5"/>
    </row>
    <row r="128" spans="5:15">
      <c r="F128" s="5"/>
      <c r="G128" s="5"/>
      <c r="H128" s="5"/>
      <c r="I128" s="5"/>
      <c r="J128" s="5"/>
      <c r="K128" s="5"/>
      <c r="L128" s="5"/>
      <c r="M128" s="5"/>
      <c r="N128" s="5"/>
    </row>
    <row r="129" spans="6:14">
      <c r="F129" s="5"/>
      <c r="G129" s="5"/>
      <c r="H129" s="5"/>
      <c r="I129" s="5"/>
      <c r="J129" s="5"/>
      <c r="K129" s="5"/>
      <c r="L129" s="5"/>
      <c r="M129" s="5"/>
      <c r="N129" s="5"/>
    </row>
    <row r="130" spans="6:14">
      <c r="F130" s="5"/>
      <c r="G130" s="5"/>
      <c r="H130" s="5"/>
      <c r="I130" s="5"/>
      <c r="J130" s="5"/>
      <c r="K130" s="5"/>
      <c r="L130" s="5"/>
      <c r="M130" s="5"/>
      <c r="N130" s="5"/>
    </row>
    <row r="131" spans="6:14">
      <c r="F131" s="5"/>
      <c r="G131" s="5"/>
      <c r="H131" s="5"/>
      <c r="I131" s="5"/>
      <c r="J131" s="5"/>
      <c r="K131" s="5"/>
      <c r="L131" s="5"/>
      <c r="M131" s="5"/>
      <c r="N131" s="5"/>
    </row>
    <row r="132" spans="6:14">
      <c r="F132" s="5"/>
      <c r="G132" s="5"/>
      <c r="H132" s="5"/>
      <c r="I132" s="5"/>
      <c r="J132" s="5"/>
      <c r="K132" s="5"/>
      <c r="L132" s="5"/>
      <c r="M132" s="5"/>
      <c r="N132" s="5"/>
    </row>
    <row r="133" spans="6:14">
      <c r="F133" s="5"/>
      <c r="G133" s="5"/>
      <c r="H133" s="5"/>
      <c r="I133" s="5"/>
      <c r="J133" s="5"/>
      <c r="K133" s="5"/>
      <c r="L133" s="5"/>
      <c r="M133" s="5"/>
      <c r="N133" s="5"/>
    </row>
    <row r="134" spans="6:14">
      <c r="F134" s="5"/>
      <c r="G134" s="5"/>
      <c r="H134" s="5"/>
      <c r="I134" s="5"/>
      <c r="J134" s="5"/>
      <c r="K134" s="5"/>
      <c r="L134" s="5"/>
      <c r="M134" s="5"/>
      <c r="N134" s="5"/>
    </row>
    <row r="135" spans="6:14">
      <c r="F135" s="5"/>
      <c r="G135" s="5"/>
      <c r="H135" s="5"/>
      <c r="I135" s="5"/>
      <c r="J135" s="5"/>
      <c r="K135" s="5"/>
      <c r="L135" s="5"/>
      <c r="M135" s="5"/>
      <c r="N135" s="5"/>
    </row>
    <row r="136" spans="6:14">
      <c r="F136" s="5"/>
      <c r="G136" s="5"/>
      <c r="H136" s="5"/>
      <c r="I136" s="5"/>
      <c r="J136" s="5"/>
      <c r="K136" s="5"/>
      <c r="L136" s="5"/>
      <c r="M136" s="5"/>
      <c r="N136" s="5"/>
    </row>
    <row r="137" spans="6:14">
      <c r="F137" s="5"/>
      <c r="G137" s="5"/>
      <c r="H137" s="5"/>
      <c r="I137" s="5"/>
      <c r="J137" s="5"/>
      <c r="K137" s="5"/>
      <c r="L137" s="5"/>
      <c r="M137" s="5"/>
      <c r="N137" s="5"/>
    </row>
    <row r="138" spans="6:14">
      <c r="F138" s="5"/>
      <c r="G138" s="5"/>
      <c r="H138" s="5"/>
      <c r="I138" s="5"/>
      <c r="J138" s="5"/>
      <c r="K138" s="5"/>
      <c r="L138" s="5"/>
      <c r="M138" s="5"/>
      <c r="N138" s="5"/>
    </row>
    <row r="139" spans="6:14">
      <c r="F139" s="5"/>
      <c r="G139" s="5"/>
      <c r="H139" s="5"/>
      <c r="I139" s="5"/>
      <c r="J139" s="5"/>
      <c r="K139" s="5"/>
      <c r="L139" s="5"/>
      <c r="M139" s="5"/>
      <c r="N139" s="5"/>
    </row>
    <row r="140" spans="6:14">
      <c r="F140" s="5"/>
      <c r="G140" s="5"/>
      <c r="H140" s="5"/>
      <c r="I140" s="5"/>
      <c r="J140" s="5"/>
      <c r="K140" s="5"/>
      <c r="L140" s="5"/>
      <c r="M140" s="5"/>
      <c r="N140" s="5"/>
    </row>
    <row r="141" spans="6:14">
      <c r="F141" s="5"/>
      <c r="G141" s="5"/>
      <c r="H141" s="5"/>
      <c r="I141" s="5"/>
      <c r="J141" s="5"/>
      <c r="K141" s="5"/>
      <c r="L141" s="5"/>
      <c r="M141" s="5"/>
      <c r="N141" s="5"/>
    </row>
    <row r="142" spans="6:14">
      <c r="F142" s="5"/>
      <c r="G142" s="5"/>
      <c r="H142" s="5"/>
      <c r="I142" s="5"/>
      <c r="J142" s="5"/>
      <c r="K142" s="5"/>
      <c r="L142" s="5"/>
      <c r="M142" s="5"/>
      <c r="N142" s="5"/>
    </row>
    <row r="143" spans="6:14">
      <c r="F143" s="5"/>
      <c r="G143" s="5"/>
      <c r="H143" s="5"/>
      <c r="I143" s="5"/>
      <c r="J143" s="5"/>
      <c r="K143" s="5"/>
      <c r="L143" s="5"/>
      <c r="M143" s="5"/>
      <c r="N143" s="5"/>
    </row>
    <row r="144" spans="6:14">
      <c r="F144" s="5"/>
      <c r="G144" s="5"/>
      <c r="H144" s="5"/>
      <c r="I144" s="5"/>
      <c r="J144" s="5"/>
      <c r="K144" s="5"/>
      <c r="L144" s="5"/>
      <c r="M144" s="5"/>
      <c r="N144" s="5"/>
    </row>
    <row r="145" spans="6:14">
      <c r="F145" s="5"/>
      <c r="G145" s="5"/>
      <c r="H145" s="5"/>
      <c r="I145" s="5"/>
      <c r="J145" s="5"/>
      <c r="K145" s="5"/>
      <c r="L145" s="5"/>
      <c r="M145" s="5"/>
      <c r="N145" s="5"/>
    </row>
    <row r="146" spans="6:14">
      <c r="F146" s="5"/>
      <c r="G146" s="5"/>
      <c r="H146" s="5"/>
      <c r="I146" s="5"/>
      <c r="J146" s="5"/>
      <c r="K146" s="5"/>
      <c r="L146" s="5"/>
      <c r="M146" s="5"/>
      <c r="N146" s="5"/>
    </row>
    <row r="147" spans="6:14">
      <c r="F147" s="5"/>
      <c r="G147" s="5"/>
      <c r="H147" s="5"/>
      <c r="I147" s="5"/>
      <c r="J147" s="5"/>
      <c r="K147" s="5"/>
      <c r="L147" s="5"/>
      <c r="M147" s="5"/>
      <c r="N147" s="5"/>
    </row>
    <row r="148" spans="6:14">
      <c r="F148" s="5"/>
      <c r="G148" s="5"/>
      <c r="H148" s="5"/>
      <c r="I148" s="5"/>
      <c r="J148" s="5"/>
      <c r="K148" s="5"/>
      <c r="L148" s="5"/>
      <c r="M148" s="5"/>
      <c r="N148" s="5"/>
    </row>
    <row r="149" spans="6:14">
      <c r="F149" s="5"/>
      <c r="G149" s="5"/>
      <c r="H149" s="5"/>
      <c r="I149" s="5"/>
      <c r="J149" s="5"/>
      <c r="K149" s="5"/>
      <c r="L149" s="5"/>
      <c r="M149" s="5"/>
      <c r="N149" s="5"/>
    </row>
    <row r="150" spans="6:14">
      <c r="F150" s="5"/>
      <c r="G150" s="5"/>
      <c r="H150" s="5"/>
      <c r="I150" s="5"/>
      <c r="J150" s="5"/>
      <c r="K150" s="5"/>
      <c r="L150" s="5"/>
      <c r="M150" s="5"/>
      <c r="N150" s="5"/>
    </row>
    <row r="151" spans="6:14">
      <c r="F151" s="5"/>
      <c r="G151" s="5"/>
      <c r="H151" s="5"/>
      <c r="I151" s="5"/>
      <c r="J151" s="5"/>
      <c r="K151" s="5"/>
      <c r="L151" s="5"/>
      <c r="M151" s="5"/>
      <c r="N151" s="5"/>
    </row>
    <row r="152" spans="6:14">
      <c r="F152" s="5"/>
      <c r="G152" s="5"/>
      <c r="H152" s="5"/>
      <c r="I152" s="5"/>
      <c r="J152" s="5"/>
      <c r="K152" s="5"/>
      <c r="L152" s="5"/>
      <c r="M152" s="5"/>
      <c r="N152" s="5"/>
    </row>
    <row r="153" spans="6:14">
      <c r="F153" s="5"/>
      <c r="G153" s="5"/>
      <c r="H153" s="5"/>
      <c r="I153" s="5"/>
      <c r="J153" s="5"/>
      <c r="K153" s="5"/>
      <c r="L153" s="5"/>
      <c r="M153" s="5"/>
      <c r="N153" s="5"/>
    </row>
    <row r="154" spans="6:14">
      <c r="F154" s="5"/>
      <c r="G154" s="5"/>
      <c r="H154" s="5"/>
      <c r="I154" s="5"/>
      <c r="J154" s="5"/>
      <c r="K154" s="5"/>
      <c r="L154" s="5"/>
      <c r="M154" s="5"/>
      <c r="N154" s="5"/>
    </row>
    <row r="155" spans="6:14">
      <c r="F155" s="5"/>
      <c r="G155" s="5"/>
      <c r="H155" s="5"/>
      <c r="I155" s="5"/>
      <c r="J155" s="5"/>
      <c r="K155" s="5"/>
      <c r="L155" s="5"/>
      <c r="M155" s="5"/>
      <c r="N155" s="5"/>
    </row>
    <row r="156" spans="6:14">
      <c r="F156" s="5"/>
      <c r="G156" s="5"/>
      <c r="H156" s="5"/>
      <c r="I156" s="5"/>
      <c r="J156" s="5"/>
      <c r="K156" s="5"/>
      <c r="L156" s="5"/>
      <c r="M156" s="5"/>
      <c r="N156" s="5"/>
    </row>
    <row r="157" spans="6:14">
      <c r="F157" s="5"/>
      <c r="G157" s="5"/>
      <c r="H157" s="5"/>
      <c r="I157" s="5"/>
      <c r="J157" s="5"/>
      <c r="K157" s="5"/>
      <c r="L157" s="5"/>
      <c r="M157" s="5"/>
      <c r="N157" s="5"/>
    </row>
    <row r="158" spans="6:14">
      <c r="F158" s="5"/>
      <c r="G158" s="5"/>
      <c r="H158" s="5"/>
      <c r="I158" s="5"/>
      <c r="J158" s="5"/>
      <c r="K158" s="5"/>
      <c r="L158" s="5"/>
      <c r="M158" s="5"/>
      <c r="N158" s="5"/>
    </row>
    <row r="159" spans="6:14">
      <c r="F159" s="5"/>
      <c r="G159" s="5"/>
      <c r="H159" s="5"/>
      <c r="I159" s="5"/>
      <c r="J159" s="5"/>
      <c r="K159" s="5"/>
      <c r="L159" s="5"/>
      <c r="M159" s="5"/>
      <c r="N159" s="5"/>
    </row>
    <row r="160" spans="6:14">
      <c r="F160" s="5"/>
      <c r="G160" s="5"/>
      <c r="H160" s="5"/>
      <c r="I160" s="5"/>
      <c r="J160" s="5"/>
      <c r="K160" s="5"/>
      <c r="L160" s="5"/>
      <c r="M160" s="5"/>
      <c r="N160" s="5"/>
    </row>
    <row r="161" spans="6:14">
      <c r="F161" s="5"/>
      <c r="G161" s="5"/>
      <c r="H161" s="5"/>
      <c r="I161" s="5"/>
      <c r="J161" s="5"/>
      <c r="K161" s="5"/>
      <c r="L161" s="5"/>
      <c r="M161" s="5"/>
      <c r="N161" s="5"/>
    </row>
    <row r="162" spans="6:14">
      <c r="F162" s="5"/>
      <c r="G162" s="5"/>
      <c r="H162" s="5"/>
      <c r="I162" s="5"/>
      <c r="J162" s="5"/>
      <c r="K162" s="5"/>
      <c r="L162" s="5"/>
      <c r="M162" s="5"/>
      <c r="N162" s="5"/>
    </row>
    <row r="163" spans="6:14">
      <c r="F163" s="5"/>
      <c r="G163" s="5"/>
      <c r="H163" s="5"/>
      <c r="I163" s="5"/>
      <c r="J163" s="5"/>
      <c r="K163" s="5"/>
      <c r="L163" s="5"/>
      <c r="M163" s="5"/>
      <c r="N163" s="5"/>
    </row>
    <row r="164" spans="6:14">
      <c r="F164" s="5"/>
      <c r="G164" s="5"/>
      <c r="H164" s="5"/>
      <c r="I164" s="5"/>
      <c r="J164" s="5"/>
      <c r="K164" s="5"/>
      <c r="L164" s="5"/>
      <c r="M164" s="5"/>
      <c r="N164" s="5"/>
    </row>
    <row r="165" spans="6:14">
      <c r="F165" s="5"/>
      <c r="G165" s="5"/>
      <c r="H165" s="5"/>
      <c r="I165" s="5"/>
      <c r="J165" s="5"/>
      <c r="K165" s="5"/>
      <c r="L165" s="5"/>
      <c r="M165" s="5"/>
      <c r="N165" s="5"/>
    </row>
    <row r="166" spans="6:14">
      <c r="F166" s="5"/>
      <c r="G166" s="5"/>
      <c r="H166" s="5"/>
      <c r="I166" s="5"/>
      <c r="J166" s="5"/>
      <c r="K166" s="5"/>
      <c r="L166" s="5"/>
      <c r="M166" s="5"/>
      <c r="N166" s="5"/>
    </row>
    <row r="167" spans="6:14">
      <c r="F167" s="5"/>
      <c r="G167" s="5"/>
      <c r="H167" s="5"/>
      <c r="I167" s="5"/>
      <c r="J167" s="5"/>
      <c r="K167" s="5"/>
      <c r="L167" s="5"/>
      <c r="M167" s="5"/>
      <c r="N167" s="5"/>
    </row>
    <row r="168" spans="6:14">
      <c r="F168" s="5"/>
      <c r="G168" s="5"/>
      <c r="H168" s="5"/>
      <c r="I168" s="5"/>
      <c r="J168" s="5"/>
      <c r="K168" s="5"/>
      <c r="L168" s="5"/>
      <c r="M168" s="5"/>
      <c r="N168" s="5"/>
    </row>
    <row r="169" spans="6:14">
      <c r="F169" s="5"/>
      <c r="G169" s="5"/>
      <c r="H169" s="5"/>
      <c r="I169" s="5"/>
      <c r="J169" s="5"/>
      <c r="K169" s="5"/>
      <c r="L169" s="5"/>
      <c r="M169" s="5"/>
      <c r="N169" s="5"/>
    </row>
    <row r="170" spans="6:14">
      <c r="F170" s="5"/>
      <c r="G170" s="5"/>
      <c r="H170" s="5"/>
      <c r="I170" s="5"/>
      <c r="J170" s="5"/>
      <c r="K170" s="5"/>
      <c r="L170" s="5"/>
      <c r="M170" s="5"/>
      <c r="N170" s="5"/>
    </row>
    <row r="171" spans="6:14">
      <c r="F171" s="5"/>
      <c r="G171" s="5"/>
      <c r="H171" s="5"/>
      <c r="I171" s="5"/>
      <c r="J171" s="5"/>
      <c r="K171" s="5"/>
      <c r="L171" s="5"/>
      <c r="M171" s="5"/>
      <c r="N171" s="5"/>
    </row>
    <row r="172" spans="6:14">
      <c r="F172" s="5"/>
      <c r="G172" s="5"/>
      <c r="H172" s="5"/>
      <c r="I172" s="5"/>
      <c r="J172" s="5"/>
      <c r="K172" s="5"/>
      <c r="L172" s="5"/>
      <c r="M172" s="5"/>
      <c r="N172" s="5"/>
    </row>
    <row r="173" spans="6:14">
      <c r="F173" s="5"/>
      <c r="G173" s="5"/>
      <c r="H173" s="5"/>
      <c r="I173" s="5"/>
      <c r="J173" s="5"/>
      <c r="K173" s="5"/>
      <c r="L173" s="5"/>
      <c r="M173" s="5"/>
      <c r="N173" s="5"/>
    </row>
    <row r="174" spans="6:14">
      <c r="F174" s="5"/>
      <c r="G174" s="5"/>
      <c r="H174" s="5"/>
      <c r="I174" s="5"/>
      <c r="J174" s="5"/>
      <c r="K174" s="5"/>
      <c r="L174" s="5"/>
      <c r="M174" s="5"/>
      <c r="N174" s="5"/>
    </row>
    <row r="175" spans="6:14">
      <c r="F175" s="5"/>
      <c r="G175" s="5"/>
      <c r="H175" s="5"/>
      <c r="I175" s="5"/>
      <c r="J175" s="5"/>
      <c r="K175" s="5"/>
      <c r="L175" s="5"/>
      <c r="M175" s="5"/>
      <c r="N175" s="5"/>
    </row>
    <row r="176" spans="6:14">
      <c r="F176" s="5"/>
      <c r="G176" s="5"/>
      <c r="H176" s="5"/>
      <c r="I176" s="5"/>
      <c r="J176" s="5"/>
      <c r="K176" s="5"/>
      <c r="L176" s="5"/>
      <c r="M176" s="5"/>
      <c r="N176" s="5"/>
    </row>
    <row r="177" spans="14:14">
      <c r="N177" s="5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2"/>
  <sheetViews>
    <sheetView tabSelected="1" workbookViewId="0">
      <selection activeCell="B28" sqref="B28"/>
    </sheetView>
  </sheetViews>
  <sheetFormatPr defaultRowHeight="15"/>
  <cols>
    <col min="1" max="1" width="40.7109375" customWidth="1"/>
    <col min="2" max="3" width="11.85546875" customWidth="1"/>
    <col min="5" max="5" width="11.7109375" customWidth="1"/>
    <col min="6" max="6" width="13.7109375" customWidth="1"/>
    <col min="7" max="7" width="14.7109375" style="20" customWidth="1"/>
    <col min="8" max="8" width="14.7109375" style="5" customWidth="1"/>
    <col min="9" max="9" width="13.140625" customWidth="1"/>
    <col min="10" max="10" width="13.5703125" customWidth="1"/>
  </cols>
  <sheetData>
    <row r="1" spans="1:10">
      <c r="A1" s="1" t="s">
        <v>2</v>
      </c>
      <c r="E1" s="1" t="s">
        <v>115</v>
      </c>
      <c r="F1" s="10"/>
    </row>
    <row r="2" spans="1:10">
      <c r="A2" s="32" t="s">
        <v>0</v>
      </c>
      <c r="B2" s="32">
        <f>Overview!B2</f>
        <v>8.34</v>
      </c>
      <c r="C2" s="32" t="s">
        <v>1</v>
      </c>
      <c r="F2" s="5"/>
    </row>
    <row r="3" spans="1:10" s="26" customFormat="1" ht="47.25" customHeight="1">
      <c r="A3" s="35" t="s">
        <v>6</v>
      </c>
      <c r="B3" s="35">
        <f>Overview!B3</f>
        <v>0.13367999999999999</v>
      </c>
      <c r="C3" s="35" t="s">
        <v>7</v>
      </c>
      <c r="E3" s="12" t="s">
        <v>15</v>
      </c>
      <c r="F3" s="14" t="s">
        <v>96</v>
      </c>
      <c r="G3" s="29" t="s">
        <v>97</v>
      </c>
      <c r="H3" s="14" t="s">
        <v>98</v>
      </c>
      <c r="I3" s="27" t="s">
        <v>99</v>
      </c>
      <c r="J3" s="27" t="s">
        <v>103</v>
      </c>
    </row>
    <row r="4" spans="1:10">
      <c r="A4" s="32" t="s">
        <v>91</v>
      </c>
      <c r="B4" s="32">
        <f>Overview!B5</f>
        <v>166</v>
      </c>
      <c r="C4" s="32" t="s">
        <v>29</v>
      </c>
      <c r="E4">
        <v>0</v>
      </c>
      <c r="F4" s="5">
        <f>$B$12</f>
        <v>85.656895672965319</v>
      </c>
      <c r="G4" s="20">
        <f t="shared" ref="G4:G35" si="0">(F4-$B$13)*$B$22</f>
        <v>-106.42526425117234</v>
      </c>
      <c r="H4" s="5">
        <f t="shared" ref="H4:H35" si="1">$B$26</f>
        <v>9960</v>
      </c>
      <c r="I4" s="5">
        <f>G4+H4</f>
        <v>9853.5747357488272</v>
      </c>
      <c r="J4">
        <f t="shared" ref="J4:J35" si="2">I4/$B$24</f>
        <v>0.29537094531621183</v>
      </c>
    </row>
    <row r="5" spans="1:10">
      <c r="A5" s="32" t="s">
        <v>105</v>
      </c>
      <c r="B5" s="32">
        <f>Overview!B6</f>
        <v>12000</v>
      </c>
      <c r="C5" s="32" t="s">
        <v>43</v>
      </c>
      <c r="E5">
        <f>E4+1</f>
        <v>1</v>
      </c>
      <c r="F5" s="5">
        <f>F4-J4</f>
        <v>85.361524727649112</v>
      </c>
      <c r="G5" s="20">
        <f t="shared" si="0"/>
        <v>-113.66315874790864</v>
      </c>
      <c r="H5" s="5">
        <f t="shared" si="1"/>
        <v>9960</v>
      </c>
      <c r="I5" s="5">
        <f t="shared" ref="I5:I68" si="3">G5+H5</f>
        <v>9846.3368412520922</v>
      </c>
      <c r="J5">
        <f t="shared" si="2"/>
        <v>0.29515398205192123</v>
      </c>
    </row>
    <row r="6" spans="1:10">
      <c r="A6" s="32" t="s">
        <v>72</v>
      </c>
      <c r="B6" s="33">
        <f>Overview!B7</f>
        <v>3.5168525000000002</v>
      </c>
      <c r="C6" s="32" t="s">
        <v>73</v>
      </c>
      <c r="E6">
        <f t="shared" ref="E6:E69" si="4">E5+1</f>
        <v>2</v>
      </c>
      <c r="F6" s="5">
        <f t="shared" ref="F6:F69" si="5">F5-J5</f>
        <v>85.066370745597197</v>
      </c>
      <c r="G6" s="20">
        <f t="shared" si="0"/>
        <v>-120.89573668510678</v>
      </c>
      <c r="H6" s="5">
        <f t="shared" si="1"/>
        <v>9960</v>
      </c>
      <c r="I6" s="5">
        <f t="shared" si="3"/>
        <v>9839.1042633148936</v>
      </c>
      <c r="J6">
        <f t="shared" si="2"/>
        <v>0.29493717815692128</v>
      </c>
    </row>
    <row r="7" spans="1:10">
      <c r="E7">
        <f t="shared" si="4"/>
        <v>3</v>
      </c>
      <c r="F7" s="5">
        <f t="shared" si="5"/>
        <v>84.771433567440269</v>
      </c>
      <c r="G7" s="20">
        <f t="shared" si="0"/>
        <v>-128.12300196801959</v>
      </c>
      <c r="H7" s="5">
        <f t="shared" si="1"/>
        <v>9960</v>
      </c>
      <c r="I7" s="5">
        <f t="shared" si="3"/>
        <v>9831.8769980319812</v>
      </c>
      <c r="J7">
        <f t="shared" si="2"/>
        <v>0.29472053351414812</v>
      </c>
    </row>
    <row r="8" spans="1:10">
      <c r="A8" s="1" t="s">
        <v>14</v>
      </c>
      <c r="E8">
        <f t="shared" si="4"/>
        <v>4</v>
      </c>
      <c r="F8" s="5">
        <f t="shared" si="5"/>
        <v>84.476713033926117</v>
      </c>
      <c r="G8" s="20">
        <f t="shared" si="0"/>
        <v>-135.34495849903055</v>
      </c>
      <c r="H8" s="5">
        <f t="shared" si="1"/>
        <v>9960</v>
      </c>
      <c r="I8" s="5">
        <f t="shared" si="3"/>
        <v>9824.6550415009697</v>
      </c>
      <c r="J8">
        <f t="shared" si="2"/>
        <v>0.29450404800662378</v>
      </c>
    </row>
    <row r="9" spans="1:10">
      <c r="A9" s="9" t="s">
        <v>4</v>
      </c>
      <c r="B9" s="9">
        <v>20</v>
      </c>
      <c r="C9" t="s">
        <v>25</v>
      </c>
      <c r="E9">
        <f t="shared" si="4"/>
        <v>5</v>
      </c>
      <c r="F9" s="5">
        <f t="shared" si="5"/>
        <v>84.182208985919488</v>
      </c>
      <c r="G9" s="20">
        <f t="shared" si="0"/>
        <v>-142.56161017765723</v>
      </c>
      <c r="H9" s="5">
        <f t="shared" si="1"/>
        <v>9960</v>
      </c>
      <c r="I9" s="5">
        <f t="shared" si="3"/>
        <v>9817.4383898223423</v>
      </c>
      <c r="J9">
        <f t="shared" si="2"/>
        <v>0.2942877215174563</v>
      </c>
    </row>
    <row r="10" spans="1:10">
      <c r="A10" s="23" t="s">
        <v>5</v>
      </c>
      <c r="B10" s="23">
        <f>'Cold Tank - Xchange'!B8</f>
        <v>7</v>
      </c>
      <c r="C10" t="s">
        <v>8</v>
      </c>
      <c r="E10">
        <f t="shared" si="4"/>
        <v>6</v>
      </c>
      <c r="F10" s="5">
        <f t="shared" si="5"/>
        <v>83.887921264402024</v>
      </c>
      <c r="G10" s="20">
        <f t="shared" si="0"/>
        <v>-149.77296090055256</v>
      </c>
      <c r="H10" s="5">
        <f t="shared" si="1"/>
        <v>9960</v>
      </c>
      <c r="I10" s="5">
        <f t="shared" si="3"/>
        <v>9810.2270390994472</v>
      </c>
      <c r="J10">
        <f t="shared" si="2"/>
        <v>0.29407155392983952</v>
      </c>
    </row>
    <row r="11" spans="1:10">
      <c r="A11" s="23" t="s">
        <v>9</v>
      </c>
      <c r="B11" s="23">
        <f>'Cold Tank - Xchange'!B9</f>
        <v>12</v>
      </c>
      <c r="C11" t="s">
        <v>8</v>
      </c>
      <c r="E11">
        <f t="shared" si="4"/>
        <v>7</v>
      </c>
      <c r="F11" s="5">
        <f t="shared" si="5"/>
        <v>83.593849710472185</v>
      </c>
      <c r="G11" s="20">
        <f t="shared" si="0"/>
        <v>-156.97901456150717</v>
      </c>
      <c r="H11" s="5">
        <f t="shared" si="1"/>
        <v>9960</v>
      </c>
      <c r="I11" s="5">
        <f t="shared" si="3"/>
        <v>9803.0209854384921</v>
      </c>
      <c r="J11">
        <f t="shared" si="2"/>
        <v>0.29385554512705314</v>
      </c>
    </row>
    <row r="12" spans="1:10">
      <c r="A12" s="23" t="s">
        <v>93</v>
      </c>
      <c r="B12" s="24">
        <f>'Cold Tank - Xchange'!B25</f>
        <v>85.656895672965319</v>
      </c>
      <c r="C12" t="s">
        <v>12</v>
      </c>
      <c r="E12">
        <f t="shared" si="4"/>
        <v>8</v>
      </c>
      <c r="F12" s="5">
        <f t="shared" si="5"/>
        <v>83.299994165345126</v>
      </c>
      <c r="G12" s="20">
        <f t="shared" si="0"/>
        <v>-164.17977505145194</v>
      </c>
      <c r="H12" s="5">
        <f t="shared" si="1"/>
        <v>9960</v>
      </c>
      <c r="I12" s="5">
        <f t="shared" si="3"/>
        <v>9795.8202249485475</v>
      </c>
      <c r="J12">
        <f t="shared" si="2"/>
        <v>0.29363969499246245</v>
      </c>
    </row>
    <row r="13" spans="1:10">
      <c r="A13" s="32" t="s">
        <v>95</v>
      </c>
      <c r="B13" s="32">
        <f>Overview!B11</f>
        <v>90</v>
      </c>
      <c r="C13" t="s">
        <v>12</v>
      </c>
      <c r="E13">
        <f t="shared" si="4"/>
        <v>9</v>
      </c>
      <c r="F13" s="5">
        <f t="shared" si="5"/>
        <v>83.006354470352662</v>
      </c>
      <c r="G13" s="20">
        <f t="shared" si="0"/>
        <v>-171.37524625845919</v>
      </c>
      <c r="H13" s="5">
        <f t="shared" si="1"/>
        <v>9960</v>
      </c>
      <c r="I13" s="5">
        <f t="shared" si="3"/>
        <v>9788.6247537415402</v>
      </c>
      <c r="J13">
        <f t="shared" si="2"/>
        <v>0.29342400340951857</v>
      </c>
    </row>
    <row r="14" spans="1:10">
      <c r="A14" s="9" t="s">
        <v>94</v>
      </c>
      <c r="B14" s="9">
        <v>40</v>
      </c>
      <c r="C14" t="s">
        <v>12</v>
      </c>
      <c r="E14">
        <f t="shared" si="4"/>
        <v>10</v>
      </c>
      <c r="F14" s="5">
        <f t="shared" si="5"/>
        <v>82.712930466943149</v>
      </c>
      <c r="G14" s="20">
        <f t="shared" si="0"/>
        <v>-178.56543206774541</v>
      </c>
      <c r="H14" s="5">
        <f t="shared" si="1"/>
        <v>9960</v>
      </c>
      <c r="I14" s="5">
        <f t="shared" si="3"/>
        <v>9781.4345679322541</v>
      </c>
      <c r="J14">
        <f t="shared" si="2"/>
        <v>0.29320847026175823</v>
      </c>
    </row>
    <row r="15" spans="1:10">
      <c r="A15" s="23" t="s">
        <v>92</v>
      </c>
      <c r="B15" s="23">
        <f>'Cold Tank - Xchange'!B14</f>
        <v>4000</v>
      </c>
      <c r="C15" t="s">
        <v>10</v>
      </c>
      <c r="E15">
        <f t="shared" si="4"/>
        <v>11</v>
      </c>
      <c r="F15" s="5">
        <f t="shared" si="5"/>
        <v>82.419721996681389</v>
      </c>
      <c r="G15" s="20">
        <f t="shared" si="0"/>
        <v>-185.75033636167365</v>
      </c>
      <c r="H15" s="5">
        <f t="shared" si="1"/>
        <v>9960</v>
      </c>
      <c r="I15" s="5">
        <f t="shared" si="3"/>
        <v>9774.2496636383257</v>
      </c>
      <c r="J15">
        <f t="shared" si="2"/>
        <v>0.29299309543280355</v>
      </c>
    </row>
    <row r="16" spans="1:10">
      <c r="A16" s="9" t="s">
        <v>77</v>
      </c>
      <c r="B16" s="9">
        <v>2</v>
      </c>
      <c r="E16">
        <f t="shared" si="4"/>
        <v>12</v>
      </c>
      <c r="F16" s="5">
        <f t="shared" si="5"/>
        <v>82.126728901248583</v>
      </c>
      <c r="G16" s="20">
        <f t="shared" si="0"/>
        <v>-192.92996301975469</v>
      </c>
      <c r="H16" s="5">
        <f t="shared" si="1"/>
        <v>9960</v>
      </c>
      <c r="I16" s="5">
        <f t="shared" si="3"/>
        <v>9767.0700369802453</v>
      </c>
      <c r="J16">
        <f t="shared" si="2"/>
        <v>0.29277787880636225</v>
      </c>
    </row>
    <row r="17" spans="1:10">
      <c r="A17" t="s">
        <v>3</v>
      </c>
      <c r="B17">
        <f>PI() * ($B$11/2) *($B$11/2) *$B$10</f>
        <v>791.68134870462791</v>
      </c>
      <c r="C17" t="s">
        <v>7</v>
      </c>
      <c r="D17" s="3"/>
      <c r="E17">
        <f t="shared" si="4"/>
        <v>13</v>
      </c>
      <c r="F17" s="5">
        <f t="shared" si="5"/>
        <v>81.833951022442221</v>
      </c>
      <c r="G17" s="20">
        <f t="shared" si="0"/>
        <v>-200.10431591864972</v>
      </c>
      <c r="H17" s="5">
        <f t="shared" si="1"/>
        <v>9960</v>
      </c>
      <c r="I17" s="5">
        <f t="shared" si="3"/>
        <v>9759.8956840813498</v>
      </c>
      <c r="J17">
        <f t="shared" si="2"/>
        <v>0.29256282026622749</v>
      </c>
    </row>
    <row r="18" spans="1:10">
      <c r="A18" s="8" t="s">
        <v>3</v>
      </c>
      <c r="B18" s="8">
        <f>B17/$B$3</f>
        <v>5922.2123631405439</v>
      </c>
      <c r="C18" s="8" t="s">
        <v>10</v>
      </c>
      <c r="D18" s="3"/>
      <c r="E18">
        <f t="shared" si="4"/>
        <v>14</v>
      </c>
      <c r="F18" s="5">
        <f t="shared" si="5"/>
        <v>81.541388202175995</v>
      </c>
      <c r="G18" s="20">
        <f t="shared" si="0"/>
        <v>-207.27339893217246</v>
      </c>
      <c r="H18" s="5">
        <f t="shared" si="1"/>
        <v>9960</v>
      </c>
      <c r="I18" s="5">
        <f t="shared" si="3"/>
        <v>9752.7266010678268</v>
      </c>
      <c r="J18">
        <f t="shared" si="2"/>
        <v>0.29234791969627777</v>
      </c>
    </row>
    <row r="19" spans="1:10">
      <c r="A19" s="3" t="s">
        <v>17</v>
      </c>
      <c r="B19">
        <f>PI()*($B$11/2)*($B$11/2)</f>
        <v>113.09733552923255</v>
      </c>
      <c r="C19" t="s">
        <v>16</v>
      </c>
      <c r="D19" s="3"/>
      <c r="E19">
        <f t="shared" si="4"/>
        <v>15</v>
      </c>
      <c r="F19" s="5">
        <f t="shared" si="5"/>
        <v>81.249040282479712</v>
      </c>
      <c r="G19" s="20">
        <f t="shared" si="0"/>
        <v>-214.43721593129123</v>
      </c>
      <c r="H19" s="5">
        <f t="shared" si="1"/>
        <v>9960</v>
      </c>
      <c r="I19" s="5">
        <f t="shared" si="3"/>
        <v>9745.5627840687084</v>
      </c>
      <c r="J19">
        <f t="shared" si="2"/>
        <v>0.29213317698047686</v>
      </c>
    </row>
    <row r="20" spans="1:10">
      <c r="A20" s="3" t="s">
        <v>18</v>
      </c>
      <c r="B20">
        <f>PI()*$B$11*$B$10</f>
        <v>263.89378290154264</v>
      </c>
      <c r="C20" t="s">
        <v>16</v>
      </c>
      <c r="E20">
        <f t="shared" si="4"/>
        <v>16</v>
      </c>
      <c r="F20" s="5">
        <f t="shared" si="5"/>
        <v>80.956907105499241</v>
      </c>
      <c r="G20" s="20">
        <f t="shared" si="0"/>
        <v>-221.59577078413045</v>
      </c>
      <c r="H20" s="5">
        <f t="shared" si="1"/>
        <v>9960</v>
      </c>
      <c r="I20" s="5">
        <f t="shared" si="3"/>
        <v>9738.4042292158701</v>
      </c>
      <c r="J20">
        <f t="shared" si="2"/>
        <v>0.29191859200287379</v>
      </c>
    </row>
    <row r="21" spans="1:10">
      <c r="A21" s="3" t="s">
        <v>19</v>
      </c>
      <c r="B21" s="3">
        <f>(2*B19) + B20</f>
        <v>490.08845396000777</v>
      </c>
      <c r="C21" s="3" t="s">
        <v>16</v>
      </c>
      <c r="E21">
        <f t="shared" si="4"/>
        <v>17</v>
      </c>
      <c r="F21" s="5">
        <f t="shared" si="5"/>
        <v>80.664988513496368</v>
      </c>
      <c r="G21" s="20">
        <f t="shared" si="0"/>
        <v>-228.74906735597395</v>
      </c>
      <c r="H21" s="5">
        <f t="shared" si="1"/>
        <v>9960</v>
      </c>
      <c r="I21" s="5">
        <f t="shared" si="3"/>
        <v>9731.2509326440268</v>
      </c>
      <c r="J21">
        <f t="shared" si="2"/>
        <v>0.29170416464760274</v>
      </c>
    </row>
    <row r="22" spans="1:10">
      <c r="A22" s="3" t="s">
        <v>116</v>
      </c>
      <c r="B22" s="3">
        <f>B21/$B$9</f>
        <v>24.50442269800039</v>
      </c>
      <c r="C22" s="3" t="s">
        <v>24</v>
      </c>
      <c r="E22">
        <f t="shared" si="4"/>
        <v>18</v>
      </c>
      <c r="F22" s="5">
        <f t="shared" si="5"/>
        <v>80.37328434884877</v>
      </c>
      <c r="G22" s="20">
        <f t="shared" si="0"/>
        <v>-235.89710950926579</v>
      </c>
      <c r="H22" s="5">
        <f t="shared" si="1"/>
        <v>9960</v>
      </c>
      <c r="I22" s="5">
        <f t="shared" si="3"/>
        <v>9724.1028904907344</v>
      </c>
      <c r="J22">
        <f t="shared" si="2"/>
        <v>0.29148989479888293</v>
      </c>
    </row>
    <row r="23" spans="1:10">
      <c r="A23" s="3" t="s">
        <v>22</v>
      </c>
      <c r="B23" s="3">
        <f>B22/(B15*$B$2)</f>
        <v>7.3454504490408845E-4</v>
      </c>
      <c r="C23" s="3" t="s">
        <v>23</v>
      </c>
      <c r="E23">
        <f t="shared" si="4"/>
        <v>19</v>
      </c>
      <c r="F23" s="5">
        <f t="shared" si="5"/>
        <v>80.081794454049884</v>
      </c>
      <c r="G23" s="20">
        <f t="shared" si="0"/>
        <v>-243.03990110361337</v>
      </c>
      <c r="H23" s="5">
        <f t="shared" si="1"/>
        <v>9960</v>
      </c>
      <c r="I23" s="5">
        <f t="shared" si="3"/>
        <v>9716.9600988963866</v>
      </c>
      <c r="J23">
        <f t="shared" si="2"/>
        <v>0.29127578234101881</v>
      </c>
    </row>
    <row r="24" spans="1:10">
      <c r="A24" s="3" t="s">
        <v>102</v>
      </c>
      <c r="B24" s="28">
        <f>$B$15*$B$2</f>
        <v>33360</v>
      </c>
      <c r="C24" s="28" t="s">
        <v>1</v>
      </c>
      <c r="E24">
        <f t="shared" si="4"/>
        <v>20</v>
      </c>
      <c r="F24" s="5">
        <f t="shared" si="5"/>
        <v>79.790518671708867</v>
      </c>
      <c r="G24" s="20">
        <f t="shared" si="0"/>
        <v>-250.17744599578842</v>
      </c>
      <c r="H24" s="5">
        <f t="shared" si="1"/>
        <v>9960</v>
      </c>
      <c r="I24" s="5">
        <f t="shared" si="3"/>
        <v>9709.8225540042113</v>
      </c>
      <c r="J24">
        <f t="shared" si="2"/>
        <v>0.29106182715839962</v>
      </c>
    </row>
    <row r="25" spans="1:10">
      <c r="A25" s="9" t="s">
        <v>100</v>
      </c>
      <c r="B25" s="22">
        <v>0.83</v>
      </c>
      <c r="C25" s="28" t="s">
        <v>69</v>
      </c>
      <c r="E25">
        <f t="shared" si="4"/>
        <v>21</v>
      </c>
      <c r="F25" s="5">
        <f t="shared" si="5"/>
        <v>79.499456844550465</v>
      </c>
      <c r="G25" s="20">
        <f t="shared" si="0"/>
        <v>-257.30974803973021</v>
      </c>
      <c r="H25" s="5">
        <f t="shared" si="1"/>
        <v>9960</v>
      </c>
      <c r="I25" s="5">
        <f t="shared" si="3"/>
        <v>9702.69025196027</v>
      </c>
      <c r="J25">
        <f t="shared" si="2"/>
        <v>0.29084802913549967</v>
      </c>
    </row>
    <row r="26" spans="1:10">
      <c r="A26" s="8" t="s">
        <v>101</v>
      </c>
      <c r="B26" s="11">
        <f>B25*12000</f>
        <v>9960</v>
      </c>
      <c r="C26" s="8" t="s">
        <v>43</v>
      </c>
      <c r="E26">
        <f t="shared" si="4"/>
        <v>22</v>
      </c>
      <c r="F26" s="5">
        <f t="shared" si="5"/>
        <v>79.208608815414962</v>
      </c>
      <c r="G26" s="20">
        <f t="shared" si="0"/>
        <v>-264.43681108654692</v>
      </c>
      <c r="H26" s="5">
        <f t="shared" si="1"/>
        <v>9960</v>
      </c>
      <c r="I26" s="5">
        <f t="shared" si="3"/>
        <v>9695.5631889134529</v>
      </c>
      <c r="J26">
        <f t="shared" si="2"/>
        <v>0.29063438815687809</v>
      </c>
    </row>
    <row r="27" spans="1:10">
      <c r="A27" s="17" t="s">
        <v>74</v>
      </c>
      <c r="B27" s="17">
        <f>B25*$B$6/$B$16</f>
        <v>1.4594937875</v>
      </c>
      <c r="C27" s="17" t="s">
        <v>73</v>
      </c>
      <c r="E27">
        <f t="shared" si="4"/>
        <v>23</v>
      </c>
      <c r="F27" s="5">
        <f t="shared" si="5"/>
        <v>78.917974427258088</v>
      </c>
      <c r="G27" s="20">
        <f t="shared" si="0"/>
        <v>-271.5586389845177</v>
      </c>
      <c r="H27" s="5">
        <f t="shared" si="1"/>
        <v>9960</v>
      </c>
      <c r="I27" s="5">
        <f t="shared" si="3"/>
        <v>9688.4413610154825</v>
      </c>
      <c r="J27">
        <f t="shared" si="2"/>
        <v>0.29042090410717875</v>
      </c>
    </row>
    <row r="28" spans="1:10">
      <c r="A28" s="17" t="s">
        <v>75</v>
      </c>
      <c r="B28" s="17">
        <f>B27*B4</f>
        <v>242.27596872500001</v>
      </c>
      <c r="C28" s="17" t="s">
        <v>76</v>
      </c>
      <c r="E28">
        <f t="shared" si="4"/>
        <v>24</v>
      </c>
      <c r="F28" s="5">
        <f t="shared" si="5"/>
        <v>78.627553523150908</v>
      </c>
      <c r="G28" s="20">
        <f t="shared" si="0"/>
        <v>-278.67523557909544</v>
      </c>
      <c r="H28" s="5">
        <f t="shared" si="1"/>
        <v>9960</v>
      </c>
      <c r="I28" s="5">
        <f t="shared" si="3"/>
        <v>9681.3247644209041</v>
      </c>
      <c r="J28">
        <f t="shared" si="2"/>
        <v>0.29020757687113025</v>
      </c>
    </row>
    <row r="29" spans="1:10">
      <c r="A29" s="8" t="s">
        <v>78</v>
      </c>
      <c r="B29" s="11">
        <f>B28/0.00029307107017/76000</f>
        <v>10.877367363147947</v>
      </c>
      <c r="C29" s="8" t="s">
        <v>51</v>
      </c>
      <c r="E29">
        <f t="shared" si="4"/>
        <v>25</v>
      </c>
      <c r="F29" s="5">
        <f t="shared" si="5"/>
        <v>78.337345946279783</v>
      </c>
      <c r="G29" s="20">
        <f t="shared" si="0"/>
        <v>-285.78660471290794</v>
      </c>
      <c r="H29" s="5">
        <f t="shared" si="1"/>
        <v>9960</v>
      </c>
      <c r="I29" s="5">
        <f t="shared" si="3"/>
        <v>9674.2133952870918</v>
      </c>
      <c r="J29">
        <f t="shared" si="2"/>
        <v>0.2899944063335459</v>
      </c>
    </row>
    <row r="30" spans="1:10">
      <c r="A30" s="8" t="s">
        <v>104</v>
      </c>
      <c r="B30" s="11">
        <f>F170</f>
        <v>39.480805267137839</v>
      </c>
      <c r="C30" s="8" t="s">
        <v>12</v>
      </c>
      <c r="E30">
        <f t="shared" si="4"/>
        <v>26</v>
      </c>
      <c r="F30" s="5">
        <f t="shared" si="5"/>
        <v>78.047351539946234</v>
      </c>
      <c r="G30" s="20">
        <f t="shared" si="0"/>
        <v>-292.89275022576089</v>
      </c>
      <c r="H30" s="5">
        <f t="shared" si="1"/>
        <v>9960</v>
      </c>
      <c r="I30" s="5">
        <f t="shared" si="3"/>
        <v>9667.1072497742389</v>
      </c>
      <c r="J30">
        <f t="shared" si="2"/>
        <v>0.28978139237932371</v>
      </c>
    </row>
    <row r="31" spans="1:10">
      <c r="E31">
        <f t="shared" si="4"/>
        <v>27</v>
      </c>
      <c r="F31" s="5">
        <f t="shared" si="5"/>
        <v>77.757570147566909</v>
      </c>
      <c r="G31" s="20">
        <f t="shared" si="0"/>
        <v>-299.993675954639</v>
      </c>
      <c r="H31" s="5">
        <f t="shared" si="1"/>
        <v>9960</v>
      </c>
      <c r="I31" s="5">
        <f t="shared" si="3"/>
        <v>9660.0063240453601</v>
      </c>
      <c r="J31">
        <f t="shared" si="2"/>
        <v>0.28956853489344603</v>
      </c>
    </row>
    <row r="32" spans="1:10">
      <c r="E32">
        <f t="shared" si="4"/>
        <v>28</v>
      </c>
      <c r="F32" s="5">
        <f t="shared" si="5"/>
        <v>77.468001612673461</v>
      </c>
      <c r="G32" s="20">
        <f t="shared" si="0"/>
        <v>-307.0893857337087</v>
      </c>
      <c r="H32" s="5">
        <f t="shared" si="1"/>
        <v>9960</v>
      </c>
      <c r="I32" s="5">
        <f t="shared" si="3"/>
        <v>9652.9106142662913</v>
      </c>
      <c r="J32">
        <f t="shared" si="2"/>
        <v>0.28935583376097995</v>
      </c>
    </row>
    <row r="33" spans="5:10">
      <c r="E33">
        <f t="shared" si="4"/>
        <v>29</v>
      </c>
      <c r="F33" s="5">
        <f t="shared" si="5"/>
        <v>77.178645778912482</v>
      </c>
      <c r="G33" s="20">
        <f t="shared" si="0"/>
        <v>-314.17988339432009</v>
      </c>
      <c r="H33" s="5">
        <f t="shared" si="1"/>
        <v>9960</v>
      </c>
      <c r="I33" s="5">
        <f t="shared" si="3"/>
        <v>9645.8201166056806</v>
      </c>
      <c r="J33">
        <f t="shared" si="2"/>
        <v>0.28914328886707674</v>
      </c>
    </row>
    <row r="34" spans="5:10">
      <c r="E34">
        <f t="shared" si="4"/>
        <v>30</v>
      </c>
      <c r="F34" s="5">
        <f t="shared" si="5"/>
        <v>76.889502490045402</v>
      </c>
      <c r="G34" s="20">
        <f t="shared" si="0"/>
        <v>-321.26517276500903</v>
      </c>
      <c r="H34" s="5">
        <f t="shared" si="1"/>
        <v>9960</v>
      </c>
      <c r="I34" s="5">
        <f t="shared" si="3"/>
        <v>9638.7348272349918</v>
      </c>
      <c r="J34">
        <f t="shared" si="2"/>
        <v>0.2889309000969722</v>
      </c>
    </row>
    <row r="35" spans="5:10">
      <c r="E35">
        <f t="shared" si="4"/>
        <v>31</v>
      </c>
      <c r="F35" s="5">
        <f t="shared" si="5"/>
        <v>76.60057158994843</v>
      </c>
      <c r="G35" s="20">
        <f t="shared" si="0"/>
        <v>-328.34525767149898</v>
      </c>
      <c r="H35" s="5">
        <f t="shared" si="1"/>
        <v>9960</v>
      </c>
      <c r="I35" s="5">
        <f t="shared" si="3"/>
        <v>9631.654742328501</v>
      </c>
      <c r="J35">
        <f t="shared" si="2"/>
        <v>0.28871866733598622</v>
      </c>
    </row>
    <row r="36" spans="5:10">
      <c r="E36">
        <f t="shared" si="4"/>
        <v>32</v>
      </c>
      <c r="F36" s="5">
        <f t="shared" si="5"/>
        <v>76.311852922612445</v>
      </c>
      <c r="G36" s="20">
        <f t="shared" ref="G36:G67" si="6">(F36-$B$13)*$B$22</f>
        <v>-335.42014193670332</v>
      </c>
      <c r="H36" s="5">
        <f t="shared" ref="H36:H67" si="7">$B$26</f>
        <v>9960</v>
      </c>
      <c r="I36" s="5">
        <f t="shared" si="3"/>
        <v>9624.5798580632963</v>
      </c>
      <c r="J36">
        <f t="shared" ref="J36:J67" si="8">I36/$B$24</f>
        <v>0.28850659046952326</v>
      </c>
    </row>
    <row r="37" spans="5:10">
      <c r="E37">
        <f t="shared" si="4"/>
        <v>33</v>
      </c>
      <c r="F37" s="5">
        <f t="shared" si="5"/>
        <v>76.023346332142921</v>
      </c>
      <c r="G37" s="20">
        <f t="shared" si="6"/>
        <v>-342.48982938072743</v>
      </c>
      <c r="H37" s="5">
        <f t="shared" si="7"/>
        <v>9960</v>
      </c>
      <c r="I37" s="5">
        <f t="shared" si="3"/>
        <v>9617.5101706192727</v>
      </c>
      <c r="J37">
        <f t="shared" si="8"/>
        <v>0.28829466938307174</v>
      </c>
    </row>
    <row r="38" spans="5:10">
      <c r="E38">
        <f t="shared" si="4"/>
        <v>34</v>
      </c>
      <c r="F38" s="5">
        <f t="shared" si="5"/>
        <v>75.735051662759844</v>
      </c>
      <c r="G38" s="20">
        <f t="shared" si="6"/>
        <v>-349.55432382087059</v>
      </c>
      <c r="H38" s="5">
        <f t="shared" si="7"/>
        <v>9960</v>
      </c>
      <c r="I38" s="5">
        <f t="shared" si="3"/>
        <v>9610.4456761791298</v>
      </c>
      <c r="J38">
        <f t="shared" si="8"/>
        <v>0.28808290396220415</v>
      </c>
    </row>
    <row r="39" spans="5:10">
      <c r="E39">
        <f t="shared" si="4"/>
        <v>35</v>
      </c>
      <c r="F39" s="5">
        <f t="shared" si="5"/>
        <v>75.446968758797638</v>
      </c>
      <c r="G39" s="20">
        <f t="shared" si="6"/>
        <v>-356.61362907162794</v>
      </c>
      <c r="H39" s="5">
        <f t="shared" si="7"/>
        <v>9960</v>
      </c>
      <c r="I39" s="5">
        <f t="shared" si="3"/>
        <v>9603.3863709283723</v>
      </c>
      <c r="J39">
        <f t="shared" si="8"/>
        <v>0.28787129409257711</v>
      </c>
    </row>
    <row r="40" spans="5:10">
      <c r="E40">
        <f t="shared" si="4"/>
        <v>36</v>
      </c>
      <c r="F40" s="5">
        <f t="shared" si="5"/>
        <v>75.159097464705056</v>
      </c>
      <c r="G40" s="20">
        <f t="shared" si="6"/>
        <v>-363.66774894469296</v>
      </c>
      <c r="H40" s="5">
        <f t="shared" si="7"/>
        <v>9960</v>
      </c>
      <c r="I40" s="5">
        <f t="shared" si="3"/>
        <v>9596.3322510553062</v>
      </c>
      <c r="J40">
        <f t="shared" si="8"/>
        <v>0.28765983965993125</v>
      </c>
    </row>
    <row r="41" spans="5:10">
      <c r="E41">
        <f t="shared" si="4"/>
        <v>37</v>
      </c>
      <c r="F41" s="5">
        <f t="shared" si="5"/>
        <v>74.871437625045118</v>
      </c>
      <c r="G41" s="20">
        <f t="shared" si="6"/>
        <v>-370.71668724895909</v>
      </c>
      <c r="H41" s="5">
        <f t="shared" si="7"/>
        <v>9960</v>
      </c>
      <c r="I41" s="5">
        <f t="shared" si="3"/>
        <v>9589.2833127510403</v>
      </c>
      <c r="J41">
        <f t="shared" si="8"/>
        <v>0.28744854055009111</v>
      </c>
    </row>
    <row r="42" spans="5:10">
      <c r="E42">
        <f t="shared" si="4"/>
        <v>38</v>
      </c>
      <c r="F42" s="5">
        <f t="shared" si="5"/>
        <v>74.58398908449503</v>
      </c>
      <c r="G42" s="20">
        <f t="shared" si="6"/>
        <v>-377.76044779052177</v>
      </c>
      <c r="H42" s="5">
        <f t="shared" si="7"/>
        <v>9960</v>
      </c>
      <c r="I42" s="5">
        <f t="shared" si="3"/>
        <v>9582.2395522094776</v>
      </c>
      <c r="J42">
        <f t="shared" si="8"/>
        <v>0.28723739664896514</v>
      </c>
    </row>
    <row r="43" spans="5:10">
      <c r="E43">
        <f t="shared" si="4"/>
        <v>39</v>
      </c>
      <c r="F43" s="5">
        <f t="shared" si="5"/>
        <v>74.296751687846069</v>
      </c>
      <c r="G43" s="20">
        <f t="shared" si="6"/>
        <v>-384.79903437268109</v>
      </c>
      <c r="H43" s="5">
        <f t="shared" si="7"/>
        <v>9960</v>
      </c>
      <c r="I43" s="5">
        <f t="shared" si="3"/>
        <v>9575.2009656273185</v>
      </c>
      <c r="J43">
        <f t="shared" si="8"/>
        <v>0.28702640784254552</v>
      </c>
    </row>
    <row r="44" spans="5:10">
      <c r="E44">
        <f t="shared" si="4"/>
        <v>40</v>
      </c>
      <c r="F44" s="5">
        <f t="shared" si="5"/>
        <v>74.009725280003522</v>
      </c>
      <c r="G44" s="20">
        <f t="shared" si="6"/>
        <v>-391.83245079594354</v>
      </c>
      <c r="H44" s="5">
        <f t="shared" si="7"/>
        <v>9960</v>
      </c>
      <c r="I44" s="5">
        <f t="shared" si="3"/>
        <v>9568.1675492040558</v>
      </c>
      <c r="J44">
        <f t="shared" si="8"/>
        <v>0.28681557401690816</v>
      </c>
    </row>
    <row r="45" spans="5:10">
      <c r="E45">
        <f t="shared" si="4"/>
        <v>41</v>
      </c>
      <c r="F45" s="5">
        <f t="shared" si="5"/>
        <v>73.722909705986609</v>
      </c>
      <c r="G45" s="20">
        <f t="shared" si="6"/>
        <v>-398.86070085802356</v>
      </c>
      <c r="H45" s="5">
        <f t="shared" si="7"/>
        <v>9960</v>
      </c>
      <c r="I45" s="5">
        <f t="shared" si="3"/>
        <v>9561.1392991419762</v>
      </c>
      <c r="J45">
        <f t="shared" si="8"/>
        <v>0.28660489505821274</v>
      </c>
    </row>
    <row r="46" spans="5:10">
      <c r="E46">
        <f t="shared" si="4"/>
        <v>42</v>
      </c>
      <c r="F46" s="5">
        <f t="shared" si="5"/>
        <v>73.436304810928391</v>
      </c>
      <c r="G46" s="20">
        <f t="shared" si="6"/>
        <v>-405.88378835384617</v>
      </c>
      <c r="H46" s="5">
        <f t="shared" si="7"/>
        <v>9960</v>
      </c>
      <c r="I46" s="5">
        <f t="shared" si="3"/>
        <v>9554.1162116461546</v>
      </c>
      <c r="J46">
        <f t="shared" si="8"/>
        <v>0.28639437085270247</v>
      </c>
    </row>
    <row r="47" spans="5:10">
      <c r="E47">
        <f t="shared" si="4"/>
        <v>43</v>
      </c>
      <c r="F47" s="5">
        <f t="shared" si="5"/>
        <v>73.149910440075686</v>
      </c>
      <c r="G47" s="20">
        <f t="shared" si="6"/>
        <v>-412.90171707554873</v>
      </c>
      <c r="H47" s="5">
        <f t="shared" si="7"/>
        <v>9960</v>
      </c>
      <c r="I47" s="5">
        <f t="shared" si="3"/>
        <v>9547.0982829244513</v>
      </c>
      <c r="J47">
        <f t="shared" si="8"/>
        <v>0.28618400128670418</v>
      </c>
    </row>
    <row r="48" spans="5:10">
      <c r="E48">
        <f t="shared" si="4"/>
        <v>44</v>
      </c>
      <c r="F48" s="5">
        <f t="shared" si="5"/>
        <v>72.863726438788987</v>
      </c>
      <c r="G48" s="20">
        <f t="shared" si="6"/>
        <v>-419.91449081248311</v>
      </c>
      <c r="H48" s="5">
        <f t="shared" si="7"/>
        <v>9960</v>
      </c>
      <c r="I48" s="5">
        <f t="shared" si="3"/>
        <v>9540.0855091875164</v>
      </c>
      <c r="J48">
        <f t="shared" si="8"/>
        <v>0.28597378624662817</v>
      </c>
    </row>
    <row r="49" spans="5:10">
      <c r="E49">
        <f t="shared" si="4"/>
        <v>45</v>
      </c>
      <c r="F49" s="5">
        <f t="shared" si="5"/>
        <v>72.577752652542358</v>
      </c>
      <c r="G49" s="20">
        <f t="shared" si="6"/>
        <v>-426.92211335121812</v>
      </c>
      <c r="H49" s="5">
        <f t="shared" si="7"/>
        <v>9960</v>
      </c>
      <c r="I49" s="5">
        <f t="shared" si="3"/>
        <v>9533.0778866487817</v>
      </c>
      <c r="J49">
        <f t="shared" si="8"/>
        <v>0.28576372561896829</v>
      </c>
    </row>
    <row r="50" spans="5:10">
      <c r="E50">
        <f t="shared" si="4"/>
        <v>46</v>
      </c>
      <c r="F50" s="5">
        <f t="shared" si="5"/>
        <v>72.291988926923395</v>
      </c>
      <c r="G50" s="20">
        <f t="shared" si="6"/>
        <v>-433.92458847554059</v>
      </c>
      <c r="H50" s="5">
        <f t="shared" si="7"/>
        <v>9960</v>
      </c>
      <c r="I50" s="5">
        <f t="shared" si="3"/>
        <v>9526.0754115244599</v>
      </c>
      <c r="J50">
        <f t="shared" si="8"/>
        <v>0.28555381929030155</v>
      </c>
    </row>
    <row r="51" spans="5:10">
      <c r="E51">
        <f t="shared" si="4"/>
        <v>47</v>
      </c>
      <c r="F51" s="5">
        <f t="shared" si="5"/>
        <v>72.006435107633095</v>
      </c>
      <c r="G51" s="20">
        <f t="shared" si="6"/>
        <v>-440.92191996645852</v>
      </c>
      <c r="H51" s="5">
        <f t="shared" si="7"/>
        <v>9960</v>
      </c>
      <c r="I51" s="5">
        <f t="shared" si="3"/>
        <v>9519.0780800335415</v>
      </c>
      <c r="J51">
        <f t="shared" si="8"/>
        <v>0.28534406714728844</v>
      </c>
    </row>
    <row r="52" spans="5:10">
      <c r="E52">
        <f t="shared" si="4"/>
        <v>48</v>
      </c>
      <c r="F52" s="5">
        <f t="shared" si="5"/>
        <v>71.721091040485803</v>
      </c>
      <c r="G52" s="20">
        <f t="shared" si="6"/>
        <v>-447.91411160220241</v>
      </c>
      <c r="H52" s="5">
        <f t="shared" si="7"/>
        <v>9960</v>
      </c>
      <c r="I52" s="5">
        <f t="shared" si="3"/>
        <v>9512.085888397798</v>
      </c>
      <c r="J52">
        <f t="shared" si="8"/>
        <v>0.28513446907667261</v>
      </c>
    </row>
    <row r="53" spans="5:10">
      <c r="E53">
        <f t="shared" si="4"/>
        <v>49</v>
      </c>
      <c r="F53" s="5">
        <f t="shared" si="5"/>
        <v>71.435956571409136</v>
      </c>
      <c r="G53" s="20">
        <f t="shared" si="6"/>
        <v>-454.90116715822694</v>
      </c>
      <c r="H53" s="5">
        <f t="shared" si="7"/>
        <v>9960</v>
      </c>
      <c r="I53" s="5">
        <f t="shared" si="3"/>
        <v>9505.0988328417734</v>
      </c>
      <c r="J53">
        <f t="shared" si="8"/>
        <v>0.28492502496528099</v>
      </c>
    </row>
    <row r="54" spans="5:10">
      <c r="E54">
        <f t="shared" si="4"/>
        <v>50</v>
      </c>
      <c r="F54" s="5">
        <f t="shared" si="5"/>
        <v>71.151031546443861</v>
      </c>
      <c r="G54" s="20">
        <f t="shared" si="6"/>
        <v>-461.88309040721435</v>
      </c>
      <c r="H54" s="5">
        <f t="shared" si="7"/>
        <v>9960</v>
      </c>
      <c r="I54" s="5">
        <f t="shared" si="3"/>
        <v>9498.1169095927853</v>
      </c>
      <c r="J54">
        <f t="shared" si="8"/>
        <v>0.28471573470002354</v>
      </c>
    </row>
    <row r="55" spans="5:10">
      <c r="E55">
        <f t="shared" si="4"/>
        <v>51</v>
      </c>
      <c r="F55" s="5">
        <f t="shared" si="5"/>
        <v>70.866315811743831</v>
      </c>
      <c r="G55" s="20">
        <f t="shared" si="6"/>
        <v>-468.85988511907561</v>
      </c>
      <c r="H55" s="5">
        <f t="shared" si="7"/>
        <v>9960</v>
      </c>
      <c r="I55" s="5">
        <f t="shared" si="3"/>
        <v>9491.1401148809236</v>
      </c>
      <c r="J55">
        <f t="shared" si="8"/>
        <v>0.28450659816789342</v>
      </c>
    </row>
    <row r="56" spans="5:10">
      <c r="E56">
        <f t="shared" si="4"/>
        <v>52</v>
      </c>
      <c r="F56" s="5">
        <f t="shared" si="5"/>
        <v>70.581809213575937</v>
      </c>
      <c r="G56" s="20">
        <f t="shared" si="6"/>
        <v>-475.83155506095187</v>
      </c>
      <c r="H56" s="5">
        <f t="shared" si="7"/>
        <v>9960</v>
      </c>
      <c r="I56" s="5">
        <f t="shared" si="3"/>
        <v>9484.1684449390486</v>
      </c>
      <c r="J56">
        <f t="shared" si="8"/>
        <v>0.2842976152559667</v>
      </c>
    </row>
    <row r="57" spans="5:10">
      <c r="E57">
        <f t="shared" si="4"/>
        <v>53</v>
      </c>
      <c r="F57" s="5">
        <f t="shared" si="5"/>
        <v>70.297511598319971</v>
      </c>
      <c r="G57" s="20">
        <f t="shared" si="6"/>
        <v>-482.79810399721754</v>
      </c>
      <c r="H57" s="5">
        <f t="shared" si="7"/>
        <v>9960</v>
      </c>
      <c r="I57" s="5">
        <f t="shared" si="3"/>
        <v>9477.2018960027817</v>
      </c>
      <c r="J57">
        <f t="shared" si="8"/>
        <v>0.28408878585140235</v>
      </c>
    </row>
    <row r="58" spans="5:10">
      <c r="E58">
        <f t="shared" si="4"/>
        <v>54</v>
      </c>
      <c r="F58" s="5">
        <f t="shared" si="5"/>
        <v>70.013422812468562</v>
      </c>
      <c r="G58" s="20">
        <f t="shared" si="6"/>
        <v>-489.75953568948216</v>
      </c>
      <c r="H58" s="5">
        <f t="shared" si="7"/>
        <v>9960</v>
      </c>
      <c r="I58" s="5">
        <f t="shared" si="3"/>
        <v>9470.2404643105183</v>
      </c>
      <c r="J58">
        <f t="shared" si="8"/>
        <v>0.28388010984144241</v>
      </c>
    </row>
    <row r="59" spans="5:10">
      <c r="E59">
        <f t="shared" si="4"/>
        <v>55</v>
      </c>
      <c r="F59" s="5">
        <f t="shared" si="5"/>
        <v>69.729542702627114</v>
      </c>
      <c r="G59" s="20">
        <f t="shared" si="6"/>
        <v>-496.7158538965918</v>
      </c>
      <c r="H59" s="5">
        <f t="shared" si="7"/>
        <v>9960</v>
      </c>
      <c r="I59" s="5">
        <f t="shared" si="3"/>
        <v>9463.2841461034077</v>
      </c>
      <c r="J59">
        <f t="shared" si="8"/>
        <v>0.28367158711341151</v>
      </c>
    </row>
    <row r="60" spans="5:10">
      <c r="E60">
        <f t="shared" si="4"/>
        <v>56</v>
      </c>
      <c r="F60" s="5">
        <f t="shared" si="5"/>
        <v>69.445871115513697</v>
      </c>
      <c r="G60" s="20">
        <f t="shared" si="6"/>
        <v>-503.6670623746316</v>
      </c>
      <c r="H60" s="5">
        <f t="shared" si="7"/>
        <v>9960</v>
      </c>
      <c r="I60" s="5">
        <f t="shared" si="3"/>
        <v>9456.3329376253678</v>
      </c>
      <c r="J60">
        <f t="shared" si="8"/>
        <v>0.28346321755471726</v>
      </c>
    </row>
    <row r="61" spans="5:10">
      <c r="E61">
        <f t="shared" si="4"/>
        <v>57</v>
      </c>
      <c r="F61" s="5">
        <f t="shared" si="5"/>
        <v>69.162407897958985</v>
      </c>
      <c r="G61" s="20">
        <f t="shared" si="6"/>
        <v>-510.6131648769275</v>
      </c>
      <c r="H61" s="5">
        <f t="shared" si="7"/>
        <v>9960</v>
      </c>
      <c r="I61" s="5">
        <f t="shared" si="3"/>
        <v>9449.3868351230722</v>
      </c>
      <c r="J61">
        <f t="shared" si="8"/>
        <v>0.2832550010528499</v>
      </c>
    </row>
    <row r="62" spans="5:10">
      <c r="E62">
        <f t="shared" si="4"/>
        <v>58</v>
      </c>
      <c r="F62" s="5">
        <f t="shared" si="5"/>
        <v>68.879152896906135</v>
      </c>
      <c r="G62" s="20">
        <f t="shared" si="6"/>
        <v>-517.55416515404909</v>
      </c>
      <c r="H62" s="5">
        <f t="shared" si="7"/>
        <v>9960</v>
      </c>
      <c r="I62" s="5">
        <f t="shared" si="3"/>
        <v>9442.4458348459502</v>
      </c>
      <c r="J62">
        <f t="shared" si="8"/>
        <v>0.28304693749538218</v>
      </c>
    </row>
    <row r="63" spans="5:10">
      <c r="E63">
        <f t="shared" si="4"/>
        <v>59</v>
      </c>
      <c r="F63" s="5">
        <f t="shared" si="5"/>
        <v>68.59610595941075</v>
      </c>
      <c r="G63" s="20">
        <f t="shared" si="6"/>
        <v>-524.49006695381047</v>
      </c>
      <c r="H63" s="5">
        <f t="shared" si="7"/>
        <v>9960</v>
      </c>
      <c r="I63" s="5">
        <f t="shared" si="3"/>
        <v>9435.509933046189</v>
      </c>
      <c r="J63">
        <f t="shared" si="8"/>
        <v>0.28283902676996969</v>
      </c>
    </row>
    <row r="64" spans="5:10">
      <c r="E64">
        <f t="shared" si="4"/>
        <v>60</v>
      </c>
      <c r="F64" s="5">
        <f t="shared" si="5"/>
        <v>68.313266932640786</v>
      </c>
      <c r="G64" s="20">
        <f t="shared" si="6"/>
        <v>-531.42087402127277</v>
      </c>
      <c r="H64" s="5">
        <f t="shared" si="7"/>
        <v>9960</v>
      </c>
      <c r="I64" s="5">
        <f t="shared" si="3"/>
        <v>9428.5791259787275</v>
      </c>
      <c r="J64">
        <f t="shared" si="8"/>
        <v>0.28263126876435035</v>
      </c>
    </row>
    <row r="65" spans="5:10">
      <c r="E65">
        <f t="shared" si="4"/>
        <v>61</v>
      </c>
      <c r="F65" s="5">
        <f t="shared" si="5"/>
        <v>68.030635663876438</v>
      </c>
      <c r="G65" s="20">
        <f t="shared" si="6"/>
        <v>-538.34659009874645</v>
      </c>
      <c r="H65" s="5">
        <f t="shared" si="7"/>
        <v>9960</v>
      </c>
      <c r="I65" s="5">
        <f t="shared" si="3"/>
        <v>9421.6534099012533</v>
      </c>
      <c r="J65">
        <f t="shared" si="8"/>
        <v>0.2824236633663445</v>
      </c>
    </row>
    <row r="66" spans="5:10">
      <c r="E66">
        <f t="shared" si="4"/>
        <v>62</v>
      </c>
      <c r="F66" s="5">
        <f t="shared" si="5"/>
        <v>67.748212000510094</v>
      </c>
      <c r="G66" s="20">
        <f t="shared" si="6"/>
        <v>-545.26721892579314</v>
      </c>
      <c r="H66" s="5">
        <f t="shared" si="7"/>
        <v>9960</v>
      </c>
      <c r="I66" s="5">
        <f t="shared" si="3"/>
        <v>9414.7327810742063</v>
      </c>
      <c r="J66">
        <f t="shared" si="8"/>
        <v>0.28221621046385509</v>
      </c>
    </row>
    <row r="67" spans="5:10">
      <c r="E67">
        <f t="shared" si="4"/>
        <v>63</v>
      </c>
      <c r="F67" s="5">
        <f t="shared" si="5"/>
        <v>67.465995790046236</v>
      </c>
      <c r="G67" s="20">
        <f t="shared" si="6"/>
        <v>-552.18276423922737</v>
      </c>
      <c r="H67" s="5">
        <f t="shared" si="7"/>
        <v>9960</v>
      </c>
      <c r="I67" s="5">
        <f t="shared" si="3"/>
        <v>9407.8172357607727</v>
      </c>
      <c r="J67">
        <f t="shared" si="8"/>
        <v>0.28200890994486727</v>
      </c>
    </row>
    <row r="68" spans="5:10">
      <c r="E68">
        <f t="shared" si="4"/>
        <v>64</v>
      </c>
      <c r="F68" s="5">
        <f t="shared" si="5"/>
        <v>67.183986880101372</v>
      </c>
      <c r="G68" s="20">
        <f t="shared" ref="G68:G99" si="9">(F68-$B$13)*$B$22</f>
        <v>-559.09322977311865</v>
      </c>
      <c r="H68" s="5">
        <f t="shared" ref="H68:H99" si="10">$B$26</f>
        <v>9960</v>
      </c>
      <c r="I68" s="5">
        <f t="shared" si="3"/>
        <v>9400.9067702268821</v>
      </c>
      <c r="J68">
        <f t="shared" ref="J68:J99" si="11">I68/$B$24</f>
        <v>0.28180176169744853</v>
      </c>
    </row>
    <row r="69" spans="5:10">
      <c r="E69">
        <f t="shared" si="4"/>
        <v>65</v>
      </c>
      <c r="F69" s="5">
        <f t="shared" si="5"/>
        <v>66.902185118403921</v>
      </c>
      <c r="G69" s="20">
        <f t="shared" si="9"/>
        <v>-565.99861925879418</v>
      </c>
      <c r="H69" s="5">
        <f t="shared" si="10"/>
        <v>9960</v>
      </c>
      <c r="I69" s="5">
        <f t="shared" ref="I69:I132" si="12">G69+H69</f>
        <v>9394.0013807412051</v>
      </c>
      <c r="J69">
        <f t="shared" si="11"/>
        <v>0.28159476560974833</v>
      </c>
    </row>
    <row r="70" spans="5:10">
      <c r="E70">
        <f t="shared" ref="E70:E133" si="13">E69+1</f>
        <v>66</v>
      </c>
      <c r="F70" s="5">
        <f t="shared" ref="F70:F133" si="14">F69-J69</f>
        <v>66.620590352794167</v>
      </c>
      <c r="G70" s="20">
        <f t="shared" si="9"/>
        <v>-572.89893642483992</v>
      </c>
      <c r="H70" s="5">
        <f t="shared" si="10"/>
        <v>9960</v>
      </c>
      <c r="I70" s="5">
        <f t="shared" si="12"/>
        <v>9387.1010635751609</v>
      </c>
      <c r="J70">
        <f t="shared" si="11"/>
        <v>0.28138792156999881</v>
      </c>
    </row>
    <row r="71" spans="5:10">
      <c r="E71">
        <f t="shared" si="13"/>
        <v>67</v>
      </c>
      <c r="F71" s="5">
        <f t="shared" si="14"/>
        <v>66.339202431224166</v>
      </c>
      <c r="G71" s="20">
        <f t="shared" si="9"/>
        <v>-579.794184997103</v>
      </c>
      <c r="H71" s="5">
        <f t="shared" si="10"/>
        <v>9960</v>
      </c>
      <c r="I71" s="5">
        <f t="shared" si="12"/>
        <v>9380.205815002897</v>
      </c>
      <c r="J71">
        <f t="shared" si="11"/>
        <v>0.28118122946651369</v>
      </c>
    </row>
    <row r="72" spans="5:10">
      <c r="E72">
        <f t="shared" si="13"/>
        <v>68</v>
      </c>
      <c r="F72" s="5">
        <f t="shared" si="14"/>
        <v>66.058021201757654</v>
      </c>
      <c r="G72" s="20">
        <f t="shared" si="9"/>
        <v>-586.68436869869379</v>
      </c>
      <c r="H72" s="5">
        <f t="shared" si="10"/>
        <v>9960</v>
      </c>
      <c r="I72" s="5">
        <f t="shared" si="12"/>
        <v>9373.315631301306</v>
      </c>
      <c r="J72">
        <f t="shared" si="11"/>
        <v>0.28097468918768903</v>
      </c>
    </row>
    <row r="73" spans="5:10">
      <c r="E73">
        <f t="shared" si="13"/>
        <v>69</v>
      </c>
      <c r="F73" s="5">
        <f t="shared" si="14"/>
        <v>65.777046512569967</v>
      </c>
      <c r="G73" s="20">
        <f t="shared" si="9"/>
        <v>-593.56949124998823</v>
      </c>
      <c r="H73" s="5">
        <f t="shared" si="10"/>
        <v>9960</v>
      </c>
      <c r="I73" s="5">
        <f t="shared" si="12"/>
        <v>9366.4305087500125</v>
      </c>
      <c r="J73">
        <f t="shared" si="11"/>
        <v>0.28076830062200275</v>
      </c>
    </row>
    <row r="74" spans="5:10">
      <c r="E74">
        <f t="shared" si="13"/>
        <v>70</v>
      </c>
      <c r="F74" s="5">
        <f t="shared" si="14"/>
        <v>65.496278211947967</v>
      </c>
      <c r="G74" s="20">
        <f t="shared" si="9"/>
        <v>-600.44955636862892</v>
      </c>
      <c r="H74" s="5">
        <f t="shared" si="10"/>
        <v>9960</v>
      </c>
      <c r="I74" s="5">
        <f t="shared" si="12"/>
        <v>9359.5504436313713</v>
      </c>
      <c r="J74">
        <f t="shared" si="11"/>
        <v>0.28056206365801473</v>
      </c>
    </row>
    <row r="75" spans="5:10">
      <c r="E75">
        <f t="shared" si="13"/>
        <v>71</v>
      </c>
      <c r="F75" s="5">
        <f t="shared" si="14"/>
        <v>65.215716148289957</v>
      </c>
      <c r="G75" s="20">
        <f t="shared" si="9"/>
        <v>-607.32456776952813</v>
      </c>
      <c r="H75" s="5">
        <f t="shared" si="10"/>
        <v>9960</v>
      </c>
      <c r="I75" s="5">
        <f t="shared" si="12"/>
        <v>9352.6754322304714</v>
      </c>
      <c r="J75">
        <f t="shared" si="11"/>
        <v>0.28035597818436664</v>
      </c>
    </row>
    <row r="76" spans="5:10">
      <c r="E76">
        <f t="shared" si="13"/>
        <v>72</v>
      </c>
      <c r="F76" s="5">
        <f t="shared" si="14"/>
        <v>64.935360170105596</v>
      </c>
      <c r="G76" s="20">
        <f t="shared" si="9"/>
        <v>-614.1945291648691</v>
      </c>
      <c r="H76" s="5">
        <f t="shared" si="10"/>
        <v>9960</v>
      </c>
      <c r="I76" s="5">
        <f t="shared" si="12"/>
        <v>9345.8054708351301</v>
      </c>
      <c r="J76">
        <f t="shared" si="11"/>
        <v>0.28015004408978206</v>
      </c>
    </row>
    <row r="77" spans="5:10">
      <c r="E77">
        <f t="shared" si="13"/>
        <v>73</v>
      </c>
      <c r="F77" s="5">
        <f t="shared" si="14"/>
        <v>64.655210126015817</v>
      </c>
      <c r="G77" s="20">
        <f t="shared" si="9"/>
        <v>-621.05944426410849</v>
      </c>
      <c r="H77" s="5">
        <f t="shared" si="10"/>
        <v>9960</v>
      </c>
      <c r="I77" s="5">
        <f t="shared" si="12"/>
        <v>9338.9405557358914</v>
      </c>
      <c r="J77">
        <f t="shared" si="11"/>
        <v>0.27994426126306626</v>
      </c>
    </row>
    <row r="78" spans="5:10">
      <c r="E78">
        <f t="shared" si="13"/>
        <v>74</v>
      </c>
      <c r="F78" s="5">
        <f t="shared" si="14"/>
        <v>64.375265864752748</v>
      </c>
      <c r="G78" s="20">
        <f t="shared" si="9"/>
        <v>-627.91931677397815</v>
      </c>
      <c r="H78" s="5">
        <f t="shared" si="10"/>
        <v>9960</v>
      </c>
      <c r="I78" s="5">
        <f t="shared" si="12"/>
        <v>9332.0806832260223</v>
      </c>
      <c r="J78">
        <f t="shared" si="11"/>
        <v>0.27973862959310619</v>
      </c>
    </row>
    <row r="79" spans="5:10">
      <c r="E79">
        <f t="shared" si="13"/>
        <v>75</v>
      </c>
      <c r="F79" s="5">
        <f t="shared" si="14"/>
        <v>64.095527235159636</v>
      </c>
      <c r="G79" s="20">
        <f t="shared" si="9"/>
        <v>-634.77415039848711</v>
      </c>
      <c r="H79" s="5">
        <f t="shared" si="10"/>
        <v>9960</v>
      </c>
      <c r="I79" s="5">
        <f t="shared" si="12"/>
        <v>9325.2258496015129</v>
      </c>
      <c r="J79">
        <f t="shared" si="11"/>
        <v>0.27953314896887027</v>
      </c>
    </row>
    <row r="80" spans="5:10">
      <c r="E80">
        <f t="shared" si="13"/>
        <v>76</v>
      </c>
      <c r="F80" s="5">
        <f t="shared" si="14"/>
        <v>63.815994086190763</v>
      </c>
      <c r="G80" s="20">
        <f t="shared" si="9"/>
        <v>-641.62394883892352</v>
      </c>
      <c r="H80" s="5">
        <f t="shared" si="10"/>
        <v>9960</v>
      </c>
      <c r="I80" s="5">
        <f t="shared" si="12"/>
        <v>9318.3760511610762</v>
      </c>
      <c r="J80">
        <f t="shared" si="11"/>
        <v>0.27932781927940875</v>
      </c>
    </row>
    <row r="81" spans="5:10">
      <c r="E81">
        <f t="shared" si="13"/>
        <v>77</v>
      </c>
      <c r="F81" s="5">
        <f t="shared" si="14"/>
        <v>63.536666266911354</v>
      </c>
      <c r="G81" s="20">
        <f t="shared" si="9"/>
        <v>-648.46871579385686</v>
      </c>
      <c r="H81" s="5">
        <f t="shared" si="10"/>
        <v>9960</v>
      </c>
      <c r="I81" s="5">
        <f t="shared" si="12"/>
        <v>9311.531284206143</v>
      </c>
      <c r="J81">
        <f t="shared" si="11"/>
        <v>0.27912264041385321</v>
      </c>
    </row>
    <row r="82" spans="5:10">
      <c r="E82">
        <f t="shared" si="13"/>
        <v>78</v>
      </c>
      <c r="F82" s="5">
        <f t="shared" si="14"/>
        <v>63.257543626497501</v>
      </c>
      <c r="G82" s="20">
        <f t="shared" si="9"/>
        <v>-655.30845495913979</v>
      </c>
      <c r="H82" s="5">
        <f t="shared" si="10"/>
        <v>9960</v>
      </c>
      <c r="I82" s="5">
        <f t="shared" si="12"/>
        <v>9304.6915450408596</v>
      </c>
      <c r="J82">
        <f t="shared" si="11"/>
        <v>0.27891761226141665</v>
      </c>
    </row>
    <row r="83" spans="5:10">
      <c r="E83">
        <f t="shared" si="13"/>
        <v>79</v>
      </c>
      <c r="F83" s="5">
        <f t="shared" si="14"/>
        <v>62.978626014236085</v>
      </c>
      <c r="G83" s="20">
        <f t="shared" si="9"/>
        <v>-662.14317002791051</v>
      </c>
      <c r="H83" s="5">
        <f t="shared" si="10"/>
        <v>9960</v>
      </c>
      <c r="I83" s="5">
        <f t="shared" si="12"/>
        <v>9297.8568299720901</v>
      </c>
      <c r="J83">
        <f t="shared" si="11"/>
        <v>0.27871273471139357</v>
      </c>
    </row>
    <row r="84" spans="5:10">
      <c r="E84">
        <f t="shared" si="13"/>
        <v>80</v>
      </c>
      <c r="F84" s="5">
        <f t="shared" si="14"/>
        <v>62.699913279524694</v>
      </c>
      <c r="G84" s="20">
        <f t="shared" si="9"/>
        <v>-668.97286469059418</v>
      </c>
      <c r="H84" s="5">
        <f t="shared" si="10"/>
        <v>9960</v>
      </c>
      <c r="I84" s="5">
        <f t="shared" si="12"/>
        <v>9291.0271353094067</v>
      </c>
      <c r="J84">
        <f t="shared" si="11"/>
        <v>0.27850800765315969</v>
      </c>
    </row>
    <row r="85" spans="5:10">
      <c r="E85">
        <f t="shared" si="13"/>
        <v>81</v>
      </c>
      <c r="F85" s="5">
        <f t="shared" si="14"/>
        <v>62.421405271871535</v>
      </c>
      <c r="G85" s="20">
        <f t="shared" si="9"/>
        <v>-675.79754263490508</v>
      </c>
      <c r="H85" s="5">
        <f t="shared" si="10"/>
        <v>9960</v>
      </c>
      <c r="I85" s="5">
        <f t="shared" si="12"/>
        <v>9284.2024573650942</v>
      </c>
      <c r="J85">
        <f t="shared" si="11"/>
        <v>0.27830343097617188</v>
      </c>
    </row>
    <row r="86" spans="5:10">
      <c r="E86">
        <f t="shared" si="13"/>
        <v>82</v>
      </c>
      <c r="F86" s="5">
        <f t="shared" si="14"/>
        <v>62.143101840895362</v>
      </c>
      <c r="G86" s="20">
        <f t="shared" si="9"/>
        <v>-682.61720754584894</v>
      </c>
      <c r="H86" s="5">
        <f t="shared" si="10"/>
        <v>9960</v>
      </c>
      <c r="I86" s="5">
        <f t="shared" si="12"/>
        <v>9277.3827924541511</v>
      </c>
      <c r="J86">
        <f t="shared" si="11"/>
        <v>0.27809900456996856</v>
      </c>
    </row>
    <row r="87" spans="5:10">
      <c r="E87">
        <f t="shared" si="13"/>
        <v>83</v>
      </c>
      <c r="F87" s="5">
        <f t="shared" si="14"/>
        <v>61.865002836325395</v>
      </c>
      <c r="G87" s="20">
        <f t="shared" si="9"/>
        <v>-689.43186310572457</v>
      </c>
      <c r="H87" s="5">
        <f t="shared" si="10"/>
        <v>9960</v>
      </c>
      <c r="I87" s="5">
        <f t="shared" si="12"/>
        <v>9270.5681368942751</v>
      </c>
      <c r="J87">
        <f t="shared" si="11"/>
        <v>0.27789472832416889</v>
      </c>
    </row>
    <row r="88" spans="5:10">
      <c r="E88">
        <f t="shared" si="13"/>
        <v>84</v>
      </c>
      <c r="F88" s="5">
        <f t="shared" si="14"/>
        <v>61.587108108001225</v>
      </c>
      <c r="G88" s="20">
        <f t="shared" si="9"/>
        <v>-696.24151299412608</v>
      </c>
      <c r="H88" s="5">
        <f t="shared" si="10"/>
        <v>9960</v>
      </c>
      <c r="I88" s="5">
        <f t="shared" si="12"/>
        <v>9263.7584870058745</v>
      </c>
      <c r="J88">
        <f t="shared" si="11"/>
        <v>0.27769060212847346</v>
      </c>
    </row>
    <row r="89" spans="5:10">
      <c r="E89">
        <f t="shared" si="13"/>
        <v>85</v>
      </c>
      <c r="F89" s="5">
        <f t="shared" si="14"/>
        <v>61.309417505872752</v>
      </c>
      <c r="G89" s="20">
        <f t="shared" si="9"/>
        <v>-703.04616088794444</v>
      </c>
      <c r="H89" s="5">
        <f t="shared" si="10"/>
        <v>9960</v>
      </c>
      <c r="I89" s="5">
        <f t="shared" si="12"/>
        <v>9256.953839112055</v>
      </c>
      <c r="J89">
        <f t="shared" si="11"/>
        <v>0.27748662587266354</v>
      </c>
    </row>
    <row r="90" spans="5:10">
      <c r="E90">
        <f t="shared" si="13"/>
        <v>86</v>
      </c>
      <c r="F90" s="5">
        <f t="shared" si="14"/>
        <v>61.03193088000009</v>
      </c>
      <c r="G90" s="20">
        <f t="shared" si="9"/>
        <v>-709.84581046136998</v>
      </c>
      <c r="H90" s="5">
        <f t="shared" si="10"/>
        <v>9960</v>
      </c>
      <c r="I90" s="5">
        <f t="shared" si="12"/>
        <v>9250.1541895386308</v>
      </c>
      <c r="J90">
        <f t="shared" si="11"/>
        <v>0.27728279944660167</v>
      </c>
    </row>
    <row r="91" spans="5:10">
      <c r="E91">
        <f t="shared" si="13"/>
        <v>87</v>
      </c>
      <c r="F91" s="5">
        <f t="shared" si="14"/>
        <v>60.754648080553487</v>
      </c>
      <c r="G91" s="20">
        <f t="shared" si="9"/>
        <v>-716.64046538589446</v>
      </c>
      <c r="H91" s="5">
        <f t="shared" si="10"/>
        <v>9960</v>
      </c>
      <c r="I91" s="5">
        <f t="shared" si="12"/>
        <v>9243.3595346141046</v>
      </c>
      <c r="J91">
        <f t="shared" si="11"/>
        <v>0.27707912274023094</v>
      </c>
    </row>
    <row r="92" spans="5:10">
      <c r="E92">
        <f t="shared" si="13"/>
        <v>88</v>
      </c>
      <c r="F92" s="5">
        <f t="shared" si="14"/>
        <v>60.477568957813254</v>
      </c>
      <c r="G92" s="20">
        <f t="shared" si="9"/>
        <v>-723.43012933031218</v>
      </c>
      <c r="H92" s="5">
        <f t="shared" si="10"/>
        <v>9960</v>
      </c>
      <c r="I92" s="5">
        <f t="shared" si="12"/>
        <v>9236.5698706696876</v>
      </c>
      <c r="J92">
        <f t="shared" si="11"/>
        <v>0.27687559564357578</v>
      </c>
    </row>
    <row r="93" spans="5:10">
      <c r="E93">
        <f t="shared" si="13"/>
        <v>89</v>
      </c>
      <c r="F93" s="5">
        <f t="shared" si="14"/>
        <v>60.20069336216968</v>
      </c>
      <c r="G93" s="20">
        <f t="shared" si="9"/>
        <v>-730.21480596072297</v>
      </c>
      <c r="H93" s="5">
        <f t="shared" si="10"/>
        <v>9960</v>
      </c>
      <c r="I93" s="5">
        <f t="shared" si="12"/>
        <v>9229.7851940392775</v>
      </c>
      <c r="J93">
        <f t="shared" si="11"/>
        <v>0.27667221804674091</v>
      </c>
    </row>
    <row r="94" spans="5:10">
      <c r="E94">
        <f t="shared" si="13"/>
        <v>90</v>
      </c>
      <c r="F94" s="5">
        <f t="shared" si="14"/>
        <v>59.924021144122939</v>
      </c>
      <c r="G94" s="20">
        <f t="shared" si="9"/>
        <v>-736.99449894053362</v>
      </c>
      <c r="H94" s="5">
        <f t="shared" si="10"/>
        <v>9960</v>
      </c>
      <c r="I94" s="5">
        <f t="shared" si="12"/>
        <v>9223.005501059466</v>
      </c>
      <c r="J94">
        <f t="shared" si="11"/>
        <v>0.27646898983991203</v>
      </c>
    </row>
    <row r="95" spans="5:10">
      <c r="E95">
        <f t="shared" si="13"/>
        <v>91</v>
      </c>
      <c r="F95" s="5">
        <f t="shared" si="14"/>
        <v>59.647552154283026</v>
      </c>
      <c r="G95" s="20">
        <f t="shared" si="9"/>
        <v>-743.76921193046007</v>
      </c>
      <c r="H95" s="5">
        <f t="shared" si="10"/>
        <v>9960</v>
      </c>
      <c r="I95" s="5">
        <f t="shared" si="12"/>
        <v>9216.2307880695407</v>
      </c>
      <c r="J95">
        <f t="shared" si="11"/>
        <v>0.27626591091335556</v>
      </c>
    </row>
    <row r="96" spans="5:10">
      <c r="E96">
        <f t="shared" si="13"/>
        <v>92</v>
      </c>
      <c r="F96" s="5">
        <f t="shared" si="14"/>
        <v>59.371286243369674</v>
      </c>
      <c r="G96" s="20">
        <f t="shared" si="9"/>
        <v>-750.53894858852891</v>
      </c>
      <c r="H96" s="5">
        <f t="shared" si="10"/>
        <v>9960</v>
      </c>
      <c r="I96" s="5">
        <f t="shared" si="12"/>
        <v>9209.461051411472</v>
      </c>
      <c r="J96">
        <f t="shared" si="11"/>
        <v>0.27606298115741823</v>
      </c>
    </row>
    <row r="97" spans="5:10">
      <c r="E97">
        <f t="shared" si="13"/>
        <v>93</v>
      </c>
      <c r="F97" s="5">
        <f t="shared" si="14"/>
        <v>59.095223262212258</v>
      </c>
      <c r="G97" s="20">
        <f t="shared" si="9"/>
        <v>-757.30371257008039</v>
      </c>
      <c r="H97" s="5">
        <f t="shared" si="10"/>
        <v>9960</v>
      </c>
      <c r="I97" s="5">
        <f t="shared" si="12"/>
        <v>9202.6962874299188</v>
      </c>
      <c r="J97">
        <f t="shared" si="11"/>
        <v>0.27586020046252752</v>
      </c>
    </row>
    <row r="98" spans="5:10">
      <c r="E98">
        <f t="shared" si="13"/>
        <v>94</v>
      </c>
      <c r="F98" s="5">
        <f t="shared" si="14"/>
        <v>58.819363061749733</v>
      </c>
      <c r="G98" s="20">
        <f t="shared" si="9"/>
        <v>-764.06350752776916</v>
      </c>
      <c r="H98" s="5">
        <f t="shared" si="10"/>
        <v>9960</v>
      </c>
      <c r="I98" s="5">
        <f t="shared" si="12"/>
        <v>9195.9364924722304</v>
      </c>
      <c r="J98">
        <f t="shared" si="11"/>
        <v>0.27565756871919156</v>
      </c>
    </row>
    <row r="99" spans="5:10">
      <c r="E99">
        <f t="shared" si="13"/>
        <v>95</v>
      </c>
      <c r="F99" s="5">
        <f t="shared" si="14"/>
        <v>58.543705493030544</v>
      </c>
      <c r="G99" s="20">
        <f t="shared" si="9"/>
        <v>-770.8183371115673</v>
      </c>
      <c r="H99" s="5">
        <f t="shared" si="10"/>
        <v>9960</v>
      </c>
      <c r="I99" s="5">
        <f t="shared" si="12"/>
        <v>9189.1816628884335</v>
      </c>
      <c r="J99">
        <f t="shared" si="11"/>
        <v>0.2754550858179986</v>
      </c>
    </row>
    <row r="100" spans="5:10">
      <c r="E100">
        <f t="shared" si="13"/>
        <v>96</v>
      </c>
      <c r="F100" s="5">
        <f t="shared" si="14"/>
        <v>58.268250407212548</v>
      </c>
      <c r="G100" s="20">
        <f t="shared" ref="G100:G131" si="15">(F100-$B$13)*$B$22</f>
        <v>-777.56820496876549</v>
      </c>
      <c r="H100" s="5">
        <f t="shared" ref="H100:H131" si="16">$B$26</f>
        <v>9960</v>
      </c>
      <c r="I100" s="5">
        <f t="shared" si="12"/>
        <v>9182.4317950312343</v>
      </c>
      <c r="J100">
        <f t="shared" ref="J100:J131" si="17">I100/$B$24</f>
        <v>0.27525275164961732</v>
      </c>
    </row>
    <row r="101" spans="5:10">
      <c r="E101">
        <f t="shared" si="13"/>
        <v>97</v>
      </c>
      <c r="F101" s="5">
        <f t="shared" si="14"/>
        <v>57.992997655562931</v>
      </c>
      <c r="G101" s="20">
        <f t="shared" si="15"/>
        <v>-784.31311474397546</v>
      </c>
      <c r="H101" s="5">
        <f t="shared" si="16"/>
        <v>9960</v>
      </c>
      <c r="I101" s="5">
        <f t="shared" si="12"/>
        <v>9175.6868852560237</v>
      </c>
      <c r="J101">
        <f t="shared" si="17"/>
        <v>0.27505056610479689</v>
      </c>
    </row>
    <row r="102" spans="5:10">
      <c r="E102">
        <f t="shared" si="13"/>
        <v>98</v>
      </c>
      <c r="F102" s="5">
        <f t="shared" si="14"/>
        <v>57.717947089458136</v>
      </c>
      <c r="G102" s="20">
        <f t="shared" si="15"/>
        <v>-791.05307007913166</v>
      </c>
      <c r="H102" s="5">
        <f t="shared" si="16"/>
        <v>9960</v>
      </c>
      <c r="I102" s="5">
        <f t="shared" si="12"/>
        <v>9168.9469299208686</v>
      </c>
      <c r="J102">
        <f t="shared" si="17"/>
        <v>0.27484852907436658</v>
      </c>
    </row>
    <row r="103" spans="5:10">
      <c r="E103">
        <f t="shared" si="13"/>
        <v>99</v>
      </c>
      <c r="F103" s="5">
        <f t="shared" si="14"/>
        <v>57.443098560383767</v>
      </c>
      <c r="G103" s="20">
        <f t="shared" si="15"/>
        <v>-797.78807461349356</v>
      </c>
      <c r="H103" s="5">
        <f t="shared" si="16"/>
        <v>9960</v>
      </c>
      <c r="I103" s="5">
        <f t="shared" si="12"/>
        <v>9162.2119253865058</v>
      </c>
      <c r="J103">
        <f t="shared" si="17"/>
        <v>0.27464664044923576</v>
      </c>
    </row>
    <row r="104" spans="5:10">
      <c r="E104">
        <f t="shared" si="13"/>
        <v>100</v>
      </c>
      <c r="F104" s="5">
        <f t="shared" si="14"/>
        <v>57.168451919934533</v>
      </c>
      <c r="G104" s="20">
        <f t="shared" si="15"/>
        <v>-804.51813198364732</v>
      </c>
      <c r="H104" s="5">
        <f t="shared" si="16"/>
        <v>9960</v>
      </c>
      <c r="I104" s="5">
        <f t="shared" si="12"/>
        <v>9155.4818680163535</v>
      </c>
      <c r="J104">
        <f t="shared" si="17"/>
        <v>0.2744449001203943</v>
      </c>
    </row>
    <row r="105" spans="5:10">
      <c r="E105">
        <f t="shared" si="13"/>
        <v>101</v>
      </c>
      <c r="F105" s="5">
        <f t="shared" si="14"/>
        <v>56.89400701981414</v>
      </c>
      <c r="G105" s="20">
        <f t="shared" si="15"/>
        <v>-811.243245823508</v>
      </c>
      <c r="H105" s="5">
        <f t="shared" si="16"/>
        <v>9960</v>
      </c>
      <c r="I105" s="5">
        <f t="shared" si="12"/>
        <v>9148.7567541764911</v>
      </c>
      <c r="J105">
        <f t="shared" si="17"/>
        <v>0.27424330797891161</v>
      </c>
    </row>
    <row r="106" spans="5:10">
      <c r="E106">
        <f t="shared" si="13"/>
        <v>102</v>
      </c>
      <c r="F106" s="5">
        <f t="shared" si="14"/>
        <v>56.619763711835226</v>
      </c>
      <c r="G106" s="20">
        <f t="shared" si="15"/>
        <v>-817.9634197643212</v>
      </c>
      <c r="H106" s="5">
        <f t="shared" si="16"/>
        <v>9960</v>
      </c>
      <c r="I106" s="5">
        <f t="shared" si="12"/>
        <v>9142.0365802356791</v>
      </c>
      <c r="J106">
        <f t="shared" si="17"/>
        <v>0.2740418639159376</v>
      </c>
    </row>
    <row r="107" spans="5:10">
      <c r="E107">
        <f t="shared" si="13"/>
        <v>103</v>
      </c>
      <c r="F107" s="5">
        <f t="shared" si="14"/>
        <v>56.345721847919286</v>
      </c>
      <c r="G107" s="20">
        <f t="shared" si="15"/>
        <v>-824.6786574346653</v>
      </c>
      <c r="H107" s="5">
        <f t="shared" si="16"/>
        <v>9960</v>
      </c>
      <c r="I107" s="5">
        <f t="shared" si="12"/>
        <v>9135.3213425653339</v>
      </c>
      <c r="J107">
        <f t="shared" si="17"/>
        <v>0.27384056782270183</v>
      </c>
    </row>
    <row r="108" spans="5:10">
      <c r="E108">
        <f t="shared" si="13"/>
        <v>104</v>
      </c>
      <c r="F108" s="5">
        <f t="shared" si="14"/>
        <v>56.071881280096584</v>
      </c>
      <c r="G108" s="20">
        <f t="shared" si="15"/>
        <v>-831.38896246045317</v>
      </c>
      <c r="H108" s="5">
        <f t="shared" si="16"/>
        <v>9960</v>
      </c>
      <c r="I108" s="5">
        <f t="shared" si="12"/>
        <v>9128.6110375395474</v>
      </c>
      <c r="J108">
        <f t="shared" si="17"/>
        <v>0.27363941959051402</v>
      </c>
    </row>
    <row r="109" spans="5:10">
      <c r="E109">
        <f t="shared" si="13"/>
        <v>105</v>
      </c>
      <c r="F109" s="5">
        <f t="shared" si="14"/>
        <v>55.798241860506067</v>
      </c>
      <c r="G109" s="20">
        <f t="shared" si="15"/>
        <v>-838.09433846493471</v>
      </c>
      <c r="H109" s="5">
        <f t="shared" si="16"/>
        <v>9960</v>
      </c>
      <c r="I109" s="5">
        <f t="shared" si="12"/>
        <v>9121.9056615350655</v>
      </c>
      <c r="J109">
        <f t="shared" si="17"/>
        <v>0.27343841911076333</v>
      </c>
    </row>
    <row r="110" spans="5:10">
      <c r="E110">
        <f t="shared" si="13"/>
        <v>106</v>
      </c>
      <c r="F110" s="5">
        <f t="shared" si="14"/>
        <v>55.524803441395306</v>
      </c>
      <c r="G110" s="20">
        <f t="shared" si="15"/>
        <v>-844.79478906869781</v>
      </c>
      <c r="H110" s="5">
        <f t="shared" si="16"/>
        <v>9960</v>
      </c>
      <c r="I110" s="5">
        <f t="shared" si="12"/>
        <v>9115.2052109313026</v>
      </c>
      <c r="J110">
        <f t="shared" si="17"/>
        <v>0.27323756627491913</v>
      </c>
    </row>
    <row r="111" spans="5:10">
      <c r="E111">
        <f t="shared" si="13"/>
        <v>107</v>
      </c>
      <c r="F111" s="5">
        <f t="shared" si="14"/>
        <v>55.251565875120384</v>
      </c>
      <c r="G111" s="20">
        <f t="shared" si="15"/>
        <v>-851.49031788967136</v>
      </c>
      <c r="H111" s="5">
        <f t="shared" si="16"/>
        <v>9960</v>
      </c>
      <c r="I111" s="5">
        <f t="shared" si="12"/>
        <v>9108.5096821103289</v>
      </c>
      <c r="J111">
        <f t="shared" si="17"/>
        <v>0.27303686097453023</v>
      </c>
    </row>
    <row r="112" spans="5:10">
      <c r="E112">
        <f t="shared" si="13"/>
        <v>108</v>
      </c>
      <c r="F112" s="5">
        <f t="shared" si="14"/>
        <v>54.978529014145856</v>
      </c>
      <c r="G112" s="20">
        <f t="shared" si="15"/>
        <v>-858.18092854312636</v>
      </c>
      <c r="H112" s="5">
        <f t="shared" si="16"/>
        <v>9960</v>
      </c>
      <c r="I112" s="5">
        <f t="shared" si="12"/>
        <v>9101.8190714568736</v>
      </c>
      <c r="J112">
        <f t="shared" si="17"/>
        <v>0.27283630310122525</v>
      </c>
    </row>
    <row r="113" spans="5:10">
      <c r="E113">
        <f t="shared" si="13"/>
        <v>109</v>
      </c>
      <c r="F113" s="5">
        <f t="shared" si="14"/>
        <v>54.705692711044634</v>
      </c>
      <c r="G113" s="20">
        <f t="shared" si="15"/>
        <v>-864.86662464167853</v>
      </c>
      <c r="H113" s="5">
        <f t="shared" si="16"/>
        <v>9960</v>
      </c>
      <c r="I113" s="5">
        <f t="shared" si="12"/>
        <v>9095.1333753583222</v>
      </c>
      <c r="J113">
        <f t="shared" si="17"/>
        <v>0.27263589254671228</v>
      </c>
    </row>
    <row r="114" spans="5:10">
      <c r="E114">
        <f t="shared" si="13"/>
        <v>110</v>
      </c>
      <c r="F114" s="5">
        <f t="shared" si="14"/>
        <v>54.433056818497924</v>
      </c>
      <c r="G114" s="20">
        <f t="shared" si="15"/>
        <v>-871.5474097952897</v>
      </c>
      <c r="H114" s="5">
        <f t="shared" si="16"/>
        <v>9960</v>
      </c>
      <c r="I114" s="5">
        <f t="shared" si="12"/>
        <v>9088.4525902047098</v>
      </c>
      <c r="J114">
        <f t="shared" si="17"/>
        <v>0.27243562920277908</v>
      </c>
    </row>
    <row r="115" spans="5:10">
      <c r="E115">
        <f t="shared" si="13"/>
        <v>111</v>
      </c>
      <c r="F115" s="5">
        <f t="shared" si="14"/>
        <v>54.160621189295142</v>
      </c>
      <c r="G115" s="20">
        <f t="shared" si="15"/>
        <v>-878.22328761127039</v>
      </c>
      <c r="H115" s="5">
        <f t="shared" si="16"/>
        <v>9960</v>
      </c>
      <c r="I115" s="5">
        <f t="shared" si="12"/>
        <v>9081.7767123887297</v>
      </c>
      <c r="J115">
        <f t="shared" si="17"/>
        <v>0.27223551296129284</v>
      </c>
    </row>
    <row r="116" spans="5:10">
      <c r="E116">
        <f t="shared" si="13"/>
        <v>112</v>
      </c>
      <c r="F116" s="5">
        <f t="shared" si="14"/>
        <v>53.888385676333847</v>
      </c>
      <c r="G116" s="20">
        <f t="shared" si="15"/>
        <v>-884.89426169428089</v>
      </c>
      <c r="H116" s="5">
        <f t="shared" si="16"/>
        <v>9960</v>
      </c>
      <c r="I116" s="5">
        <f t="shared" si="12"/>
        <v>9075.1057383057196</v>
      </c>
      <c r="J116">
        <f t="shared" si="17"/>
        <v>0.27203554371420025</v>
      </c>
    </row>
    <row r="117" spans="5:10">
      <c r="E117">
        <f t="shared" si="13"/>
        <v>113</v>
      </c>
      <c r="F117" s="5">
        <f t="shared" si="14"/>
        <v>53.616350132619644</v>
      </c>
      <c r="G117" s="20">
        <f t="shared" si="15"/>
        <v>-891.56033564633412</v>
      </c>
      <c r="H117" s="5">
        <f t="shared" si="16"/>
        <v>9960</v>
      </c>
      <c r="I117" s="5">
        <f t="shared" si="12"/>
        <v>9068.4396643536656</v>
      </c>
      <c r="J117">
        <f t="shared" si="17"/>
        <v>0.27183572135352713</v>
      </c>
    </row>
    <row r="118" spans="5:10">
      <c r="E118">
        <f t="shared" si="13"/>
        <v>114</v>
      </c>
      <c r="F118" s="5">
        <f t="shared" si="14"/>
        <v>53.344514411266118</v>
      </c>
      <c r="G118" s="20">
        <f t="shared" si="15"/>
        <v>-898.22151306679666</v>
      </c>
      <c r="H118" s="5">
        <f t="shared" si="16"/>
        <v>9960</v>
      </c>
      <c r="I118" s="5">
        <f t="shared" si="12"/>
        <v>9061.7784869332027</v>
      </c>
      <c r="J118">
        <f t="shared" si="17"/>
        <v>0.27163604577137895</v>
      </c>
    </row>
    <row r="119" spans="5:10">
      <c r="E119">
        <f t="shared" si="13"/>
        <v>115</v>
      </c>
      <c r="F119" s="5">
        <f t="shared" si="14"/>
        <v>53.072878365494738</v>
      </c>
      <c r="G119" s="20">
        <f t="shared" si="15"/>
        <v>-904.87779755239205</v>
      </c>
      <c r="H119" s="5">
        <f t="shared" si="16"/>
        <v>9960</v>
      </c>
      <c r="I119" s="5">
        <f t="shared" si="12"/>
        <v>9055.1222024476083</v>
      </c>
      <c r="J119">
        <f t="shared" si="17"/>
        <v>0.2714365168599403</v>
      </c>
    </row>
    <row r="120" spans="5:10">
      <c r="E120">
        <f t="shared" si="13"/>
        <v>116</v>
      </c>
      <c r="F120" s="5">
        <f t="shared" si="14"/>
        <v>52.801441848634795</v>
      </c>
      <c r="G120" s="20">
        <f t="shared" si="15"/>
        <v>-911.52919269720098</v>
      </c>
      <c r="H120" s="5">
        <f t="shared" si="16"/>
        <v>9960</v>
      </c>
      <c r="I120" s="5">
        <f t="shared" si="12"/>
        <v>9048.4708073027996</v>
      </c>
      <c r="J120">
        <f t="shared" si="17"/>
        <v>0.2712371345114748</v>
      </c>
    </row>
    <row r="121" spans="5:10">
      <c r="E121">
        <f t="shared" si="13"/>
        <v>117</v>
      </c>
      <c r="F121" s="5">
        <f t="shared" si="14"/>
        <v>52.530204714123322</v>
      </c>
      <c r="G121" s="20">
        <f t="shared" si="15"/>
        <v>-918.17570209266444</v>
      </c>
      <c r="H121" s="5">
        <f t="shared" si="16"/>
        <v>9960</v>
      </c>
      <c r="I121" s="5">
        <f t="shared" si="12"/>
        <v>9041.8242979073348</v>
      </c>
      <c r="J121">
        <f t="shared" si="17"/>
        <v>0.27103789861832539</v>
      </c>
    </row>
    <row r="122" spans="5:10">
      <c r="E122">
        <f t="shared" si="13"/>
        <v>118</v>
      </c>
      <c r="F122" s="5">
        <f t="shared" si="14"/>
        <v>52.259166815504997</v>
      </c>
      <c r="G122" s="20">
        <f t="shared" si="15"/>
        <v>-924.81732932758564</v>
      </c>
      <c r="H122" s="5">
        <f t="shared" si="16"/>
        <v>9960</v>
      </c>
      <c r="I122" s="5">
        <f t="shared" si="12"/>
        <v>9035.182670672415</v>
      </c>
      <c r="J122">
        <f t="shared" si="17"/>
        <v>0.27083880907291413</v>
      </c>
    </row>
    <row r="123" spans="5:10">
      <c r="E123">
        <f t="shared" si="13"/>
        <v>119</v>
      </c>
      <c r="F123" s="5">
        <f t="shared" si="14"/>
        <v>51.988328006432084</v>
      </c>
      <c r="G123" s="20">
        <f t="shared" si="15"/>
        <v>-931.45407798813142</v>
      </c>
      <c r="H123" s="5">
        <f t="shared" si="16"/>
        <v>9960</v>
      </c>
      <c r="I123" s="5">
        <f t="shared" si="12"/>
        <v>9028.5459220118682</v>
      </c>
      <c r="J123">
        <f t="shared" si="17"/>
        <v>0.27063986576774185</v>
      </c>
    </row>
    <row r="124" spans="5:10">
      <c r="E124">
        <f t="shared" si="13"/>
        <v>120</v>
      </c>
      <c r="F124" s="5">
        <f t="shared" si="14"/>
        <v>51.717688140664343</v>
      </c>
      <c r="G124" s="20">
        <f t="shared" si="15"/>
        <v>-938.08595165783413</v>
      </c>
      <c r="H124" s="5">
        <f t="shared" si="16"/>
        <v>9960</v>
      </c>
      <c r="I124" s="5">
        <f t="shared" si="12"/>
        <v>9021.9140483421652</v>
      </c>
      <c r="J124">
        <f t="shared" si="17"/>
        <v>0.27044106859538863</v>
      </c>
    </row>
    <row r="125" spans="5:10">
      <c r="E125">
        <f t="shared" si="13"/>
        <v>121</v>
      </c>
      <c r="F125" s="5">
        <f t="shared" si="14"/>
        <v>51.447247072068954</v>
      </c>
      <c r="G125" s="20">
        <f t="shared" si="15"/>
        <v>-944.71295391759452</v>
      </c>
      <c r="H125" s="5">
        <f t="shared" si="16"/>
        <v>9960</v>
      </c>
      <c r="I125" s="5">
        <f t="shared" si="12"/>
        <v>9015.2870460824051</v>
      </c>
      <c r="J125">
        <f t="shared" si="17"/>
        <v>0.27024241744851335</v>
      </c>
    </row>
    <row r="126" spans="5:10">
      <c r="E126">
        <f t="shared" si="13"/>
        <v>122</v>
      </c>
      <c r="F126" s="5">
        <f t="shared" si="14"/>
        <v>51.17700465462044</v>
      </c>
      <c r="G126" s="20">
        <f t="shared" si="15"/>
        <v>-951.33508834568238</v>
      </c>
      <c r="H126" s="5">
        <f t="shared" si="16"/>
        <v>9960</v>
      </c>
      <c r="I126" s="5">
        <f t="shared" si="12"/>
        <v>9008.6649116543176</v>
      </c>
      <c r="J126">
        <f t="shared" si="17"/>
        <v>0.27004391221985363</v>
      </c>
    </row>
    <row r="127" spans="5:10">
      <c r="E127">
        <f t="shared" si="13"/>
        <v>123</v>
      </c>
      <c r="F127" s="5">
        <f t="shared" si="14"/>
        <v>50.906960742400585</v>
      </c>
      <c r="G127" s="20">
        <f t="shared" si="15"/>
        <v>-957.95235851773941</v>
      </c>
      <c r="H127" s="5">
        <f t="shared" si="16"/>
        <v>9960</v>
      </c>
      <c r="I127" s="5">
        <f t="shared" si="12"/>
        <v>9002.0476414822606</v>
      </c>
      <c r="J127">
        <f t="shared" si="17"/>
        <v>0.26984555280222605</v>
      </c>
    </row>
    <row r="128" spans="5:10">
      <c r="E128">
        <f t="shared" si="13"/>
        <v>124</v>
      </c>
      <c r="F128" s="5">
        <f t="shared" si="14"/>
        <v>50.637115189598362</v>
      </c>
      <c r="G128" s="20">
        <f t="shared" si="15"/>
        <v>-964.5647680067807</v>
      </c>
      <c r="H128" s="5">
        <f t="shared" si="16"/>
        <v>9960</v>
      </c>
      <c r="I128" s="5">
        <f t="shared" si="12"/>
        <v>8995.4352319932186</v>
      </c>
      <c r="J128">
        <f t="shared" si="17"/>
        <v>0.26964733908852573</v>
      </c>
    </row>
    <row r="129" spans="5:10">
      <c r="E129">
        <f t="shared" si="13"/>
        <v>125</v>
      </c>
      <c r="F129" s="5">
        <f t="shared" si="14"/>
        <v>50.367467850509833</v>
      </c>
      <c r="G129" s="20">
        <f t="shared" si="15"/>
        <v>-971.17232038319707</v>
      </c>
      <c r="H129" s="5">
        <f t="shared" si="16"/>
        <v>9960</v>
      </c>
      <c r="I129" s="5">
        <f t="shared" si="12"/>
        <v>8988.8276796168029</v>
      </c>
      <c r="J129">
        <f t="shared" si="17"/>
        <v>0.26944927097172672</v>
      </c>
    </row>
    <row r="130" spans="5:10">
      <c r="E130">
        <f t="shared" si="13"/>
        <v>126</v>
      </c>
      <c r="F130" s="5">
        <f t="shared" si="14"/>
        <v>50.098018579538106</v>
      </c>
      <c r="G130" s="20">
        <f t="shared" si="15"/>
        <v>-977.7750192147563</v>
      </c>
      <c r="H130" s="5">
        <f t="shared" si="16"/>
        <v>9960</v>
      </c>
      <c r="I130" s="5">
        <f t="shared" si="12"/>
        <v>8982.224980785244</v>
      </c>
      <c r="J130">
        <f t="shared" si="17"/>
        <v>0.2692513483448814</v>
      </c>
    </row>
    <row r="131" spans="5:10">
      <c r="E131">
        <f t="shared" si="13"/>
        <v>127</v>
      </c>
      <c r="F131" s="5">
        <f t="shared" si="14"/>
        <v>49.828767231193225</v>
      </c>
      <c r="G131" s="20">
        <f t="shared" si="15"/>
        <v>-984.37286806660575</v>
      </c>
      <c r="H131" s="5">
        <f t="shared" si="16"/>
        <v>9960</v>
      </c>
      <c r="I131" s="5">
        <f t="shared" si="12"/>
        <v>8975.6271319333937</v>
      </c>
      <c r="J131">
        <f t="shared" si="17"/>
        <v>0.26905357110112094</v>
      </c>
    </row>
    <row r="132" spans="5:10">
      <c r="E132">
        <f t="shared" si="13"/>
        <v>128</v>
      </c>
      <c r="F132" s="5">
        <f t="shared" si="14"/>
        <v>49.559713660092108</v>
      </c>
      <c r="G132" s="20">
        <f t="shared" ref="G132:G163" si="18">(F132-$B$13)*$B$22</f>
        <v>-990.96587050127403</v>
      </c>
      <c r="H132" s="5">
        <f t="shared" ref="H132:H163" si="19">$B$26</f>
        <v>9960</v>
      </c>
      <c r="I132" s="5">
        <f t="shared" si="12"/>
        <v>8969.0341294987265</v>
      </c>
      <c r="J132">
        <f t="shared" ref="J132:J163" si="20">I132/$B$24</f>
        <v>0.26885593913365485</v>
      </c>
    </row>
    <row r="133" spans="5:10">
      <c r="E133">
        <f t="shared" si="13"/>
        <v>129</v>
      </c>
      <c r="F133" s="5">
        <f t="shared" si="14"/>
        <v>49.290857720958449</v>
      </c>
      <c r="G133" s="20">
        <f t="shared" si="18"/>
        <v>-997.55403007867312</v>
      </c>
      <c r="H133" s="5">
        <f t="shared" si="19"/>
        <v>9960</v>
      </c>
      <c r="I133" s="5">
        <f t="shared" ref="I133:I170" si="21">G133+H133</f>
        <v>8962.4459699213276</v>
      </c>
      <c r="J133">
        <f t="shared" si="20"/>
        <v>0.26865845233577124</v>
      </c>
    </row>
    <row r="134" spans="5:10">
      <c r="E134">
        <f t="shared" ref="E134:E170" si="22">E133+1</f>
        <v>130</v>
      </c>
      <c r="F134" s="5">
        <f t="shared" ref="F134:F170" si="23">F133-J133</f>
        <v>49.022199268622678</v>
      </c>
      <c r="G134" s="20">
        <f t="shared" si="18"/>
        <v>-1004.1373503560994</v>
      </c>
      <c r="H134" s="5">
        <f t="shared" si="19"/>
        <v>9960</v>
      </c>
      <c r="I134" s="5">
        <f t="shared" si="21"/>
        <v>8955.862649643901</v>
      </c>
      <c r="J134">
        <f t="shared" si="20"/>
        <v>0.26846111060083638</v>
      </c>
    </row>
    <row r="135" spans="5:10">
      <c r="E135">
        <f t="shared" si="22"/>
        <v>131</v>
      </c>
      <c r="F135" s="5">
        <f t="shared" si="23"/>
        <v>48.753738158021839</v>
      </c>
      <c r="G135" s="20">
        <f t="shared" si="18"/>
        <v>-1010.7158348882371</v>
      </c>
      <c r="H135" s="5">
        <f t="shared" si="19"/>
        <v>9960</v>
      </c>
      <c r="I135" s="5">
        <f t="shared" si="21"/>
        <v>8949.2841651117633</v>
      </c>
      <c r="J135">
        <f t="shared" si="20"/>
        <v>0.26826391382229509</v>
      </c>
    </row>
    <row r="136" spans="5:10">
      <c r="E136">
        <f t="shared" si="22"/>
        <v>132</v>
      </c>
      <c r="F136" s="5">
        <f t="shared" si="23"/>
        <v>48.485474244199544</v>
      </c>
      <c r="G136" s="20">
        <f t="shared" si="18"/>
        <v>-1017.2894872271585</v>
      </c>
      <c r="H136" s="5">
        <f t="shared" si="19"/>
        <v>9960</v>
      </c>
      <c r="I136" s="5">
        <f t="shared" si="21"/>
        <v>8942.710512772841</v>
      </c>
      <c r="J136">
        <f t="shared" si="20"/>
        <v>0.26806686189367029</v>
      </c>
    </row>
    <row r="137" spans="5:10">
      <c r="E137">
        <f t="shared" si="22"/>
        <v>133</v>
      </c>
      <c r="F137" s="5">
        <f t="shared" si="23"/>
        <v>48.217407382305872</v>
      </c>
      <c r="G137" s="20">
        <f t="shared" si="18"/>
        <v>-1023.8583109223275</v>
      </c>
      <c r="H137" s="5">
        <f t="shared" si="19"/>
        <v>9960</v>
      </c>
      <c r="I137" s="5">
        <f t="shared" si="21"/>
        <v>8936.1416890776727</v>
      </c>
      <c r="J137">
        <f t="shared" si="20"/>
        <v>0.26786995470856334</v>
      </c>
    </row>
    <row r="138" spans="5:10">
      <c r="E138">
        <f t="shared" si="22"/>
        <v>134</v>
      </c>
      <c r="F138" s="5">
        <f t="shared" si="23"/>
        <v>47.949537427597306</v>
      </c>
      <c r="G138" s="20">
        <f t="shared" si="18"/>
        <v>-1030.4223095206005</v>
      </c>
      <c r="H138" s="5">
        <f t="shared" si="19"/>
        <v>9960</v>
      </c>
      <c r="I138" s="5">
        <f t="shared" si="21"/>
        <v>8929.5776904794002</v>
      </c>
      <c r="J138">
        <f t="shared" si="20"/>
        <v>0.26767319216065349</v>
      </c>
    </row>
    <row r="139" spans="5:10">
      <c r="E139">
        <f t="shared" si="22"/>
        <v>135</v>
      </c>
      <c r="F139" s="5">
        <f t="shared" si="23"/>
        <v>47.681864235436656</v>
      </c>
      <c r="G139" s="20">
        <f t="shared" si="18"/>
        <v>-1036.9814865662281</v>
      </c>
      <c r="H139" s="5">
        <f t="shared" si="19"/>
        <v>9960</v>
      </c>
      <c r="I139" s="5">
        <f t="shared" si="21"/>
        <v>8923.0185134337717</v>
      </c>
      <c r="J139">
        <f t="shared" si="20"/>
        <v>0.26747657414369819</v>
      </c>
    </row>
    <row r="140" spans="5:10">
      <c r="E140">
        <f t="shared" si="22"/>
        <v>136</v>
      </c>
      <c r="F140" s="5">
        <f t="shared" si="23"/>
        <v>47.414387661292956</v>
      </c>
      <c r="G140" s="20">
        <f t="shared" si="18"/>
        <v>-1043.5358456008585</v>
      </c>
      <c r="H140" s="5">
        <f t="shared" si="19"/>
        <v>9960</v>
      </c>
      <c r="I140" s="5">
        <f t="shared" si="21"/>
        <v>8916.464154399142</v>
      </c>
      <c r="J140">
        <f t="shared" si="20"/>
        <v>0.26728010055153301</v>
      </c>
    </row>
    <row r="141" spans="5:10">
      <c r="E141">
        <f t="shared" si="22"/>
        <v>137</v>
      </c>
      <c r="F141" s="5">
        <f t="shared" si="23"/>
        <v>47.147107560741425</v>
      </c>
      <c r="G141" s="20">
        <f t="shared" si="18"/>
        <v>-1050.0853901635371</v>
      </c>
      <c r="H141" s="5">
        <f t="shared" si="19"/>
        <v>9960</v>
      </c>
      <c r="I141" s="5">
        <f t="shared" si="21"/>
        <v>8909.9146098364636</v>
      </c>
      <c r="J141">
        <f t="shared" si="20"/>
        <v>0.26708377127807142</v>
      </c>
    </row>
    <row r="142" spans="5:10">
      <c r="E142">
        <f t="shared" si="22"/>
        <v>138</v>
      </c>
      <c r="F142" s="5">
        <f t="shared" si="23"/>
        <v>46.880023789463351</v>
      </c>
      <c r="G142" s="20">
        <f t="shared" si="18"/>
        <v>-1056.6301237907112</v>
      </c>
      <c r="H142" s="5">
        <f t="shared" si="19"/>
        <v>9960</v>
      </c>
      <c r="I142" s="5">
        <f t="shared" si="21"/>
        <v>8903.3698762092881</v>
      </c>
      <c r="J142">
        <f t="shared" si="20"/>
        <v>0.2668875862173048</v>
      </c>
    </row>
    <row r="143" spans="5:10">
      <c r="E143">
        <f t="shared" si="22"/>
        <v>139</v>
      </c>
      <c r="F143" s="5">
        <f t="shared" si="23"/>
        <v>46.613136203246043</v>
      </c>
      <c r="G143" s="20">
        <f t="shared" si="18"/>
        <v>-1063.170050016229</v>
      </c>
      <c r="H143" s="5">
        <f t="shared" si="19"/>
        <v>9960</v>
      </c>
      <c r="I143" s="5">
        <f t="shared" si="21"/>
        <v>8896.8299499837703</v>
      </c>
      <c r="J143">
        <f t="shared" si="20"/>
        <v>0.26669154526330247</v>
      </c>
    </row>
    <row r="144" spans="5:10">
      <c r="E144">
        <f t="shared" si="22"/>
        <v>140</v>
      </c>
      <c r="F144" s="5">
        <f t="shared" si="23"/>
        <v>46.346444657982744</v>
      </c>
      <c r="G144" s="20">
        <f t="shared" si="18"/>
        <v>-1069.7051723713439</v>
      </c>
      <c r="H144" s="5">
        <f t="shared" si="19"/>
        <v>9960</v>
      </c>
      <c r="I144" s="5">
        <f t="shared" si="21"/>
        <v>8890.2948276286552</v>
      </c>
      <c r="J144">
        <f t="shared" si="20"/>
        <v>0.2664956483102115</v>
      </c>
    </row>
    <row r="145" spans="5:10">
      <c r="E145">
        <f t="shared" si="22"/>
        <v>141</v>
      </c>
      <c r="F145" s="5">
        <f t="shared" si="23"/>
        <v>46.079949009672532</v>
      </c>
      <c r="G145" s="20">
        <f t="shared" si="18"/>
        <v>-1076.2354943847149</v>
      </c>
      <c r="H145" s="5">
        <f t="shared" si="19"/>
        <v>9960</v>
      </c>
      <c r="I145" s="5">
        <f t="shared" si="21"/>
        <v>8883.7645056152851</v>
      </c>
      <c r="J145">
        <f t="shared" si="20"/>
        <v>0.26629989525225672</v>
      </c>
    </row>
    <row r="146" spans="5:10">
      <c r="E146">
        <f t="shared" si="22"/>
        <v>142</v>
      </c>
      <c r="F146" s="5">
        <f t="shared" si="23"/>
        <v>45.813649114420272</v>
      </c>
      <c r="G146" s="20">
        <f t="shared" si="18"/>
        <v>-1082.7610195824095</v>
      </c>
      <c r="H146" s="5">
        <f t="shared" si="19"/>
        <v>9960</v>
      </c>
      <c r="I146" s="5">
        <f t="shared" si="21"/>
        <v>8877.2389804175909</v>
      </c>
      <c r="J146">
        <f t="shared" si="20"/>
        <v>0.26610428598374075</v>
      </c>
    </row>
    <row r="147" spans="5:10">
      <c r="E147">
        <f t="shared" si="22"/>
        <v>143</v>
      </c>
      <c r="F147" s="5">
        <f t="shared" si="23"/>
        <v>45.547544828436529</v>
      </c>
      <c r="G147" s="20">
        <f t="shared" si="18"/>
        <v>-1089.2817514879048</v>
      </c>
      <c r="H147" s="5">
        <f t="shared" si="19"/>
        <v>9960</v>
      </c>
      <c r="I147" s="5">
        <f t="shared" si="21"/>
        <v>8870.7182485120957</v>
      </c>
      <c r="J147">
        <f t="shared" si="20"/>
        <v>0.26590882039904362</v>
      </c>
    </row>
    <row r="148" spans="5:10">
      <c r="E148">
        <f t="shared" si="22"/>
        <v>144</v>
      </c>
      <c r="F148" s="5">
        <f t="shared" si="23"/>
        <v>45.281636008037488</v>
      </c>
      <c r="G148" s="20">
        <f t="shared" si="18"/>
        <v>-1095.7976936220896</v>
      </c>
      <c r="H148" s="5">
        <f t="shared" si="19"/>
        <v>9960</v>
      </c>
      <c r="I148" s="5">
        <f t="shared" si="21"/>
        <v>8864.2023063779106</v>
      </c>
      <c r="J148">
        <f t="shared" si="20"/>
        <v>0.2657134983926232</v>
      </c>
    </row>
    <row r="149" spans="5:10">
      <c r="E149">
        <f t="shared" si="22"/>
        <v>145</v>
      </c>
      <c r="F149" s="5">
        <f t="shared" si="23"/>
        <v>45.015922509644867</v>
      </c>
      <c r="G149" s="20">
        <f t="shared" si="18"/>
        <v>-1102.3088495032669</v>
      </c>
      <c r="H149" s="5">
        <f t="shared" si="19"/>
        <v>9960</v>
      </c>
      <c r="I149" s="5">
        <f t="shared" si="21"/>
        <v>8857.6911504967338</v>
      </c>
      <c r="J149">
        <f t="shared" si="20"/>
        <v>0.26551831985901481</v>
      </c>
    </row>
    <row r="150" spans="5:10">
      <c r="E150">
        <f t="shared" si="22"/>
        <v>146</v>
      </c>
      <c r="F150" s="5">
        <f t="shared" si="23"/>
        <v>44.750404189785854</v>
      </c>
      <c r="G150" s="20">
        <f t="shared" si="18"/>
        <v>-1108.8152226471548</v>
      </c>
      <c r="H150" s="5">
        <f t="shared" si="19"/>
        <v>9960</v>
      </c>
      <c r="I150" s="5">
        <f t="shared" si="21"/>
        <v>8851.1847773528461</v>
      </c>
      <c r="J150">
        <f t="shared" si="20"/>
        <v>0.26532328469283112</v>
      </c>
    </row>
    <row r="151" spans="5:10">
      <c r="E151">
        <f t="shared" si="22"/>
        <v>147</v>
      </c>
      <c r="F151" s="5">
        <f t="shared" si="23"/>
        <v>44.485080905093021</v>
      </c>
      <c r="G151" s="20">
        <f t="shared" si="18"/>
        <v>-1115.3168165668899</v>
      </c>
      <c r="H151" s="5">
        <f t="shared" si="19"/>
        <v>9960</v>
      </c>
      <c r="I151" s="5">
        <f t="shared" si="21"/>
        <v>8844.6831834331097</v>
      </c>
      <c r="J151">
        <f t="shared" si="20"/>
        <v>0.26512839278876227</v>
      </c>
    </row>
    <row r="152" spans="5:10">
      <c r="E152">
        <f t="shared" si="22"/>
        <v>148</v>
      </c>
      <c r="F152" s="5">
        <f t="shared" si="23"/>
        <v>44.21995251230426</v>
      </c>
      <c r="G152" s="20">
        <f t="shared" si="18"/>
        <v>-1121.8136347730272</v>
      </c>
      <c r="H152" s="5">
        <f t="shared" si="19"/>
        <v>9960</v>
      </c>
      <c r="I152" s="5">
        <f t="shared" si="21"/>
        <v>8838.1863652269731</v>
      </c>
      <c r="J152">
        <f t="shared" si="20"/>
        <v>0.26493364404157593</v>
      </c>
    </row>
    <row r="153" spans="5:10">
      <c r="E153">
        <f t="shared" si="22"/>
        <v>149</v>
      </c>
      <c r="F153" s="5">
        <f t="shared" si="23"/>
        <v>43.955018868262684</v>
      </c>
      <c r="G153" s="20">
        <f t="shared" si="18"/>
        <v>-1128.3056807735436</v>
      </c>
      <c r="H153" s="5">
        <f t="shared" si="19"/>
        <v>9960</v>
      </c>
      <c r="I153" s="5">
        <f t="shared" si="21"/>
        <v>8831.6943192264571</v>
      </c>
      <c r="J153">
        <f t="shared" si="20"/>
        <v>0.26473903834611684</v>
      </c>
    </row>
    <row r="154" spans="5:10">
      <c r="E154">
        <f t="shared" si="22"/>
        <v>150</v>
      </c>
      <c r="F154" s="5">
        <f t="shared" si="23"/>
        <v>43.69027982991657</v>
      </c>
      <c r="G154" s="20">
        <f t="shared" si="18"/>
        <v>-1134.7929580738389</v>
      </c>
      <c r="H154" s="5">
        <f t="shared" si="19"/>
        <v>9960</v>
      </c>
      <c r="I154" s="5">
        <f t="shared" si="21"/>
        <v>8825.2070419261618</v>
      </c>
      <c r="J154">
        <f t="shared" si="20"/>
        <v>0.26454457559730699</v>
      </c>
    </row>
    <row r="155" spans="5:10">
      <c r="E155">
        <f t="shared" si="22"/>
        <v>151</v>
      </c>
      <c r="F155" s="5">
        <f t="shared" si="23"/>
        <v>43.425735254319264</v>
      </c>
      <c r="G155" s="20">
        <f t="shared" si="18"/>
        <v>-1141.2754701767383</v>
      </c>
      <c r="H155" s="5">
        <f t="shared" si="19"/>
        <v>9960</v>
      </c>
      <c r="I155" s="5">
        <f t="shared" si="21"/>
        <v>8818.724529823261</v>
      </c>
      <c r="J155">
        <f t="shared" si="20"/>
        <v>0.2643502556901457</v>
      </c>
    </row>
    <row r="156" spans="5:10">
      <c r="E156">
        <f t="shared" si="22"/>
        <v>152</v>
      </c>
      <c r="F156" s="5">
        <f t="shared" si="23"/>
        <v>43.161384998629117</v>
      </c>
      <c r="G156" s="20">
        <f t="shared" si="18"/>
        <v>-1147.7532205824941</v>
      </c>
      <c r="H156" s="5">
        <f t="shared" si="19"/>
        <v>9960</v>
      </c>
      <c r="I156" s="5">
        <f t="shared" si="21"/>
        <v>8812.2467794175063</v>
      </c>
      <c r="J156">
        <f t="shared" si="20"/>
        <v>0.2641560785197094</v>
      </c>
    </row>
    <row r="157" spans="5:10">
      <c r="E157">
        <f t="shared" si="22"/>
        <v>153</v>
      </c>
      <c r="F157" s="5">
        <f t="shared" si="23"/>
        <v>42.897228920109406</v>
      </c>
      <c r="G157" s="20">
        <f t="shared" si="18"/>
        <v>-1154.2262127887875</v>
      </c>
      <c r="H157" s="5">
        <f t="shared" si="19"/>
        <v>9960</v>
      </c>
      <c r="I157" s="5">
        <f t="shared" si="21"/>
        <v>8805.773787211212</v>
      </c>
      <c r="J157">
        <f t="shared" si="20"/>
        <v>0.26396204398115142</v>
      </c>
    </row>
    <row r="158" spans="5:10">
      <c r="E158">
        <f t="shared" si="22"/>
        <v>154</v>
      </c>
      <c r="F158" s="5">
        <f t="shared" si="23"/>
        <v>42.633266876128253</v>
      </c>
      <c r="G158" s="20">
        <f t="shared" si="18"/>
        <v>-1160.6944502907297</v>
      </c>
      <c r="H158" s="5">
        <f t="shared" si="19"/>
        <v>9960</v>
      </c>
      <c r="I158" s="5">
        <f t="shared" si="21"/>
        <v>8799.3055497092701</v>
      </c>
      <c r="J158">
        <f t="shared" si="20"/>
        <v>0.26376815196970232</v>
      </c>
    </row>
    <row r="159" spans="5:10">
      <c r="E159">
        <f t="shared" si="22"/>
        <v>155</v>
      </c>
      <c r="F159" s="5">
        <f t="shared" si="23"/>
        <v>42.369498724158554</v>
      </c>
      <c r="G159" s="20">
        <f t="shared" si="18"/>
        <v>-1167.1579365808657</v>
      </c>
      <c r="H159" s="5">
        <f t="shared" si="19"/>
        <v>9960</v>
      </c>
      <c r="I159" s="5">
        <f t="shared" si="21"/>
        <v>8792.8420634191352</v>
      </c>
      <c r="J159">
        <f t="shared" si="20"/>
        <v>0.26357440238066954</v>
      </c>
    </row>
    <row r="160" spans="5:10">
      <c r="E160">
        <f t="shared" si="22"/>
        <v>156</v>
      </c>
      <c r="F160" s="5">
        <f t="shared" si="23"/>
        <v>42.105924321777884</v>
      </c>
      <c r="G160" s="20">
        <f t="shared" si="18"/>
        <v>-1173.6166751491744</v>
      </c>
      <c r="H160" s="5">
        <f t="shared" si="19"/>
        <v>9960</v>
      </c>
      <c r="I160" s="5">
        <f t="shared" si="21"/>
        <v>8786.3833248508254</v>
      </c>
      <c r="J160">
        <f t="shared" si="20"/>
        <v>0.26338079510943724</v>
      </c>
    </row>
    <row r="161" spans="5:10">
      <c r="E161">
        <f t="shared" si="22"/>
        <v>157</v>
      </c>
      <c r="F161" s="5">
        <f t="shared" si="23"/>
        <v>41.84254352666845</v>
      </c>
      <c r="G161" s="20">
        <f t="shared" si="18"/>
        <v>-1180.0706694830715</v>
      </c>
      <c r="H161" s="5">
        <f t="shared" si="19"/>
        <v>9960</v>
      </c>
      <c r="I161" s="5">
        <f t="shared" si="21"/>
        <v>8779.9293305169285</v>
      </c>
      <c r="J161">
        <f t="shared" si="20"/>
        <v>0.26318733005146666</v>
      </c>
    </row>
    <row r="162" spans="5:10">
      <c r="E162">
        <f t="shared" si="22"/>
        <v>158</v>
      </c>
      <c r="F162" s="5">
        <f t="shared" si="23"/>
        <v>41.579356196616985</v>
      </c>
      <c r="G162" s="20">
        <f t="shared" si="18"/>
        <v>-1186.5199230674107</v>
      </c>
      <c r="H162" s="5">
        <f t="shared" si="19"/>
        <v>9960</v>
      </c>
      <c r="I162" s="5">
        <f t="shared" si="21"/>
        <v>8773.4800769325884</v>
      </c>
      <c r="J162">
        <f t="shared" si="20"/>
        <v>0.26299400710229581</v>
      </c>
    </row>
    <row r="163" spans="5:10">
      <c r="E163">
        <f t="shared" si="22"/>
        <v>159</v>
      </c>
      <c r="F163" s="5">
        <f t="shared" si="23"/>
        <v>41.316362189514692</v>
      </c>
      <c r="G163" s="20">
        <f t="shared" si="18"/>
        <v>-1192.9644393844862</v>
      </c>
      <c r="H163" s="5">
        <f t="shared" si="19"/>
        <v>9960</v>
      </c>
      <c r="I163" s="5">
        <f t="shared" si="21"/>
        <v>8767.0355606155135</v>
      </c>
      <c r="J163">
        <f t="shared" si="20"/>
        <v>0.26280082615753936</v>
      </c>
    </row>
    <row r="164" spans="5:10">
      <c r="E164">
        <f t="shared" si="22"/>
        <v>160</v>
      </c>
      <c r="F164" s="5">
        <f t="shared" si="23"/>
        <v>41.053561363357154</v>
      </c>
      <c r="G164" s="20">
        <f t="shared" ref="G164:G170" si="24">(F164-$B$13)*$B$22</f>
        <v>-1199.4042219140342</v>
      </c>
      <c r="H164" s="5">
        <f t="shared" ref="H164:H170" si="25">$B$26</f>
        <v>9960</v>
      </c>
      <c r="I164" s="5">
        <f t="shared" si="21"/>
        <v>8760.5957780859662</v>
      </c>
      <c r="J164">
        <f t="shared" ref="J164:J170" si="26">I164/$B$24</f>
        <v>0.26260778711288868</v>
      </c>
    </row>
    <row r="165" spans="5:10">
      <c r="E165">
        <f t="shared" si="22"/>
        <v>161</v>
      </c>
      <c r="F165" s="5">
        <f t="shared" si="23"/>
        <v>40.790953576244263</v>
      </c>
      <c r="G165" s="20">
        <f t="shared" si="24"/>
        <v>-1205.839274133235</v>
      </c>
      <c r="H165" s="5">
        <f t="shared" si="25"/>
        <v>9960</v>
      </c>
      <c r="I165" s="5">
        <f t="shared" si="21"/>
        <v>8754.1607258667646</v>
      </c>
      <c r="J165">
        <f t="shared" si="26"/>
        <v>0.26241488986411166</v>
      </c>
    </row>
    <row r="166" spans="5:10">
      <c r="E166">
        <f t="shared" si="22"/>
        <v>162</v>
      </c>
      <c r="F166" s="5">
        <f t="shared" si="23"/>
        <v>40.528538686380152</v>
      </c>
      <c r="G166" s="20">
        <f t="shared" si="24"/>
        <v>-1212.2695995167144</v>
      </c>
      <c r="H166" s="5">
        <f t="shared" si="25"/>
        <v>9960</v>
      </c>
      <c r="I166" s="5">
        <f t="shared" si="21"/>
        <v>8747.7304004832858</v>
      </c>
      <c r="J166">
        <f t="shared" si="26"/>
        <v>0.26222213430705293</v>
      </c>
    </row>
    <row r="167" spans="5:10">
      <c r="E167">
        <f t="shared" si="22"/>
        <v>163</v>
      </c>
      <c r="F167" s="5">
        <f t="shared" si="23"/>
        <v>40.2663165520731</v>
      </c>
      <c r="G167" s="20">
        <f t="shared" si="24"/>
        <v>-1218.6952015365462</v>
      </c>
      <c r="H167" s="5">
        <f t="shared" si="25"/>
        <v>9960</v>
      </c>
      <c r="I167" s="5">
        <f t="shared" si="21"/>
        <v>8741.3047984634541</v>
      </c>
      <c r="J167">
        <f t="shared" si="26"/>
        <v>0.26202952033763349</v>
      </c>
    </row>
    <row r="168" spans="5:10">
      <c r="E168">
        <f t="shared" si="22"/>
        <v>164</v>
      </c>
      <c r="F168" s="5">
        <f t="shared" si="23"/>
        <v>40.004287031735466</v>
      </c>
      <c r="G168" s="20">
        <f t="shared" si="24"/>
        <v>-1225.1160836622539</v>
      </c>
      <c r="H168" s="5">
        <f t="shared" si="25"/>
        <v>9960</v>
      </c>
      <c r="I168" s="5">
        <f t="shared" si="21"/>
        <v>8734.8839163377452</v>
      </c>
      <c r="J168">
        <f t="shared" si="26"/>
        <v>0.26183704785185086</v>
      </c>
    </row>
    <row r="169" spans="5:10">
      <c r="E169">
        <f t="shared" si="22"/>
        <v>165</v>
      </c>
      <c r="F169" s="5">
        <f t="shared" si="23"/>
        <v>39.742449983883617</v>
      </c>
      <c r="G169" s="20">
        <f t="shared" si="24"/>
        <v>-1231.5322493608121</v>
      </c>
      <c r="H169" s="5">
        <f t="shared" si="25"/>
        <v>9960</v>
      </c>
      <c r="I169" s="5">
        <f t="shared" si="21"/>
        <v>8728.4677506391872</v>
      </c>
      <c r="J169">
        <f t="shared" si="26"/>
        <v>0.26164471674577899</v>
      </c>
    </row>
    <row r="170" spans="5:10">
      <c r="E170">
        <f t="shared" si="22"/>
        <v>166</v>
      </c>
      <c r="F170" s="5">
        <f t="shared" si="23"/>
        <v>39.480805267137839</v>
      </c>
      <c r="G170" s="20">
        <f t="shared" si="24"/>
        <v>-1237.9437020966493</v>
      </c>
      <c r="H170" s="5">
        <f t="shared" si="25"/>
        <v>9960</v>
      </c>
      <c r="I170" s="5">
        <f t="shared" si="21"/>
        <v>8722.0562979033512</v>
      </c>
      <c r="J170">
        <f t="shared" si="26"/>
        <v>0.26145252691556808</v>
      </c>
    </row>
    <row r="171" spans="5:10">
      <c r="F171" s="5"/>
    </row>
    <row r="172" spans="5:10">
      <c r="F172" s="5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Fermentation Tank</vt:lpstr>
      <vt:lpstr>Processing Tank</vt:lpstr>
      <vt:lpstr>Cold Tank - Xchange</vt:lpstr>
      <vt:lpstr>Cold Tank - Cool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Glicksman</dc:creator>
  <cp:lastModifiedBy>Bob Glicksman</cp:lastModifiedBy>
  <dcterms:created xsi:type="dcterms:W3CDTF">2013-08-30T21:35:38Z</dcterms:created>
  <dcterms:modified xsi:type="dcterms:W3CDTF">2013-10-01T02:55:57Z</dcterms:modified>
</cp:coreProperties>
</file>