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 Tracking" sheetId="1" r:id="rId5"/>
    <sheet state="visible" name="Breaker Power Loads" sheetId="2" r:id="rId6"/>
    <sheet state="visible" name="Electrical Items" sheetId="3" r:id="rId7"/>
    <sheet state="visible" name="Device Wattages" sheetId="4" r:id="rId8"/>
    <sheet state="visible" name="Breakers" sheetId="5" r:id="rId9"/>
    <sheet state="visible" name="Rooms" sheetId="6" r:id="rId10"/>
    <sheet state="visible" name="Floors" sheetId="7" r:id="rId11"/>
    <sheet state="visible" name="Breaker boxes" sheetId="8" r:id="rId12"/>
  </sheets>
  <definedNames>
    <definedName name="breaker_info">Breakers!$B$2:$E$45</definedName>
    <definedName name="device_wattage">'Device Wattages'!$A$2:$E$38</definedName>
    <definedName name="breaker_boxes">'Breaker boxes'!$A$2:$C$4</definedName>
    <definedName hidden="1" localSheetId="2" name="_xlnm._FilterDatabase">'Electrical Items'!$A$1:$Y$184</definedName>
  </definedNames>
  <calcPr/>
</workbook>
</file>

<file path=xl/sharedStrings.xml><?xml version="1.0" encoding="utf-8"?>
<sst xmlns="http://schemas.openxmlformats.org/spreadsheetml/2006/main" count="1419" uniqueCount="428">
  <si>
    <t>Update Date</t>
  </si>
  <si>
    <t>Version</t>
  </si>
  <si>
    <t>Comments</t>
  </si>
  <si>
    <t>Added Master Bath Hot Tub (theoretically wired to 3 circuits for pump, heater, and blower)
However, have not tied to its associated circuits .. And it doesn't matter much since it is no longer in use</t>
  </si>
  <si>
    <t>Converted Named Ranges to use of Tables (for no good reason)
Also cleaned up a few things and added power summary by breaker box</t>
  </si>
  <si>
    <t>Replaced some hardcoded tables with some base tables and then references to those tables (to maintain a single source for each data tab)</t>
  </si>
  <si>
    <t>Original Creation</t>
  </si>
  <si>
    <t>Adding SE light switches in bonus room. Fixing for proper separation with Ceiling Fan and Ceiling Lights</t>
  </si>
  <si>
    <t>INCOMPLETE NOTES: Waiting for electrician to complete work
Fixed room quite a few things, and also noted some power values under Device Wattages (also may want to add a multiplier for some Electrical items that have things like multiple lights on one circuit. Not sure?
Added Garage outlets and Bonus room ceiling lights -- Also added more Heat pumps (but they need verified power info)</t>
  </si>
  <si>
    <t>Attached Electrical Items</t>
  </si>
  <si>
    <t>TOTALS</t>
  </si>
  <si>
    <t>Floor</t>
  </si>
  <si>
    <t>Floor name</t>
  </si>
  <si>
    <t>Room</t>
  </si>
  <si>
    <t>Room name</t>
  </si>
  <si>
    <t>Item</t>
  </si>
  <si>
    <t>ItemFull</t>
  </si>
  <si>
    <t>Item name</t>
  </si>
  <si>
    <t>Breaker</t>
  </si>
  <si>
    <t>Breaker Box</t>
  </si>
  <si>
    <t>Verified</t>
  </si>
  <si>
    <t>Power draw</t>
  </si>
  <si>
    <t>Attached Device 1</t>
  </si>
  <si>
    <t>Power 1</t>
  </si>
  <si>
    <t>Attached Device 2</t>
  </si>
  <si>
    <t>Power 2</t>
  </si>
  <si>
    <t>Attached Device 3</t>
  </si>
  <si>
    <t>Power 3</t>
  </si>
  <si>
    <t>Attached Device 4</t>
  </si>
  <si>
    <t>Power 4</t>
  </si>
  <si>
    <t>Attached Device 5</t>
  </si>
  <si>
    <t>Power 5</t>
  </si>
  <si>
    <t>Attached Device 6</t>
  </si>
  <si>
    <t>Power 6</t>
  </si>
  <si>
    <t>Attached Device 7</t>
  </si>
  <si>
    <t>Power 7</t>
  </si>
  <si>
    <t>T</t>
  </si>
  <si>
    <t>Ba</t>
  </si>
  <si>
    <t>O01</t>
  </si>
  <si>
    <t>Outlet left</t>
  </si>
  <si>
    <t>M19R</t>
  </si>
  <si>
    <t>L01</t>
  </si>
  <si>
    <t>Light left</t>
  </si>
  <si>
    <t>LED Lamp</t>
  </si>
  <si>
    <t>BR</t>
  </si>
  <si>
    <t>F01</t>
  </si>
  <si>
    <t>Fan ceiling</t>
  </si>
  <si>
    <t>?</t>
  </si>
  <si>
    <t>It's on Light circuit in room and currently connected to switch, which needs to be undone</t>
  </si>
  <si>
    <t>O07</t>
  </si>
  <si>
    <t>Outlet right back</t>
  </si>
  <si>
    <t>M11R</t>
  </si>
  <si>
    <t>O06</t>
  </si>
  <si>
    <t>Outlet back right</t>
  </si>
  <si>
    <t>O05</t>
  </si>
  <si>
    <t>Outlet back left</t>
  </si>
  <si>
    <t>O04</t>
  </si>
  <si>
    <t>Outlet left back</t>
  </si>
  <si>
    <t>O03</t>
  </si>
  <si>
    <t>Outlet left front</t>
  </si>
  <si>
    <t>O02</t>
  </si>
  <si>
    <t>Outlet bed center</t>
  </si>
  <si>
    <t>LED Ceiling Lights</t>
  </si>
  <si>
    <t>CF01</t>
  </si>
  <si>
    <t>Ceiling Fan</t>
  </si>
  <si>
    <t>M14R</t>
  </si>
  <si>
    <t>LS01</t>
  </si>
  <si>
    <t>3W Light Switch (F-Ki-LS03) -  near stairwall door</t>
  </si>
  <si>
    <t>Light Switch</t>
  </si>
  <si>
    <t>LS02</t>
  </si>
  <si>
    <t>Light Switch for Ceiling Lights</t>
  </si>
  <si>
    <t>HP04</t>
  </si>
  <si>
    <t>Mini Split</t>
  </si>
  <si>
    <t>Heat Pump Mini Split</t>
  </si>
  <si>
    <t>Outlet right front</t>
  </si>
  <si>
    <t>La</t>
  </si>
  <si>
    <t>Outlet Washer</t>
  </si>
  <si>
    <t>M12L</t>
  </si>
  <si>
    <t>Washer</t>
  </si>
  <si>
    <t>Ha</t>
  </si>
  <si>
    <t>Outlet front middle</t>
  </si>
  <si>
    <t>M14L</t>
  </si>
  <si>
    <t>Lights track</t>
  </si>
  <si>
    <t>Mx</t>
  </si>
  <si>
    <t>Outlet right</t>
  </si>
  <si>
    <t>Outlet front</t>
  </si>
  <si>
    <t>Outlet back</t>
  </si>
  <si>
    <t>Light over bed</t>
  </si>
  <si>
    <t>Light ceiling</t>
  </si>
  <si>
    <t>Main</t>
  </si>
  <si>
    <t>Can't test</t>
  </si>
  <si>
    <t>Th</t>
  </si>
  <si>
    <t>Computer Small</t>
  </si>
  <si>
    <t>Outlet under computer desk</t>
  </si>
  <si>
    <t>Computer Large</t>
  </si>
  <si>
    <t>Ipad</t>
  </si>
  <si>
    <t>Outlet front left</t>
  </si>
  <si>
    <t>GB</t>
  </si>
  <si>
    <t>Outlet under sink left</t>
  </si>
  <si>
    <t>Toto Toilet Seat</t>
  </si>
  <si>
    <t>Outlet by sink left</t>
  </si>
  <si>
    <t>L10</t>
  </si>
  <si>
    <t>Light above sink</t>
  </si>
  <si>
    <t>L02</t>
  </si>
  <si>
    <t>Lights in stairwell down</t>
  </si>
  <si>
    <t>Ma</t>
  </si>
  <si>
    <t>Outlet TV</t>
  </si>
  <si>
    <t>LED TV 42"</t>
  </si>
  <si>
    <t>Outlet bed left</t>
  </si>
  <si>
    <t>Phone</t>
  </si>
  <si>
    <t>Outlet bed right</t>
  </si>
  <si>
    <t>Outlet closet left</t>
  </si>
  <si>
    <t>Outlet closet front</t>
  </si>
  <si>
    <t>L03</t>
  </si>
  <si>
    <t>Lights fireplace</t>
  </si>
  <si>
    <t>Lights closet</t>
  </si>
  <si>
    <t>Lights over bed</t>
  </si>
  <si>
    <t>Fan over bed</t>
  </si>
  <si>
    <t>Bathroom Light/Fan</t>
  </si>
  <si>
    <t>MB</t>
  </si>
  <si>
    <t>LF01</t>
  </si>
  <si>
    <t>Light/fan over toilet</t>
  </si>
  <si>
    <t>Lights over hottub</t>
  </si>
  <si>
    <t>Light in shower</t>
  </si>
  <si>
    <t>Lights over sink</t>
  </si>
  <si>
    <t>Wi</t>
  </si>
  <si>
    <t>Outlet right of door</t>
  </si>
  <si>
    <t>Light closet</t>
  </si>
  <si>
    <t>Light center</t>
  </si>
  <si>
    <t>Outlet 240 Dryer</t>
  </si>
  <si>
    <t>M5+7</t>
  </si>
  <si>
    <t>Dryer</t>
  </si>
  <si>
    <t>Outlet toilet</t>
  </si>
  <si>
    <t>U12B</t>
  </si>
  <si>
    <t>F</t>
  </si>
  <si>
    <t>PR</t>
  </si>
  <si>
    <t>M13R</t>
  </si>
  <si>
    <t>Lights right most</t>
  </si>
  <si>
    <t>M20</t>
  </si>
  <si>
    <t>Lights left most</t>
  </si>
  <si>
    <t>Po</t>
  </si>
  <si>
    <t>Porch outlet</t>
  </si>
  <si>
    <t>M17</t>
  </si>
  <si>
    <t>Porch light</t>
  </si>
  <si>
    <t>LR</t>
  </si>
  <si>
    <t>O09</t>
  </si>
  <si>
    <t>O08</t>
  </si>
  <si>
    <t>Outlet left front most</t>
  </si>
  <si>
    <t>Outlet left front of divider</t>
  </si>
  <si>
    <t>Outlet left front of fireplace</t>
  </si>
  <si>
    <t>LED TV 60"</t>
  </si>
  <si>
    <t>Stereo</t>
  </si>
  <si>
    <t>Outlet right Front</t>
  </si>
  <si>
    <t>Dining track lighting</t>
  </si>
  <si>
    <t>LED Track Dinning</t>
  </si>
  <si>
    <t>Track lighting</t>
  </si>
  <si>
    <t>LED Track Grid</t>
  </si>
  <si>
    <t>Ceiling Led Grid</t>
  </si>
  <si>
    <t>LED Grid</t>
  </si>
  <si>
    <t>Ki</t>
  </si>
  <si>
    <t>ST</t>
  </si>
  <si>
    <t>Stovetop</t>
  </si>
  <si>
    <t>M2+4</t>
  </si>
  <si>
    <t>Stovetop (conductive)</t>
  </si>
  <si>
    <t>OV</t>
  </si>
  <si>
    <t>Oven</t>
  </si>
  <si>
    <t>O11</t>
  </si>
  <si>
    <t>Outlet stove left</t>
  </si>
  <si>
    <t>M13L</t>
  </si>
  <si>
    <t>O10</t>
  </si>
  <si>
    <t>Outlet stove middle</t>
  </si>
  <si>
    <t>Toaster Oven</t>
  </si>
  <si>
    <t>Outlet stove right</t>
  </si>
  <si>
    <t>Outlet pantry top</t>
  </si>
  <si>
    <t>Outlet fridge</t>
  </si>
  <si>
    <t>M9L</t>
  </si>
  <si>
    <t>Fridge Large</t>
  </si>
  <si>
    <t>Outlet island right</t>
  </si>
  <si>
    <t>U12T</t>
  </si>
  <si>
    <t>Outlet island middle</t>
  </si>
  <si>
    <t>Outlet island left</t>
  </si>
  <si>
    <t>M10L</t>
  </si>
  <si>
    <t>Coffee Grinder</t>
  </si>
  <si>
    <t>Water Boiler Kettle (electric)</t>
  </si>
  <si>
    <t>MW</t>
  </si>
  <si>
    <t>Microwave</t>
  </si>
  <si>
    <t>M19L</t>
  </si>
  <si>
    <t>L08</t>
  </si>
  <si>
    <t>Lights under round top</t>
  </si>
  <si>
    <t>L07</t>
  </si>
  <si>
    <t>Lights under cabinet</t>
  </si>
  <si>
    <t>L06</t>
  </si>
  <si>
    <t>Lights pantry</t>
  </si>
  <si>
    <t>L05</t>
  </si>
  <si>
    <t>Lights over stove</t>
  </si>
  <si>
    <t>L04</t>
  </si>
  <si>
    <t>Lights above pantry</t>
  </si>
  <si>
    <t>LS03</t>
  </si>
  <si>
    <t xml:space="preserve">3W Light Switch (w/T-BR-LS01) -  in stairwell up </t>
  </si>
  <si>
    <t>Lights in stairwell up</t>
  </si>
  <si>
    <t>Lights over diner</t>
  </si>
  <si>
    <t>Lights over island</t>
  </si>
  <si>
    <t>DW</t>
  </si>
  <si>
    <t>Dishwasher</t>
  </si>
  <si>
    <t>M15L</t>
  </si>
  <si>
    <t>H</t>
  </si>
  <si>
    <t>Outlet stairwell right back</t>
  </si>
  <si>
    <t>M11L</t>
  </si>
  <si>
    <t>Outlet stairwell right front</t>
  </si>
  <si>
    <t>Outlet stairwell front</t>
  </si>
  <si>
    <t>Men lighting</t>
  </si>
  <si>
    <t>Halogen Light</t>
  </si>
  <si>
    <t>Hall lighting</t>
  </si>
  <si>
    <t>Outlet under vanity (toilet)</t>
  </si>
  <si>
    <t>Outlet on vanity</t>
  </si>
  <si>
    <t>Light over mirror</t>
  </si>
  <si>
    <t>Incand Lamp 60</t>
  </si>
  <si>
    <t>Ga</t>
  </si>
  <si>
    <t>Outlet ceiling</t>
  </si>
  <si>
    <t>Garage Door Opener</t>
  </si>
  <si>
    <t>Lights led bar</t>
  </si>
  <si>
    <t>Outlet Broom Closet</t>
  </si>
  <si>
    <t>Outlet Right Front</t>
  </si>
  <si>
    <t>Outlet Right Rear</t>
  </si>
  <si>
    <t>D</t>
  </si>
  <si>
    <t>Outlet rightmost</t>
  </si>
  <si>
    <t>Outlet Chances door</t>
  </si>
  <si>
    <t>Outlet leftmost</t>
  </si>
  <si>
    <t>Light rightmost</t>
  </si>
  <si>
    <t>Light Chances door</t>
  </si>
  <si>
    <t>Light leftmost</t>
  </si>
  <si>
    <t>B</t>
  </si>
  <si>
    <t>UR</t>
  </si>
  <si>
    <t>U6B</t>
  </si>
  <si>
    <t>HP02</t>
  </si>
  <si>
    <t>First Floor Heat Pump</t>
  </si>
  <si>
    <t>Heat Pump First Floor</t>
  </si>
  <si>
    <t>UC</t>
  </si>
  <si>
    <t>U10T</t>
  </si>
  <si>
    <t>Outlet right front - network &amp; men</t>
  </si>
  <si>
    <t>HP01</t>
  </si>
  <si>
    <t>Basement Heat pump</t>
  </si>
  <si>
    <t>Heat Pump Basement</t>
  </si>
  <si>
    <t>WH</t>
  </si>
  <si>
    <t>Water heater</t>
  </si>
  <si>
    <t>Gas Water Heater</t>
  </si>
  <si>
    <t>U10B</t>
  </si>
  <si>
    <t>Ceiling light</t>
  </si>
  <si>
    <t>Check again</t>
  </si>
  <si>
    <t>Fu</t>
  </si>
  <si>
    <t>Furnace first floor</t>
  </si>
  <si>
    <t>Gas Furnance</t>
  </si>
  <si>
    <t>S</t>
  </si>
  <si>
    <t xml:space="preserve">Outlet front </t>
  </si>
  <si>
    <t xml:space="preserve">Outlet left  </t>
  </si>
  <si>
    <t>Outlet right near ls</t>
  </si>
  <si>
    <t>Lights ceiling</t>
  </si>
  <si>
    <t>LED Light Panels 35K</t>
  </si>
  <si>
    <t>Pa</t>
  </si>
  <si>
    <t>Outlet left bottom (shop)</t>
  </si>
  <si>
    <t>Outlet right (abuelitas)</t>
  </si>
  <si>
    <t>Outlet left top (shop)</t>
  </si>
  <si>
    <t>Light right (utility)</t>
  </si>
  <si>
    <t>Light middle (abuelitas)</t>
  </si>
  <si>
    <t>U8B</t>
  </si>
  <si>
    <t>Light left (shop)</t>
  </si>
  <si>
    <t>Ab</t>
  </si>
  <si>
    <t>U2+4</t>
  </si>
  <si>
    <t>O12</t>
  </si>
  <si>
    <t>U8T</t>
  </si>
  <si>
    <t>Outlet right btwn fridge &amp; stove</t>
  </si>
  <si>
    <t>U6T</t>
  </si>
  <si>
    <t>Outlet for fridge</t>
  </si>
  <si>
    <t>Outlet TV right front</t>
  </si>
  <si>
    <t>Outlet TV right back</t>
  </si>
  <si>
    <t>Outloot front middle</t>
  </si>
  <si>
    <t>Outlet by UC door</t>
  </si>
  <si>
    <t>Outlet left stairs</t>
  </si>
  <si>
    <t>Outlet room entrance</t>
  </si>
  <si>
    <t>light kitchen</t>
  </si>
  <si>
    <t>B-O01</t>
  </si>
  <si>
    <t>Outlet on bathroom vanity</t>
  </si>
  <si>
    <t>B-LF01</t>
  </si>
  <si>
    <t>Light/fan bathroom</t>
  </si>
  <si>
    <t>B-L01</t>
  </si>
  <si>
    <t>Light over bathroom mirror</t>
  </si>
  <si>
    <t>A</t>
  </si>
  <si>
    <t>Outlet back (by heat pump)</t>
  </si>
  <si>
    <t>Outlet for transformer &amp; network</t>
  </si>
  <si>
    <t>At</t>
  </si>
  <si>
    <t>Outlet for Attic Lights</t>
  </si>
  <si>
    <t>LED Super Bright Light</t>
  </si>
  <si>
    <t>Light switch for Attic Lights</t>
  </si>
  <si>
    <t>HP03</t>
  </si>
  <si>
    <t>Attic Heatpump (part of HP01)</t>
  </si>
  <si>
    <t>NE Corner Outdoor light</t>
  </si>
  <si>
    <t>Outdoor Garage Light</t>
  </si>
  <si>
    <t>Device</t>
  </si>
  <si>
    <t>Volts</t>
  </si>
  <si>
    <t>Amps</t>
  </si>
  <si>
    <t>Phase</t>
  </si>
  <si>
    <t>Power</t>
  </si>
  <si>
    <t>HP</t>
  </si>
  <si>
    <t>Description</t>
  </si>
  <si>
    <t>AC Unit 1st/2nd floor</t>
  </si>
  <si>
    <t>AC Unit basement</t>
  </si>
  <si>
    <t>AC Unit mini-split</t>
  </si>
  <si>
    <t>Band Saw - Harvey HW615P</t>
  </si>
  <si>
    <t>Single</t>
  </si>
  <si>
    <t>For typical DC Ceiling Fan with 1800 Lumen LED light</t>
  </si>
  <si>
    <t>Clothes Dryer</t>
  </si>
  <si>
    <t>Drill Press</t>
  </si>
  <si>
    <t>Dust Collection Jet DC650</t>
  </si>
  <si>
    <t>Festool Track Saw</t>
  </si>
  <si>
    <t>Fridge Small</t>
  </si>
  <si>
    <t>Gas Furnace</t>
  </si>
  <si>
    <t xml:space="preserve">Gas Water Heater </t>
  </si>
  <si>
    <t>TODO: Look up power</t>
  </si>
  <si>
    <t>Heat Pump Attic</t>
  </si>
  <si>
    <t>Hot Tub - Blower</t>
  </si>
  <si>
    <t>Hot Tub - Heater</t>
  </si>
  <si>
    <t>TODO - Look these lamps power up. Current value is a guess</t>
  </si>
  <si>
    <t>LED TV 37"</t>
  </si>
  <si>
    <t>Light switch carrys nearly no load</t>
  </si>
  <si>
    <t>Mac Mini</t>
  </si>
  <si>
    <t>Mitre Saw Dewalt DWS716XPS</t>
  </si>
  <si>
    <t>Router Bora PM-6200</t>
  </si>
  <si>
    <t>Stovetop (inductive)</t>
  </si>
  <si>
    <t>Table Saw - SawStop PCS175 120</t>
  </si>
  <si>
    <t>Table Saw - SawStop PCS175 240</t>
  </si>
  <si>
    <t>Thickness Planer Dewalt</t>
  </si>
  <si>
    <t>Washing Machine</t>
  </si>
  <si>
    <r>
      <rPr/>
      <t xml:space="preserve">Kenmore Elite Mod 110.24962301; SER CR4412188; Type: 111
</t>
    </r>
    <r>
      <rPr>
        <color rgb="FF1155CC"/>
        <u/>
      </rPr>
      <t>https://lis-content.prod.nextgen.shs.com/lis_pdf/OWNM/L0401318.pdf</t>
    </r>
  </si>
  <si>
    <t>Breaker Name</t>
  </si>
  <si>
    <t>Breaker Box Name</t>
  </si>
  <si>
    <t>Power Total</t>
  </si>
  <si>
    <t>Device list</t>
  </si>
  <si>
    <t>M</t>
  </si>
  <si>
    <t>1+3</t>
  </si>
  <si>
    <t>10L</t>
  </si>
  <si>
    <t>10R</t>
  </si>
  <si>
    <t>11L</t>
  </si>
  <si>
    <t>11R</t>
  </si>
  <si>
    <t>12L</t>
  </si>
  <si>
    <t>12R</t>
  </si>
  <si>
    <t>13L</t>
  </si>
  <si>
    <t>13R</t>
  </si>
  <si>
    <t>14L</t>
  </si>
  <si>
    <t>14R</t>
  </si>
  <si>
    <t>15L</t>
  </si>
  <si>
    <t>15R</t>
  </si>
  <si>
    <t>16L</t>
  </si>
  <si>
    <t>16R</t>
  </si>
  <si>
    <t>17L</t>
  </si>
  <si>
    <t>17R</t>
  </si>
  <si>
    <t>18L</t>
  </si>
  <si>
    <t>18R</t>
  </si>
  <si>
    <t>19L</t>
  </si>
  <si>
    <t>19R</t>
  </si>
  <si>
    <t>2+4</t>
  </si>
  <si>
    <t>20L</t>
  </si>
  <si>
    <t>20R</t>
  </si>
  <si>
    <t>5+7</t>
  </si>
  <si>
    <t>6+8</t>
  </si>
  <si>
    <t>9L</t>
  </si>
  <si>
    <t>9R</t>
  </si>
  <si>
    <t>U</t>
  </si>
  <si>
    <t>10B</t>
  </si>
  <si>
    <t>10T</t>
  </si>
  <si>
    <t>11B</t>
  </si>
  <si>
    <t>11T</t>
  </si>
  <si>
    <t>12B</t>
  </si>
  <si>
    <t>12T</t>
  </si>
  <si>
    <t>5</t>
  </si>
  <si>
    <t>6B</t>
  </si>
  <si>
    <t>6T</t>
  </si>
  <si>
    <t>7</t>
  </si>
  <si>
    <t>8B</t>
  </si>
  <si>
    <t>8T</t>
  </si>
  <si>
    <t>9+11</t>
  </si>
  <si>
    <t>Room Name</t>
  </si>
  <si>
    <t>Floor Name</t>
  </si>
  <si>
    <t>Abuelita's bedroom</t>
  </si>
  <si>
    <t>Attic</t>
  </si>
  <si>
    <t>Ax</t>
  </si>
  <si>
    <t>Auxillary</t>
  </si>
  <si>
    <t>Abuelita's Bathroom</t>
  </si>
  <si>
    <t>Balcony</t>
  </si>
  <si>
    <t>BB</t>
  </si>
  <si>
    <t>Bonus Bathroom</t>
  </si>
  <si>
    <t>Bonus Room</t>
  </si>
  <si>
    <t>Dk</t>
  </si>
  <si>
    <t>Deck</t>
  </si>
  <si>
    <t>Garage</t>
  </si>
  <si>
    <t>Guest Bathroom</t>
  </si>
  <si>
    <t>Hallway</t>
  </si>
  <si>
    <t>Kitchen</t>
  </si>
  <si>
    <t>Laundry</t>
  </si>
  <si>
    <t>Living Room</t>
  </si>
  <si>
    <t>Master Bedroom</t>
  </si>
  <si>
    <t>Master Bathroom</t>
  </si>
  <si>
    <t>Max's bedroom</t>
  </si>
  <si>
    <t>OB</t>
  </si>
  <si>
    <t>Out Back</t>
  </si>
  <si>
    <t>G</t>
  </si>
  <si>
    <t>OF</t>
  </si>
  <si>
    <t>Out Front</t>
  </si>
  <si>
    <t>Patio</t>
  </si>
  <si>
    <t>Porch</t>
  </si>
  <si>
    <t>Piano room</t>
  </si>
  <si>
    <t>SF</t>
  </si>
  <si>
    <t>Stairs to first</t>
  </si>
  <si>
    <t>Sh</t>
  </si>
  <si>
    <t>Shop</t>
  </si>
  <si>
    <t>Stairs to top</t>
  </si>
  <si>
    <t>Thurston's bedroom</t>
  </si>
  <si>
    <t>Utility closet</t>
  </si>
  <si>
    <t>Utility Room</t>
  </si>
  <si>
    <t>Ve</t>
  </si>
  <si>
    <t>Vestibule</t>
  </si>
  <si>
    <t>William's bedroom</t>
  </si>
  <si>
    <t>Level</t>
  </si>
  <si>
    <t>Basement</t>
  </si>
  <si>
    <t>First floor</t>
  </si>
  <si>
    <t>Ground/Outside</t>
  </si>
  <si>
    <t>Top floor</t>
  </si>
  <si>
    <t>Panel Image</t>
  </si>
  <si>
    <t>Utility Subpanel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</si>
</sst>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</font>
    <font>
      <color rgb="FF434343"/>
      <name val="Roboto"/>
    </font>
    <font>
      <u/>
      <sz val="9.0"/>
      <color rgb="FF000000"/>
      <name val="&quot;Google Sans Mono&quot;"/>
    </font>
    <font>
      <u/>
      <color rgb="FF0000FF"/>
      <name val="Roboto"/>
    </font>
    <font>
      <color rgb="FF1F1F1F"/>
      <name val="&quot;Google Sans Mono&quot;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</fills>
  <borders count="1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3" numFmtId="3" xfId="0" applyAlignment="1" applyBorder="1" applyFont="1" applyNumberFormat="1">
      <alignment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0" fontId="2" numFmtId="0" xfId="0" applyBorder="1" applyFont="1"/>
    <xf borderId="0" fillId="0" fontId="2" numFmtId="0" xfId="0" applyFont="1"/>
    <xf borderId="0" fillId="0" fontId="2" numFmtId="3" xfId="0" applyFont="1" applyNumberFormat="1"/>
    <xf borderId="5" fillId="0" fontId="2" numFmtId="0" xfId="0" applyAlignment="1" applyBorder="1" applyFont="1">
      <alignment shrinkToFit="0" wrapText="1"/>
    </xf>
    <xf borderId="5" fillId="0" fontId="2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Border="1" applyFont="1"/>
    <xf borderId="7" fillId="0" fontId="3" numFmtId="3" xfId="0" applyBorder="1" applyFont="1" applyNumberFormat="1"/>
    <xf borderId="7" fillId="0" fontId="3" numFmtId="0" xfId="0" applyAlignment="1" applyBorder="1" applyFont="1">
      <alignment shrinkToFit="0" wrapText="1"/>
    </xf>
    <xf borderId="6" fillId="0" fontId="3" numFmtId="0" xfId="0" applyBorder="1" applyFont="1"/>
    <xf borderId="7" fillId="0" fontId="3" numFmtId="0" xfId="0" applyAlignment="1" applyBorder="1" applyFont="1">
      <alignment readingOrder="0"/>
    </xf>
    <xf borderId="8" fillId="0" fontId="3" numFmtId="0" xfId="0" applyBorder="1" applyFont="1"/>
    <xf borderId="0" fillId="0" fontId="3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2" numFmtId="49" xfId="0" applyAlignment="1" applyFont="1" applyNumberFormat="1">
      <alignment readingOrder="0" shrinkToFit="0" vertical="center" wrapText="1"/>
    </xf>
    <xf borderId="9" fillId="2" fontId="5" numFmtId="49" xfId="0" applyAlignment="1" applyBorder="1" applyFill="1" applyFont="1" applyNumberFormat="1">
      <alignment readingOrder="0" shrinkToFit="0" vertical="center" wrapText="0"/>
    </xf>
    <xf borderId="9" fillId="2" fontId="5" numFmtId="49" xfId="0" applyAlignment="1" applyBorder="1" applyFont="1" applyNumberFormat="1">
      <alignment shrinkToFit="0" vertical="center" wrapText="0"/>
    </xf>
    <xf borderId="10" fillId="2" fontId="5" numFmtId="49" xfId="0" applyAlignment="1" applyBorder="1" applyFont="1" applyNumberFormat="1">
      <alignment shrinkToFit="0" vertical="center" wrapText="0"/>
    </xf>
    <xf borderId="9" fillId="2" fontId="5" numFmtId="0" xfId="0" applyAlignment="1" applyBorder="1" applyFont="1">
      <alignment horizontal="right" shrinkToFit="0" vertical="center" wrapText="0"/>
    </xf>
    <xf borderId="9" fillId="2" fontId="5" numFmtId="49" xfId="0" applyAlignment="1" applyBorder="1" applyFont="1" applyNumberFormat="1">
      <alignment shrinkToFit="0" vertical="center" wrapText="1"/>
    </xf>
    <xf borderId="9" fillId="2" fontId="4" numFmtId="49" xfId="0" applyAlignment="1" applyBorder="1" applyFont="1" applyNumberFormat="1">
      <alignment shrinkToFit="0" vertical="center" wrapText="0"/>
    </xf>
    <xf borderId="9" fillId="2" fontId="4" numFmtId="0" xfId="0" applyAlignment="1" applyBorder="1" applyFont="1">
      <alignment shrinkToFit="0" vertical="center" wrapText="0"/>
    </xf>
    <xf borderId="11" fillId="2" fontId="4" numFmtId="0" xfId="0" applyAlignment="1" applyBorder="1" applyFont="1">
      <alignment shrinkToFit="0" vertical="center" wrapText="0"/>
    </xf>
    <xf borderId="0" fillId="2" fontId="5" numFmtId="49" xfId="0" applyAlignment="1" applyFont="1" applyNumberFormat="1">
      <alignment readingOrder="0" shrinkToFit="0" vertical="center" wrapText="0"/>
    </xf>
    <xf borderId="0" fillId="2" fontId="5" numFmtId="49" xfId="0" applyAlignment="1" applyFont="1" applyNumberFormat="1">
      <alignment shrinkToFit="0" vertical="center" wrapText="0"/>
    </xf>
    <xf borderId="0" fillId="2" fontId="5" numFmtId="0" xfId="0" applyAlignment="1" applyFont="1">
      <alignment horizontal="right" shrinkToFit="0" vertical="center" wrapText="0"/>
    </xf>
    <xf borderId="0" fillId="2" fontId="5" numFmtId="49" xfId="0" applyAlignment="1" applyFont="1" applyNumberFormat="1">
      <alignment readingOrder="0" shrinkToFit="0" vertical="center" wrapText="1"/>
    </xf>
    <xf borderId="0" fillId="2" fontId="4" numFmtId="49" xfId="0" applyAlignment="1" applyFont="1" applyNumberFormat="1">
      <alignment shrinkToFit="0" vertical="center" wrapText="0"/>
    </xf>
    <xf borderId="0" fillId="2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3" fontId="6" numFmtId="0" xfId="0" applyAlignment="1" applyFill="1" applyFont="1">
      <alignment horizontal="left" shrinkToFit="0" vertical="center" wrapText="0"/>
    </xf>
    <xf borderId="0" fillId="0" fontId="4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0"/>
    </xf>
    <xf borderId="9" fillId="2" fontId="5" numFmtId="0" xfId="0" applyAlignment="1" applyBorder="1" applyFont="1">
      <alignment horizontal="right" readingOrder="0" shrinkToFit="0" vertical="center" wrapText="0"/>
    </xf>
    <xf borderId="9" fillId="2" fontId="5" numFmtId="49" xfId="0" applyAlignment="1" applyBorder="1" applyFont="1" applyNumberFormat="1">
      <alignment readingOrder="0" shrinkToFit="0" vertical="center" wrapText="1"/>
    </xf>
    <xf borderId="9" fillId="2" fontId="4" numFmtId="49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4" fontId="8" numFmtId="49" xfId="0" applyAlignment="1" applyFill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4" pivot="0" name="Electrical Ite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vice Wattages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Break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o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o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eaker box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6057900" cy="80867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6410325" cy="85439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84" displayName="ElectricalItemsTbl" name="ElectricalItemsTbl" id="1">
  <autoFilter ref="$A$1:$Y$184">
    <filterColumn colId="2">
      <filters>
        <filter val="Ab"/>
        <filter val="A"/>
        <filter val="PR"/>
        <filter val="LR"/>
        <filter val="UC"/>
        <filter val="Pa"/>
        <filter val="Wi"/>
        <filter val="S"/>
        <filter val="At"/>
        <filter val="Ga"/>
        <filter val="UR"/>
        <filter val="Ki"/>
      </filters>
    </filterColumn>
    <filterColumn colId="5">
      <filters>
        <filter val="B-S-O02"/>
        <filter val="B-S-O03"/>
        <filter val="T-GB-O02"/>
        <filter val="B-S-O05"/>
        <filter val="B-Ab-O01"/>
        <filter val="F-Ki-L01"/>
        <filter val="B-S-O01"/>
        <filter val="B-Pa-L03"/>
        <filter val="B-Pa-L01"/>
        <filter val="B-Pa-L02"/>
        <filter val="T-GB-O01"/>
        <filter val="B-Ab-O05"/>
        <filter val="B-Ab-O04"/>
        <filter val="B-Ab-O03"/>
        <filter val="B-Ab-O02"/>
        <filter val="B-S-O06"/>
        <filter val="B-Ab-O09"/>
        <filter val="B-S-O07"/>
        <filter val="B-Ab-O08"/>
        <filter val="T-BR-HP04"/>
        <filter val="B-S-O08"/>
        <filter val="B-Ab-O07"/>
        <filter val="T-Ba-L01"/>
        <filter val="B-S-O09"/>
        <filter val="B-Ab-O06"/>
        <filter val="T-Wi-L02"/>
        <filter val="B-UR-L01"/>
        <filter val="B-S-O10"/>
        <filter val="T-Wi-L01"/>
        <filter val="B-Ab-B-L01"/>
        <filter val="T-GB-L10"/>
        <filter val="F-GB-L01"/>
        <filter val="A-At-O01"/>
        <filter val="B-UR-Fu"/>
        <filter val="B-UC-L01"/>
        <filter val="F-Ga-O04"/>
        <filter val="F-Ga-O03"/>
        <filter val="F-Ga-O02"/>
        <filter val="F-Ga-O01"/>
        <filter val="T-MB-LF01"/>
        <filter val="A-At-HP03"/>
        <filter val="T-BR-LS02"/>
        <filter val="T-BR-LS01"/>
        <filter val="B-S-L01"/>
        <filter val="B-Ab-L02"/>
        <filter val="B-Ab-L01"/>
        <filter val="B-UR-WH"/>
        <filter val="T-Mx-O01"/>
        <filter val="T-Mx-O02"/>
        <filter val="T-Mx-O03"/>
        <filter val="T-Mx-O04"/>
        <filter val="T-Mx-O05"/>
        <filter val="T-Wi-O01"/>
        <filter val="B-UR-O01"/>
        <filter val="T-Ma-L01"/>
        <filter val="T-Wi-O02"/>
        <filter val="T-Ma-L02"/>
        <filter val="T-BR-CF01"/>
        <filter val="T-Ma-L03"/>
        <filter val="B-UR-O02"/>
        <filter val="F-D-L02"/>
        <filter val="F-D-L03"/>
        <filter val="F-D-L01"/>
        <filter val="B-A-O02"/>
        <filter val="B-A-O01"/>
        <filter val="T-Wi-O05"/>
        <filter val="T-BR-L01"/>
        <filter val="T-Wi-O06"/>
        <filter val="T-Wi-O03"/>
        <filter val="T-Wi-O04"/>
        <filter val="T-BR-L03"/>
        <filter val="T-MB-O03"/>
        <filter val="T-La-O02"/>
        <filter val="T-MB-O02"/>
        <filter val="T-La-O01"/>
        <filter val="T-MB-O01"/>
        <filter val="F-Po-O01"/>
        <filter val="F-H-O03"/>
        <filter val="F-H-O04"/>
        <filter val="B-Ab-MW"/>
        <filter val="F-H-O01"/>
        <filter val="F-H-O02"/>
        <filter val="T-Mx-L01"/>
        <filter val="T-Ha-L01"/>
        <filter val="T-Ha-L02"/>
        <filter val="B-UR-HP02"/>
        <filter val="T-BR-O05"/>
        <filter val="T-BR-O06"/>
        <filter val="T-BR-O07"/>
        <filter val="T-Th-L01"/>
        <filter val="B-Pa-O02"/>
        <filter val="T-BR-O01"/>
        <filter val="T-Ma-O05"/>
        <filter val="T-BR-O02"/>
        <filter val="T-Ma-O06"/>
        <filter val="T-BR-O03"/>
        <filter val="T-Ma-O07"/>
        <filter val="T-BR-O04"/>
        <filter val="T-Ma-O01"/>
        <filter val="T-Ma-O02"/>
        <filter val="T-Ma-O03"/>
        <filter val="T-Ma-O04"/>
        <filter val="B-Ab-ST"/>
        <filter val="F-Po-L01"/>
        <filter val="B-UC-HP01"/>
        <filter val="B-Pa-O01"/>
        <filter val="B-Ab-F01"/>
        <filter val="F-H-L04"/>
        <filter val="F-H-L05"/>
        <filter val="B-Ab-B-LF01"/>
        <filter val="F-D-O03"/>
        <filter val="T-Ha-O01"/>
        <filter val="F-D-O01"/>
        <filter val="F-D-O02"/>
        <filter val="A-At-L01"/>
        <filter val="T-MB-L02"/>
        <filter val="T-La-L01"/>
        <filter val="T-MB-L01"/>
        <filter val="T-Ba-O01"/>
        <filter val="B-Ab-B-O01"/>
        <filter val="B-Ab-O12"/>
        <filter val="B-Ab-O11"/>
        <filter val="B-Ab-O10"/>
        <filter val="B-UC-O02"/>
        <filter val="T-Ma-F01"/>
        <filter val="B-UC-O01"/>
        <filter val="F-GB-O02"/>
        <filter val="F-GB-O01"/>
        <filter val="T-Th-O02"/>
        <filter val="T-Th-O01"/>
        <filter val="T-Th-O04"/>
        <filter val="T-Th-O03"/>
        <filter val="T-Th-O05"/>
        <filter val="T-BR-F01"/>
        <filter val="F-Ga-L04"/>
        <filter val="F-Ga-L01"/>
      </filters>
    </filterColumn>
    <filterColumn colId="0">
      <filters>
        <filter val="A"/>
        <filter val="B"/>
        <filter val="T"/>
      </filters>
    </filterColumn>
  </autoFilter>
  <tableColumns count="25">
    <tableColumn name="Floor" id="1"/>
    <tableColumn name="Floor name" id="2"/>
    <tableColumn name="Room" id="3"/>
    <tableColumn name="Room name" id="4"/>
    <tableColumn name="Item" id="5"/>
    <tableColumn name="ItemFull" id="6"/>
    <tableColumn name="Item name" id="7"/>
    <tableColumn name="Breaker" id="8"/>
    <tableColumn name="Breaker Box" id="9"/>
    <tableColumn name="Verified" id="10"/>
    <tableColumn name="Power draw" id="11"/>
    <tableColumn name="Attached Device 1" id="12"/>
    <tableColumn name="Power 1" id="13"/>
    <tableColumn name="Attached Device 2" id="14"/>
    <tableColumn name="Power 2" id="15"/>
    <tableColumn name="Attached Device 3" id="16"/>
    <tableColumn name="Power 3" id="17"/>
    <tableColumn name="Attached Device 4" id="18"/>
    <tableColumn name="Power 4" id="19"/>
    <tableColumn name="Attached Device 5" id="20"/>
    <tableColumn name="Power 5" id="21"/>
    <tableColumn name="Attached Device 6" id="22"/>
    <tableColumn name="Power 6" id="23"/>
    <tableColumn name="Attached Device 7" id="24"/>
    <tableColumn name="Power 7" id="25"/>
  </tableColumns>
  <tableStyleInfo name="Electrical Items-style" showColumnStripes="0" showFirstColumn="1" showLastColumn="1" showRowStripes="1"/>
</table>
</file>

<file path=xl/tables/table2.xml><?xml version="1.0" encoding="utf-8"?>
<table xmlns="http://schemas.openxmlformats.org/spreadsheetml/2006/main" ref="A1:G55" displayName="DeviceWattagesTbl" name="DeviceWattagesTbl" id="2">
  <tableColumns count="7">
    <tableColumn name="Device" id="1"/>
    <tableColumn name="Volts" id="2"/>
    <tableColumn name="Amps" id="3"/>
    <tableColumn name="Phase" id="4"/>
    <tableColumn name="Power" id="5"/>
    <tableColumn name="HP" id="6"/>
    <tableColumn name="Description" id="7"/>
  </tableColumns>
  <tableStyleInfo name="Device Wattages-style" showColumnStripes="0" showFirstColumn="1" showLastColumn="1" showRowStripes="1"/>
</table>
</file>

<file path=xl/tables/table3.xml><?xml version="1.0" encoding="utf-8"?>
<table xmlns="http://schemas.openxmlformats.org/spreadsheetml/2006/main" ref="A1:G45" displayName="BreakersTbl" name="BreakersTbl" id="3">
  <tableColumns count="7">
    <tableColumn name="Breaker Box" id="1"/>
    <tableColumn name="Breaker Name" id="2"/>
    <tableColumn name="Breaker Box Name" id="3"/>
    <tableColumn name="Breaker" id="4"/>
    <tableColumn name="Amps" id="5"/>
    <tableColumn name="Power Total" id="6"/>
    <tableColumn name="Device list" id="7"/>
  </tableColumns>
  <tableStyleInfo name="Breakers-style" showColumnStripes="0" showFirstColumn="1" showLastColumn="1" showRowStripes="1"/>
</table>
</file>

<file path=xl/tables/table4.xml><?xml version="1.0" encoding="utf-8"?>
<table xmlns="http://schemas.openxmlformats.org/spreadsheetml/2006/main" ref="A1:D31" displayName="RoomsTbl" name="RoomsTbl" id="4">
  <tableColumns count="4">
    <tableColumn name="Room" id="1"/>
    <tableColumn name="Room Name" id="2"/>
    <tableColumn name="Floor" id="3"/>
    <tableColumn name="Floor Name" id="4"/>
  </tableColumns>
  <tableStyleInfo name="Rooms-style" showColumnStripes="0" showFirstColumn="1" showLastColumn="1" showRowStripes="1"/>
</table>
</file>

<file path=xl/tables/table5.xml><?xml version="1.0" encoding="utf-8"?>
<table xmlns="http://schemas.openxmlformats.org/spreadsheetml/2006/main" ref="A1:C6" displayName="FloorsTbl" name="FloorsTbl" id="5">
  <tableColumns count="3">
    <tableColumn name="Floor" id="1"/>
    <tableColumn name="Floor name" id="2"/>
    <tableColumn name="Level" id="3"/>
  </tableColumns>
  <tableStyleInfo name="Floors-style" showColumnStripes="0" showFirstColumn="1" showLastColumn="1" showRowStripes="1"/>
</table>
</file>

<file path=xl/tables/table6.xml><?xml version="1.0" encoding="utf-8"?>
<table xmlns="http://schemas.openxmlformats.org/spreadsheetml/2006/main" ref="A1:C4" displayName="BreakerBoxesTbl" name="BreakerBoxesTbl" id="6">
  <tableColumns count="3">
    <tableColumn name="Breaker Box" id="1"/>
    <tableColumn name="Breaker Box Name" id="2"/>
    <tableColumn name="Panel Image" id="3"/>
  </tableColumns>
  <tableStyleInfo name="Breaker box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s-content.prod.nextgen.shs.com/lis_pdf/OWNM/L0401318.pdf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8.75"/>
    <col customWidth="1" min="3" max="3" width="77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6693056.0</v>
      </c>
      <c r="B2" s="6">
        <v>3.0</v>
      </c>
      <c r="C2" s="7" t="s">
        <v>3</v>
      </c>
    </row>
    <row r="3">
      <c r="A3" s="5">
        <v>45510.0</v>
      </c>
      <c r="B3" s="6">
        <v>2.0</v>
      </c>
      <c r="C3" s="7" t="s">
        <v>4</v>
      </c>
    </row>
    <row r="4">
      <c r="B4" s="6"/>
      <c r="C4" s="7"/>
    </row>
    <row r="5">
      <c r="A5" s="5">
        <v>45300.0</v>
      </c>
      <c r="B5" s="6">
        <v>1.0</v>
      </c>
      <c r="C5" s="7" t="s">
        <v>5</v>
      </c>
    </row>
    <row r="6">
      <c r="A6" s="5">
        <v>45411.0</v>
      </c>
      <c r="B6" s="6">
        <v>0.0</v>
      </c>
      <c r="C6" s="7" t="s">
        <v>6</v>
      </c>
    </row>
    <row r="7">
      <c r="A7" s="5">
        <v>45690.0</v>
      </c>
      <c r="B7" s="6">
        <v>4.0</v>
      </c>
      <c r="C7" s="7" t="s">
        <v>7</v>
      </c>
    </row>
    <row r="8">
      <c r="A8" s="5">
        <v>46099.0</v>
      </c>
      <c r="B8" s="6">
        <v>5.0</v>
      </c>
      <c r="C8" s="7" t="s">
        <v>8</v>
      </c>
    </row>
    <row r="9">
      <c r="B9" s="8"/>
      <c r="C9" s="9"/>
    </row>
    <row r="10">
      <c r="B10" s="8"/>
      <c r="C10" s="9"/>
    </row>
    <row r="11">
      <c r="B11" s="8"/>
      <c r="C11" s="9"/>
    </row>
    <row r="12">
      <c r="B12" s="8"/>
      <c r="C12" s="9"/>
    </row>
    <row r="13">
      <c r="B13" s="8"/>
      <c r="C13" s="9"/>
    </row>
    <row r="14">
      <c r="B14" s="8"/>
      <c r="C14" s="9"/>
    </row>
    <row r="15">
      <c r="B15" s="8"/>
      <c r="C15" s="9"/>
    </row>
    <row r="16">
      <c r="B16" s="8"/>
      <c r="C16" s="9"/>
    </row>
    <row r="17">
      <c r="B17" s="8"/>
      <c r="C17" s="9"/>
    </row>
    <row r="18">
      <c r="B18" s="8"/>
      <c r="C18" s="9"/>
    </row>
    <row r="19">
      <c r="B19" s="8"/>
      <c r="C19" s="9"/>
    </row>
    <row r="20">
      <c r="B20" s="8"/>
      <c r="C20" s="9"/>
    </row>
    <row r="21">
      <c r="B21" s="8"/>
      <c r="C21" s="9"/>
    </row>
    <row r="22">
      <c r="B22" s="8"/>
      <c r="C22" s="9"/>
    </row>
    <row r="23">
      <c r="B23" s="8"/>
      <c r="C23" s="9"/>
    </row>
    <row r="24">
      <c r="B24" s="8"/>
      <c r="C24" s="9"/>
    </row>
    <row r="25">
      <c r="B25" s="8"/>
      <c r="C25" s="9"/>
    </row>
    <row r="26">
      <c r="B26" s="8"/>
      <c r="C26" s="9"/>
    </row>
    <row r="27">
      <c r="B27" s="8"/>
      <c r="C27" s="9"/>
    </row>
    <row r="28">
      <c r="B28" s="8"/>
      <c r="C28" s="9"/>
    </row>
    <row r="29">
      <c r="B29" s="8"/>
      <c r="C29" s="9"/>
    </row>
    <row r="30">
      <c r="B30" s="8"/>
      <c r="C30" s="9"/>
    </row>
    <row r="31">
      <c r="B31" s="8"/>
      <c r="C31" s="9"/>
    </row>
    <row r="32">
      <c r="B32" s="8"/>
      <c r="C32" s="9"/>
    </row>
    <row r="33">
      <c r="B33" s="8"/>
      <c r="C33" s="9"/>
    </row>
    <row r="34">
      <c r="B34" s="8"/>
      <c r="C34" s="9"/>
    </row>
    <row r="35">
      <c r="B35" s="8"/>
      <c r="C35" s="9"/>
    </row>
    <row r="36">
      <c r="B36" s="8"/>
      <c r="C36" s="9"/>
    </row>
    <row r="37">
      <c r="B37" s="8"/>
      <c r="C37" s="9"/>
    </row>
    <row r="38">
      <c r="B38" s="8"/>
      <c r="C38" s="9"/>
    </row>
    <row r="39">
      <c r="B39" s="8"/>
      <c r="C39" s="9"/>
    </row>
    <row r="40">
      <c r="B40" s="8"/>
      <c r="C40" s="9"/>
    </row>
    <row r="41">
      <c r="B41" s="8"/>
      <c r="C41" s="9"/>
    </row>
    <row r="42">
      <c r="B42" s="8"/>
      <c r="C42" s="9"/>
    </row>
    <row r="43">
      <c r="B43" s="8"/>
      <c r="C43" s="9"/>
    </row>
    <row r="44">
      <c r="B44" s="8"/>
      <c r="C44" s="9"/>
    </row>
    <row r="45">
      <c r="B45" s="8"/>
      <c r="C45" s="9"/>
    </row>
    <row r="46">
      <c r="B46" s="8"/>
      <c r="C46" s="9"/>
    </row>
    <row r="47">
      <c r="B47" s="8"/>
      <c r="C47" s="9"/>
    </row>
    <row r="48">
      <c r="B48" s="8"/>
      <c r="C48" s="9"/>
    </row>
    <row r="49">
      <c r="B49" s="8"/>
      <c r="C49" s="9"/>
    </row>
    <row r="50">
      <c r="B50" s="8"/>
      <c r="C50" s="9"/>
    </row>
    <row r="51">
      <c r="B51" s="8"/>
      <c r="C51" s="9"/>
    </row>
    <row r="52">
      <c r="B52" s="8"/>
      <c r="C52" s="9"/>
    </row>
    <row r="53">
      <c r="B53" s="8"/>
      <c r="C53" s="9"/>
    </row>
    <row r="54">
      <c r="B54" s="8"/>
      <c r="C54" s="9"/>
    </row>
    <row r="55">
      <c r="B55" s="8"/>
      <c r="C55" s="9"/>
    </row>
    <row r="56">
      <c r="B56" s="8"/>
      <c r="C56" s="9"/>
    </row>
    <row r="57">
      <c r="B57" s="8"/>
      <c r="C57" s="9"/>
    </row>
    <row r="58">
      <c r="B58" s="8"/>
      <c r="C58" s="9"/>
    </row>
    <row r="59">
      <c r="B59" s="8"/>
      <c r="C59" s="9"/>
    </row>
    <row r="60">
      <c r="B60" s="8"/>
      <c r="C60" s="9"/>
    </row>
    <row r="61">
      <c r="B61" s="8"/>
      <c r="C61" s="9"/>
    </row>
    <row r="62">
      <c r="B62" s="8"/>
      <c r="C62" s="9"/>
    </row>
    <row r="63">
      <c r="B63" s="8"/>
      <c r="C63" s="9"/>
    </row>
    <row r="64">
      <c r="B64" s="8"/>
      <c r="C64" s="9"/>
    </row>
    <row r="65">
      <c r="B65" s="8"/>
      <c r="C65" s="9"/>
    </row>
    <row r="66">
      <c r="B66" s="8"/>
      <c r="C66" s="9"/>
    </row>
    <row r="67">
      <c r="B67" s="8"/>
      <c r="C67" s="9"/>
    </row>
    <row r="68">
      <c r="B68" s="8"/>
      <c r="C68" s="9"/>
    </row>
    <row r="69">
      <c r="B69" s="8"/>
      <c r="C69" s="9"/>
    </row>
    <row r="70">
      <c r="B70" s="8"/>
      <c r="C70" s="9"/>
    </row>
    <row r="71">
      <c r="B71" s="8"/>
      <c r="C71" s="9"/>
    </row>
    <row r="72">
      <c r="B72" s="8"/>
      <c r="C72" s="9"/>
    </row>
    <row r="73">
      <c r="B73" s="8"/>
      <c r="C73" s="9"/>
    </row>
    <row r="74">
      <c r="B74" s="8"/>
      <c r="C74" s="9"/>
    </row>
    <row r="75">
      <c r="B75" s="8"/>
      <c r="C75" s="9"/>
    </row>
    <row r="76">
      <c r="B76" s="8"/>
      <c r="C76" s="9"/>
    </row>
    <row r="77">
      <c r="B77" s="8"/>
      <c r="C77" s="9"/>
    </row>
    <row r="78">
      <c r="B78" s="8"/>
      <c r="C78" s="9"/>
    </row>
    <row r="79">
      <c r="B79" s="8"/>
      <c r="C79" s="9"/>
    </row>
    <row r="80">
      <c r="B80" s="8"/>
      <c r="C80" s="9"/>
    </row>
    <row r="81">
      <c r="B81" s="8"/>
      <c r="C81" s="9"/>
    </row>
    <row r="82">
      <c r="B82" s="8"/>
      <c r="C82" s="9"/>
    </row>
    <row r="83">
      <c r="B83" s="8"/>
      <c r="C83" s="9"/>
    </row>
    <row r="84">
      <c r="B84" s="8"/>
      <c r="C84" s="9"/>
    </row>
    <row r="85">
      <c r="B85" s="8"/>
      <c r="C85" s="9"/>
    </row>
    <row r="86">
      <c r="B86" s="8"/>
      <c r="C86" s="9"/>
    </row>
    <row r="87">
      <c r="B87" s="8"/>
      <c r="C87" s="9"/>
    </row>
    <row r="88">
      <c r="B88" s="8"/>
      <c r="C88" s="9"/>
    </row>
    <row r="89">
      <c r="B89" s="8"/>
      <c r="C89" s="9"/>
    </row>
    <row r="90">
      <c r="B90" s="8"/>
      <c r="C90" s="9"/>
    </row>
    <row r="91">
      <c r="B91" s="8"/>
      <c r="C91" s="9"/>
    </row>
    <row r="92">
      <c r="B92" s="8"/>
      <c r="C92" s="9"/>
    </row>
    <row r="93">
      <c r="B93" s="8"/>
      <c r="C93" s="9"/>
    </row>
    <row r="94">
      <c r="B94" s="8"/>
      <c r="C94" s="9"/>
    </row>
    <row r="95">
      <c r="B95" s="8"/>
      <c r="C95" s="9"/>
    </row>
    <row r="96">
      <c r="B96" s="8"/>
      <c r="C96" s="9"/>
    </row>
    <row r="97">
      <c r="B97" s="8"/>
      <c r="C97" s="9"/>
    </row>
    <row r="98">
      <c r="B98" s="8"/>
      <c r="C98" s="9"/>
    </row>
    <row r="99">
      <c r="B99" s="8"/>
      <c r="C99" s="9"/>
    </row>
    <row r="100">
      <c r="B100" s="8"/>
      <c r="C100" s="9"/>
    </row>
    <row r="101">
      <c r="B101" s="8"/>
      <c r="C101" s="9"/>
    </row>
    <row r="102">
      <c r="B102" s="8"/>
      <c r="C102" s="9"/>
    </row>
    <row r="103">
      <c r="B103" s="8"/>
      <c r="C103" s="9"/>
    </row>
    <row r="104">
      <c r="B104" s="8"/>
      <c r="C104" s="9"/>
    </row>
    <row r="105">
      <c r="B105" s="8"/>
      <c r="C105" s="9"/>
    </row>
    <row r="106">
      <c r="B106" s="8"/>
      <c r="C106" s="9"/>
    </row>
    <row r="107">
      <c r="B107" s="8"/>
      <c r="C107" s="9"/>
    </row>
    <row r="108">
      <c r="B108" s="8"/>
      <c r="C108" s="9"/>
    </row>
    <row r="109">
      <c r="B109" s="8"/>
      <c r="C109" s="9"/>
    </row>
    <row r="110">
      <c r="B110" s="8"/>
      <c r="C110" s="9"/>
    </row>
    <row r="111">
      <c r="B111" s="8"/>
      <c r="C111" s="9"/>
    </row>
    <row r="112">
      <c r="B112" s="8"/>
      <c r="C112" s="9"/>
    </row>
    <row r="113">
      <c r="B113" s="8"/>
      <c r="C113" s="9"/>
    </row>
    <row r="114">
      <c r="B114" s="8"/>
      <c r="C114" s="9"/>
    </row>
    <row r="115">
      <c r="B115" s="8"/>
      <c r="C115" s="9"/>
    </row>
    <row r="116">
      <c r="B116" s="8"/>
      <c r="C116" s="9"/>
    </row>
    <row r="117">
      <c r="B117" s="8"/>
      <c r="C117" s="9"/>
    </row>
    <row r="118">
      <c r="B118" s="8"/>
      <c r="C118" s="9"/>
    </row>
    <row r="119">
      <c r="B119" s="8"/>
      <c r="C119" s="9"/>
    </row>
    <row r="120">
      <c r="B120" s="8"/>
      <c r="C120" s="9"/>
    </row>
    <row r="121">
      <c r="B121" s="8"/>
      <c r="C121" s="9"/>
    </row>
    <row r="122">
      <c r="B122" s="8"/>
      <c r="C122" s="9"/>
    </row>
    <row r="123">
      <c r="B123" s="8"/>
      <c r="C123" s="9"/>
    </row>
    <row r="124">
      <c r="B124" s="8"/>
      <c r="C124" s="9"/>
    </row>
    <row r="125">
      <c r="B125" s="8"/>
      <c r="C125" s="9"/>
    </row>
    <row r="126">
      <c r="B126" s="8"/>
      <c r="C126" s="9"/>
    </row>
    <row r="127">
      <c r="B127" s="8"/>
      <c r="C127" s="9"/>
    </row>
    <row r="128">
      <c r="B128" s="8"/>
      <c r="C128" s="9"/>
    </row>
    <row r="129">
      <c r="B129" s="8"/>
      <c r="C129" s="9"/>
    </row>
    <row r="130">
      <c r="B130" s="8"/>
      <c r="C130" s="9"/>
    </row>
    <row r="131">
      <c r="B131" s="8"/>
      <c r="C131" s="9"/>
    </row>
    <row r="132">
      <c r="B132" s="8"/>
      <c r="C132" s="9"/>
    </row>
    <row r="133">
      <c r="B133" s="8"/>
      <c r="C133" s="9"/>
    </row>
    <row r="134">
      <c r="B134" s="8"/>
      <c r="C134" s="9"/>
    </row>
    <row r="135">
      <c r="B135" s="8"/>
      <c r="C135" s="9"/>
    </row>
    <row r="136">
      <c r="B136" s="8"/>
      <c r="C136" s="9"/>
    </row>
    <row r="137">
      <c r="B137" s="8"/>
      <c r="C137" s="9"/>
    </row>
    <row r="138">
      <c r="B138" s="8"/>
      <c r="C138" s="9"/>
    </row>
    <row r="139">
      <c r="B139" s="8"/>
      <c r="C139" s="9"/>
    </row>
    <row r="140">
      <c r="B140" s="8"/>
      <c r="C140" s="9"/>
    </row>
    <row r="141">
      <c r="B141" s="8"/>
      <c r="C141" s="9"/>
    </row>
    <row r="142">
      <c r="B142" s="8"/>
      <c r="C142" s="9"/>
    </row>
    <row r="143">
      <c r="B143" s="8"/>
      <c r="C143" s="9"/>
    </row>
    <row r="144">
      <c r="B144" s="8"/>
      <c r="C144" s="9"/>
    </row>
    <row r="145">
      <c r="B145" s="8"/>
      <c r="C145" s="9"/>
    </row>
    <row r="146">
      <c r="B146" s="8"/>
      <c r="C146" s="9"/>
    </row>
    <row r="147">
      <c r="B147" s="8"/>
      <c r="C147" s="9"/>
    </row>
    <row r="148">
      <c r="B148" s="8"/>
      <c r="C148" s="9"/>
    </row>
    <row r="149">
      <c r="B149" s="8"/>
      <c r="C149" s="9"/>
    </row>
    <row r="150">
      <c r="B150" s="8"/>
      <c r="C150" s="9"/>
    </row>
    <row r="151">
      <c r="B151" s="8"/>
      <c r="C151" s="9"/>
    </row>
    <row r="152">
      <c r="B152" s="8"/>
      <c r="C152" s="9"/>
    </row>
    <row r="153">
      <c r="B153" s="8"/>
      <c r="C153" s="9"/>
    </row>
    <row r="154">
      <c r="B154" s="8"/>
      <c r="C154" s="9"/>
    </row>
    <row r="155">
      <c r="B155" s="8"/>
      <c r="C155" s="9"/>
    </row>
    <row r="156">
      <c r="B156" s="8"/>
      <c r="C156" s="9"/>
    </row>
    <row r="157">
      <c r="B157" s="8"/>
      <c r="C157" s="9"/>
    </row>
    <row r="158">
      <c r="B158" s="8"/>
      <c r="C158" s="9"/>
    </row>
    <row r="159">
      <c r="B159" s="8"/>
      <c r="C159" s="9"/>
    </row>
    <row r="160">
      <c r="B160" s="8"/>
      <c r="C160" s="9"/>
    </row>
    <row r="161">
      <c r="B161" s="8"/>
      <c r="C161" s="9"/>
    </row>
    <row r="162">
      <c r="B162" s="8"/>
      <c r="C162" s="9"/>
    </row>
    <row r="163">
      <c r="B163" s="8"/>
      <c r="C163" s="9"/>
    </row>
    <row r="164">
      <c r="B164" s="8"/>
      <c r="C164" s="9"/>
    </row>
    <row r="165">
      <c r="B165" s="8"/>
      <c r="C165" s="9"/>
    </row>
    <row r="166">
      <c r="B166" s="8"/>
      <c r="C166" s="9"/>
    </row>
    <row r="167">
      <c r="B167" s="8"/>
      <c r="C167" s="9"/>
    </row>
    <row r="168">
      <c r="B168" s="8"/>
      <c r="C168" s="9"/>
    </row>
    <row r="169">
      <c r="B169" s="8"/>
      <c r="C169" s="9"/>
    </row>
    <row r="170">
      <c r="B170" s="8"/>
      <c r="C170" s="9"/>
    </row>
    <row r="171">
      <c r="B171" s="8"/>
      <c r="C171" s="9"/>
    </row>
    <row r="172">
      <c r="B172" s="8"/>
      <c r="C172" s="9"/>
    </row>
    <row r="173">
      <c r="B173" s="8"/>
      <c r="C173" s="9"/>
    </row>
    <row r="174">
      <c r="B174" s="8"/>
      <c r="C174" s="9"/>
    </row>
    <row r="175">
      <c r="B175" s="8"/>
      <c r="C175" s="9"/>
    </row>
    <row r="176">
      <c r="B176" s="8"/>
      <c r="C176" s="9"/>
    </row>
    <row r="177">
      <c r="B177" s="8"/>
      <c r="C177" s="9"/>
    </row>
    <row r="178">
      <c r="B178" s="8"/>
      <c r="C178" s="9"/>
    </row>
    <row r="179">
      <c r="B179" s="8"/>
      <c r="C179" s="9"/>
    </row>
    <row r="180">
      <c r="B180" s="8"/>
      <c r="C180" s="9"/>
    </row>
    <row r="181">
      <c r="B181" s="8"/>
      <c r="C181" s="9"/>
    </row>
    <row r="182">
      <c r="B182" s="8"/>
      <c r="C182" s="9"/>
    </row>
    <row r="183">
      <c r="B183" s="8"/>
      <c r="C183" s="9"/>
    </row>
    <row r="184">
      <c r="B184" s="8"/>
      <c r="C184" s="9"/>
    </row>
    <row r="185">
      <c r="B185" s="8"/>
      <c r="C185" s="9"/>
    </row>
    <row r="186">
      <c r="B186" s="8"/>
      <c r="C186" s="9"/>
    </row>
    <row r="187">
      <c r="B187" s="8"/>
      <c r="C187" s="9"/>
    </row>
    <row r="188">
      <c r="B188" s="8"/>
      <c r="C188" s="9"/>
    </row>
    <row r="189">
      <c r="B189" s="8"/>
      <c r="C189" s="9"/>
    </row>
    <row r="190">
      <c r="B190" s="8"/>
      <c r="C190" s="9"/>
    </row>
    <row r="191">
      <c r="B191" s="8"/>
      <c r="C191" s="9"/>
    </row>
    <row r="192">
      <c r="B192" s="8"/>
      <c r="C192" s="9"/>
    </row>
    <row r="193">
      <c r="B193" s="8"/>
      <c r="C193" s="9"/>
    </row>
    <row r="194">
      <c r="B194" s="8"/>
      <c r="C194" s="9"/>
    </row>
    <row r="195">
      <c r="B195" s="8"/>
      <c r="C195" s="9"/>
    </row>
    <row r="196">
      <c r="B196" s="8"/>
      <c r="C196" s="9"/>
    </row>
    <row r="197">
      <c r="B197" s="8"/>
      <c r="C197" s="9"/>
    </row>
    <row r="198">
      <c r="B198" s="8"/>
      <c r="C198" s="9"/>
    </row>
    <row r="199">
      <c r="B199" s="8"/>
      <c r="C199" s="9"/>
    </row>
    <row r="200">
      <c r="B200" s="8"/>
      <c r="C200" s="9"/>
    </row>
    <row r="201">
      <c r="B201" s="8"/>
      <c r="C201" s="9"/>
    </row>
    <row r="202">
      <c r="B202" s="8"/>
      <c r="C202" s="9"/>
    </row>
    <row r="203">
      <c r="B203" s="8"/>
      <c r="C203" s="9"/>
    </row>
    <row r="204">
      <c r="B204" s="8"/>
      <c r="C204" s="9"/>
    </row>
    <row r="205">
      <c r="B205" s="8"/>
      <c r="C205" s="9"/>
    </row>
    <row r="206">
      <c r="B206" s="8"/>
      <c r="C206" s="9"/>
    </row>
    <row r="207">
      <c r="B207" s="8"/>
      <c r="C207" s="9"/>
    </row>
    <row r="208">
      <c r="B208" s="8"/>
      <c r="C208" s="9"/>
    </row>
    <row r="209">
      <c r="B209" s="8"/>
      <c r="C209" s="9"/>
    </row>
    <row r="210">
      <c r="B210" s="8"/>
      <c r="C210" s="9"/>
    </row>
    <row r="211">
      <c r="B211" s="8"/>
      <c r="C211" s="9"/>
    </row>
    <row r="212">
      <c r="B212" s="8"/>
      <c r="C212" s="9"/>
    </row>
    <row r="213">
      <c r="B213" s="8"/>
      <c r="C213" s="9"/>
    </row>
    <row r="214">
      <c r="B214" s="8"/>
      <c r="C214" s="9"/>
    </row>
    <row r="215">
      <c r="B215" s="8"/>
      <c r="C215" s="9"/>
    </row>
    <row r="216">
      <c r="B216" s="8"/>
      <c r="C216" s="9"/>
    </row>
    <row r="217">
      <c r="B217" s="8"/>
      <c r="C217" s="9"/>
    </row>
    <row r="218">
      <c r="B218" s="8"/>
      <c r="C218" s="9"/>
    </row>
    <row r="219">
      <c r="B219" s="8"/>
      <c r="C219" s="9"/>
    </row>
    <row r="220">
      <c r="B220" s="8"/>
      <c r="C220" s="9"/>
    </row>
    <row r="221">
      <c r="B221" s="8"/>
      <c r="C221" s="9"/>
    </row>
    <row r="222">
      <c r="B222" s="8"/>
      <c r="C222" s="9"/>
    </row>
    <row r="223">
      <c r="B223" s="8"/>
      <c r="C223" s="9"/>
    </row>
    <row r="224">
      <c r="B224" s="8"/>
      <c r="C224" s="9"/>
    </row>
    <row r="225">
      <c r="B225" s="8"/>
      <c r="C225" s="9"/>
    </row>
    <row r="226">
      <c r="B226" s="8"/>
      <c r="C226" s="9"/>
    </row>
    <row r="227">
      <c r="B227" s="8"/>
      <c r="C227" s="9"/>
    </row>
    <row r="228">
      <c r="B228" s="8"/>
      <c r="C228" s="9"/>
    </row>
    <row r="229">
      <c r="B229" s="8"/>
      <c r="C229" s="9"/>
    </row>
    <row r="230">
      <c r="B230" s="8"/>
      <c r="C230" s="9"/>
    </row>
    <row r="231">
      <c r="B231" s="8"/>
      <c r="C231" s="9"/>
    </row>
    <row r="232">
      <c r="B232" s="8"/>
      <c r="C232" s="9"/>
    </row>
    <row r="233">
      <c r="B233" s="8"/>
      <c r="C233" s="9"/>
    </row>
    <row r="234">
      <c r="B234" s="8"/>
      <c r="C234" s="9"/>
    </row>
    <row r="235">
      <c r="B235" s="8"/>
      <c r="C235" s="9"/>
    </row>
    <row r="236">
      <c r="B236" s="8"/>
      <c r="C236" s="9"/>
    </row>
    <row r="237">
      <c r="B237" s="8"/>
      <c r="C237" s="9"/>
    </row>
    <row r="238">
      <c r="B238" s="8"/>
      <c r="C238" s="9"/>
    </row>
    <row r="239">
      <c r="B239" s="8"/>
      <c r="C239" s="9"/>
    </row>
    <row r="240">
      <c r="B240" s="8"/>
      <c r="C240" s="9"/>
    </row>
    <row r="241">
      <c r="B241" s="8"/>
      <c r="C241" s="9"/>
    </row>
    <row r="242">
      <c r="B242" s="8"/>
      <c r="C242" s="9"/>
    </row>
    <row r="243">
      <c r="B243" s="8"/>
      <c r="C243" s="9"/>
    </row>
    <row r="244">
      <c r="B244" s="8"/>
      <c r="C244" s="9"/>
    </row>
    <row r="245">
      <c r="B245" s="8"/>
      <c r="C245" s="9"/>
    </row>
    <row r="246">
      <c r="B246" s="8"/>
      <c r="C246" s="9"/>
    </row>
    <row r="247">
      <c r="B247" s="8"/>
      <c r="C247" s="9"/>
    </row>
    <row r="248">
      <c r="B248" s="8"/>
      <c r="C248" s="9"/>
    </row>
    <row r="249">
      <c r="B249" s="8"/>
      <c r="C249" s="9"/>
    </row>
    <row r="250">
      <c r="B250" s="8"/>
      <c r="C250" s="9"/>
    </row>
    <row r="251">
      <c r="B251" s="8"/>
      <c r="C251" s="9"/>
    </row>
    <row r="252">
      <c r="B252" s="8"/>
      <c r="C252" s="9"/>
    </row>
    <row r="253">
      <c r="B253" s="8"/>
      <c r="C253" s="9"/>
    </row>
    <row r="254">
      <c r="B254" s="8"/>
      <c r="C254" s="9"/>
    </row>
    <row r="255">
      <c r="B255" s="8"/>
      <c r="C255" s="9"/>
    </row>
    <row r="256">
      <c r="B256" s="8"/>
      <c r="C256" s="9"/>
    </row>
    <row r="257">
      <c r="B257" s="8"/>
      <c r="C257" s="9"/>
    </row>
    <row r="258">
      <c r="B258" s="8"/>
      <c r="C258" s="9"/>
    </row>
    <row r="259">
      <c r="B259" s="8"/>
      <c r="C259" s="9"/>
    </row>
    <row r="260">
      <c r="B260" s="8"/>
      <c r="C260" s="9"/>
    </row>
    <row r="261">
      <c r="B261" s="8"/>
      <c r="C261" s="9"/>
    </row>
    <row r="262">
      <c r="B262" s="8"/>
      <c r="C262" s="9"/>
    </row>
    <row r="263">
      <c r="B263" s="8"/>
      <c r="C263" s="9"/>
    </row>
    <row r="264">
      <c r="B264" s="8"/>
      <c r="C264" s="9"/>
    </row>
    <row r="265">
      <c r="B265" s="8"/>
      <c r="C265" s="9"/>
    </row>
    <row r="266">
      <c r="B266" s="8"/>
      <c r="C266" s="9"/>
    </row>
    <row r="267">
      <c r="B267" s="8"/>
      <c r="C267" s="9"/>
    </row>
    <row r="268">
      <c r="B268" s="8"/>
      <c r="C268" s="9"/>
    </row>
    <row r="269">
      <c r="B269" s="8"/>
      <c r="C269" s="9"/>
    </row>
    <row r="270">
      <c r="B270" s="8"/>
      <c r="C270" s="9"/>
    </row>
    <row r="271">
      <c r="B271" s="8"/>
      <c r="C271" s="9"/>
    </row>
    <row r="272">
      <c r="B272" s="8"/>
      <c r="C272" s="9"/>
    </row>
    <row r="273">
      <c r="B273" s="8"/>
      <c r="C273" s="9"/>
    </row>
    <row r="274">
      <c r="B274" s="8"/>
      <c r="C274" s="9"/>
    </row>
    <row r="275">
      <c r="B275" s="8"/>
      <c r="C275" s="9"/>
    </row>
    <row r="276">
      <c r="B276" s="8"/>
      <c r="C276" s="9"/>
    </row>
    <row r="277">
      <c r="B277" s="8"/>
      <c r="C277" s="9"/>
    </row>
    <row r="278">
      <c r="B278" s="8"/>
      <c r="C278" s="9"/>
    </row>
    <row r="279">
      <c r="B279" s="8"/>
      <c r="C279" s="9"/>
    </row>
    <row r="280">
      <c r="B280" s="8"/>
      <c r="C280" s="9"/>
    </row>
    <row r="281">
      <c r="B281" s="8"/>
      <c r="C281" s="9"/>
    </row>
    <row r="282">
      <c r="B282" s="8"/>
      <c r="C282" s="9"/>
    </row>
    <row r="283">
      <c r="B283" s="8"/>
      <c r="C283" s="9"/>
    </row>
    <row r="284">
      <c r="B284" s="8"/>
      <c r="C284" s="9"/>
    </row>
    <row r="285">
      <c r="B285" s="8"/>
      <c r="C285" s="9"/>
    </row>
    <row r="286">
      <c r="B286" s="8"/>
      <c r="C286" s="9"/>
    </row>
    <row r="287">
      <c r="B287" s="8"/>
      <c r="C287" s="9"/>
    </row>
    <row r="288">
      <c r="B288" s="8"/>
      <c r="C288" s="9"/>
    </row>
    <row r="289">
      <c r="B289" s="8"/>
      <c r="C289" s="9"/>
    </row>
    <row r="290">
      <c r="B290" s="8"/>
      <c r="C290" s="9"/>
    </row>
    <row r="291">
      <c r="B291" s="8"/>
      <c r="C291" s="9"/>
    </row>
    <row r="292">
      <c r="B292" s="8"/>
      <c r="C292" s="9"/>
    </row>
    <row r="293">
      <c r="B293" s="8"/>
      <c r="C293" s="9"/>
    </row>
    <row r="294">
      <c r="B294" s="8"/>
      <c r="C294" s="9"/>
    </row>
    <row r="295">
      <c r="B295" s="8"/>
      <c r="C295" s="9"/>
    </row>
    <row r="296">
      <c r="B296" s="8"/>
      <c r="C296" s="9"/>
    </row>
    <row r="297">
      <c r="B297" s="8"/>
      <c r="C297" s="9"/>
    </row>
    <row r="298">
      <c r="B298" s="8"/>
      <c r="C298" s="9"/>
    </row>
    <row r="299">
      <c r="B299" s="8"/>
      <c r="C299" s="9"/>
    </row>
    <row r="300">
      <c r="B300" s="8"/>
      <c r="C300" s="9"/>
    </row>
    <row r="301">
      <c r="B301" s="8"/>
      <c r="C301" s="9"/>
    </row>
    <row r="302">
      <c r="B302" s="8"/>
      <c r="C302" s="9"/>
    </row>
    <row r="303">
      <c r="B303" s="8"/>
      <c r="C303" s="9"/>
    </row>
    <row r="304">
      <c r="B304" s="8"/>
      <c r="C304" s="9"/>
    </row>
    <row r="305">
      <c r="B305" s="8"/>
      <c r="C305" s="9"/>
    </row>
    <row r="306">
      <c r="B306" s="8"/>
      <c r="C306" s="9"/>
    </row>
    <row r="307">
      <c r="B307" s="8"/>
      <c r="C307" s="9"/>
    </row>
    <row r="308">
      <c r="B308" s="8"/>
      <c r="C308" s="9"/>
    </row>
    <row r="309">
      <c r="B309" s="8"/>
      <c r="C309" s="9"/>
    </row>
    <row r="310">
      <c r="B310" s="8"/>
      <c r="C310" s="9"/>
    </row>
    <row r="311">
      <c r="B311" s="8"/>
      <c r="C311" s="9"/>
    </row>
    <row r="312">
      <c r="B312" s="8"/>
      <c r="C312" s="9"/>
    </row>
    <row r="313">
      <c r="B313" s="8"/>
      <c r="C313" s="9"/>
    </row>
    <row r="314">
      <c r="B314" s="8"/>
      <c r="C314" s="9"/>
    </row>
    <row r="315">
      <c r="B315" s="8"/>
      <c r="C315" s="9"/>
    </row>
    <row r="316">
      <c r="B316" s="8"/>
      <c r="C316" s="9"/>
    </row>
    <row r="317">
      <c r="B317" s="8"/>
      <c r="C317" s="9"/>
    </row>
    <row r="318">
      <c r="B318" s="8"/>
      <c r="C318" s="9"/>
    </row>
    <row r="319">
      <c r="B319" s="8"/>
      <c r="C319" s="9"/>
    </row>
    <row r="320">
      <c r="B320" s="8"/>
      <c r="C320" s="9"/>
    </row>
    <row r="321">
      <c r="B321" s="8"/>
      <c r="C321" s="9"/>
    </row>
    <row r="322">
      <c r="B322" s="8"/>
      <c r="C322" s="9"/>
    </row>
    <row r="323">
      <c r="B323" s="8"/>
      <c r="C323" s="9"/>
    </row>
    <row r="324">
      <c r="B324" s="8"/>
      <c r="C324" s="9"/>
    </row>
    <row r="325">
      <c r="B325" s="8"/>
      <c r="C325" s="9"/>
    </row>
    <row r="326">
      <c r="B326" s="8"/>
      <c r="C326" s="9"/>
    </row>
    <row r="327">
      <c r="B327" s="8"/>
      <c r="C327" s="9"/>
    </row>
    <row r="328">
      <c r="B328" s="8"/>
      <c r="C328" s="9"/>
    </row>
    <row r="329">
      <c r="B329" s="8"/>
      <c r="C329" s="9"/>
    </row>
    <row r="330">
      <c r="B330" s="8"/>
      <c r="C330" s="9"/>
    </row>
    <row r="331">
      <c r="B331" s="8"/>
      <c r="C331" s="9"/>
    </row>
    <row r="332">
      <c r="B332" s="8"/>
      <c r="C332" s="9"/>
    </row>
    <row r="333">
      <c r="B333" s="8"/>
      <c r="C333" s="9"/>
    </row>
    <row r="334">
      <c r="B334" s="8"/>
      <c r="C334" s="9"/>
    </row>
    <row r="335">
      <c r="B335" s="8"/>
      <c r="C335" s="9"/>
    </row>
    <row r="336">
      <c r="B336" s="8"/>
      <c r="C336" s="9"/>
    </row>
    <row r="337">
      <c r="B337" s="8"/>
      <c r="C337" s="9"/>
    </row>
    <row r="338">
      <c r="B338" s="8"/>
      <c r="C338" s="9"/>
    </row>
    <row r="339">
      <c r="B339" s="8"/>
      <c r="C339" s="9"/>
    </row>
    <row r="340">
      <c r="B340" s="8"/>
      <c r="C340" s="9"/>
    </row>
    <row r="341">
      <c r="B341" s="8"/>
      <c r="C341" s="9"/>
    </row>
    <row r="342">
      <c r="B342" s="8"/>
      <c r="C342" s="9"/>
    </row>
    <row r="343">
      <c r="B343" s="8"/>
      <c r="C343" s="9"/>
    </row>
    <row r="344">
      <c r="B344" s="8"/>
      <c r="C344" s="9"/>
    </row>
    <row r="345">
      <c r="B345" s="8"/>
      <c r="C345" s="9"/>
    </row>
    <row r="346">
      <c r="B346" s="8"/>
      <c r="C346" s="9"/>
    </row>
    <row r="347">
      <c r="B347" s="8"/>
      <c r="C347" s="9"/>
    </row>
    <row r="348">
      <c r="B348" s="8"/>
      <c r="C348" s="9"/>
    </row>
    <row r="349">
      <c r="B349" s="8"/>
      <c r="C349" s="9"/>
    </row>
    <row r="350">
      <c r="B350" s="8"/>
      <c r="C350" s="9"/>
    </row>
    <row r="351">
      <c r="B351" s="8"/>
      <c r="C351" s="9"/>
    </row>
    <row r="352">
      <c r="B352" s="8"/>
      <c r="C352" s="9"/>
    </row>
    <row r="353">
      <c r="B353" s="8"/>
      <c r="C353" s="9"/>
    </row>
    <row r="354">
      <c r="B354" s="8"/>
      <c r="C354" s="9"/>
    </row>
    <row r="355">
      <c r="B355" s="8"/>
      <c r="C355" s="9"/>
    </row>
    <row r="356">
      <c r="B356" s="8"/>
      <c r="C356" s="9"/>
    </row>
    <row r="357">
      <c r="B357" s="8"/>
      <c r="C357" s="9"/>
    </row>
    <row r="358">
      <c r="B358" s="8"/>
      <c r="C358" s="9"/>
    </row>
    <row r="359">
      <c r="B359" s="8"/>
      <c r="C359" s="9"/>
    </row>
    <row r="360">
      <c r="B360" s="8"/>
      <c r="C360" s="9"/>
    </row>
    <row r="361">
      <c r="B361" s="8"/>
      <c r="C361" s="9"/>
    </row>
    <row r="362">
      <c r="B362" s="8"/>
      <c r="C362" s="9"/>
    </row>
    <row r="363">
      <c r="B363" s="8"/>
      <c r="C363" s="9"/>
    </row>
    <row r="364">
      <c r="B364" s="8"/>
      <c r="C364" s="9"/>
    </row>
    <row r="365">
      <c r="B365" s="8"/>
      <c r="C365" s="9"/>
    </row>
    <row r="366">
      <c r="B366" s="8"/>
      <c r="C366" s="9"/>
    </row>
    <row r="367">
      <c r="B367" s="8"/>
      <c r="C367" s="9"/>
    </row>
    <row r="368">
      <c r="B368" s="8"/>
      <c r="C368" s="9"/>
    </row>
    <row r="369">
      <c r="B369" s="8"/>
      <c r="C369" s="9"/>
    </row>
    <row r="370">
      <c r="B370" s="8"/>
      <c r="C370" s="9"/>
    </row>
    <row r="371">
      <c r="B371" s="8"/>
      <c r="C371" s="9"/>
    </row>
    <row r="372">
      <c r="B372" s="8"/>
      <c r="C372" s="9"/>
    </row>
    <row r="373">
      <c r="B373" s="8"/>
      <c r="C373" s="9"/>
    </row>
    <row r="374">
      <c r="B374" s="8"/>
      <c r="C374" s="9"/>
    </row>
    <row r="375">
      <c r="B375" s="8"/>
      <c r="C375" s="9"/>
    </row>
    <row r="376">
      <c r="B376" s="8"/>
      <c r="C376" s="9"/>
    </row>
    <row r="377">
      <c r="B377" s="8"/>
      <c r="C377" s="9"/>
    </row>
    <row r="378">
      <c r="B378" s="8"/>
      <c r="C378" s="9"/>
    </row>
    <row r="379">
      <c r="B379" s="8"/>
      <c r="C379" s="9"/>
    </row>
    <row r="380">
      <c r="B380" s="8"/>
      <c r="C380" s="9"/>
    </row>
    <row r="381">
      <c r="B381" s="8"/>
      <c r="C381" s="9"/>
    </row>
    <row r="382">
      <c r="B382" s="8"/>
      <c r="C382" s="9"/>
    </row>
    <row r="383">
      <c r="B383" s="8"/>
      <c r="C383" s="9"/>
    </row>
    <row r="384">
      <c r="B384" s="8"/>
      <c r="C384" s="9"/>
    </row>
    <row r="385">
      <c r="B385" s="8"/>
      <c r="C385" s="9"/>
    </row>
    <row r="386">
      <c r="B386" s="8"/>
      <c r="C386" s="9"/>
    </row>
    <row r="387">
      <c r="B387" s="8"/>
      <c r="C387" s="9"/>
    </row>
    <row r="388">
      <c r="B388" s="8"/>
      <c r="C388" s="9"/>
    </row>
    <row r="389">
      <c r="B389" s="8"/>
      <c r="C389" s="9"/>
    </row>
    <row r="390">
      <c r="B390" s="8"/>
      <c r="C390" s="9"/>
    </row>
    <row r="391">
      <c r="B391" s="8"/>
      <c r="C391" s="9"/>
    </row>
    <row r="392">
      <c r="B392" s="8"/>
      <c r="C392" s="9"/>
    </row>
    <row r="393">
      <c r="B393" s="8"/>
      <c r="C393" s="9"/>
    </row>
    <row r="394">
      <c r="B394" s="8"/>
      <c r="C394" s="9"/>
    </row>
    <row r="395">
      <c r="B395" s="8"/>
      <c r="C395" s="9"/>
    </row>
    <row r="396">
      <c r="B396" s="8"/>
      <c r="C396" s="9"/>
    </row>
    <row r="397">
      <c r="B397" s="8"/>
      <c r="C397" s="9"/>
    </row>
    <row r="398">
      <c r="B398" s="8"/>
      <c r="C398" s="9"/>
    </row>
    <row r="399">
      <c r="B399" s="8"/>
      <c r="C399" s="9"/>
    </row>
    <row r="400">
      <c r="B400" s="8"/>
      <c r="C400" s="9"/>
    </row>
    <row r="401">
      <c r="B401" s="8"/>
      <c r="C401" s="9"/>
    </row>
    <row r="402">
      <c r="B402" s="8"/>
      <c r="C402" s="9"/>
    </row>
    <row r="403">
      <c r="B403" s="8"/>
      <c r="C403" s="9"/>
    </row>
    <row r="404">
      <c r="B404" s="8"/>
      <c r="C404" s="9"/>
    </row>
    <row r="405">
      <c r="B405" s="8"/>
      <c r="C405" s="9"/>
    </row>
    <row r="406">
      <c r="B406" s="8"/>
      <c r="C406" s="9"/>
    </row>
    <row r="407">
      <c r="B407" s="8"/>
      <c r="C407" s="9"/>
    </row>
    <row r="408">
      <c r="B408" s="8"/>
      <c r="C408" s="9"/>
    </row>
    <row r="409">
      <c r="B409" s="8"/>
      <c r="C409" s="9"/>
    </row>
    <row r="410">
      <c r="B410" s="8"/>
      <c r="C410" s="9"/>
    </row>
    <row r="411">
      <c r="B411" s="8"/>
      <c r="C411" s="9"/>
    </row>
    <row r="412">
      <c r="B412" s="8"/>
      <c r="C412" s="9"/>
    </row>
    <row r="413">
      <c r="B413" s="8"/>
      <c r="C413" s="9"/>
    </row>
    <row r="414">
      <c r="B414" s="8"/>
      <c r="C414" s="9"/>
    </row>
    <row r="415">
      <c r="B415" s="8"/>
      <c r="C415" s="9"/>
    </row>
    <row r="416">
      <c r="B416" s="8"/>
      <c r="C416" s="9"/>
    </row>
    <row r="417">
      <c r="B417" s="8"/>
      <c r="C417" s="9"/>
    </row>
    <row r="418">
      <c r="B418" s="8"/>
      <c r="C418" s="9"/>
    </row>
    <row r="419">
      <c r="B419" s="8"/>
      <c r="C419" s="9"/>
    </row>
    <row r="420">
      <c r="B420" s="8"/>
      <c r="C420" s="9"/>
    </row>
    <row r="421">
      <c r="B421" s="8"/>
      <c r="C421" s="9"/>
    </row>
    <row r="422">
      <c r="B422" s="8"/>
      <c r="C422" s="9"/>
    </row>
    <row r="423">
      <c r="B423" s="8"/>
      <c r="C423" s="9"/>
    </row>
    <row r="424">
      <c r="B424" s="8"/>
      <c r="C424" s="9"/>
    </row>
    <row r="425">
      <c r="B425" s="8"/>
      <c r="C425" s="9"/>
    </row>
    <row r="426">
      <c r="B426" s="8"/>
      <c r="C426" s="9"/>
    </row>
    <row r="427">
      <c r="B427" s="8"/>
      <c r="C427" s="9"/>
    </row>
    <row r="428">
      <c r="B428" s="8"/>
      <c r="C428" s="9"/>
    </row>
    <row r="429">
      <c r="B429" s="8"/>
      <c r="C429" s="9"/>
    </row>
    <row r="430">
      <c r="B430" s="8"/>
      <c r="C430" s="9"/>
    </row>
    <row r="431">
      <c r="B431" s="8"/>
      <c r="C431" s="9"/>
    </row>
    <row r="432">
      <c r="B432" s="8"/>
      <c r="C432" s="9"/>
    </row>
    <row r="433">
      <c r="B433" s="8"/>
      <c r="C433" s="9"/>
    </row>
    <row r="434">
      <c r="B434" s="8"/>
      <c r="C434" s="9"/>
    </row>
    <row r="435">
      <c r="B435" s="8"/>
      <c r="C435" s="9"/>
    </row>
    <row r="436">
      <c r="B436" s="8"/>
      <c r="C436" s="9"/>
    </row>
    <row r="437">
      <c r="B437" s="8"/>
      <c r="C437" s="9"/>
    </row>
    <row r="438">
      <c r="B438" s="8"/>
      <c r="C438" s="9"/>
    </row>
    <row r="439">
      <c r="B439" s="8"/>
      <c r="C439" s="9"/>
    </row>
    <row r="440">
      <c r="B440" s="8"/>
      <c r="C440" s="9"/>
    </row>
    <row r="441">
      <c r="B441" s="8"/>
      <c r="C441" s="9"/>
    </row>
    <row r="442">
      <c r="B442" s="8"/>
      <c r="C442" s="9"/>
    </row>
    <row r="443">
      <c r="B443" s="8"/>
      <c r="C443" s="9"/>
    </row>
    <row r="444">
      <c r="B444" s="8"/>
      <c r="C444" s="9"/>
    </row>
    <row r="445">
      <c r="B445" s="8"/>
      <c r="C445" s="9"/>
    </row>
    <row r="446">
      <c r="B446" s="8"/>
      <c r="C446" s="9"/>
    </row>
    <row r="447">
      <c r="B447" s="8"/>
      <c r="C447" s="9"/>
    </row>
    <row r="448">
      <c r="B448" s="8"/>
      <c r="C448" s="9"/>
    </row>
    <row r="449">
      <c r="B449" s="8"/>
      <c r="C449" s="9"/>
    </row>
    <row r="450">
      <c r="B450" s="8"/>
      <c r="C450" s="9"/>
    </row>
    <row r="451">
      <c r="B451" s="8"/>
      <c r="C451" s="9"/>
    </row>
    <row r="452">
      <c r="B452" s="8"/>
      <c r="C452" s="9"/>
    </row>
    <row r="453">
      <c r="B453" s="8"/>
      <c r="C453" s="9"/>
    </row>
    <row r="454">
      <c r="B454" s="8"/>
      <c r="C454" s="9"/>
    </row>
    <row r="455">
      <c r="B455" s="8"/>
      <c r="C455" s="9"/>
    </row>
    <row r="456">
      <c r="B456" s="8"/>
      <c r="C456" s="9"/>
    </row>
    <row r="457">
      <c r="B457" s="8"/>
      <c r="C457" s="9"/>
    </row>
    <row r="458">
      <c r="B458" s="8"/>
      <c r="C458" s="9"/>
    </row>
    <row r="459">
      <c r="B459" s="8"/>
      <c r="C459" s="9"/>
    </row>
    <row r="460">
      <c r="B460" s="8"/>
      <c r="C460" s="9"/>
    </row>
    <row r="461">
      <c r="B461" s="8"/>
      <c r="C461" s="9"/>
    </row>
    <row r="462">
      <c r="B462" s="8"/>
      <c r="C462" s="9"/>
    </row>
    <row r="463">
      <c r="B463" s="8"/>
      <c r="C463" s="9"/>
    </row>
    <row r="464">
      <c r="B464" s="8"/>
      <c r="C464" s="9"/>
    </row>
    <row r="465">
      <c r="B465" s="8"/>
      <c r="C465" s="9"/>
    </row>
    <row r="466">
      <c r="B466" s="8"/>
      <c r="C466" s="9"/>
    </row>
    <row r="467">
      <c r="B467" s="8"/>
      <c r="C467" s="9"/>
    </row>
    <row r="468">
      <c r="B468" s="8"/>
      <c r="C468" s="9"/>
    </row>
    <row r="469">
      <c r="B469" s="8"/>
      <c r="C469" s="9"/>
    </row>
    <row r="470">
      <c r="B470" s="8"/>
      <c r="C470" s="9"/>
    </row>
    <row r="471">
      <c r="B471" s="8"/>
      <c r="C471" s="9"/>
    </row>
    <row r="472">
      <c r="B472" s="8"/>
      <c r="C472" s="9"/>
    </row>
    <row r="473">
      <c r="B473" s="8"/>
      <c r="C473" s="9"/>
    </row>
    <row r="474">
      <c r="B474" s="8"/>
      <c r="C474" s="9"/>
    </row>
    <row r="475">
      <c r="B475" s="8"/>
      <c r="C475" s="9"/>
    </row>
    <row r="476">
      <c r="B476" s="8"/>
      <c r="C476" s="9"/>
    </row>
    <row r="477">
      <c r="B477" s="8"/>
      <c r="C477" s="9"/>
    </row>
    <row r="478">
      <c r="B478" s="8"/>
      <c r="C478" s="9"/>
    </row>
    <row r="479">
      <c r="B479" s="8"/>
      <c r="C479" s="9"/>
    </row>
    <row r="480">
      <c r="B480" s="8"/>
      <c r="C480" s="9"/>
    </row>
    <row r="481">
      <c r="B481" s="8"/>
      <c r="C481" s="9"/>
    </row>
    <row r="482">
      <c r="B482" s="8"/>
      <c r="C482" s="9"/>
    </row>
    <row r="483">
      <c r="B483" s="8"/>
      <c r="C483" s="9"/>
    </row>
    <row r="484">
      <c r="B484" s="8"/>
      <c r="C484" s="9"/>
    </row>
    <row r="485">
      <c r="B485" s="8"/>
      <c r="C485" s="9"/>
    </row>
    <row r="486">
      <c r="B486" s="8"/>
      <c r="C486" s="9"/>
    </row>
    <row r="487">
      <c r="B487" s="8"/>
      <c r="C487" s="9"/>
    </row>
    <row r="488">
      <c r="B488" s="8"/>
      <c r="C488" s="9"/>
    </row>
    <row r="489">
      <c r="B489" s="8"/>
      <c r="C489" s="9"/>
    </row>
    <row r="490">
      <c r="B490" s="8"/>
      <c r="C490" s="9"/>
    </row>
    <row r="491">
      <c r="B491" s="8"/>
      <c r="C491" s="9"/>
    </row>
    <row r="492">
      <c r="B492" s="8"/>
      <c r="C492" s="9"/>
    </row>
    <row r="493">
      <c r="B493" s="8"/>
      <c r="C493" s="9"/>
    </row>
    <row r="494">
      <c r="B494" s="8"/>
      <c r="C494" s="9"/>
    </row>
    <row r="495">
      <c r="B495" s="8"/>
      <c r="C495" s="9"/>
    </row>
    <row r="496">
      <c r="B496" s="8"/>
      <c r="C496" s="9"/>
    </row>
    <row r="497">
      <c r="B497" s="8"/>
      <c r="C497" s="9"/>
    </row>
    <row r="498">
      <c r="B498" s="8"/>
      <c r="C498" s="9"/>
    </row>
    <row r="499">
      <c r="B499" s="8"/>
      <c r="C499" s="9"/>
    </row>
    <row r="500">
      <c r="B500" s="8"/>
      <c r="C500" s="9"/>
    </row>
    <row r="501">
      <c r="B501" s="8"/>
      <c r="C501" s="9"/>
    </row>
    <row r="502">
      <c r="B502" s="8"/>
      <c r="C502" s="9"/>
    </row>
    <row r="503">
      <c r="B503" s="8"/>
      <c r="C503" s="9"/>
    </row>
    <row r="504">
      <c r="B504" s="8"/>
      <c r="C504" s="9"/>
    </row>
    <row r="505">
      <c r="B505" s="8"/>
      <c r="C505" s="9"/>
    </row>
    <row r="506">
      <c r="B506" s="8"/>
      <c r="C506" s="9"/>
    </row>
    <row r="507">
      <c r="B507" s="8"/>
      <c r="C507" s="9"/>
    </row>
    <row r="508">
      <c r="B508" s="8"/>
      <c r="C508" s="9"/>
    </row>
    <row r="509">
      <c r="B509" s="8"/>
      <c r="C509" s="9"/>
    </row>
    <row r="510">
      <c r="B510" s="8"/>
      <c r="C510" s="9"/>
    </row>
    <row r="511">
      <c r="B511" s="8"/>
      <c r="C511" s="9"/>
    </row>
    <row r="512">
      <c r="B512" s="8"/>
      <c r="C512" s="9"/>
    </row>
    <row r="513">
      <c r="B513" s="8"/>
      <c r="C513" s="9"/>
    </row>
    <row r="514">
      <c r="B514" s="8"/>
      <c r="C514" s="9"/>
    </row>
    <row r="515">
      <c r="B515" s="8"/>
      <c r="C515" s="9"/>
    </row>
    <row r="516">
      <c r="B516" s="8"/>
      <c r="C516" s="9"/>
    </row>
    <row r="517">
      <c r="B517" s="8"/>
      <c r="C517" s="9"/>
    </row>
    <row r="518">
      <c r="B518" s="8"/>
      <c r="C518" s="9"/>
    </row>
    <row r="519">
      <c r="B519" s="8"/>
      <c r="C519" s="9"/>
    </row>
    <row r="520">
      <c r="B520" s="8"/>
      <c r="C520" s="9"/>
    </row>
    <row r="521">
      <c r="B521" s="8"/>
      <c r="C521" s="9"/>
    </row>
    <row r="522">
      <c r="B522" s="8"/>
      <c r="C522" s="9"/>
    </row>
    <row r="523">
      <c r="B523" s="8"/>
      <c r="C523" s="9"/>
    </row>
    <row r="524">
      <c r="B524" s="8"/>
      <c r="C524" s="9"/>
    </row>
    <row r="525">
      <c r="B525" s="8"/>
      <c r="C525" s="9"/>
    </row>
    <row r="526">
      <c r="B526" s="8"/>
      <c r="C526" s="9"/>
    </row>
    <row r="527">
      <c r="B527" s="8"/>
      <c r="C527" s="9"/>
    </row>
    <row r="528">
      <c r="B528" s="8"/>
      <c r="C528" s="9"/>
    </row>
    <row r="529">
      <c r="B529" s="8"/>
      <c r="C529" s="9"/>
    </row>
    <row r="530">
      <c r="B530" s="8"/>
      <c r="C530" s="9"/>
    </row>
    <row r="531">
      <c r="B531" s="8"/>
      <c r="C531" s="9"/>
    </row>
    <row r="532">
      <c r="B532" s="8"/>
      <c r="C532" s="9"/>
    </row>
    <row r="533">
      <c r="B533" s="8"/>
      <c r="C533" s="9"/>
    </row>
    <row r="534">
      <c r="B534" s="8"/>
      <c r="C534" s="9"/>
    </row>
    <row r="535">
      <c r="B535" s="8"/>
      <c r="C535" s="9"/>
    </row>
    <row r="536">
      <c r="B536" s="8"/>
      <c r="C536" s="9"/>
    </row>
    <row r="537">
      <c r="B537" s="8"/>
      <c r="C537" s="9"/>
    </row>
    <row r="538">
      <c r="B538" s="8"/>
      <c r="C538" s="9"/>
    </row>
    <row r="539">
      <c r="B539" s="8"/>
      <c r="C539" s="9"/>
    </row>
    <row r="540">
      <c r="B540" s="8"/>
      <c r="C540" s="9"/>
    </row>
    <row r="541">
      <c r="B541" s="8"/>
      <c r="C541" s="9"/>
    </row>
    <row r="542">
      <c r="B542" s="8"/>
      <c r="C542" s="9"/>
    </row>
    <row r="543">
      <c r="B543" s="8"/>
      <c r="C543" s="9"/>
    </row>
    <row r="544">
      <c r="B544" s="8"/>
      <c r="C544" s="9"/>
    </row>
    <row r="545">
      <c r="B545" s="8"/>
      <c r="C545" s="9"/>
    </row>
    <row r="546">
      <c r="B546" s="8"/>
      <c r="C546" s="9"/>
    </row>
    <row r="547">
      <c r="B547" s="8"/>
      <c r="C547" s="9"/>
    </row>
    <row r="548">
      <c r="B548" s="8"/>
      <c r="C548" s="9"/>
    </row>
    <row r="549">
      <c r="B549" s="8"/>
      <c r="C549" s="9"/>
    </row>
    <row r="550">
      <c r="B550" s="8"/>
      <c r="C550" s="9"/>
    </row>
    <row r="551">
      <c r="B551" s="8"/>
      <c r="C551" s="9"/>
    </row>
    <row r="552">
      <c r="B552" s="8"/>
      <c r="C552" s="9"/>
    </row>
    <row r="553">
      <c r="B553" s="8"/>
      <c r="C553" s="9"/>
    </row>
    <row r="554">
      <c r="B554" s="8"/>
      <c r="C554" s="9"/>
    </row>
    <row r="555">
      <c r="B555" s="8"/>
      <c r="C555" s="9"/>
    </row>
    <row r="556">
      <c r="B556" s="8"/>
      <c r="C556" s="9"/>
    </row>
    <row r="557">
      <c r="B557" s="8"/>
      <c r="C557" s="9"/>
    </row>
    <row r="558">
      <c r="B558" s="8"/>
      <c r="C558" s="9"/>
    </row>
    <row r="559">
      <c r="B559" s="8"/>
      <c r="C559" s="9"/>
    </row>
    <row r="560">
      <c r="B560" s="8"/>
      <c r="C560" s="9"/>
    </row>
    <row r="561">
      <c r="B561" s="8"/>
      <c r="C561" s="9"/>
    </row>
    <row r="562">
      <c r="B562" s="8"/>
      <c r="C562" s="9"/>
    </row>
    <row r="563">
      <c r="B563" s="8"/>
      <c r="C563" s="9"/>
    </row>
    <row r="564">
      <c r="B564" s="8"/>
      <c r="C564" s="9"/>
    </row>
    <row r="565">
      <c r="B565" s="8"/>
      <c r="C565" s="9"/>
    </row>
    <row r="566">
      <c r="B566" s="8"/>
      <c r="C566" s="9"/>
    </row>
    <row r="567">
      <c r="B567" s="8"/>
      <c r="C567" s="9"/>
    </row>
    <row r="568">
      <c r="B568" s="8"/>
      <c r="C568" s="9"/>
    </row>
    <row r="569">
      <c r="B569" s="8"/>
      <c r="C569" s="9"/>
    </row>
    <row r="570">
      <c r="B570" s="8"/>
      <c r="C570" s="9"/>
    </row>
    <row r="571">
      <c r="B571" s="8"/>
      <c r="C571" s="9"/>
    </row>
    <row r="572">
      <c r="B572" s="8"/>
      <c r="C572" s="9"/>
    </row>
    <row r="573">
      <c r="B573" s="8"/>
      <c r="C573" s="9"/>
    </row>
    <row r="574">
      <c r="B574" s="8"/>
      <c r="C574" s="9"/>
    </row>
    <row r="575">
      <c r="B575" s="8"/>
      <c r="C575" s="9"/>
    </row>
    <row r="576">
      <c r="B576" s="8"/>
      <c r="C576" s="9"/>
    </row>
    <row r="577">
      <c r="B577" s="8"/>
      <c r="C577" s="9"/>
    </row>
    <row r="578">
      <c r="B578" s="8"/>
      <c r="C578" s="9"/>
    </row>
    <row r="579">
      <c r="B579" s="8"/>
      <c r="C579" s="9"/>
    </row>
    <row r="580">
      <c r="B580" s="8"/>
      <c r="C580" s="9"/>
    </row>
    <row r="581">
      <c r="B581" s="8"/>
      <c r="C581" s="9"/>
    </row>
    <row r="582">
      <c r="B582" s="8"/>
      <c r="C582" s="9"/>
    </row>
    <row r="583">
      <c r="B583" s="8"/>
      <c r="C583" s="9"/>
    </row>
    <row r="584">
      <c r="B584" s="8"/>
      <c r="C584" s="9"/>
    </row>
    <row r="585">
      <c r="B585" s="8"/>
      <c r="C585" s="9"/>
    </row>
    <row r="586">
      <c r="B586" s="8"/>
      <c r="C586" s="9"/>
    </row>
    <row r="587">
      <c r="B587" s="8"/>
      <c r="C587" s="9"/>
    </row>
    <row r="588">
      <c r="B588" s="8"/>
      <c r="C588" s="9"/>
    </row>
    <row r="589">
      <c r="B589" s="8"/>
      <c r="C589" s="9"/>
    </row>
    <row r="590">
      <c r="B590" s="8"/>
      <c r="C590" s="9"/>
    </row>
    <row r="591">
      <c r="B591" s="8"/>
      <c r="C591" s="9"/>
    </row>
    <row r="592">
      <c r="B592" s="8"/>
      <c r="C592" s="9"/>
    </row>
    <row r="593">
      <c r="B593" s="8"/>
      <c r="C593" s="9"/>
    </row>
    <row r="594">
      <c r="B594" s="8"/>
      <c r="C594" s="9"/>
    </row>
    <row r="595">
      <c r="B595" s="8"/>
      <c r="C595" s="9"/>
    </row>
    <row r="596">
      <c r="B596" s="8"/>
      <c r="C596" s="9"/>
    </row>
    <row r="597">
      <c r="B597" s="8"/>
      <c r="C597" s="9"/>
    </row>
    <row r="598">
      <c r="B598" s="8"/>
      <c r="C598" s="9"/>
    </row>
    <row r="599">
      <c r="B599" s="8"/>
      <c r="C599" s="9"/>
    </row>
    <row r="600">
      <c r="B600" s="8"/>
      <c r="C600" s="9"/>
    </row>
    <row r="601">
      <c r="B601" s="8"/>
      <c r="C601" s="9"/>
    </row>
    <row r="602">
      <c r="B602" s="8"/>
      <c r="C602" s="9"/>
    </row>
    <row r="603">
      <c r="B603" s="8"/>
      <c r="C603" s="9"/>
    </row>
    <row r="604">
      <c r="B604" s="8"/>
      <c r="C604" s="9"/>
    </row>
    <row r="605">
      <c r="B605" s="8"/>
      <c r="C605" s="9"/>
    </row>
    <row r="606">
      <c r="B606" s="8"/>
      <c r="C606" s="9"/>
    </row>
    <row r="607">
      <c r="B607" s="8"/>
      <c r="C607" s="9"/>
    </row>
    <row r="608">
      <c r="B608" s="8"/>
      <c r="C608" s="9"/>
    </row>
    <row r="609">
      <c r="B609" s="8"/>
      <c r="C609" s="9"/>
    </row>
    <row r="610">
      <c r="B610" s="8"/>
      <c r="C610" s="9"/>
    </row>
    <row r="611">
      <c r="B611" s="8"/>
      <c r="C611" s="9"/>
    </row>
    <row r="612">
      <c r="B612" s="8"/>
      <c r="C612" s="9"/>
    </row>
    <row r="613">
      <c r="B613" s="8"/>
      <c r="C613" s="9"/>
    </row>
    <row r="614">
      <c r="B614" s="8"/>
      <c r="C614" s="9"/>
    </row>
    <row r="615">
      <c r="B615" s="8"/>
      <c r="C615" s="9"/>
    </row>
    <row r="616">
      <c r="B616" s="8"/>
      <c r="C616" s="9"/>
    </row>
    <row r="617">
      <c r="B617" s="8"/>
      <c r="C617" s="9"/>
    </row>
    <row r="618">
      <c r="B618" s="8"/>
      <c r="C618" s="9"/>
    </row>
    <row r="619">
      <c r="B619" s="8"/>
      <c r="C619" s="9"/>
    </row>
    <row r="620">
      <c r="B620" s="8"/>
      <c r="C620" s="9"/>
    </row>
    <row r="621">
      <c r="B621" s="8"/>
      <c r="C621" s="9"/>
    </row>
    <row r="622">
      <c r="B622" s="8"/>
      <c r="C622" s="9"/>
    </row>
    <row r="623">
      <c r="B623" s="8"/>
      <c r="C623" s="9"/>
    </row>
    <row r="624">
      <c r="B624" s="8"/>
      <c r="C624" s="9"/>
    </row>
    <row r="625">
      <c r="B625" s="8"/>
      <c r="C625" s="9"/>
    </row>
    <row r="626">
      <c r="B626" s="8"/>
      <c r="C626" s="9"/>
    </row>
    <row r="627">
      <c r="B627" s="8"/>
      <c r="C627" s="9"/>
    </row>
    <row r="628">
      <c r="B628" s="8"/>
      <c r="C628" s="9"/>
    </row>
    <row r="629">
      <c r="B629" s="8"/>
      <c r="C629" s="9"/>
    </row>
    <row r="630">
      <c r="B630" s="8"/>
      <c r="C630" s="9"/>
    </row>
    <row r="631">
      <c r="B631" s="8"/>
      <c r="C631" s="9"/>
    </row>
    <row r="632">
      <c r="B632" s="8"/>
      <c r="C632" s="9"/>
    </row>
    <row r="633">
      <c r="B633" s="8"/>
      <c r="C633" s="9"/>
    </row>
    <row r="634">
      <c r="B634" s="8"/>
      <c r="C634" s="9"/>
    </row>
    <row r="635">
      <c r="B635" s="8"/>
      <c r="C635" s="9"/>
    </row>
    <row r="636">
      <c r="B636" s="8"/>
      <c r="C636" s="9"/>
    </row>
    <row r="637">
      <c r="B637" s="8"/>
      <c r="C637" s="9"/>
    </row>
    <row r="638">
      <c r="B638" s="8"/>
      <c r="C638" s="9"/>
    </row>
    <row r="639">
      <c r="B639" s="8"/>
      <c r="C639" s="9"/>
    </row>
    <row r="640">
      <c r="B640" s="8"/>
      <c r="C640" s="9"/>
    </row>
    <row r="641">
      <c r="B641" s="8"/>
      <c r="C641" s="9"/>
    </row>
    <row r="642">
      <c r="B642" s="8"/>
      <c r="C642" s="9"/>
    </row>
    <row r="643">
      <c r="B643" s="8"/>
      <c r="C643" s="9"/>
    </row>
    <row r="644">
      <c r="B644" s="8"/>
      <c r="C644" s="9"/>
    </row>
    <row r="645">
      <c r="B645" s="8"/>
      <c r="C645" s="9"/>
    </row>
    <row r="646">
      <c r="B646" s="8"/>
      <c r="C646" s="9"/>
    </row>
    <row r="647">
      <c r="B647" s="8"/>
      <c r="C647" s="9"/>
    </row>
    <row r="648">
      <c r="B648" s="8"/>
      <c r="C648" s="9"/>
    </row>
    <row r="649">
      <c r="B649" s="8"/>
      <c r="C649" s="9"/>
    </row>
    <row r="650">
      <c r="B650" s="8"/>
      <c r="C650" s="9"/>
    </row>
    <row r="651">
      <c r="B651" s="8"/>
      <c r="C651" s="9"/>
    </row>
    <row r="652">
      <c r="B652" s="8"/>
      <c r="C652" s="9"/>
    </row>
    <row r="653">
      <c r="B653" s="8"/>
      <c r="C653" s="9"/>
    </row>
    <row r="654">
      <c r="B654" s="8"/>
      <c r="C654" s="9"/>
    </row>
    <row r="655">
      <c r="B655" s="8"/>
      <c r="C655" s="9"/>
    </row>
    <row r="656">
      <c r="B656" s="8"/>
      <c r="C656" s="9"/>
    </row>
    <row r="657">
      <c r="B657" s="8"/>
      <c r="C657" s="9"/>
    </row>
    <row r="658">
      <c r="B658" s="8"/>
      <c r="C658" s="9"/>
    </row>
    <row r="659">
      <c r="B659" s="8"/>
      <c r="C659" s="9"/>
    </row>
    <row r="660">
      <c r="B660" s="8"/>
      <c r="C660" s="9"/>
    </row>
    <row r="661">
      <c r="B661" s="8"/>
      <c r="C661" s="9"/>
    </row>
    <row r="662">
      <c r="B662" s="8"/>
      <c r="C662" s="9"/>
    </row>
    <row r="663">
      <c r="B663" s="8"/>
      <c r="C663" s="9"/>
    </row>
    <row r="664">
      <c r="B664" s="8"/>
      <c r="C664" s="9"/>
    </row>
    <row r="665">
      <c r="B665" s="8"/>
      <c r="C665" s="9"/>
    </row>
    <row r="666">
      <c r="B666" s="8"/>
      <c r="C666" s="9"/>
    </row>
    <row r="667">
      <c r="B667" s="8"/>
      <c r="C667" s="9"/>
    </row>
    <row r="668">
      <c r="B668" s="8"/>
      <c r="C668" s="9"/>
    </row>
    <row r="669">
      <c r="B669" s="8"/>
      <c r="C669" s="9"/>
    </row>
    <row r="670">
      <c r="B670" s="8"/>
      <c r="C670" s="9"/>
    </row>
    <row r="671">
      <c r="B671" s="8"/>
      <c r="C671" s="9"/>
    </row>
    <row r="672">
      <c r="B672" s="8"/>
      <c r="C672" s="9"/>
    </row>
    <row r="673">
      <c r="B673" s="8"/>
      <c r="C673" s="9"/>
    </row>
    <row r="674">
      <c r="B674" s="8"/>
      <c r="C674" s="9"/>
    </row>
    <row r="675">
      <c r="B675" s="8"/>
      <c r="C675" s="9"/>
    </row>
    <row r="676">
      <c r="B676" s="8"/>
      <c r="C676" s="9"/>
    </row>
    <row r="677">
      <c r="B677" s="8"/>
      <c r="C677" s="9"/>
    </row>
    <row r="678">
      <c r="B678" s="8"/>
      <c r="C678" s="9"/>
    </row>
    <row r="679">
      <c r="B679" s="8"/>
      <c r="C679" s="9"/>
    </row>
    <row r="680">
      <c r="B680" s="8"/>
      <c r="C680" s="9"/>
    </row>
    <row r="681">
      <c r="B681" s="8"/>
      <c r="C681" s="9"/>
    </row>
    <row r="682">
      <c r="B682" s="8"/>
      <c r="C682" s="9"/>
    </row>
    <row r="683">
      <c r="B683" s="8"/>
      <c r="C683" s="9"/>
    </row>
    <row r="684">
      <c r="B684" s="8"/>
      <c r="C684" s="9"/>
    </row>
    <row r="685">
      <c r="B685" s="8"/>
      <c r="C685" s="9"/>
    </row>
    <row r="686">
      <c r="B686" s="8"/>
      <c r="C686" s="9"/>
    </row>
    <row r="687">
      <c r="B687" s="8"/>
      <c r="C687" s="9"/>
    </row>
    <row r="688">
      <c r="B688" s="8"/>
      <c r="C688" s="9"/>
    </row>
    <row r="689">
      <c r="B689" s="8"/>
      <c r="C689" s="9"/>
    </row>
    <row r="690">
      <c r="B690" s="8"/>
      <c r="C690" s="9"/>
    </row>
    <row r="691">
      <c r="B691" s="8"/>
      <c r="C691" s="9"/>
    </row>
    <row r="692">
      <c r="B692" s="8"/>
      <c r="C692" s="9"/>
    </row>
    <row r="693">
      <c r="B693" s="8"/>
      <c r="C693" s="9"/>
    </row>
    <row r="694">
      <c r="B694" s="8"/>
      <c r="C694" s="9"/>
    </row>
    <row r="695">
      <c r="B695" s="8"/>
      <c r="C695" s="9"/>
    </row>
    <row r="696">
      <c r="B696" s="8"/>
      <c r="C696" s="9"/>
    </row>
    <row r="697">
      <c r="B697" s="8"/>
      <c r="C697" s="9"/>
    </row>
    <row r="698">
      <c r="B698" s="8"/>
      <c r="C698" s="9"/>
    </row>
    <row r="699">
      <c r="B699" s="8"/>
      <c r="C699" s="9"/>
    </row>
    <row r="700">
      <c r="B700" s="8"/>
      <c r="C700" s="9"/>
    </row>
    <row r="701">
      <c r="B701" s="8"/>
      <c r="C701" s="9"/>
    </row>
    <row r="702">
      <c r="B702" s="8"/>
      <c r="C702" s="9"/>
    </row>
    <row r="703">
      <c r="B703" s="8"/>
      <c r="C703" s="9"/>
    </row>
    <row r="704">
      <c r="B704" s="8"/>
      <c r="C704" s="9"/>
    </row>
    <row r="705">
      <c r="B705" s="8"/>
      <c r="C705" s="9"/>
    </row>
    <row r="706">
      <c r="B706" s="8"/>
      <c r="C706" s="9"/>
    </row>
    <row r="707">
      <c r="B707" s="8"/>
      <c r="C707" s="9"/>
    </row>
    <row r="708">
      <c r="B708" s="8"/>
      <c r="C708" s="9"/>
    </row>
    <row r="709">
      <c r="B709" s="8"/>
      <c r="C709" s="9"/>
    </row>
    <row r="710">
      <c r="B710" s="8"/>
      <c r="C710" s="9"/>
    </row>
    <row r="711">
      <c r="B711" s="8"/>
      <c r="C711" s="9"/>
    </row>
    <row r="712">
      <c r="B712" s="8"/>
      <c r="C712" s="9"/>
    </row>
    <row r="713">
      <c r="B713" s="8"/>
      <c r="C713" s="9"/>
    </row>
    <row r="714">
      <c r="B714" s="8"/>
      <c r="C714" s="9"/>
    </row>
    <row r="715">
      <c r="B715" s="8"/>
      <c r="C715" s="9"/>
    </row>
    <row r="716">
      <c r="B716" s="8"/>
      <c r="C716" s="9"/>
    </row>
    <row r="717">
      <c r="B717" s="8"/>
      <c r="C717" s="9"/>
    </row>
    <row r="718">
      <c r="B718" s="8"/>
      <c r="C718" s="9"/>
    </row>
    <row r="719">
      <c r="B719" s="8"/>
      <c r="C719" s="9"/>
    </row>
    <row r="720">
      <c r="B720" s="8"/>
      <c r="C720" s="9"/>
    </row>
    <row r="721">
      <c r="B721" s="8"/>
      <c r="C721" s="9"/>
    </row>
    <row r="722">
      <c r="B722" s="8"/>
      <c r="C722" s="9"/>
    </row>
    <row r="723">
      <c r="B723" s="8"/>
      <c r="C723" s="9"/>
    </row>
    <row r="724">
      <c r="B724" s="8"/>
      <c r="C724" s="9"/>
    </row>
    <row r="725">
      <c r="B725" s="8"/>
      <c r="C725" s="9"/>
    </row>
    <row r="726">
      <c r="B726" s="8"/>
      <c r="C726" s="9"/>
    </row>
    <row r="727">
      <c r="B727" s="8"/>
      <c r="C727" s="9"/>
    </row>
    <row r="728">
      <c r="B728" s="8"/>
      <c r="C728" s="9"/>
    </row>
    <row r="729">
      <c r="B729" s="8"/>
      <c r="C729" s="9"/>
    </row>
    <row r="730">
      <c r="B730" s="8"/>
      <c r="C730" s="9"/>
    </row>
    <row r="731">
      <c r="B731" s="8"/>
      <c r="C731" s="9"/>
    </row>
    <row r="732">
      <c r="B732" s="8"/>
      <c r="C732" s="9"/>
    </row>
    <row r="733">
      <c r="B733" s="8"/>
      <c r="C733" s="9"/>
    </row>
    <row r="734">
      <c r="B734" s="8"/>
      <c r="C734" s="9"/>
    </row>
    <row r="735">
      <c r="B735" s="8"/>
      <c r="C735" s="9"/>
    </row>
    <row r="736">
      <c r="B736" s="8"/>
      <c r="C736" s="9"/>
    </row>
    <row r="737">
      <c r="B737" s="8"/>
      <c r="C737" s="9"/>
    </row>
    <row r="738">
      <c r="B738" s="8"/>
      <c r="C738" s="9"/>
    </row>
    <row r="739">
      <c r="B739" s="8"/>
      <c r="C739" s="9"/>
    </row>
    <row r="740">
      <c r="B740" s="8"/>
      <c r="C740" s="9"/>
    </row>
    <row r="741">
      <c r="B741" s="8"/>
      <c r="C741" s="9"/>
    </row>
    <row r="742">
      <c r="B742" s="8"/>
      <c r="C742" s="9"/>
    </row>
    <row r="743">
      <c r="B743" s="8"/>
      <c r="C743" s="9"/>
    </row>
    <row r="744">
      <c r="B744" s="8"/>
      <c r="C744" s="9"/>
    </row>
    <row r="745">
      <c r="B745" s="8"/>
      <c r="C745" s="9"/>
    </row>
    <row r="746">
      <c r="B746" s="8"/>
      <c r="C746" s="9"/>
    </row>
    <row r="747">
      <c r="B747" s="8"/>
      <c r="C747" s="9"/>
    </row>
    <row r="748">
      <c r="B748" s="8"/>
      <c r="C748" s="9"/>
    </row>
    <row r="749">
      <c r="B749" s="8"/>
      <c r="C749" s="9"/>
    </row>
    <row r="750">
      <c r="B750" s="8"/>
      <c r="C750" s="9"/>
    </row>
    <row r="751">
      <c r="B751" s="8"/>
      <c r="C751" s="9"/>
    </row>
    <row r="752">
      <c r="B752" s="8"/>
      <c r="C752" s="9"/>
    </row>
    <row r="753">
      <c r="B753" s="8"/>
      <c r="C753" s="9"/>
    </row>
    <row r="754">
      <c r="B754" s="8"/>
      <c r="C754" s="9"/>
    </row>
    <row r="755">
      <c r="B755" s="8"/>
      <c r="C755" s="9"/>
    </row>
    <row r="756">
      <c r="B756" s="8"/>
      <c r="C756" s="9"/>
    </row>
    <row r="757">
      <c r="B757" s="8"/>
      <c r="C757" s="9"/>
    </row>
    <row r="758">
      <c r="B758" s="8"/>
      <c r="C758" s="9"/>
    </row>
    <row r="759">
      <c r="B759" s="8"/>
      <c r="C759" s="9"/>
    </row>
    <row r="760">
      <c r="B760" s="8"/>
      <c r="C760" s="9"/>
    </row>
    <row r="761">
      <c r="B761" s="8"/>
      <c r="C761" s="9"/>
    </row>
    <row r="762">
      <c r="B762" s="8"/>
      <c r="C762" s="9"/>
    </row>
    <row r="763">
      <c r="B763" s="8"/>
      <c r="C763" s="9"/>
    </row>
    <row r="764">
      <c r="B764" s="8"/>
      <c r="C764" s="9"/>
    </row>
    <row r="765">
      <c r="B765" s="8"/>
      <c r="C765" s="9"/>
    </row>
    <row r="766">
      <c r="B766" s="8"/>
      <c r="C766" s="9"/>
    </row>
    <row r="767">
      <c r="B767" s="8"/>
      <c r="C767" s="9"/>
    </row>
    <row r="768">
      <c r="B768" s="8"/>
      <c r="C768" s="9"/>
    </row>
    <row r="769">
      <c r="B769" s="8"/>
      <c r="C769" s="9"/>
    </row>
    <row r="770">
      <c r="B770" s="8"/>
      <c r="C770" s="9"/>
    </row>
    <row r="771">
      <c r="B771" s="8"/>
      <c r="C771" s="9"/>
    </row>
    <row r="772">
      <c r="B772" s="8"/>
      <c r="C772" s="9"/>
    </row>
    <row r="773">
      <c r="B773" s="8"/>
      <c r="C773" s="9"/>
    </row>
    <row r="774">
      <c r="B774" s="8"/>
      <c r="C774" s="9"/>
    </row>
    <row r="775">
      <c r="B775" s="8"/>
      <c r="C775" s="9"/>
    </row>
    <row r="776">
      <c r="B776" s="8"/>
      <c r="C776" s="9"/>
    </row>
    <row r="777">
      <c r="B777" s="8"/>
      <c r="C777" s="9"/>
    </row>
    <row r="778">
      <c r="B778" s="8"/>
      <c r="C778" s="9"/>
    </row>
    <row r="779">
      <c r="B779" s="8"/>
      <c r="C779" s="9"/>
    </row>
    <row r="780">
      <c r="B780" s="8"/>
      <c r="C780" s="9"/>
    </row>
    <row r="781">
      <c r="B781" s="8"/>
      <c r="C781" s="9"/>
    </row>
    <row r="782">
      <c r="B782" s="8"/>
      <c r="C782" s="9"/>
    </row>
    <row r="783">
      <c r="B783" s="8"/>
      <c r="C783" s="9"/>
    </row>
    <row r="784">
      <c r="B784" s="8"/>
      <c r="C784" s="9"/>
    </row>
    <row r="785">
      <c r="B785" s="8"/>
      <c r="C785" s="9"/>
    </row>
    <row r="786">
      <c r="B786" s="8"/>
      <c r="C786" s="9"/>
    </row>
    <row r="787">
      <c r="B787" s="8"/>
      <c r="C787" s="9"/>
    </row>
    <row r="788">
      <c r="B788" s="8"/>
      <c r="C788" s="9"/>
    </row>
    <row r="789">
      <c r="B789" s="8"/>
      <c r="C789" s="9"/>
    </row>
    <row r="790">
      <c r="B790" s="8"/>
      <c r="C790" s="9"/>
    </row>
    <row r="791">
      <c r="B791" s="8"/>
      <c r="C791" s="9"/>
    </row>
    <row r="792">
      <c r="B792" s="8"/>
      <c r="C792" s="9"/>
    </row>
    <row r="793">
      <c r="B793" s="8"/>
      <c r="C793" s="9"/>
    </row>
    <row r="794">
      <c r="B794" s="8"/>
      <c r="C794" s="9"/>
    </row>
    <row r="795">
      <c r="B795" s="8"/>
      <c r="C795" s="9"/>
    </row>
    <row r="796">
      <c r="B796" s="8"/>
      <c r="C796" s="9"/>
    </row>
    <row r="797">
      <c r="B797" s="8"/>
      <c r="C797" s="9"/>
    </row>
    <row r="798">
      <c r="B798" s="8"/>
      <c r="C798" s="9"/>
    </row>
    <row r="799">
      <c r="B799" s="8"/>
      <c r="C799" s="9"/>
    </row>
    <row r="800">
      <c r="B800" s="8"/>
      <c r="C800" s="9"/>
    </row>
    <row r="801">
      <c r="B801" s="8"/>
      <c r="C801" s="9"/>
    </row>
    <row r="802">
      <c r="B802" s="8"/>
      <c r="C802" s="9"/>
    </row>
    <row r="803">
      <c r="B803" s="8"/>
      <c r="C803" s="9"/>
    </row>
    <row r="804">
      <c r="B804" s="8"/>
      <c r="C804" s="9"/>
    </row>
    <row r="805">
      <c r="B805" s="8"/>
      <c r="C805" s="9"/>
    </row>
    <row r="806">
      <c r="B806" s="8"/>
      <c r="C806" s="9"/>
    </row>
    <row r="807">
      <c r="B807" s="8"/>
      <c r="C807" s="9"/>
    </row>
    <row r="808">
      <c r="B808" s="8"/>
      <c r="C808" s="9"/>
    </row>
    <row r="809">
      <c r="B809" s="8"/>
      <c r="C809" s="9"/>
    </row>
    <row r="810">
      <c r="B810" s="8"/>
      <c r="C810" s="9"/>
    </row>
    <row r="811">
      <c r="B811" s="8"/>
      <c r="C811" s="9"/>
    </row>
    <row r="812">
      <c r="B812" s="8"/>
      <c r="C812" s="9"/>
    </row>
    <row r="813">
      <c r="B813" s="8"/>
      <c r="C813" s="9"/>
    </row>
    <row r="814">
      <c r="B814" s="8"/>
      <c r="C814" s="9"/>
    </row>
    <row r="815">
      <c r="B815" s="8"/>
      <c r="C815" s="9"/>
    </row>
    <row r="816">
      <c r="B816" s="8"/>
      <c r="C816" s="9"/>
    </row>
    <row r="817">
      <c r="B817" s="8"/>
      <c r="C817" s="9"/>
    </row>
    <row r="818">
      <c r="B818" s="8"/>
      <c r="C818" s="9"/>
    </row>
    <row r="819">
      <c r="B819" s="8"/>
      <c r="C819" s="9"/>
    </row>
    <row r="820">
      <c r="B820" s="8"/>
      <c r="C820" s="9"/>
    </row>
    <row r="821">
      <c r="B821" s="8"/>
      <c r="C821" s="9"/>
    </row>
    <row r="822">
      <c r="B822" s="8"/>
      <c r="C822" s="9"/>
    </row>
    <row r="823">
      <c r="B823" s="8"/>
      <c r="C823" s="9"/>
    </row>
    <row r="824">
      <c r="B824" s="8"/>
      <c r="C824" s="9"/>
    </row>
    <row r="825">
      <c r="B825" s="8"/>
      <c r="C825" s="9"/>
    </row>
    <row r="826">
      <c r="B826" s="8"/>
      <c r="C826" s="9"/>
    </row>
    <row r="827">
      <c r="B827" s="8"/>
      <c r="C827" s="9"/>
    </row>
    <row r="828">
      <c r="B828" s="8"/>
      <c r="C828" s="9"/>
    </row>
    <row r="829">
      <c r="B829" s="8"/>
      <c r="C829" s="9"/>
    </row>
    <row r="830">
      <c r="B830" s="8"/>
      <c r="C830" s="9"/>
    </row>
    <row r="831">
      <c r="B831" s="8"/>
      <c r="C831" s="9"/>
    </row>
    <row r="832">
      <c r="B832" s="8"/>
      <c r="C832" s="9"/>
    </row>
    <row r="833">
      <c r="B833" s="8"/>
      <c r="C833" s="9"/>
    </row>
    <row r="834">
      <c r="B834" s="8"/>
      <c r="C834" s="9"/>
    </row>
    <row r="835">
      <c r="B835" s="8"/>
      <c r="C835" s="9"/>
    </row>
    <row r="836">
      <c r="B836" s="8"/>
      <c r="C836" s="9"/>
    </row>
    <row r="837">
      <c r="B837" s="8"/>
      <c r="C837" s="9"/>
    </row>
    <row r="838">
      <c r="B838" s="8"/>
      <c r="C838" s="9"/>
    </row>
    <row r="839">
      <c r="B839" s="8"/>
      <c r="C839" s="9"/>
    </row>
    <row r="840">
      <c r="B840" s="8"/>
      <c r="C840" s="9"/>
    </row>
    <row r="841">
      <c r="B841" s="8"/>
      <c r="C841" s="9"/>
    </row>
    <row r="842">
      <c r="B842" s="8"/>
      <c r="C842" s="9"/>
    </row>
    <row r="843">
      <c r="B843" s="8"/>
      <c r="C843" s="9"/>
    </row>
    <row r="844">
      <c r="B844" s="8"/>
      <c r="C844" s="9"/>
    </row>
    <row r="845">
      <c r="B845" s="8"/>
      <c r="C845" s="9"/>
    </row>
    <row r="846">
      <c r="B846" s="8"/>
      <c r="C846" s="9"/>
    </row>
    <row r="847">
      <c r="B847" s="8"/>
      <c r="C847" s="9"/>
    </row>
    <row r="848">
      <c r="B848" s="8"/>
      <c r="C848" s="9"/>
    </row>
    <row r="849">
      <c r="B849" s="8"/>
      <c r="C849" s="9"/>
    </row>
    <row r="850">
      <c r="B850" s="8"/>
      <c r="C850" s="9"/>
    </row>
    <row r="851">
      <c r="B851" s="8"/>
      <c r="C851" s="9"/>
    </row>
    <row r="852">
      <c r="B852" s="8"/>
      <c r="C852" s="9"/>
    </row>
    <row r="853">
      <c r="B853" s="8"/>
      <c r="C853" s="9"/>
    </row>
    <row r="854">
      <c r="B854" s="8"/>
      <c r="C854" s="9"/>
    </row>
    <row r="855">
      <c r="B855" s="8"/>
      <c r="C855" s="9"/>
    </row>
    <row r="856">
      <c r="B856" s="8"/>
      <c r="C856" s="9"/>
    </row>
    <row r="857">
      <c r="B857" s="8"/>
      <c r="C857" s="9"/>
    </row>
    <row r="858">
      <c r="B858" s="8"/>
      <c r="C858" s="9"/>
    </row>
    <row r="859">
      <c r="B859" s="8"/>
      <c r="C859" s="9"/>
    </row>
    <row r="860">
      <c r="B860" s="8"/>
      <c r="C860" s="9"/>
    </row>
    <row r="861">
      <c r="B861" s="8"/>
      <c r="C861" s="9"/>
    </row>
    <row r="862">
      <c r="B862" s="8"/>
      <c r="C862" s="9"/>
    </row>
    <row r="863">
      <c r="B863" s="8"/>
      <c r="C863" s="9"/>
    </row>
    <row r="864">
      <c r="B864" s="8"/>
      <c r="C864" s="9"/>
    </row>
    <row r="865">
      <c r="B865" s="8"/>
      <c r="C865" s="9"/>
    </row>
    <row r="866">
      <c r="B866" s="8"/>
      <c r="C866" s="9"/>
    </row>
    <row r="867">
      <c r="B867" s="8"/>
      <c r="C867" s="9"/>
    </row>
    <row r="868">
      <c r="B868" s="8"/>
      <c r="C868" s="9"/>
    </row>
    <row r="869">
      <c r="B869" s="8"/>
      <c r="C869" s="9"/>
    </row>
    <row r="870">
      <c r="B870" s="8"/>
      <c r="C870" s="9"/>
    </row>
    <row r="871">
      <c r="B871" s="8"/>
      <c r="C871" s="9"/>
    </row>
    <row r="872">
      <c r="B872" s="8"/>
      <c r="C872" s="9"/>
    </row>
    <row r="873">
      <c r="B873" s="8"/>
      <c r="C873" s="9"/>
    </row>
    <row r="874">
      <c r="B874" s="8"/>
      <c r="C874" s="9"/>
    </row>
    <row r="875">
      <c r="B875" s="8"/>
      <c r="C875" s="9"/>
    </row>
    <row r="876">
      <c r="B876" s="8"/>
      <c r="C876" s="9"/>
    </row>
    <row r="877">
      <c r="B877" s="8"/>
      <c r="C877" s="9"/>
    </row>
    <row r="878">
      <c r="B878" s="8"/>
      <c r="C878" s="9"/>
    </row>
    <row r="879">
      <c r="B879" s="8"/>
      <c r="C879" s="9"/>
    </row>
    <row r="880">
      <c r="B880" s="8"/>
      <c r="C880" s="9"/>
    </row>
    <row r="881">
      <c r="B881" s="8"/>
      <c r="C881" s="9"/>
    </row>
    <row r="882">
      <c r="B882" s="8"/>
      <c r="C882" s="9"/>
    </row>
    <row r="883">
      <c r="B883" s="8"/>
      <c r="C883" s="9"/>
    </row>
    <row r="884">
      <c r="B884" s="8"/>
      <c r="C884" s="9"/>
    </row>
    <row r="885">
      <c r="B885" s="8"/>
      <c r="C885" s="9"/>
    </row>
    <row r="886">
      <c r="B886" s="8"/>
      <c r="C886" s="9"/>
    </row>
    <row r="887">
      <c r="B887" s="8"/>
      <c r="C887" s="9"/>
    </row>
    <row r="888">
      <c r="B888" s="8"/>
      <c r="C888" s="9"/>
    </row>
    <row r="889">
      <c r="B889" s="8"/>
      <c r="C889" s="9"/>
    </row>
    <row r="890">
      <c r="B890" s="8"/>
      <c r="C890" s="9"/>
    </row>
    <row r="891">
      <c r="B891" s="8"/>
      <c r="C891" s="9"/>
    </row>
    <row r="892">
      <c r="B892" s="8"/>
      <c r="C892" s="9"/>
    </row>
    <row r="893">
      <c r="B893" s="8"/>
      <c r="C893" s="9"/>
    </row>
    <row r="894">
      <c r="B894" s="8"/>
      <c r="C894" s="9"/>
    </row>
    <row r="895">
      <c r="B895" s="8"/>
      <c r="C895" s="9"/>
    </row>
    <row r="896">
      <c r="B896" s="8"/>
      <c r="C896" s="9"/>
    </row>
    <row r="897">
      <c r="B897" s="8"/>
      <c r="C897" s="9"/>
    </row>
    <row r="898">
      <c r="B898" s="8"/>
      <c r="C898" s="9"/>
    </row>
    <row r="899">
      <c r="B899" s="8"/>
      <c r="C899" s="9"/>
    </row>
    <row r="900">
      <c r="B900" s="8"/>
      <c r="C900" s="9"/>
    </row>
    <row r="901">
      <c r="B901" s="8"/>
      <c r="C901" s="9"/>
    </row>
    <row r="902">
      <c r="B902" s="8"/>
      <c r="C902" s="9"/>
    </row>
    <row r="903">
      <c r="B903" s="8"/>
      <c r="C903" s="9"/>
    </row>
    <row r="904">
      <c r="B904" s="8"/>
      <c r="C904" s="9"/>
    </row>
    <row r="905">
      <c r="B905" s="8"/>
      <c r="C905" s="9"/>
    </row>
    <row r="906">
      <c r="B906" s="8"/>
      <c r="C906" s="9"/>
    </row>
    <row r="907">
      <c r="B907" s="8"/>
      <c r="C907" s="9"/>
    </row>
    <row r="908">
      <c r="B908" s="8"/>
      <c r="C908" s="9"/>
    </row>
    <row r="909">
      <c r="B909" s="8"/>
      <c r="C909" s="9"/>
    </row>
    <row r="910">
      <c r="B910" s="8"/>
      <c r="C910" s="9"/>
    </row>
    <row r="911">
      <c r="B911" s="8"/>
      <c r="C911" s="9"/>
    </row>
    <row r="912">
      <c r="B912" s="8"/>
      <c r="C912" s="9"/>
    </row>
    <row r="913">
      <c r="B913" s="8"/>
      <c r="C913" s="9"/>
    </row>
    <row r="914">
      <c r="B914" s="8"/>
      <c r="C914" s="9"/>
    </row>
    <row r="915">
      <c r="B915" s="8"/>
      <c r="C915" s="9"/>
    </row>
    <row r="916">
      <c r="B916" s="8"/>
      <c r="C916" s="9"/>
    </row>
    <row r="917">
      <c r="B917" s="8"/>
      <c r="C917" s="9"/>
    </row>
    <row r="918">
      <c r="B918" s="8"/>
      <c r="C918" s="9"/>
    </row>
    <row r="919">
      <c r="B919" s="8"/>
      <c r="C919" s="9"/>
    </row>
    <row r="920">
      <c r="B920" s="8"/>
      <c r="C920" s="9"/>
    </row>
    <row r="921">
      <c r="B921" s="8"/>
      <c r="C921" s="9"/>
    </row>
    <row r="922">
      <c r="B922" s="8"/>
      <c r="C922" s="9"/>
    </row>
    <row r="923">
      <c r="B923" s="8"/>
      <c r="C923" s="9"/>
    </row>
    <row r="924">
      <c r="B924" s="8"/>
      <c r="C924" s="9"/>
    </row>
    <row r="925">
      <c r="B925" s="8"/>
      <c r="C925" s="9"/>
    </row>
    <row r="926">
      <c r="B926" s="8"/>
      <c r="C926" s="9"/>
    </row>
    <row r="927">
      <c r="B927" s="8"/>
      <c r="C927" s="9"/>
    </row>
    <row r="928">
      <c r="B928" s="8"/>
      <c r="C928" s="9"/>
    </row>
    <row r="929">
      <c r="B929" s="8"/>
      <c r="C929" s="9"/>
    </row>
    <row r="930">
      <c r="B930" s="8"/>
      <c r="C930" s="9"/>
    </row>
    <row r="931">
      <c r="B931" s="8"/>
      <c r="C931" s="9"/>
    </row>
    <row r="932">
      <c r="B932" s="8"/>
      <c r="C932" s="9"/>
    </row>
    <row r="933">
      <c r="B933" s="8"/>
      <c r="C933" s="9"/>
    </row>
    <row r="934">
      <c r="B934" s="8"/>
      <c r="C934" s="9"/>
    </row>
    <row r="935">
      <c r="B935" s="8"/>
      <c r="C935" s="9"/>
    </row>
    <row r="936">
      <c r="B936" s="8"/>
      <c r="C936" s="9"/>
    </row>
    <row r="937">
      <c r="B937" s="8"/>
      <c r="C937" s="9"/>
    </row>
    <row r="938">
      <c r="B938" s="8"/>
      <c r="C938" s="9"/>
    </row>
    <row r="939">
      <c r="B939" s="8"/>
      <c r="C939" s="9"/>
    </row>
    <row r="940">
      <c r="B940" s="8"/>
      <c r="C940" s="9"/>
    </row>
    <row r="941">
      <c r="B941" s="8"/>
      <c r="C941" s="9"/>
    </row>
    <row r="942">
      <c r="B942" s="8"/>
      <c r="C942" s="9"/>
    </row>
    <row r="943">
      <c r="B943" s="8"/>
      <c r="C943" s="9"/>
    </row>
    <row r="944">
      <c r="B944" s="8"/>
      <c r="C944" s="9"/>
    </row>
    <row r="945">
      <c r="B945" s="8"/>
      <c r="C945" s="9"/>
    </row>
    <row r="946">
      <c r="B946" s="8"/>
      <c r="C946" s="9"/>
    </row>
    <row r="947">
      <c r="B947" s="8"/>
      <c r="C947" s="9"/>
    </row>
    <row r="948">
      <c r="B948" s="8"/>
      <c r="C948" s="9"/>
    </row>
    <row r="949">
      <c r="B949" s="8"/>
      <c r="C949" s="9"/>
    </row>
    <row r="950">
      <c r="B950" s="8"/>
      <c r="C950" s="9"/>
    </row>
    <row r="951">
      <c r="B951" s="8"/>
      <c r="C951" s="9"/>
    </row>
    <row r="952">
      <c r="B952" s="8"/>
      <c r="C952" s="9"/>
    </row>
    <row r="953">
      <c r="B953" s="8"/>
      <c r="C953" s="9"/>
    </row>
    <row r="954">
      <c r="B954" s="8"/>
      <c r="C954" s="9"/>
    </row>
    <row r="955">
      <c r="B955" s="8"/>
      <c r="C955" s="9"/>
    </row>
    <row r="956">
      <c r="B956" s="8"/>
      <c r="C956" s="9"/>
    </row>
    <row r="957">
      <c r="B957" s="8"/>
      <c r="C957" s="9"/>
    </row>
    <row r="958">
      <c r="B958" s="8"/>
      <c r="C958" s="9"/>
    </row>
    <row r="959">
      <c r="B959" s="8"/>
      <c r="C959" s="9"/>
    </row>
    <row r="960">
      <c r="B960" s="8"/>
      <c r="C960" s="9"/>
    </row>
    <row r="961">
      <c r="B961" s="8"/>
      <c r="C961" s="9"/>
    </row>
    <row r="962">
      <c r="B962" s="8"/>
      <c r="C962" s="9"/>
    </row>
    <row r="963">
      <c r="B963" s="8"/>
      <c r="C963" s="9"/>
    </row>
    <row r="964">
      <c r="B964" s="8"/>
      <c r="C964" s="9"/>
    </row>
    <row r="965">
      <c r="B965" s="8"/>
      <c r="C965" s="9"/>
    </row>
    <row r="966">
      <c r="B966" s="8"/>
      <c r="C966" s="9"/>
    </row>
    <row r="967">
      <c r="B967" s="8"/>
      <c r="C967" s="9"/>
    </row>
    <row r="968">
      <c r="B968" s="8"/>
      <c r="C968" s="9"/>
    </row>
    <row r="969">
      <c r="B969" s="8"/>
      <c r="C969" s="9"/>
    </row>
    <row r="970">
      <c r="B970" s="8"/>
      <c r="C970" s="9"/>
    </row>
    <row r="971">
      <c r="B971" s="8"/>
      <c r="C971" s="9"/>
    </row>
    <row r="972">
      <c r="B972" s="8"/>
      <c r="C972" s="9"/>
    </row>
    <row r="973">
      <c r="B973" s="8"/>
      <c r="C973" s="9"/>
    </row>
    <row r="974">
      <c r="B974" s="8"/>
      <c r="C974" s="9"/>
    </row>
    <row r="975">
      <c r="B975" s="8"/>
      <c r="C975" s="9"/>
    </row>
    <row r="976">
      <c r="B976" s="8"/>
      <c r="C976" s="9"/>
    </row>
    <row r="977">
      <c r="B977" s="8"/>
      <c r="C977" s="9"/>
    </row>
    <row r="978">
      <c r="B978" s="8"/>
      <c r="C978" s="9"/>
    </row>
    <row r="979">
      <c r="B979" s="8"/>
      <c r="C979" s="9"/>
    </row>
    <row r="980">
      <c r="B980" s="8"/>
      <c r="C980" s="9"/>
    </row>
    <row r="981">
      <c r="B981" s="8"/>
      <c r="C981" s="9"/>
    </row>
    <row r="982">
      <c r="B982" s="8"/>
      <c r="C982" s="9"/>
    </row>
    <row r="983">
      <c r="B983" s="8"/>
      <c r="C983" s="9"/>
    </row>
    <row r="984">
      <c r="B984" s="8"/>
      <c r="C984" s="9"/>
    </row>
    <row r="985">
      <c r="B985" s="8"/>
      <c r="C985" s="9"/>
    </row>
    <row r="986">
      <c r="B986" s="8"/>
      <c r="C986" s="9"/>
    </row>
    <row r="987">
      <c r="B987" s="8"/>
      <c r="C987" s="9"/>
    </row>
    <row r="988">
      <c r="B988" s="8"/>
      <c r="C988" s="9"/>
    </row>
    <row r="989">
      <c r="B989" s="8"/>
      <c r="C989" s="9"/>
    </row>
    <row r="990">
      <c r="B990" s="8"/>
      <c r="C990" s="9"/>
    </row>
    <row r="991">
      <c r="B991" s="8"/>
      <c r="C991" s="9"/>
    </row>
    <row r="992">
      <c r="B992" s="8"/>
      <c r="C992" s="9"/>
    </row>
    <row r="993">
      <c r="B993" s="8"/>
      <c r="C993" s="9"/>
    </row>
    <row r="994">
      <c r="B994" s="8"/>
      <c r="C994" s="9"/>
    </row>
    <row r="995">
      <c r="B995" s="8"/>
      <c r="C995" s="9"/>
    </row>
    <row r="996">
      <c r="B996" s="8"/>
      <c r="C996" s="9"/>
    </row>
    <row r="997">
      <c r="B997" s="8"/>
      <c r="C997" s="9"/>
    </row>
    <row r="998">
      <c r="B998" s="8"/>
      <c r="C998" s="9"/>
    </row>
    <row r="999">
      <c r="B999" s="8"/>
      <c r="C999" s="9"/>
    </row>
    <row r="1000">
      <c r="B1000" s="8"/>
      <c r="C1000" s="9"/>
    </row>
    <row r="1001">
      <c r="B1001" s="8"/>
      <c r="C10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0.13"/>
    <col customWidth="1" min="3" max="3" width="13.88"/>
    <col customWidth="1" min="4" max="4" width="69.13"/>
    <col customWidth="1" min="7" max="7" width="15.25"/>
    <col customWidth="1" min="8" max="8" width="10.13"/>
    <col customWidth="1" min="9" max="9" width="16.13"/>
    <col customWidth="1" min="10" max="10" width="66.0"/>
  </cols>
  <sheetData>
    <row r="1">
      <c r="A1" s="10" t="str">
        <f>IFERROR(__xludf.DUMMYFUNCTION("QUERY('Electrical Items'!A1:L179,""SELECT I, H, sum(K) WHERE I='Main' group by I, H order by I, H"",1)"),"Breaker Box")</f>
        <v>Breaker Box</v>
      </c>
      <c r="B1" s="11" t="str">
        <f>IFERROR(__xludf.DUMMYFUNCTION("""COMPUTED_VALUE"""),"Breaker")</f>
        <v>Breaker</v>
      </c>
      <c r="C1" s="12" t="str">
        <f>IFERROR(__xludf.DUMMYFUNCTION("""COMPUTED_VALUE"""),"sum Power draw")</f>
        <v>sum Power draw</v>
      </c>
      <c r="D1" s="13" t="s">
        <v>9</v>
      </c>
      <c r="E1" s="11"/>
      <c r="F1" s="10"/>
      <c r="G1" s="11" t="str">
        <f>IFERROR(__xludf.DUMMYFUNCTION("QUERY('Electrical Items'!G1:R179,""SELECT I, H, sum(K) WHERE I='Utility Subpanel' group by I, H order by I, H"",1)"),"Breaker Box")</f>
        <v>Breaker Box</v>
      </c>
      <c r="H1" s="11" t="str">
        <f>IFERROR(__xludf.DUMMYFUNCTION("""COMPUTED_VALUE"""),"Breaker")</f>
        <v>Breaker</v>
      </c>
      <c r="I1" s="12" t="str">
        <f>IFERROR(__xludf.DUMMYFUNCTION("""COMPUTED_VALUE"""),"sum Power draw")</f>
        <v>sum Power draw</v>
      </c>
      <c r="J1" s="14" t="s">
        <v>9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tr">
        <f>IFERROR(__xludf.DUMMYFUNCTION("""COMPUTED_VALUE"""),"Main")</f>
        <v>Main</v>
      </c>
      <c r="B2" s="17" t="str">
        <f>IFERROR(__xludf.DUMMYFUNCTION("""COMPUTED_VALUE"""),"M10L")</f>
        <v>M10L</v>
      </c>
      <c r="C2" s="18">
        <f>IFERROR(__xludf.DUMMYFUNCTION("""COMPUTED_VALUE"""),2100.0)</f>
        <v>2100</v>
      </c>
      <c r="D2" s="9" t="str">
        <f>IFERROR(__xludf.DUMMYFUNCTION("join("", "",filter('Electrical Items'!$F$2:$F$179,'Electrical Items'!$H$2:$H$179=B2))"),"F-Ki-O03, F-Ki-O02, F-Ki-O01, F-D-O03")</f>
        <v>F-Ki-O03, F-Ki-O02, F-Ki-O01, F-D-O03</v>
      </c>
      <c r="F2" s="16"/>
      <c r="G2" s="17" t="str">
        <f>IFERROR(__xludf.DUMMYFUNCTION("""COMPUTED_VALUE"""),"Utility Subpanel")</f>
        <v>Utility Subpanel</v>
      </c>
      <c r="H2" s="17" t="str">
        <f>IFERROR(__xludf.DUMMYFUNCTION("""COMPUTED_VALUE"""),"U10B")</f>
        <v>U10B</v>
      </c>
      <c r="I2" s="18">
        <f>IFERROR(__xludf.DUMMYFUNCTION("""COMPUTED_VALUE"""),0.0)</f>
        <v>0</v>
      </c>
      <c r="J2" s="19" t="str">
        <f>IFERROR(__xludf.DUMMYFUNCTION("join("", "",filter('Electrical Items'!$F$2:$F$179,'Electrical Items'!$H$2:$H$179=H2))"),"B-UR-O02, B-UR-O01, B-Ab-O09")</f>
        <v>B-UR-O02, B-UR-O01, B-Ab-O09</v>
      </c>
    </row>
    <row r="3">
      <c r="A3" s="16" t="str">
        <f>IFERROR(__xludf.DUMMYFUNCTION("""COMPUTED_VALUE"""),"Main")</f>
        <v>Main</v>
      </c>
      <c r="B3" s="17" t="str">
        <f>IFERROR(__xludf.DUMMYFUNCTION("""COMPUTED_VALUE"""),"M11L")</f>
        <v>M11L</v>
      </c>
      <c r="C3" s="18">
        <f>IFERROR(__xludf.DUMMYFUNCTION("""COMPUTED_VALUE"""),0.0)</f>
        <v>0</v>
      </c>
      <c r="D3" s="9" t="str">
        <f>IFERROR(__xludf.DUMMYFUNCTION("join("", "",filter('Electrical Items'!$F$2:$F$179,'Electrical Items'!$H$2:$H$179=B3))"),"F-H-O04, F-H-O03, F-H-O02")</f>
        <v>F-H-O04, F-H-O03, F-H-O02</v>
      </c>
      <c r="F3" s="16"/>
      <c r="G3" s="17" t="str">
        <f>IFERROR(__xludf.DUMMYFUNCTION("""COMPUTED_VALUE"""),"Utility Subpanel")</f>
        <v>Utility Subpanel</v>
      </c>
      <c r="H3" s="17" t="str">
        <f>IFERROR(__xludf.DUMMYFUNCTION("""COMPUTED_VALUE"""),"U10T")</f>
        <v>U10T</v>
      </c>
      <c r="I3" s="18">
        <f>IFERROR(__xludf.DUMMYFUNCTION("""COMPUTED_VALUE"""),2307.0)</f>
        <v>2307</v>
      </c>
      <c r="J3" s="19" t="str">
        <f>IFERROR(__xludf.DUMMYFUNCTION("join("", "",filter('Electrical Items'!$F$2:$F$179,'Electrical Items'!$H$2:$H$179=H3))"),"B-UC-O02, B-UC-O01, B-UC-L01, B-S-O10, B-S-O09, B-Ab-O08, B-Ab-O07, B-Ab-O06, B-Ab-O05, B-Ab-O04, B-Ab-O03, B-Ab-O02, B-Ab-L01")</f>
        <v>B-UC-O02, B-UC-O01, B-UC-L01, B-S-O10, B-S-O09, B-Ab-O08, B-Ab-O07, B-Ab-O06, B-Ab-O05, B-Ab-O04, B-Ab-O03, B-Ab-O02, B-Ab-L01</v>
      </c>
    </row>
    <row r="4">
      <c r="A4" s="16" t="str">
        <f>IFERROR(__xludf.DUMMYFUNCTION("""COMPUTED_VALUE"""),"Main")</f>
        <v>Main</v>
      </c>
      <c r="B4" s="17" t="str">
        <f>IFERROR(__xludf.DUMMYFUNCTION("""COMPUTED_VALUE"""),"M11R")</f>
        <v>M11R</v>
      </c>
      <c r="C4" s="18">
        <f>IFERROR(__xludf.DUMMYFUNCTION("""COMPUTED_VALUE"""),390.0)</f>
        <v>390</v>
      </c>
      <c r="D4" s="9" t="str">
        <f>IFERROR(__xludf.DUMMYFUNCTION("join("", "",filter('Electrical Items'!$F$2:$F$179,'Electrical Items'!$H$2:$H$179=B4))"),"T-BR-O07, T-BR-O06, T-BR-O05, T-BR-O04, T-BR-O03, T-BR-O02, T-BR-L01, T-BR-O01")</f>
        <v>T-BR-O07, T-BR-O06, T-BR-O05, T-BR-O04, T-BR-O03, T-BR-O02, T-BR-L01, T-BR-O01</v>
      </c>
      <c r="F4" s="16"/>
      <c r="G4" s="17" t="str">
        <f>IFERROR(__xludf.DUMMYFUNCTION("""COMPUTED_VALUE"""),"Utility Subpanel")</f>
        <v>Utility Subpanel</v>
      </c>
      <c r="H4" s="17" t="str">
        <f>IFERROR(__xludf.DUMMYFUNCTION("""COMPUTED_VALUE"""),"U12B")</f>
        <v>U12B</v>
      </c>
      <c r="I4" s="18">
        <f>IFERROR(__xludf.DUMMYFUNCTION("""COMPUTED_VALUE"""),3110.0)</f>
        <v>3110</v>
      </c>
      <c r="J4" s="19" t="str">
        <f>IFERROR(__xludf.DUMMYFUNCTION("join("", "",filter('Electrical Items'!$F$2:$F$179,'Electrical Items'!$H$2:$H$179=H4))"),"T-MB-O03, T-MB-O02, T-MB-O01, B-S-O02, B-S-O01, B-S-L01, B-Ab-O01, B-Ab-B-O01, B-Ab-B-LF01, B-Ab-B-L01")</f>
        <v>T-MB-O03, T-MB-O02, T-MB-O01, B-S-O02, B-S-O01, B-S-L01, B-Ab-O01, B-Ab-B-O01, B-Ab-B-LF01, B-Ab-B-L01</v>
      </c>
    </row>
    <row r="5">
      <c r="A5" s="16" t="str">
        <f>IFERROR(__xludf.DUMMYFUNCTION("""COMPUTED_VALUE"""),"Main")</f>
        <v>Main</v>
      </c>
      <c r="B5" s="17" t="str">
        <f>IFERROR(__xludf.DUMMYFUNCTION("""COMPUTED_VALUE"""),"M12L")</f>
        <v>M12L</v>
      </c>
      <c r="C5" s="18"/>
      <c r="D5" s="9" t="str">
        <f>IFERROR(__xludf.DUMMYFUNCTION("join("", "",filter('Electrical Items'!$F$2:$F$179,'Electrical Items'!$H$2:$H$179=B5))"),"T-La-O02")</f>
        <v>T-La-O02</v>
      </c>
      <c r="F5" s="16"/>
      <c r="G5" s="17" t="str">
        <f>IFERROR(__xludf.DUMMYFUNCTION("""COMPUTED_VALUE"""),"Utility Subpanel")</f>
        <v>Utility Subpanel</v>
      </c>
      <c r="H5" s="17" t="str">
        <f>IFERROR(__xludf.DUMMYFUNCTION("""COMPUTED_VALUE"""),"U12T")</f>
        <v>U12T</v>
      </c>
      <c r="I5" s="18">
        <f>IFERROR(__xludf.DUMMYFUNCTION("""COMPUTED_VALUE"""),150.0)</f>
        <v>150</v>
      </c>
      <c r="J5" s="19" t="str">
        <f>IFERROR(__xludf.DUMMYFUNCTION("join("", "",filter('Electrical Items'!$F$2:$F$179,'Electrical Items'!$H$2:$H$179=H5))"),"F-Ki-O06, F-Ki-O05, F-Ki-O04, F-Ki-L08, B-Ab-L02")</f>
        <v>F-Ki-O06, F-Ki-O05, F-Ki-O04, F-Ki-L08, B-Ab-L02</v>
      </c>
    </row>
    <row r="6">
      <c r="A6" s="16" t="str">
        <f>IFERROR(__xludf.DUMMYFUNCTION("""COMPUTED_VALUE"""),"Main")</f>
        <v>Main</v>
      </c>
      <c r="B6" s="17" t="str">
        <f>IFERROR(__xludf.DUMMYFUNCTION("""COMPUTED_VALUE"""),"M13L")</f>
        <v>M13L</v>
      </c>
      <c r="C6" s="18">
        <f>IFERROR(__xludf.DUMMYFUNCTION("""COMPUTED_VALUE"""),1620.0)</f>
        <v>1620</v>
      </c>
      <c r="D6" s="9" t="str">
        <f>IFERROR(__xludf.DUMMYFUNCTION("join("", "",filter('Electrical Items'!$F$2:$F$179,'Electrical Items'!$H$2:$H$179=B6))"),"F-Ki-O11, F-Ki-O10, F-Ki-O09")</f>
        <v>F-Ki-O11, F-Ki-O10, F-Ki-O09</v>
      </c>
      <c r="F6" s="16"/>
      <c r="G6" s="17" t="str">
        <f>IFERROR(__xludf.DUMMYFUNCTION("""COMPUTED_VALUE"""),"Utility Subpanel")</f>
        <v>Utility Subpanel</v>
      </c>
      <c r="H6" s="17" t="str">
        <f>IFERROR(__xludf.DUMMYFUNCTION("""COMPUTED_VALUE"""),"U2+4")</f>
        <v>U2+4</v>
      </c>
      <c r="I6" s="18">
        <f>IFERROR(__xludf.DUMMYFUNCTION("""COMPUTED_VALUE"""),4800.0)</f>
        <v>4800</v>
      </c>
      <c r="J6" s="19" t="str">
        <f>IFERROR(__xludf.DUMMYFUNCTION("join("", "",filter('Electrical Items'!$F$2:$F$179,'Electrical Items'!$H$2:$H$179=H6))"),"B-Ab-ST")</f>
        <v>B-Ab-ST</v>
      </c>
    </row>
    <row r="7">
      <c r="A7" s="16" t="str">
        <f>IFERROR(__xludf.DUMMYFUNCTION("""COMPUTED_VALUE"""),"Main")</f>
        <v>Main</v>
      </c>
      <c r="B7" s="17" t="str">
        <f>IFERROR(__xludf.DUMMYFUNCTION("""COMPUTED_VALUE"""),"M13R")</f>
        <v>M13R</v>
      </c>
      <c r="C7" s="18">
        <f>IFERROR(__xludf.DUMMYFUNCTION("""COMPUTED_VALUE"""),0.0)</f>
        <v>0</v>
      </c>
      <c r="D7" s="9" t="str">
        <f>IFERROR(__xludf.DUMMYFUNCTION("join("", "",filter('Electrical Items'!$F$2:$F$179,'Electrical Items'!$H$2:$H$179=B7))"),"F-PR-O03, F-PR-O02, F-PR-O01")</f>
        <v>F-PR-O03, F-PR-O02, F-PR-O01</v>
      </c>
      <c r="F7" s="16"/>
      <c r="G7" s="17" t="str">
        <f>IFERROR(__xludf.DUMMYFUNCTION("""COMPUTED_VALUE"""),"Utility Subpanel")</f>
        <v>Utility Subpanel</v>
      </c>
      <c r="H7" s="17" t="str">
        <f>IFERROR(__xludf.DUMMYFUNCTION("""COMPUTED_VALUE"""),"U6B")</f>
        <v>U6B</v>
      </c>
      <c r="I7" s="18">
        <f>IFERROR(__xludf.DUMMYFUNCTION("""COMPUTED_VALUE"""),0.0)</f>
        <v>0</v>
      </c>
      <c r="J7" s="19" t="str">
        <f>IFERROR(__xludf.DUMMYFUNCTION("join("", "",filter('Electrical Items'!$F$2:$F$179,'Electrical Items'!$H$2:$H$179=H7))"),"B-UR-O01, B-A-O02")</f>
        <v>B-UR-O01, B-A-O02</v>
      </c>
    </row>
    <row r="8">
      <c r="A8" s="16" t="str">
        <f>IFERROR(__xludf.DUMMYFUNCTION("""COMPUTED_VALUE"""),"Main")</f>
        <v>Main</v>
      </c>
      <c r="B8" s="17" t="str">
        <f>IFERROR(__xludf.DUMMYFUNCTION("""COMPUTED_VALUE"""),"M14L")</f>
        <v>M14L</v>
      </c>
      <c r="C8" s="18">
        <f>IFERROR(__xludf.DUMMYFUNCTION("""COMPUTED_VALUE"""),180.0)</f>
        <v>180</v>
      </c>
      <c r="D8" s="9" t="str">
        <f>IFERROR(__xludf.DUMMYFUNCTION("join("", "",filter('Electrical Items'!$F$2:$F$179,'Electrical Items'!$H$2:$H$179=B8))"),"T-Ha-O01, T-Ha-L01, T-Mx-O05, T-Mx-O04, T-Mx-O03, T-Mx-O02, T-Mx-O01, T-Mx-L01, T-Th-L01")</f>
        <v>T-Ha-O01, T-Ha-L01, T-Mx-O05, T-Mx-O04, T-Mx-O03, T-Mx-O02, T-Mx-O01, T-Mx-L01, T-Th-L01</v>
      </c>
      <c r="F8" s="16"/>
      <c r="G8" s="17" t="str">
        <f>IFERROR(__xludf.DUMMYFUNCTION("""COMPUTED_VALUE"""),"Utility Subpanel")</f>
        <v>Utility Subpanel</v>
      </c>
      <c r="H8" s="17" t="str">
        <f>IFERROR(__xludf.DUMMYFUNCTION("""COMPUTED_VALUE"""),"U6T")</f>
        <v>U6T</v>
      </c>
      <c r="I8" s="18">
        <f>IFERROR(__xludf.DUMMYFUNCTION("""COMPUTED_VALUE"""),1500.0)</f>
        <v>1500</v>
      </c>
      <c r="J8" s="19" t="str">
        <f>IFERROR(__xludf.DUMMYFUNCTION("join("", "",filter('Electrical Items'!$F$2:$F$179,'Electrical Items'!$H$2:$H$179=H8))"),"B-Ab-O10, B-Ab-MW")</f>
        <v>B-Ab-O10, B-Ab-MW</v>
      </c>
    </row>
    <row r="9">
      <c r="A9" s="16" t="str">
        <f>IFERROR(__xludf.DUMMYFUNCTION("""COMPUTED_VALUE"""),"Main")</f>
        <v>Main</v>
      </c>
      <c r="B9" s="17" t="str">
        <f>IFERROR(__xludf.DUMMYFUNCTION("""COMPUTED_VALUE"""),"M14R")</f>
        <v>M14R</v>
      </c>
      <c r="C9" s="18">
        <f>IFERROR(__xludf.DUMMYFUNCTION("""COMPUTED_VALUE"""),610.0)</f>
        <v>610</v>
      </c>
      <c r="D9" s="9" t="str">
        <f>IFERROR(__xludf.DUMMYFUNCTION("join("", "",filter('Electrical Items'!$F$2:$F$179,'Electrical Items'!$H$2:$H$179=B9))"),"T-BR-CF01, T-BR-LS01, T-BR-LS02, T-BR-L01, T-La-L01, T-Th-O05, T-Th-O04, T-Th-O03, T-Th-O02, T-Th-O01, F-Ki-LS03, F-Ki-L03")</f>
        <v>T-BR-CF01, T-BR-LS01, T-BR-LS02, T-BR-L01, T-La-L01, T-Th-O05, T-Th-O04, T-Th-O03, T-Th-O02, T-Th-O01, F-Ki-LS03, F-Ki-L03</v>
      </c>
      <c r="F9" s="16"/>
      <c r="G9" s="17" t="str">
        <f>IFERROR(__xludf.DUMMYFUNCTION("""COMPUTED_VALUE"""),"Utility Subpanel")</f>
        <v>Utility Subpanel</v>
      </c>
      <c r="H9" s="17" t="str">
        <f>IFERROR(__xludf.DUMMYFUNCTION("""COMPUTED_VALUE"""),"U8B")</f>
        <v>U8B</v>
      </c>
      <c r="I9" s="18">
        <f>IFERROR(__xludf.DUMMYFUNCTION("""COMPUTED_VALUE"""),30.0)</f>
        <v>30</v>
      </c>
      <c r="J9" s="19" t="str">
        <f>IFERROR(__xludf.DUMMYFUNCTION("join("", "",filter('Electrical Items'!$F$2:$F$179,'Electrical Items'!$H$2:$H$179=H9))"),"B-Pa-L02, B-Ab-O12")</f>
        <v>B-Pa-L02, B-Ab-O12</v>
      </c>
    </row>
    <row r="10">
      <c r="A10" s="16" t="str">
        <f>IFERROR(__xludf.DUMMYFUNCTION("""COMPUTED_VALUE"""),"Main")</f>
        <v>Main</v>
      </c>
      <c r="B10" s="17" t="str">
        <f>IFERROR(__xludf.DUMMYFUNCTION("""COMPUTED_VALUE"""),"M15L")</f>
        <v>M15L</v>
      </c>
      <c r="C10" s="18">
        <f>IFERROR(__xludf.DUMMYFUNCTION("""COMPUTED_VALUE"""),1330.0)</f>
        <v>1330</v>
      </c>
      <c r="D10" s="9" t="str">
        <f>IFERROR(__xludf.DUMMYFUNCTION("join("", "",filter('Electrical Items'!$F$2:$F$179,'Electrical Items'!$H$2:$H$179=B10))"),"F-Ki-DW, B-UR-L01, B-Ab-F01")</f>
        <v>F-Ki-DW, B-UR-L01, B-Ab-F01</v>
      </c>
      <c r="F10" s="16"/>
      <c r="G10" s="17" t="str">
        <f>IFERROR(__xludf.DUMMYFUNCTION("""COMPUTED_VALUE"""),"Utility Subpanel")</f>
        <v>Utility Subpanel</v>
      </c>
      <c r="H10" s="17" t="str">
        <f>IFERROR(__xludf.DUMMYFUNCTION("""COMPUTED_VALUE"""),"U8T")</f>
        <v>U8T</v>
      </c>
      <c r="I10" s="18">
        <f>IFERROR(__xludf.DUMMYFUNCTION("""COMPUTED_VALUE"""),0.0)</f>
        <v>0</v>
      </c>
      <c r="J10" s="19" t="str">
        <f>IFERROR(__xludf.DUMMYFUNCTION("join("", "",filter('Electrical Items'!$F$2:$F$179,'Electrical Items'!$H$2:$H$179=H10))"),"B-Ab-O11")</f>
        <v>B-Ab-O11</v>
      </c>
    </row>
    <row r="11">
      <c r="A11" s="16" t="str">
        <f>IFERROR(__xludf.DUMMYFUNCTION("""COMPUTED_VALUE"""),"Main")</f>
        <v>Main</v>
      </c>
      <c r="B11" s="17" t="str">
        <f>IFERROR(__xludf.DUMMYFUNCTION("""COMPUTED_VALUE"""),"M17")</f>
        <v>M17</v>
      </c>
      <c r="C11" s="18">
        <f>IFERROR(__xludf.DUMMYFUNCTION("""COMPUTED_VALUE"""),2938.0)</f>
        <v>2938</v>
      </c>
      <c r="D11" s="9" t="str">
        <f>IFERROR(__xludf.DUMMYFUNCTION("join("", "",filter('Electrical Items'!$F$2:$F$179,'Electrical Items'!$H$2:$H$179=B11))"),"F-Po-O01, F-Po-L01, F-LR-O06, F-LR-O05, F-LR-O04, F-LR-O03, F-LR-O02, F-LR-L03, F-LR-L02, F-LR-L01, F-Ki-O08, F-Ki-L07, F-Ki-L05, F-Ki-L02, F-H-O01, F-H-L05, F-H-L04, F-GB-O02, F-GB-O01, F-GB-L01, F-D-O02, F-D-O01, F-D-L03, F-D-L02, F-D-L01, B-UR-L01, B-U"&amp;"C-O01, B-S-O08, B-S-O07, B-S-O06, B-S-O05, B-S-O03, B-Pa-O02, B-Pa-O02, B-Pa-O01, B-Pa-L03, B-Pa-L01, B-A-O01")</f>
        <v>F-Po-O01, F-Po-L01, F-LR-O06, F-LR-O05, F-LR-O04, F-LR-O03, F-LR-O02, F-LR-L03, F-LR-L02, F-LR-L01, F-Ki-O08, F-Ki-L07, F-Ki-L05, F-Ki-L02, F-H-O01, F-H-L05, F-H-L04, F-GB-O02, F-GB-O01, F-GB-L01, F-D-O02, F-D-O01, F-D-L03, F-D-L02, F-D-L01, B-UR-L01, B-UC-O01, B-S-O08, B-S-O07, B-S-O06, B-S-O05, B-S-O03, B-Pa-O02, B-Pa-O02, B-Pa-O01, B-Pa-L03, B-Pa-L01, B-A-O01</v>
      </c>
      <c r="F11" s="16"/>
      <c r="I11" s="18"/>
      <c r="J11" s="19" t="str">
        <f>IFERROR(__xludf.DUMMYFUNCTION("join("", "",filter('Electrical Items'!$F$2:$F$179,'Electrical Items'!$H$2:$H$179=H11))"),"T-BR-HP04, B-UR-HP02, B-UC-HP01")</f>
        <v>T-BR-HP04, B-UR-HP02, B-UC-HP01</v>
      </c>
    </row>
    <row r="12">
      <c r="A12" s="16" t="str">
        <f>IFERROR(__xludf.DUMMYFUNCTION("""COMPUTED_VALUE"""),"Main")</f>
        <v>Main</v>
      </c>
      <c r="B12" s="17" t="str">
        <f>IFERROR(__xludf.DUMMYFUNCTION("""COMPUTED_VALUE"""),"M19L")</f>
        <v>M19L</v>
      </c>
      <c r="C12" s="18">
        <f>IFERROR(__xludf.DUMMYFUNCTION("""COMPUTED_VALUE"""),0.0)</f>
        <v>0</v>
      </c>
      <c r="D12" s="9" t="str">
        <f>IFERROR(__xludf.DUMMYFUNCTION("join("", "",filter('Electrical Items'!$F$2:$F$179,'Electrical Items'!$H$2:$H$179=B12))"),"F-Ki-MW")</f>
        <v>F-Ki-MW</v>
      </c>
      <c r="F12" s="16"/>
      <c r="I12" s="18"/>
      <c r="J12" s="20"/>
    </row>
    <row r="13">
      <c r="A13" s="16" t="str">
        <f>IFERROR(__xludf.DUMMYFUNCTION("""COMPUTED_VALUE"""),"Main")</f>
        <v>Main</v>
      </c>
      <c r="B13" s="17" t="str">
        <f>IFERROR(__xludf.DUMMYFUNCTION("""COMPUTED_VALUE"""),"M19R")</f>
        <v>M19R</v>
      </c>
      <c r="C13" s="18">
        <f>IFERROR(__xludf.DUMMYFUNCTION("""COMPUTED_VALUE"""),2221.0)</f>
        <v>2221</v>
      </c>
      <c r="D13" s="9" t="str">
        <f>IFERROR(__xludf.DUMMYFUNCTION("join("", "",filter('Electrical Items'!$F$2:$F$179,'Electrical Items'!$H$2:$H$179=B13))"),"T-Ba-O01, T-Ba-L01, T-GB-O02, T-GB-O01, T-GB-L10, T-Ha-L02, T-Ma-O07, T-Ma-O06, T-Ma-O05, T-Ma-O04, T-Ma-O03, T-Ma-O02, T-Ma-O01, T-Ma-L03, T-Ma-L02, T-Ma-L01, T-Ma-F01, T-MB-LF01, T-MB-L02, T-MB-L02, T-MB-L01, T-Wi-O06, T-Wi-O05, T-Wi-O04, T-Wi-O03, T-Wi"&amp;"-O02, T-Wi-O01, T-Wi-L02, T-Wi-L01")</f>
        <v>T-Ba-O01, T-Ba-L01, T-GB-O02, T-GB-O01, T-GB-L10, T-Ha-L02, T-Ma-O07, T-Ma-O06, T-Ma-O05, T-Ma-O04, T-Ma-O03, T-Ma-O02, T-Ma-O01, T-Ma-L03, T-Ma-L02, T-Ma-L01, T-Ma-F01, T-MB-LF01, T-MB-L02, T-MB-L02, T-MB-L01, T-Wi-O06, T-Wi-O05, T-Wi-O04, T-Wi-O03, T-Wi-O02, T-Wi-O01, T-Wi-L02, T-Wi-L01</v>
      </c>
      <c r="F13" s="16"/>
      <c r="I13" s="18"/>
      <c r="J13" s="20"/>
    </row>
    <row r="14">
      <c r="A14" s="16" t="str">
        <f>IFERROR(__xludf.DUMMYFUNCTION("""COMPUTED_VALUE"""),"Main")</f>
        <v>Main</v>
      </c>
      <c r="B14" s="17" t="str">
        <f>IFERROR(__xludf.DUMMYFUNCTION("""COMPUTED_VALUE"""),"M2+4")</f>
        <v>M2+4</v>
      </c>
      <c r="C14" s="18">
        <f>IFERROR(__xludf.DUMMYFUNCTION("""COMPUTED_VALUE"""),9800.0)</f>
        <v>9800</v>
      </c>
      <c r="D14" s="9" t="str">
        <f>IFERROR(__xludf.DUMMYFUNCTION("join("", "",filter('Electrical Items'!$F$2:$F$179,'Electrical Items'!$H$2:$H$179=B14))"),"F-Ki-ST, F-Ki-OV")</f>
        <v>F-Ki-ST, F-Ki-OV</v>
      </c>
      <c r="F14" s="16"/>
      <c r="I14" s="18"/>
      <c r="J14" s="20"/>
    </row>
    <row r="15">
      <c r="A15" s="16" t="str">
        <f>IFERROR(__xludf.DUMMYFUNCTION("""COMPUTED_VALUE"""),"Main")</f>
        <v>Main</v>
      </c>
      <c r="B15" s="17" t="str">
        <f>IFERROR(__xludf.DUMMYFUNCTION("""COMPUTED_VALUE"""),"M20")</f>
        <v>M20</v>
      </c>
      <c r="C15" s="18">
        <f>IFERROR(__xludf.DUMMYFUNCTION("""COMPUTED_VALUE"""),990.0)</f>
        <v>990</v>
      </c>
      <c r="D15" s="9" t="str">
        <f>IFERROR(__xludf.DUMMYFUNCTION("join("", "",filter('Electrical Items'!$F$2:$F$179,'Electrical Items'!$H$2:$H$179=B15))"),"F-PR-L02, F-PR-L01, F-LR-O09, F-LR-O08, F-LR-O07, F-LR-O01, F-Ki-L01, F-Ga-O02, F-Ga-O01, F-Ga-L01, F-Ga-O02, F-Ga-O03, F-Ga-O04")</f>
        <v>F-PR-L02, F-PR-L01, F-LR-O09, F-LR-O08, F-LR-O07, F-LR-O01, F-Ki-L01, F-Ga-O02, F-Ga-O01, F-Ga-L01, F-Ga-O02, F-Ga-O03, F-Ga-O04</v>
      </c>
      <c r="F15" s="16"/>
      <c r="I15" s="18"/>
      <c r="J15" s="20"/>
    </row>
    <row r="16">
      <c r="A16" s="16" t="str">
        <f>IFERROR(__xludf.DUMMYFUNCTION("""COMPUTED_VALUE"""),"Main")</f>
        <v>Main</v>
      </c>
      <c r="B16" s="17" t="str">
        <f>IFERROR(__xludf.DUMMYFUNCTION("""COMPUTED_VALUE"""),"M5+7")</f>
        <v>M5+7</v>
      </c>
      <c r="C16" s="18"/>
      <c r="D16" s="9" t="str">
        <f>IFERROR(__xludf.DUMMYFUNCTION("join("", "",filter('Electrical Items'!$F$2:$F$179,'Electrical Items'!$H$2:$H$179=B16))"),"T-La-O01")</f>
        <v>T-La-O01</v>
      </c>
      <c r="F16" s="16"/>
      <c r="I16" s="18"/>
      <c r="J16" s="20"/>
    </row>
    <row r="17">
      <c r="A17" s="16" t="str">
        <f>IFERROR(__xludf.DUMMYFUNCTION("""COMPUTED_VALUE"""),"Main")</f>
        <v>Main</v>
      </c>
      <c r="B17" s="17" t="str">
        <f>IFERROR(__xludf.DUMMYFUNCTION("""COMPUTED_VALUE"""),"M9L")</f>
        <v>M9L</v>
      </c>
      <c r="C17" s="18">
        <f>IFERROR(__xludf.DUMMYFUNCTION("""COMPUTED_VALUE"""),1050.0)</f>
        <v>1050</v>
      </c>
      <c r="D17" s="9" t="str">
        <f>IFERROR(__xludf.DUMMYFUNCTION("join("", "",filter('Electrical Items'!$F$2:$F$179,'Electrical Items'!$H$2:$H$179=B17))"),"F-Ki-O07, F-Ki-L06, F-Ki-L04")</f>
        <v>F-Ki-O07, F-Ki-L06, F-Ki-L04</v>
      </c>
      <c r="F17" s="16"/>
      <c r="I17" s="18"/>
      <c r="J17" s="20"/>
    </row>
    <row r="18">
      <c r="A18" s="16"/>
      <c r="C18" s="18"/>
      <c r="D18" s="9"/>
      <c r="F18" s="16"/>
      <c r="I18" s="18"/>
      <c r="J18" s="20"/>
    </row>
    <row r="19">
      <c r="A19" s="16"/>
      <c r="C19" s="18"/>
      <c r="D19" s="9"/>
      <c r="F19" s="16"/>
      <c r="I19" s="18"/>
      <c r="J19" s="20"/>
    </row>
    <row r="20">
      <c r="A20" s="21" t="s">
        <v>10</v>
      </c>
      <c r="B20" s="22">
        <f>countA(B2:B17)</f>
        <v>16</v>
      </c>
      <c r="C20" s="23">
        <f>sum(C2:C17)</f>
        <v>23229</v>
      </c>
      <c r="D20" s="24"/>
      <c r="E20" s="22"/>
      <c r="F20" s="25"/>
      <c r="G20" s="26" t="s">
        <v>10</v>
      </c>
      <c r="H20" s="22">
        <f>countA(H2:H17)</f>
        <v>9</v>
      </c>
      <c r="I20" s="23">
        <f>sum(I2:I17)</f>
        <v>11897</v>
      </c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C21" s="18"/>
      <c r="D21" s="9"/>
      <c r="I21" s="18"/>
    </row>
    <row r="22">
      <c r="C22" s="18"/>
      <c r="D22" s="9"/>
      <c r="I22" s="18"/>
    </row>
    <row r="23">
      <c r="C23" s="18"/>
      <c r="D23" s="9"/>
      <c r="I23" s="18"/>
    </row>
    <row r="24">
      <c r="C24" s="18"/>
      <c r="D24" s="9"/>
      <c r="I24" s="18"/>
    </row>
    <row r="25">
      <c r="C25" s="18"/>
      <c r="D25" s="9"/>
      <c r="I25" s="18"/>
    </row>
    <row r="26">
      <c r="C26" s="18"/>
      <c r="D26" s="9"/>
      <c r="I26" s="18"/>
    </row>
    <row r="27">
      <c r="C27" s="18"/>
      <c r="D27" s="9"/>
      <c r="I27" s="18"/>
    </row>
    <row r="28">
      <c r="C28" s="18"/>
      <c r="D28" s="9"/>
      <c r="I28" s="18"/>
    </row>
    <row r="29">
      <c r="C29" s="18"/>
      <c r="D29" s="9"/>
      <c r="I29" s="18"/>
    </row>
    <row r="30">
      <c r="C30" s="18"/>
      <c r="D30" s="9"/>
      <c r="I30" s="18"/>
    </row>
    <row r="31">
      <c r="C31" s="18"/>
      <c r="D31" s="9"/>
      <c r="I31" s="18"/>
    </row>
    <row r="32">
      <c r="C32" s="18"/>
      <c r="D32" s="9"/>
      <c r="I32" s="18"/>
    </row>
    <row r="33">
      <c r="C33" s="18"/>
      <c r="D33" s="9"/>
      <c r="I33" s="18"/>
    </row>
    <row r="34">
      <c r="C34" s="18"/>
      <c r="D34" s="9"/>
      <c r="I34" s="18"/>
    </row>
    <row r="35">
      <c r="C35" s="18"/>
      <c r="D35" s="7"/>
      <c r="I35" s="18"/>
    </row>
    <row r="36">
      <c r="C36" s="18"/>
      <c r="D36" s="9"/>
      <c r="I36" s="18"/>
    </row>
    <row r="37">
      <c r="C37" s="18"/>
      <c r="D37" s="9"/>
      <c r="I37" s="18"/>
    </row>
    <row r="38">
      <c r="C38" s="18"/>
      <c r="D38" s="9"/>
      <c r="I38" s="18"/>
    </row>
    <row r="39">
      <c r="C39" s="18"/>
      <c r="D39" s="9"/>
      <c r="I39" s="18"/>
    </row>
    <row r="40">
      <c r="C40" s="18"/>
      <c r="D40" s="9"/>
      <c r="I40" s="18"/>
    </row>
    <row r="41">
      <c r="C41" s="18"/>
      <c r="D41" s="9"/>
      <c r="I41" s="18"/>
    </row>
    <row r="42">
      <c r="C42" s="18"/>
      <c r="D42" s="9"/>
      <c r="I42" s="18"/>
    </row>
    <row r="43">
      <c r="C43" s="18"/>
      <c r="D43" s="9"/>
      <c r="I43" s="18"/>
    </row>
    <row r="44">
      <c r="C44" s="18"/>
      <c r="D44" s="9"/>
      <c r="I44" s="18"/>
    </row>
    <row r="45">
      <c r="C45" s="18"/>
      <c r="D45" s="9"/>
      <c r="I45" s="18"/>
    </row>
    <row r="46">
      <c r="C46" s="18"/>
      <c r="D46" s="9"/>
      <c r="I46" s="18"/>
    </row>
    <row r="47">
      <c r="C47" s="18"/>
      <c r="D47" s="9"/>
      <c r="I47" s="18"/>
    </row>
    <row r="48">
      <c r="C48" s="18"/>
      <c r="D48" s="9"/>
      <c r="I48" s="18"/>
    </row>
    <row r="49">
      <c r="C49" s="18"/>
      <c r="D49" s="9"/>
      <c r="I49" s="18"/>
    </row>
    <row r="50">
      <c r="C50" s="18"/>
      <c r="D50" s="9"/>
      <c r="I50" s="18"/>
    </row>
    <row r="51">
      <c r="C51" s="18"/>
      <c r="D51" s="9"/>
      <c r="I51" s="18"/>
    </row>
    <row r="52">
      <c r="C52" s="18"/>
      <c r="D52" s="9"/>
      <c r="I52" s="18"/>
    </row>
    <row r="53">
      <c r="C53" s="18"/>
      <c r="D53" s="9"/>
      <c r="I53" s="18"/>
    </row>
    <row r="54">
      <c r="C54" s="18"/>
      <c r="D54" s="9"/>
      <c r="I54" s="18"/>
    </row>
    <row r="55">
      <c r="C55" s="18"/>
      <c r="D55" s="9"/>
      <c r="I55" s="18"/>
    </row>
    <row r="56">
      <c r="C56" s="18"/>
      <c r="D56" s="9"/>
      <c r="I56" s="18"/>
    </row>
    <row r="57">
      <c r="C57" s="18"/>
      <c r="D57" s="9"/>
      <c r="I57" s="18"/>
    </row>
    <row r="58">
      <c r="C58" s="18"/>
      <c r="D58" s="9"/>
      <c r="I58" s="18"/>
    </row>
    <row r="59">
      <c r="C59" s="18"/>
      <c r="D59" s="9"/>
      <c r="I59" s="18"/>
    </row>
    <row r="60">
      <c r="C60" s="18"/>
      <c r="D60" s="9"/>
      <c r="I60" s="18"/>
    </row>
    <row r="61">
      <c r="C61" s="18"/>
      <c r="D61" s="9"/>
      <c r="I61" s="18"/>
    </row>
    <row r="62">
      <c r="C62" s="18"/>
      <c r="D62" s="9"/>
      <c r="I62" s="18"/>
    </row>
    <row r="63">
      <c r="C63" s="18"/>
      <c r="D63" s="9"/>
      <c r="I63" s="18"/>
    </row>
    <row r="64">
      <c r="C64" s="18"/>
      <c r="D64" s="9"/>
      <c r="I64" s="18"/>
    </row>
    <row r="65">
      <c r="C65" s="18"/>
      <c r="D65" s="9"/>
      <c r="I65" s="18"/>
    </row>
    <row r="66">
      <c r="C66" s="18"/>
      <c r="D66" s="9"/>
      <c r="I66" s="18"/>
    </row>
    <row r="67">
      <c r="C67" s="18"/>
      <c r="D67" s="9"/>
      <c r="I67" s="18"/>
    </row>
    <row r="68">
      <c r="C68" s="18"/>
      <c r="D68" s="9"/>
      <c r="I68" s="18"/>
    </row>
    <row r="69">
      <c r="C69" s="18"/>
      <c r="D69" s="9"/>
      <c r="I69" s="18"/>
    </row>
    <row r="70">
      <c r="C70" s="18"/>
      <c r="D70" s="9"/>
      <c r="I70" s="18"/>
    </row>
    <row r="71">
      <c r="C71" s="18"/>
      <c r="D71" s="9"/>
      <c r="I71" s="18"/>
    </row>
    <row r="72">
      <c r="C72" s="18"/>
      <c r="D72" s="9"/>
      <c r="I72" s="18"/>
    </row>
    <row r="73">
      <c r="C73" s="18"/>
      <c r="D73" s="9"/>
      <c r="I73" s="18"/>
    </row>
    <row r="74">
      <c r="C74" s="18"/>
      <c r="D74" s="9"/>
      <c r="I74" s="18"/>
    </row>
    <row r="75">
      <c r="C75" s="18"/>
      <c r="D75" s="9"/>
      <c r="I75" s="18"/>
    </row>
    <row r="76">
      <c r="C76" s="18"/>
      <c r="D76" s="9"/>
      <c r="I76" s="18"/>
    </row>
    <row r="77">
      <c r="C77" s="18"/>
      <c r="D77" s="9"/>
      <c r="I77" s="18"/>
    </row>
    <row r="78">
      <c r="C78" s="18"/>
      <c r="D78" s="9"/>
      <c r="I78" s="18"/>
    </row>
    <row r="79">
      <c r="C79" s="18"/>
      <c r="D79" s="9"/>
      <c r="I79" s="18"/>
    </row>
    <row r="80">
      <c r="C80" s="18"/>
      <c r="D80" s="9"/>
      <c r="I80" s="18"/>
    </row>
    <row r="81">
      <c r="C81" s="18"/>
      <c r="D81" s="9"/>
      <c r="I81" s="18"/>
    </row>
    <row r="82">
      <c r="C82" s="18"/>
      <c r="D82" s="9"/>
      <c r="I82" s="18"/>
    </row>
    <row r="83">
      <c r="C83" s="18"/>
      <c r="D83" s="9"/>
      <c r="I83" s="18"/>
    </row>
    <row r="84">
      <c r="C84" s="18"/>
      <c r="D84" s="9"/>
      <c r="I84" s="18"/>
    </row>
    <row r="85">
      <c r="C85" s="18"/>
      <c r="D85" s="9"/>
      <c r="I85" s="18"/>
    </row>
    <row r="86">
      <c r="C86" s="18"/>
      <c r="D86" s="9"/>
      <c r="I86" s="18"/>
    </row>
    <row r="87">
      <c r="C87" s="18"/>
      <c r="D87" s="9"/>
      <c r="I87" s="18"/>
    </row>
    <row r="88">
      <c r="C88" s="18"/>
      <c r="D88" s="9"/>
      <c r="I88" s="18"/>
    </row>
    <row r="89">
      <c r="C89" s="18"/>
      <c r="D89" s="9"/>
      <c r="I89" s="18"/>
    </row>
    <row r="90">
      <c r="C90" s="18"/>
      <c r="D90" s="9"/>
      <c r="I90" s="18"/>
    </row>
    <row r="91">
      <c r="C91" s="18"/>
      <c r="D91" s="9"/>
      <c r="I91" s="18"/>
    </row>
    <row r="92">
      <c r="C92" s="18"/>
      <c r="D92" s="9"/>
      <c r="I92" s="18"/>
    </row>
    <row r="93">
      <c r="C93" s="18"/>
      <c r="D93" s="9"/>
      <c r="I93" s="18"/>
    </row>
    <row r="94">
      <c r="C94" s="18"/>
      <c r="D94" s="9"/>
      <c r="I94" s="18"/>
    </row>
    <row r="95">
      <c r="C95" s="18"/>
      <c r="D95" s="9"/>
      <c r="I95" s="18"/>
    </row>
    <row r="96">
      <c r="C96" s="18"/>
      <c r="D96" s="9"/>
      <c r="I96" s="18"/>
    </row>
    <row r="97">
      <c r="C97" s="18"/>
      <c r="D97" s="9"/>
      <c r="I97" s="18"/>
    </row>
    <row r="98">
      <c r="C98" s="18"/>
      <c r="D98" s="9"/>
      <c r="I98" s="18"/>
    </row>
    <row r="99">
      <c r="C99" s="18"/>
      <c r="D99" s="9"/>
      <c r="I99" s="18"/>
    </row>
    <row r="100">
      <c r="C100" s="18"/>
      <c r="D100" s="9"/>
      <c r="I100" s="18"/>
    </row>
    <row r="101">
      <c r="C101" s="18"/>
      <c r="D101" s="9"/>
      <c r="I101" s="18"/>
    </row>
    <row r="102">
      <c r="C102" s="18"/>
      <c r="D102" s="9"/>
      <c r="I102" s="18"/>
    </row>
    <row r="103">
      <c r="C103" s="18"/>
      <c r="D103" s="9"/>
      <c r="I103" s="18"/>
    </row>
    <row r="104">
      <c r="C104" s="18"/>
      <c r="D104" s="9"/>
      <c r="I104" s="18"/>
    </row>
    <row r="105">
      <c r="C105" s="18"/>
      <c r="D105" s="9"/>
      <c r="I105" s="18"/>
    </row>
    <row r="106">
      <c r="C106" s="18"/>
      <c r="D106" s="9"/>
      <c r="I106" s="18"/>
    </row>
    <row r="107">
      <c r="C107" s="18"/>
      <c r="D107" s="9"/>
      <c r="I107" s="18"/>
    </row>
    <row r="108">
      <c r="C108" s="18"/>
      <c r="D108" s="9"/>
      <c r="I108" s="18"/>
    </row>
    <row r="109">
      <c r="C109" s="18"/>
      <c r="D109" s="9"/>
      <c r="I109" s="18"/>
    </row>
    <row r="110">
      <c r="C110" s="18"/>
      <c r="D110" s="9"/>
      <c r="I110" s="18"/>
    </row>
    <row r="111">
      <c r="C111" s="18"/>
      <c r="D111" s="9"/>
      <c r="I111" s="18"/>
    </row>
    <row r="112">
      <c r="C112" s="18"/>
      <c r="D112" s="9"/>
      <c r="I112" s="18"/>
    </row>
    <row r="113">
      <c r="C113" s="18"/>
      <c r="D113" s="9"/>
      <c r="I113" s="18"/>
    </row>
    <row r="114">
      <c r="C114" s="18"/>
      <c r="D114" s="9"/>
      <c r="I114" s="18"/>
    </row>
    <row r="115">
      <c r="C115" s="18"/>
      <c r="D115" s="9"/>
      <c r="I115" s="18"/>
    </row>
    <row r="116">
      <c r="C116" s="18"/>
      <c r="D116" s="9"/>
      <c r="I116" s="18"/>
    </row>
    <row r="117">
      <c r="C117" s="18"/>
      <c r="D117" s="9"/>
      <c r="I117" s="18"/>
    </row>
    <row r="118">
      <c r="C118" s="18"/>
      <c r="D118" s="9"/>
      <c r="I118" s="18"/>
    </row>
    <row r="119">
      <c r="C119" s="18"/>
      <c r="D119" s="9"/>
      <c r="I119" s="18"/>
    </row>
    <row r="120">
      <c r="C120" s="18"/>
      <c r="D120" s="9"/>
      <c r="I120" s="18"/>
    </row>
    <row r="121">
      <c r="C121" s="18"/>
      <c r="D121" s="9"/>
      <c r="I121" s="18"/>
    </row>
    <row r="122">
      <c r="C122" s="18"/>
      <c r="D122" s="9"/>
      <c r="I122" s="18"/>
    </row>
    <row r="123">
      <c r="C123" s="18"/>
      <c r="D123" s="9"/>
      <c r="I123" s="18"/>
    </row>
    <row r="124">
      <c r="C124" s="18"/>
      <c r="D124" s="9"/>
      <c r="I124" s="18"/>
    </row>
    <row r="125">
      <c r="C125" s="18"/>
      <c r="D125" s="9"/>
      <c r="I125" s="18"/>
    </row>
    <row r="126">
      <c r="C126" s="18"/>
      <c r="D126" s="9"/>
      <c r="I126" s="18"/>
    </row>
    <row r="127">
      <c r="C127" s="18"/>
      <c r="D127" s="9"/>
      <c r="I127" s="18"/>
    </row>
    <row r="128">
      <c r="C128" s="18"/>
      <c r="D128" s="9"/>
      <c r="I128" s="18"/>
    </row>
    <row r="129">
      <c r="C129" s="18"/>
      <c r="D129" s="9"/>
      <c r="I129" s="18"/>
    </row>
    <row r="130">
      <c r="C130" s="18"/>
      <c r="D130" s="9"/>
      <c r="I130" s="18"/>
    </row>
    <row r="131">
      <c r="C131" s="18"/>
      <c r="D131" s="9"/>
      <c r="I131" s="18"/>
    </row>
    <row r="132">
      <c r="C132" s="18"/>
      <c r="D132" s="9"/>
      <c r="I132" s="18"/>
    </row>
    <row r="133">
      <c r="C133" s="18"/>
      <c r="D133" s="9"/>
      <c r="I133" s="18"/>
    </row>
    <row r="134">
      <c r="C134" s="18"/>
      <c r="D134" s="9"/>
      <c r="I134" s="18"/>
    </row>
    <row r="135">
      <c r="C135" s="18"/>
      <c r="D135" s="9"/>
      <c r="I135" s="18"/>
    </row>
    <row r="136">
      <c r="C136" s="18"/>
      <c r="D136" s="9"/>
      <c r="I136" s="18"/>
    </row>
    <row r="137">
      <c r="C137" s="18"/>
      <c r="D137" s="9"/>
      <c r="I137" s="18"/>
    </row>
    <row r="138">
      <c r="C138" s="18"/>
      <c r="D138" s="9"/>
      <c r="I138" s="18"/>
    </row>
    <row r="139">
      <c r="C139" s="18"/>
      <c r="D139" s="9"/>
      <c r="I139" s="18"/>
    </row>
    <row r="140">
      <c r="C140" s="18"/>
      <c r="D140" s="9"/>
      <c r="I140" s="18"/>
    </row>
    <row r="141">
      <c r="C141" s="18"/>
      <c r="D141" s="9"/>
      <c r="I141" s="18"/>
    </row>
    <row r="142">
      <c r="C142" s="18"/>
      <c r="D142" s="9"/>
      <c r="I142" s="18"/>
    </row>
    <row r="143">
      <c r="C143" s="18"/>
      <c r="D143" s="9"/>
      <c r="I143" s="18"/>
    </row>
    <row r="144">
      <c r="C144" s="18"/>
      <c r="D144" s="9"/>
      <c r="I144" s="18"/>
    </row>
    <row r="145">
      <c r="C145" s="18"/>
      <c r="D145" s="9"/>
      <c r="I145" s="18"/>
    </row>
    <row r="146">
      <c r="C146" s="18"/>
      <c r="D146" s="9"/>
      <c r="I146" s="18"/>
    </row>
    <row r="147">
      <c r="C147" s="18"/>
      <c r="D147" s="9"/>
      <c r="I147" s="18"/>
    </row>
    <row r="148">
      <c r="C148" s="18"/>
      <c r="D148" s="9"/>
      <c r="I148" s="18"/>
    </row>
    <row r="149">
      <c r="C149" s="18"/>
      <c r="D149" s="9"/>
      <c r="I149" s="18"/>
    </row>
    <row r="150">
      <c r="C150" s="18"/>
      <c r="D150" s="9"/>
      <c r="I150" s="18"/>
    </row>
    <row r="151">
      <c r="C151" s="18"/>
      <c r="D151" s="9"/>
      <c r="I151" s="18"/>
    </row>
    <row r="152">
      <c r="C152" s="18"/>
      <c r="D152" s="9"/>
      <c r="I152" s="18"/>
    </row>
    <row r="153">
      <c r="C153" s="18"/>
      <c r="D153" s="9"/>
      <c r="I153" s="18"/>
    </row>
    <row r="154">
      <c r="C154" s="18"/>
      <c r="D154" s="9"/>
      <c r="I154" s="18"/>
    </row>
    <row r="155">
      <c r="C155" s="18"/>
      <c r="D155" s="9"/>
      <c r="I155" s="18"/>
    </row>
    <row r="156">
      <c r="C156" s="18"/>
      <c r="D156" s="9"/>
      <c r="I156" s="18"/>
    </row>
    <row r="157">
      <c r="C157" s="18"/>
      <c r="D157" s="9"/>
      <c r="I157" s="18"/>
    </row>
    <row r="158">
      <c r="C158" s="18"/>
      <c r="D158" s="9"/>
      <c r="I158" s="18"/>
    </row>
    <row r="159">
      <c r="C159" s="18"/>
      <c r="D159" s="9"/>
      <c r="I159" s="18"/>
    </row>
    <row r="160">
      <c r="C160" s="18"/>
      <c r="D160" s="9"/>
      <c r="I160" s="18"/>
    </row>
    <row r="161">
      <c r="C161" s="18"/>
      <c r="D161" s="9"/>
      <c r="I161" s="18"/>
    </row>
    <row r="162">
      <c r="C162" s="18"/>
      <c r="D162" s="9"/>
      <c r="I162" s="18"/>
    </row>
    <row r="163">
      <c r="C163" s="18"/>
      <c r="D163" s="9"/>
      <c r="I163" s="18"/>
    </row>
    <row r="164">
      <c r="C164" s="18"/>
      <c r="D164" s="9"/>
      <c r="I164" s="18"/>
    </row>
    <row r="165">
      <c r="C165" s="18"/>
      <c r="D165" s="9"/>
      <c r="I165" s="18"/>
    </row>
    <row r="166">
      <c r="C166" s="18"/>
      <c r="D166" s="9"/>
      <c r="I166" s="18"/>
    </row>
    <row r="167">
      <c r="C167" s="18"/>
      <c r="D167" s="9"/>
      <c r="I167" s="18"/>
    </row>
    <row r="168">
      <c r="C168" s="18"/>
      <c r="D168" s="9"/>
      <c r="I168" s="18"/>
    </row>
    <row r="169">
      <c r="C169" s="18"/>
      <c r="D169" s="9"/>
      <c r="I169" s="18"/>
    </row>
    <row r="170">
      <c r="C170" s="18"/>
      <c r="D170" s="9"/>
      <c r="I170" s="18"/>
    </row>
    <row r="171">
      <c r="C171" s="18"/>
      <c r="D171" s="9"/>
      <c r="I171" s="18"/>
    </row>
    <row r="172">
      <c r="C172" s="18"/>
      <c r="D172" s="9"/>
      <c r="I172" s="18"/>
    </row>
    <row r="173">
      <c r="C173" s="18"/>
      <c r="D173" s="9"/>
      <c r="I173" s="18"/>
    </row>
    <row r="174">
      <c r="C174" s="18"/>
      <c r="D174" s="9"/>
      <c r="I174" s="18"/>
    </row>
    <row r="175">
      <c r="C175" s="18"/>
      <c r="D175" s="9"/>
      <c r="I175" s="18"/>
    </row>
    <row r="176">
      <c r="C176" s="18"/>
      <c r="D176" s="9"/>
      <c r="I176" s="18"/>
    </row>
    <row r="177">
      <c r="C177" s="18"/>
      <c r="D177" s="9"/>
      <c r="I177" s="18"/>
    </row>
    <row r="178">
      <c r="C178" s="18"/>
      <c r="D178" s="9"/>
      <c r="I178" s="18"/>
    </row>
    <row r="179">
      <c r="C179" s="18"/>
      <c r="D179" s="9"/>
      <c r="I179" s="18"/>
    </row>
    <row r="180">
      <c r="C180" s="18"/>
      <c r="D180" s="9"/>
      <c r="I180" s="18"/>
    </row>
    <row r="181">
      <c r="C181" s="18"/>
      <c r="D181" s="9"/>
      <c r="I181" s="18"/>
    </row>
    <row r="182">
      <c r="C182" s="18"/>
      <c r="D182" s="9"/>
      <c r="I182" s="18"/>
    </row>
    <row r="183">
      <c r="C183" s="18"/>
      <c r="D183" s="9"/>
      <c r="I183" s="18"/>
    </row>
    <row r="184">
      <c r="C184" s="18"/>
      <c r="D184" s="9"/>
      <c r="I184" s="18"/>
    </row>
    <row r="185">
      <c r="C185" s="18"/>
      <c r="D185" s="9"/>
      <c r="I185" s="18"/>
    </row>
    <row r="186">
      <c r="C186" s="18"/>
      <c r="D186" s="9"/>
      <c r="I186" s="18"/>
    </row>
    <row r="187">
      <c r="C187" s="18"/>
      <c r="D187" s="9"/>
      <c r="I187" s="18"/>
    </row>
    <row r="188">
      <c r="C188" s="18"/>
      <c r="D188" s="9"/>
      <c r="I188" s="18"/>
    </row>
    <row r="189">
      <c r="C189" s="18"/>
      <c r="D189" s="9"/>
      <c r="I189" s="18"/>
    </row>
    <row r="190">
      <c r="C190" s="18"/>
      <c r="D190" s="9"/>
      <c r="I190" s="18"/>
    </row>
    <row r="191">
      <c r="C191" s="18"/>
      <c r="D191" s="9"/>
      <c r="I191" s="18"/>
    </row>
    <row r="192">
      <c r="C192" s="18"/>
      <c r="D192" s="9"/>
      <c r="I192" s="18"/>
    </row>
    <row r="193">
      <c r="C193" s="18"/>
      <c r="D193" s="9"/>
      <c r="I193" s="18"/>
    </row>
    <row r="194">
      <c r="C194" s="18"/>
      <c r="D194" s="9"/>
      <c r="I194" s="18"/>
    </row>
    <row r="195">
      <c r="C195" s="18"/>
      <c r="D195" s="9"/>
      <c r="I195" s="18"/>
    </row>
    <row r="196">
      <c r="C196" s="18"/>
      <c r="D196" s="9"/>
      <c r="I196" s="18"/>
    </row>
    <row r="197">
      <c r="C197" s="18"/>
      <c r="D197" s="9"/>
      <c r="I197" s="18"/>
    </row>
    <row r="198">
      <c r="C198" s="18"/>
      <c r="D198" s="9"/>
      <c r="I198" s="18"/>
    </row>
    <row r="199">
      <c r="C199" s="18"/>
      <c r="D199" s="9"/>
      <c r="I199" s="18"/>
    </row>
    <row r="200">
      <c r="C200" s="18"/>
      <c r="D200" s="9"/>
      <c r="I200" s="18"/>
    </row>
    <row r="201">
      <c r="C201" s="18"/>
      <c r="D201" s="9"/>
      <c r="I201" s="18"/>
    </row>
    <row r="202">
      <c r="C202" s="18"/>
      <c r="D202" s="9"/>
      <c r="I202" s="18"/>
    </row>
    <row r="203">
      <c r="C203" s="18"/>
      <c r="D203" s="9"/>
      <c r="I203" s="18"/>
    </row>
    <row r="204">
      <c r="C204" s="18"/>
      <c r="D204" s="9"/>
      <c r="I204" s="18"/>
    </row>
    <row r="205">
      <c r="C205" s="18"/>
      <c r="D205" s="9"/>
      <c r="I205" s="18"/>
    </row>
    <row r="206">
      <c r="C206" s="18"/>
      <c r="D206" s="9"/>
      <c r="I206" s="18"/>
    </row>
    <row r="207">
      <c r="C207" s="18"/>
      <c r="D207" s="9"/>
      <c r="I207" s="18"/>
    </row>
    <row r="208">
      <c r="C208" s="18"/>
      <c r="D208" s="9"/>
      <c r="I208" s="18"/>
    </row>
    <row r="209">
      <c r="C209" s="18"/>
      <c r="D209" s="9"/>
      <c r="I209" s="18"/>
    </row>
    <row r="210">
      <c r="C210" s="18"/>
      <c r="D210" s="9"/>
      <c r="I210" s="18"/>
    </row>
    <row r="211">
      <c r="C211" s="18"/>
      <c r="D211" s="9"/>
      <c r="I211" s="18"/>
    </row>
    <row r="212">
      <c r="C212" s="18"/>
      <c r="D212" s="9"/>
      <c r="I212" s="18"/>
    </row>
    <row r="213">
      <c r="C213" s="18"/>
      <c r="D213" s="9"/>
      <c r="I213" s="18"/>
    </row>
    <row r="214">
      <c r="C214" s="18"/>
      <c r="D214" s="9"/>
      <c r="I214" s="18"/>
    </row>
    <row r="215">
      <c r="C215" s="18"/>
      <c r="D215" s="9"/>
      <c r="I215" s="18"/>
    </row>
    <row r="216">
      <c r="C216" s="18"/>
      <c r="D216" s="9"/>
      <c r="I216" s="18"/>
    </row>
    <row r="217">
      <c r="C217" s="18"/>
      <c r="D217" s="9"/>
      <c r="I217" s="18"/>
    </row>
    <row r="218">
      <c r="C218" s="18"/>
      <c r="D218" s="9"/>
      <c r="I218" s="18"/>
    </row>
    <row r="219">
      <c r="C219" s="18"/>
      <c r="D219" s="9"/>
      <c r="I219" s="18"/>
    </row>
    <row r="220">
      <c r="C220" s="18"/>
      <c r="D220" s="9"/>
      <c r="I220" s="18"/>
    </row>
    <row r="221">
      <c r="C221" s="18"/>
      <c r="D221" s="9"/>
      <c r="I221" s="18"/>
    </row>
    <row r="222">
      <c r="C222" s="18"/>
      <c r="D222" s="9"/>
      <c r="I222" s="18"/>
    </row>
    <row r="223">
      <c r="C223" s="18"/>
      <c r="D223" s="9"/>
      <c r="I223" s="18"/>
    </row>
    <row r="224">
      <c r="C224" s="18"/>
      <c r="D224" s="9"/>
      <c r="I224" s="18"/>
    </row>
    <row r="225">
      <c r="C225" s="18"/>
      <c r="D225" s="9"/>
      <c r="I225" s="18"/>
    </row>
    <row r="226">
      <c r="C226" s="18"/>
      <c r="D226" s="9"/>
      <c r="I226" s="18"/>
    </row>
    <row r="227">
      <c r="C227" s="18"/>
      <c r="D227" s="9"/>
      <c r="I227" s="18"/>
    </row>
    <row r="228">
      <c r="C228" s="18"/>
      <c r="D228" s="9"/>
      <c r="I228" s="18"/>
    </row>
    <row r="229">
      <c r="C229" s="18"/>
      <c r="D229" s="9"/>
      <c r="I229" s="18"/>
    </row>
    <row r="230">
      <c r="C230" s="18"/>
      <c r="D230" s="9"/>
      <c r="I230" s="18"/>
    </row>
    <row r="231">
      <c r="C231" s="18"/>
      <c r="D231" s="9"/>
      <c r="I231" s="18"/>
    </row>
    <row r="232">
      <c r="C232" s="18"/>
      <c r="D232" s="9"/>
      <c r="I232" s="18"/>
    </row>
    <row r="233">
      <c r="C233" s="18"/>
      <c r="D233" s="9"/>
      <c r="I233" s="18"/>
    </row>
    <row r="234">
      <c r="C234" s="18"/>
      <c r="D234" s="9"/>
      <c r="I234" s="18"/>
    </row>
    <row r="235">
      <c r="C235" s="18"/>
      <c r="D235" s="9"/>
      <c r="I235" s="18"/>
    </row>
    <row r="236">
      <c r="C236" s="18"/>
      <c r="D236" s="9"/>
      <c r="I236" s="18"/>
    </row>
    <row r="237">
      <c r="C237" s="18"/>
      <c r="D237" s="9"/>
      <c r="I237" s="18"/>
    </row>
    <row r="238">
      <c r="C238" s="18"/>
      <c r="D238" s="9"/>
      <c r="I238" s="18"/>
    </row>
    <row r="239">
      <c r="C239" s="18"/>
      <c r="D239" s="9"/>
      <c r="I239" s="18"/>
    </row>
    <row r="240">
      <c r="C240" s="18"/>
      <c r="D240" s="9"/>
      <c r="I240" s="18"/>
    </row>
    <row r="241">
      <c r="C241" s="18"/>
      <c r="D241" s="9"/>
      <c r="I241" s="18"/>
    </row>
    <row r="242">
      <c r="C242" s="18"/>
      <c r="D242" s="9"/>
      <c r="I242" s="18"/>
    </row>
    <row r="243">
      <c r="C243" s="18"/>
      <c r="D243" s="9"/>
      <c r="I243" s="18"/>
    </row>
    <row r="244">
      <c r="C244" s="18"/>
      <c r="D244" s="9"/>
      <c r="I244" s="18"/>
    </row>
    <row r="245">
      <c r="C245" s="18"/>
      <c r="D245" s="9"/>
      <c r="I245" s="18"/>
    </row>
    <row r="246">
      <c r="C246" s="18"/>
      <c r="D246" s="9"/>
      <c r="I246" s="18"/>
    </row>
    <row r="247">
      <c r="C247" s="18"/>
      <c r="D247" s="9"/>
      <c r="I247" s="18"/>
    </row>
    <row r="248">
      <c r="C248" s="18"/>
      <c r="D248" s="9"/>
      <c r="I248" s="18"/>
    </row>
    <row r="249">
      <c r="C249" s="18"/>
      <c r="D249" s="9"/>
      <c r="I249" s="18"/>
    </row>
    <row r="250">
      <c r="C250" s="18"/>
      <c r="D250" s="9"/>
      <c r="I250" s="18"/>
    </row>
    <row r="251">
      <c r="C251" s="18"/>
      <c r="D251" s="9"/>
      <c r="I251" s="18"/>
    </row>
    <row r="252">
      <c r="C252" s="18"/>
      <c r="D252" s="9"/>
      <c r="I252" s="18"/>
    </row>
    <row r="253">
      <c r="C253" s="18"/>
      <c r="D253" s="9"/>
      <c r="I253" s="18"/>
    </row>
    <row r="254">
      <c r="C254" s="18"/>
      <c r="D254" s="9"/>
      <c r="I254" s="18"/>
    </row>
    <row r="255">
      <c r="C255" s="18"/>
      <c r="D255" s="9"/>
      <c r="I255" s="18"/>
    </row>
    <row r="256">
      <c r="C256" s="18"/>
      <c r="D256" s="9"/>
      <c r="I256" s="18"/>
    </row>
    <row r="257">
      <c r="C257" s="18"/>
      <c r="D257" s="9"/>
      <c r="I257" s="18"/>
    </row>
    <row r="258">
      <c r="C258" s="18"/>
      <c r="D258" s="9"/>
      <c r="I258" s="18"/>
    </row>
    <row r="259">
      <c r="C259" s="18"/>
      <c r="D259" s="9"/>
      <c r="I259" s="18"/>
    </row>
    <row r="260">
      <c r="C260" s="18"/>
      <c r="D260" s="9"/>
      <c r="I260" s="18"/>
    </row>
    <row r="261">
      <c r="C261" s="18"/>
      <c r="D261" s="9"/>
      <c r="I261" s="18"/>
    </row>
    <row r="262">
      <c r="C262" s="18"/>
      <c r="D262" s="9"/>
      <c r="I262" s="18"/>
    </row>
    <row r="263">
      <c r="C263" s="18"/>
      <c r="D263" s="9"/>
      <c r="I263" s="18"/>
    </row>
    <row r="264">
      <c r="C264" s="18"/>
      <c r="D264" s="9"/>
      <c r="I264" s="18"/>
    </row>
    <row r="265">
      <c r="C265" s="18"/>
      <c r="D265" s="9"/>
      <c r="I265" s="18"/>
    </row>
    <row r="266">
      <c r="C266" s="18"/>
      <c r="D266" s="9"/>
      <c r="I266" s="18"/>
    </row>
    <row r="267">
      <c r="C267" s="18"/>
      <c r="D267" s="9"/>
      <c r="I267" s="18"/>
    </row>
    <row r="268">
      <c r="C268" s="18"/>
      <c r="D268" s="9"/>
      <c r="I268" s="18"/>
    </row>
    <row r="269">
      <c r="C269" s="18"/>
      <c r="D269" s="9"/>
      <c r="I269" s="18"/>
    </row>
    <row r="270">
      <c r="C270" s="18"/>
      <c r="D270" s="9"/>
      <c r="I270" s="18"/>
    </row>
    <row r="271">
      <c r="C271" s="18"/>
      <c r="D271" s="9"/>
      <c r="I271" s="18"/>
    </row>
    <row r="272">
      <c r="C272" s="18"/>
      <c r="D272" s="9"/>
      <c r="I272" s="18"/>
    </row>
    <row r="273">
      <c r="C273" s="18"/>
      <c r="D273" s="9"/>
      <c r="I273" s="18"/>
    </row>
    <row r="274">
      <c r="C274" s="18"/>
      <c r="D274" s="9"/>
      <c r="I274" s="18"/>
    </row>
    <row r="275">
      <c r="C275" s="18"/>
      <c r="D275" s="9"/>
      <c r="I275" s="18"/>
    </row>
    <row r="276">
      <c r="C276" s="18"/>
      <c r="D276" s="9"/>
      <c r="I276" s="18"/>
    </row>
    <row r="277">
      <c r="C277" s="18"/>
      <c r="D277" s="9"/>
      <c r="I277" s="18"/>
    </row>
    <row r="278">
      <c r="C278" s="18"/>
      <c r="D278" s="9"/>
      <c r="I278" s="18"/>
    </row>
    <row r="279">
      <c r="C279" s="18"/>
      <c r="D279" s="9"/>
      <c r="I279" s="18"/>
    </row>
    <row r="280">
      <c r="C280" s="18"/>
      <c r="D280" s="9"/>
      <c r="I280" s="18"/>
    </row>
    <row r="281">
      <c r="C281" s="18"/>
      <c r="D281" s="9"/>
      <c r="I281" s="18"/>
    </row>
    <row r="282">
      <c r="C282" s="18"/>
      <c r="D282" s="9"/>
      <c r="I282" s="18"/>
    </row>
    <row r="283">
      <c r="C283" s="18"/>
      <c r="D283" s="9"/>
      <c r="I283" s="18"/>
    </row>
    <row r="284">
      <c r="C284" s="18"/>
      <c r="D284" s="9"/>
      <c r="I284" s="18"/>
    </row>
    <row r="285">
      <c r="C285" s="18"/>
      <c r="D285" s="9"/>
      <c r="I285" s="18"/>
    </row>
    <row r="286">
      <c r="C286" s="18"/>
      <c r="D286" s="9"/>
      <c r="I286" s="18"/>
    </row>
    <row r="287">
      <c r="C287" s="18"/>
      <c r="D287" s="9"/>
      <c r="I287" s="18"/>
    </row>
    <row r="288">
      <c r="C288" s="18"/>
      <c r="D288" s="9"/>
      <c r="I288" s="18"/>
    </row>
    <row r="289">
      <c r="C289" s="18"/>
      <c r="D289" s="9"/>
      <c r="I289" s="18"/>
    </row>
    <row r="290">
      <c r="C290" s="18"/>
      <c r="D290" s="9"/>
      <c r="I290" s="18"/>
    </row>
    <row r="291">
      <c r="C291" s="18"/>
      <c r="D291" s="9"/>
      <c r="I291" s="18"/>
    </row>
    <row r="292">
      <c r="C292" s="18"/>
      <c r="D292" s="9"/>
      <c r="I292" s="18"/>
    </row>
    <row r="293">
      <c r="C293" s="18"/>
      <c r="D293" s="9"/>
      <c r="I293" s="18"/>
    </row>
    <row r="294">
      <c r="C294" s="18"/>
      <c r="D294" s="9"/>
      <c r="I294" s="18"/>
    </row>
    <row r="295">
      <c r="C295" s="18"/>
      <c r="D295" s="9"/>
      <c r="I295" s="18"/>
    </row>
    <row r="296">
      <c r="C296" s="18"/>
      <c r="D296" s="9"/>
      <c r="I296" s="18"/>
    </row>
    <row r="297">
      <c r="C297" s="18"/>
      <c r="D297" s="9"/>
      <c r="I297" s="18"/>
    </row>
    <row r="298">
      <c r="C298" s="18"/>
      <c r="D298" s="9"/>
      <c r="I298" s="18"/>
    </row>
    <row r="299">
      <c r="C299" s="18"/>
      <c r="D299" s="9"/>
      <c r="I299" s="18"/>
    </row>
    <row r="300">
      <c r="C300" s="18"/>
      <c r="D300" s="9"/>
      <c r="I300" s="18"/>
    </row>
    <row r="301">
      <c r="C301" s="18"/>
      <c r="D301" s="9"/>
      <c r="I301" s="18"/>
    </row>
    <row r="302">
      <c r="C302" s="18"/>
      <c r="D302" s="9"/>
      <c r="I302" s="18"/>
    </row>
    <row r="303">
      <c r="C303" s="18"/>
      <c r="D303" s="9"/>
      <c r="I303" s="18"/>
    </row>
    <row r="304">
      <c r="C304" s="18"/>
      <c r="D304" s="9"/>
      <c r="I304" s="18"/>
    </row>
    <row r="305">
      <c r="C305" s="18"/>
      <c r="D305" s="9"/>
      <c r="I305" s="18"/>
    </row>
    <row r="306">
      <c r="C306" s="18"/>
      <c r="D306" s="9"/>
      <c r="I306" s="18"/>
    </row>
    <row r="307">
      <c r="C307" s="18"/>
      <c r="D307" s="9"/>
      <c r="I307" s="18"/>
    </row>
    <row r="308">
      <c r="C308" s="18"/>
      <c r="D308" s="9"/>
      <c r="I308" s="18"/>
    </row>
    <row r="309">
      <c r="C309" s="18"/>
      <c r="D309" s="9"/>
      <c r="I309" s="18"/>
    </row>
    <row r="310">
      <c r="C310" s="18"/>
      <c r="D310" s="9"/>
      <c r="I310" s="18"/>
    </row>
    <row r="311">
      <c r="C311" s="18"/>
      <c r="D311" s="9"/>
      <c r="I311" s="18"/>
    </row>
    <row r="312">
      <c r="C312" s="18"/>
      <c r="D312" s="9"/>
      <c r="I312" s="18"/>
    </row>
    <row r="313">
      <c r="C313" s="18"/>
      <c r="D313" s="9"/>
      <c r="I313" s="18"/>
    </row>
    <row r="314">
      <c r="C314" s="18"/>
      <c r="D314" s="9"/>
      <c r="I314" s="18"/>
    </row>
    <row r="315">
      <c r="C315" s="18"/>
      <c r="D315" s="9"/>
      <c r="I315" s="18"/>
    </row>
    <row r="316">
      <c r="C316" s="18"/>
      <c r="D316" s="9"/>
      <c r="I316" s="18"/>
    </row>
    <row r="317">
      <c r="C317" s="18"/>
      <c r="D317" s="9"/>
      <c r="I317" s="18"/>
    </row>
    <row r="318">
      <c r="C318" s="18"/>
      <c r="D318" s="9"/>
      <c r="I318" s="18"/>
    </row>
    <row r="319">
      <c r="C319" s="18"/>
      <c r="D319" s="9"/>
      <c r="I319" s="18"/>
    </row>
    <row r="320">
      <c r="C320" s="18"/>
      <c r="D320" s="9"/>
      <c r="I320" s="18"/>
    </row>
    <row r="321">
      <c r="C321" s="18"/>
      <c r="D321" s="9"/>
      <c r="I321" s="18"/>
    </row>
    <row r="322">
      <c r="C322" s="18"/>
      <c r="D322" s="9"/>
      <c r="I322" s="18"/>
    </row>
    <row r="323">
      <c r="C323" s="18"/>
      <c r="D323" s="9"/>
      <c r="I323" s="18"/>
    </row>
    <row r="324">
      <c r="C324" s="18"/>
      <c r="D324" s="9"/>
      <c r="I324" s="18"/>
    </row>
    <row r="325">
      <c r="C325" s="18"/>
      <c r="D325" s="9"/>
      <c r="I325" s="18"/>
    </row>
    <row r="326">
      <c r="C326" s="18"/>
      <c r="D326" s="9"/>
      <c r="I326" s="18"/>
    </row>
    <row r="327">
      <c r="C327" s="18"/>
      <c r="D327" s="9"/>
      <c r="I327" s="18"/>
    </row>
    <row r="328">
      <c r="C328" s="18"/>
      <c r="D328" s="9"/>
      <c r="I328" s="18"/>
    </row>
    <row r="329">
      <c r="C329" s="18"/>
      <c r="D329" s="9"/>
      <c r="I329" s="18"/>
    </row>
    <row r="330">
      <c r="C330" s="18"/>
      <c r="D330" s="9"/>
      <c r="I330" s="18"/>
    </row>
    <row r="331">
      <c r="C331" s="18"/>
      <c r="D331" s="9"/>
      <c r="I331" s="18"/>
    </row>
    <row r="332">
      <c r="C332" s="18"/>
      <c r="D332" s="9"/>
      <c r="I332" s="18"/>
    </row>
    <row r="333">
      <c r="C333" s="18"/>
      <c r="D333" s="9"/>
      <c r="I333" s="18"/>
    </row>
    <row r="334">
      <c r="C334" s="18"/>
      <c r="D334" s="9"/>
      <c r="I334" s="18"/>
    </row>
    <row r="335">
      <c r="C335" s="18"/>
      <c r="D335" s="9"/>
      <c r="I335" s="18"/>
    </row>
    <row r="336">
      <c r="C336" s="18"/>
      <c r="D336" s="9"/>
      <c r="I336" s="18"/>
    </row>
    <row r="337">
      <c r="C337" s="18"/>
      <c r="D337" s="9"/>
      <c r="I337" s="18"/>
    </row>
    <row r="338">
      <c r="C338" s="18"/>
      <c r="D338" s="9"/>
      <c r="I338" s="18"/>
    </row>
    <row r="339">
      <c r="C339" s="18"/>
      <c r="D339" s="9"/>
      <c r="I339" s="18"/>
    </row>
    <row r="340">
      <c r="C340" s="18"/>
      <c r="D340" s="9"/>
      <c r="I340" s="18"/>
    </row>
    <row r="341">
      <c r="C341" s="18"/>
      <c r="D341" s="9"/>
      <c r="I341" s="18"/>
    </row>
    <row r="342">
      <c r="C342" s="18"/>
      <c r="D342" s="9"/>
      <c r="I342" s="18"/>
    </row>
    <row r="343">
      <c r="C343" s="18"/>
      <c r="D343" s="9"/>
      <c r="I343" s="18"/>
    </row>
    <row r="344">
      <c r="C344" s="18"/>
      <c r="D344" s="9"/>
      <c r="I344" s="18"/>
    </row>
    <row r="345">
      <c r="C345" s="18"/>
      <c r="D345" s="9"/>
      <c r="I345" s="18"/>
    </row>
    <row r="346">
      <c r="C346" s="18"/>
      <c r="D346" s="9"/>
      <c r="I346" s="18"/>
    </row>
    <row r="347">
      <c r="C347" s="18"/>
      <c r="D347" s="9"/>
      <c r="I347" s="18"/>
    </row>
    <row r="348">
      <c r="C348" s="18"/>
      <c r="D348" s="9"/>
      <c r="I348" s="18"/>
    </row>
    <row r="349">
      <c r="C349" s="18"/>
      <c r="D349" s="9"/>
      <c r="I349" s="18"/>
    </row>
    <row r="350">
      <c r="C350" s="18"/>
      <c r="D350" s="9"/>
      <c r="I350" s="18"/>
    </row>
    <row r="351">
      <c r="C351" s="18"/>
      <c r="D351" s="9"/>
      <c r="I351" s="18"/>
    </row>
    <row r="352">
      <c r="C352" s="18"/>
      <c r="D352" s="9"/>
      <c r="I352" s="18"/>
    </row>
    <row r="353">
      <c r="C353" s="18"/>
      <c r="D353" s="9"/>
      <c r="I353" s="18"/>
    </row>
    <row r="354">
      <c r="C354" s="18"/>
      <c r="D354" s="9"/>
      <c r="I354" s="18"/>
    </row>
    <row r="355">
      <c r="C355" s="18"/>
      <c r="D355" s="9"/>
      <c r="I355" s="18"/>
    </row>
    <row r="356">
      <c r="C356" s="18"/>
      <c r="D356" s="9"/>
      <c r="I356" s="18"/>
    </row>
    <row r="357">
      <c r="C357" s="18"/>
      <c r="D357" s="9"/>
      <c r="I357" s="18"/>
    </row>
    <row r="358">
      <c r="C358" s="18"/>
      <c r="D358" s="9"/>
      <c r="I358" s="18"/>
    </row>
    <row r="359">
      <c r="C359" s="18"/>
      <c r="D359" s="9"/>
      <c r="I359" s="18"/>
    </row>
    <row r="360">
      <c r="C360" s="18"/>
      <c r="D360" s="9"/>
      <c r="I360" s="18"/>
    </row>
    <row r="361">
      <c r="C361" s="18"/>
      <c r="D361" s="9"/>
      <c r="I361" s="18"/>
    </row>
    <row r="362">
      <c r="C362" s="18"/>
      <c r="D362" s="9"/>
      <c r="I362" s="18"/>
    </row>
    <row r="363">
      <c r="C363" s="18"/>
      <c r="D363" s="9"/>
      <c r="I363" s="18"/>
    </row>
    <row r="364">
      <c r="C364" s="18"/>
      <c r="D364" s="9"/>
      <c r="I364" s="18"/>
    </row>
    <row r="365">
      <c r="C365" s="18"/>
      <c r="D365" s="9"/>
      <c r="I365" s="18"/>
    </row>
    <row r="366">
      <c r="C366" s="18"/>
      <c r="D366" s="9"/>
      <c r="I366" s="18"/>
    </row>
    <row r="367">
      <c r="C367" s="18"/>
      <c r="D367" s="9"/>
      <c r="I367" s="18"/>
    </row>
    <row r="368">
      <c r="C368" s="18"/>
      <c r="D368" s="9"/>
      <c r="I368" s="18"/>
    </row>
    <row r="369">
      <c r="C369" s="18"/>
      <c r="D369" s="9"/>
      <c r="I369" s="18"/>
    </row>
    <row r="370">
      <c r="C370" s="18"/>
      <c r="D370" s="9"/>
      <c r="I370" s="18"/>
    </row>
    <row r="371">
      <c r="C371" s="18"/>
      <c r="D371" s="9"/>
      <c r="I371" s="18"/>
    </row>
    <row r="372">
      <c r="C372" s="18"/>
      <c r="D372" s="9"/>
      <c r="I372" s="18"/>
    </row>
    <row r="373">
      <c r="C373" s="18"/>
      <c r="D373" s="9"/>
      <c r="I373" s="18"/>
    </row>
    <row r="374">
      <c r="C374" s="18"/>
      <c r="D374" s="9"/>
      <c r="I374" s="18"/>
    </row>
    <row r="375">
      <c r="C375" s="18"/>
      <c r="D375" s="9"/>
      <c r="I375" s="18"/>
    </row>
    <row r="376">
      <c r="C376" s="18"/>
      <c r="D376" s="9"/>
      <c r="I376" s="18"/>
    </row>
    <row r="377">
      <c r="C377" s="18"/>
      <c r="D377" s="9"/>
      <c r="I377" s="18"/>
    </row>
    <row r="378">
      <c r="C378" s="18"/>
      <c r="D378" s="9"/>
      <c r="I378" s="18"/>
    </row>
    <row r="379">
      <c r="C379" s="18"/>
      <c r="D379" s="9"/>
      <c r="I379" s="18"/>
    </row>
    <row r="380">
      <c r="C380" s="18"/>
      <c r="D380" s="9"/>
      <c r="I380" s="18"/>
    </row>
    <row r="381">
      <c r="C381" s="18"/>
      <c r="D381" s="9"/>
      <c r="I381" s="18"/>
    </row>
    <row r="382">
      <c r="C382" s="18"/>
      <c r="D382" s="9"/>
      <c r="I382" s="18"/>
    </row>
    <row r="383">
      <c r="C383" s="18"/>
      <c r="D383" s="9"/>
      <c r="I383" s="18"/>
    </row>
    <row r="384">
      <c r="C384" s="18"/>
      <c r="D384" s="9"/>
      <c r="I384" s="18"/>
    </row>
    <row r="385">
      <c r="C385" s="18"/>
      <c r="D385" s="9"/>
      <c r="I385" s="18"/>
    </row>
    <row r="386">
      <c r="C386" s="18"/>
      <c r="D386" s="9"/>
      <c r="I386" s="18"/>
    </row>
    <row r="387">
      <c r="C387" s="18"/>
      <c r="D387" s="9"/>
      <c r="I387" s="18"/>
    </row>
    <row r="388">
      <c r="C388" s="18"/>
      <c r="D388" s="9"/>
      <c r="I388" s="18"/>
    </row>
    <row r="389">
      <c r="C389" s="18"/>
      <c r="D389" s="9"/>
      <c r="I389" s="18"/>
    </row>
    <row r="390">
      <c r="C390" s="18"/>
      <c r="D390" s="9"/>
      <c r="I390" s="18"/>
    </row>
    <row r="391">
      <c r="C391" s="18"/>
      <c r="D391" s="9"/>
      <c r="I391" s="18"/>
    </row>
    <row r="392">
      <c r="C392" s="18"/>
      <c r="D392" s="9"/>
      <c r="I392" s="18"/>
    </row>
    <row r="393">
      <c r="C393" s="18"/>
      <c r="D393" s="9"/>
      <c r="I393" s="18"/>
    </row>
    <row r="394">
      <c r="C394" s="18"/>
      <c r="D394" s="9"/>
      <c r="I394" s="18"/>
    </row>
    <row r="395">
      <c r="C395" s="18"/>
      <c r="D395" s="9"/>
      <c r="I395" s="18"/>
    </row>
    <row r="396">
      <c r="C396" s="18"/>
      <c r="D396" s="9"/>
      <c r="I396" s="18"/>
    </row>
    <row r="397">
      <c r="C397" s="18"/>
      <c r="D397" s="9"/>
      <c r="I397" s="18"/>
    </row>
    <row r="398">
      <c r="C398" s="18"/>
      <c r="D398" s="9"/>
      <c r="I398" s="18"/>
    </row>
    <row r="399">
      <c r="C399" s="18"/>
      <c r="D399" s="9"/>
      <c r="I399" s="18"/>
    </row>
    <row r="400">
      <c r="C400" s="18"/>
      <c r="D400" s="9"/>
      <c r="I400" s="18"/>
    </row>
    <row r="401">
      <c r="C401" s="18"/>
      <c r="D401" s="9"/>
      <c r="I401" s="18"/>
    </row>
    <row r="402">
      <c r="C402" s="18"/>
      <c r="D402" s="9"/>
      <c r="I402" s="18"/>
    </row>
    <row r="403">
      <c r="C403" s="18"/>
      <c r="D403" s="9"/>
      <c r="I403" s="18"/>
    </row>
    <row r="404">
      <c r="C404" s="18"/>
      <c r="D404" s="9"/>
      <c r="I404" s="18"/>
    </row>
    <row r="405">
      <c r="C405" s="18"/>
      <c r="D405" s="9"/>
      <c r="I405" s="18"/>
    </row>
    <row r="406">
      <c r="C406" s="18"/>
      <c r="D406" s="9"/>
      <c r="I406" s="18"/>
    </row>
    <row r="407">
      <c r="C407" s="18"/>
      <c r="D407" s="9"/>
      <c r="I407" s="18"/>
    </row>
    <row r="408">
      <c r="C408" s="18"/>
      <c r="D408" s="9"/>
      <c r="I408" s="18"/>
    </row>
    <row r="409">
      <c r="C409" s="18"/>
      <c r="D409" s="9"/>
      <c r="I409" s="18"/>
    </row>
    <row r="410">
      <c r="C410" s="18"/>
      <c r="D410" s="9"/>
      <c r="I410" s="18"/>
    </row>
    <row r="411">
      <c r="C411" s="18"/>
      <c r="D411" s="9"/>
      <c r="I411" s="18"/>
    </row>
    <row r="412">
      <c r="C412" s="18"/>
      <c r="D412" s="9"/>
      <c r="I412" s="18"/>
    </row>
    <row r="413">
      <c r="C413" s="18"/>
      <c r="D413" s="9"/>
      <c r="I413" s="18"/>
    </row>
    <row r="414">
      <c r="C414" s="18"/>
      <c r="D414" s="9"/>
      <c r="I414" s="18"/>
    </row>
    <row r="415">
      <c r="C415" s="18"/>
      <c r="D415" s="9"/>
      <c r="I415" s="18"/>
    </row>
    <row r="416">
      <c r="C416" s="18"/>
      <c r="D416" s="9"/>
      <c r="I416" s="18"/>
    </row>
    <row r="417">
      <c r="C417" s="18"/>
      <c r="D417" s="9"/>
      <c r="I417" s="18"/>
    </row>
    <row r="418">
      <c r="C418" s="18"/>
      <c r="D418" s="9"/>
      <c r="I418" s="18"/>
    </row>
    <row r="419">
      <c r="C419" s="18"/>
      <c r="D419" s="9"/>
      <c r="I419" s="18"/>
    </row>
    <row r="420">
      <c r="C420" s="18"/>
      <c r="D420" s="9"/>
      <c r="I420" s="18"/>
    </row>
    <row r="421">
      <c r="C421" s="18"/>
      <c r="D421" s="9"/>
      <c r="I421" s="18"/>
    </row>
    <row r="422">
      <c r="C422" s="18"/>
      <c r="D422" s="9"/>
      <c r="I422" s="18"/>
    </row>
    <row r="423">
      <c r="C423" s="18"/>
      <c r="D423" s="9"/>
      <c r="I423" s="18"/>
    </row>
    <row r="424">
      <c r="C424" s="18"/>
      <c r="D424" s="9"/>
      <c r="I424" s="18"/>
    </row>
    <row r="425">
      <c r="C425" s="18"/>
      <c r="D425" s="9"/>
      <c r="I425" s="18"/>
    </row>
    <row r="426">
      <c r="C426" s="18"/>
      <c r="D426" s="9"/>
      <c r="I426" s="18"/>
    </row>
    <row r="427">
      <c r="C427" s="18"/>
      <c r="D427" s="9"/>
      <c r="I427" s="18"/>
    </row>
    <row r="428">
      <c r="C428" s="18"/>
      <c r="D428" s="9"/>
      <c r="I428" s="18"/>
    </row>
    <row r="429">
      <c r="C429" s="18"/>
      <c r="D429" s="9"/>
      <c r="I429" s="18"/>
    </row>
    <row r="430">
      <c r="C430" s="18"/>
      <c r="D430" s="9"/>
      <c r="I430" s="18"/>
    </row>
    <row r="431">
      <c r="C431" s="18"/>
      <c r="D431" s="9"/>
      <c r="I431" s="18"/>
    </row>
    <row r="432">
      <c r="C432" s="18"/>
      <c r="D432" s="9"/>
      <c r="I432" s="18"/>
    </row>
    <row r="433">
      <c r="C433" s="18"/>
      <c r="D433" s="9"/>
      <c r="I433" s="18"/>
    </row>
    <row r="434">
      <c r="C434" s="18"/>
      <c r="D434" s="9"/>
      <c r="I434" s="18"/>
    </row>
    <row r="435">
      <c r="C435" s="18"/>
      <c r="D435" s="9"/>
      <c r="I435" s="18"/>
    </row>
    <row r="436">
      <c r="C436" s="18"/>
      <c r="D436" s="9"/>
      <c r="I436" s="18"/>
    </row>
    <row r="437">
      <c r="C437" s="18"/>
      <c r="D437" s="9"/>
      <c r="I437" s="18"/>
    </row>
    <row r="438">
      <c r="C438" s="18"/>
      <c r="D438" s="9"/>
      <c r="I438" s="18"/>
    </row>
    <row r="439">
      <c r="C439" s="18"/>
      <c r="D439" s="9"/>
      <c r="I439" s="18"/>
    </row>
    <row r="440">
      <c r="C440" s="18"/>
      <c r="D440" s="9"/>
      <c r="I440" s="18"/>
    </row>
    <row r="441">
      <c r="C441" s="18"/>
      <c r="D441" s="9"/>
      <c r="I441" s="18"/>
    </row>
    <row r="442">
      <c r="C442" s="18"/>
      <c r="D442" s="9"/>
      <c r="I442" s="18"/>
    </row>
    <row r="443">
      <c r="C443" s="18"/>
      <c r="D443" s="9"/>
      <c r="I443" s="18"/>
    </row>
    <row r="444">
      <c r="C444" s="18"/>
      <c r="D444" s="9"/>
      <c r="I444" s="18"/>
    </row>
    <row r="445">
      <c r="C445" s="18"/>
      <c r="D445" s="9"/>
      <c r="I445" s="18"/>
    </row>
    <row r="446">
      <c r="C446" s="18"/>
      <c r="D446" s="9"/>
      <c r="I446" s="18"/>
    </row>
    <row r="447">
      <c r="C447" s="18"/>
      <c r="D447" s="9"/>
      <c r="I447" s="18"/>
    </row>
    <row r="448">
      <c r="C448" s="18"/>
      <c r="D448" s="9"/>
      <c r="I448" s="18"/>
    </row>
    <row r="449">
      <c r="C449" s="18"/>
      <c r="D449" s="9"/>
      <c r="I449" s="18"/>
    </row>
    <row r="450">
      <c r="C450" s="18"/>
      <c r="D450" s="9"/>
      <c r="I450" s="18"/>
    </row>
    <row r="451">
      <c r="C451" s="18"/>
      <c r="D451" s="9"/>
      <c r="I451" s="18"/>
    </row>
    <row r="452">
      <c r="C452" s="18"/>
      <c r="D452" s="9"/>
      <c r="I452" s="18"/>
    </row>
    <row r="453">
      <c r="C453" s="18"/>
      <c r="D453" s="9"/>
      <c r="I453" s="18"/>
    </row>
    <row r="454">
      <c r="C454" s="18"/>
      <c r="D454" s="9"/>
      <c r="I454" s="18"/>
    </row>
    <row r="455">
      <c r="C455" s="18"/>
      <c r="D455" s="9"/>
      <c r="I455" s="18"/>
    </row>
    <row r="456">
      <c r="C456" s="18"/>
      <c r="D456" s="9"/>
      <c r="I456" s="18"/>
    </row>
    <row r="457">
      <c r="C457" s="18"/>
      <c r="D457" s="9"/>
      <c r="I457" s="18"/>
    </row>
    <row r="458">
      <c r="C458" s="18"/>
      <c r="D458" s="9"/>
      <c r="I458" s="18"/>
    </row>
    <row r="459">
      <c r="C459" s="18"/>
      <c r="D459" s="9"/>
      <c r="I459" s="18"/>
    </row>
    <row r="460">
      <c r="C460" s="18"/>
      <c r="D460" s="9"/>
      <c r="I460" s="18"/>
    </row>
    <row r="461">
      <c r="C461" s="18"/>
      <c r="D461" s="9"/>
      <c r="I461" s="18"/>
    </row>
    <row r="462">
      <c r="C462" s="18"/>
      <c r="D462" s="9"/>
      <c r="I462" s="18"/>
    </row>
    <row r="463">
      <c r="C463" s="18"/>
      <c r="D463" s="9"/>
      <c r="I463" s="18"/>
    </row>
    <row r="464">
      <c r="C464" s="18"/>
      <c r="D464" s="9"/>
      <c r="I464" s="18"/>
    </row>
    <row r="465">
      <c r="C465" s="18"/>
      <c r="D465" s="9"/>
      <c r="I465" s="18"/>
    </row>
    <row r="466">
      <c r="C466" s="18"/>
      <c r="D466" s="9"/>
      <c r="I466" s="18"/>
    </row>
    <row r="467">
      <c r="C467" s="18"/>
      <c r="D467" s="9"/>
      <c r="I467" s="18"/>
    </row>
    <row r="468">
      <c r="C468" s="18"/>
      <c r="D468" s="9"/>
      <c r="I468" s="18"/>
    </row>
    <row r="469">
      <c r="C469" s="18"/>
      <c r="D469" s="9"/>
      <c r="I469" s="18"/>
    </row>
    <row r="470">
      <c r="C470" s="18"/>
      <c r="D470" s="9"/>
      <c r="I470" s="18"/>
    </row>
    <row r="471">
      <c r="C471" s="18"/>
      <c r="D471" s="9"/>
      <c r="I471" s="18"/>
    </row>
    <row r="472">
      <c r="C472" s="18"/>
      <c r="D472" s="9"/>
      <c r="I472" s="18"/>
    </row>
    <row r="473">
      <c r="C473" s="18"/>
      <c r="D473" s="9"/>
      <c r="I473" s="18"/>
    </row>
    <row r="474">
      <c r="C474" s="18"/>
      <c r="D474" s="9"/>
      <c r="I474" s="18"/>
    </row>
    <row r="475">
      <c r="C475" s="18"/>
      <c r="D475" s="9"/>
      <c r="I475" s="18"/>
    </row>
    <row r="476">
      <c r="C476" s="18"/>
      <c r="D476" s="9"/>
      <c r="I476" s="18"/>
    </row>
    <row r="477">
      <c r="C477" s="18"/>
      <c r="D477" s="9"/>
      <c r="I477" s="18"/>
    </row>
    <row r="478">
      <c r="C478" s="18"/>
      <c r="D478" s="9"/>
      <c r="I478" s="18"/>
    </row>
    <row r="479">
      <c r="C479" s="18"/>
      <c r="D479" s="9"/>
      <c r="I479" s="18"/>
    </row>
    <row r="480">
      <c r="C480" s="18"/>
      <c r="D480" s="9"/>
      <c r="I480" s="18"/>
    </row>
    <row r="481">
      <c r="C481" s="18"/>
      <c r="D481" s="9"/>
      <c r="I481" s="18"/>
    </row>
    <row r="482">
      <c r="C482" s="18"/>
      <c r="D482" s="9"/>
      <c r="I482" s="18"/>
    </row>
    <row r="483">
      <c r="C483" s="18"/>
      <c r="D483" s="9"/>
      <c r="I483" s="18"/>
    </row>
    <row r="484">
      <c r="C484" s="18"/>
      <c r="D484" s="9"/>
      <c r="I484" s="18"/>
    </row>
    <row r="485">
      <c r="C485" s="18"/>
      <c r="D485" s="9"/>
      <c r="I485" s="18"/>
    </row>
    <row r="486">
      <c r="C486" s="18"/>
      <c r="D486" s="9"/>
      <c r="I486" s="18"/>
    </row>
    <row r="487">
      <c r="C487" s="18"/>
      <c r="D487" s="9"/>
      <c r="I487" s="18"/>
    </row>
    <row r="488">
      <c r="C488" s="18"/>
      <c r="D488" s="9"/>
      <c r="I488" s="18"/>
    </row>
    <row r="489">
      <c r="C489" s="18"/>
      <c r="D489" s="9"/>
      <c r="I489" s="18"/>
    </row>
    <row r="490">
      <c r="C490" s="18"/>
      <c r="D490" s="9"/>
      <c r="I490" s="18"/>
    </row>
    <row r="491">
      <c r="C491" s="18"/>
      <c r="D491" s="9"/>
      <c r="I491" s="18"/>
    </row>
    <row r="492">
      <c r="C492" s="18"/>
      <c r="D492" s="9"/>
      <c r="I492" s="18"/>
    </row>
    <row r="493">
      <c r="C493" s="18"/>
      <c r="D493" s="9"/>
      <c r="I493" s="18"/>
    </row>
    <row r="494">
      <c r="C494" s="18"/>
      <c r="D494" s="9"/>
      <c r="I494" s="18"/>
    </row>
    <row r="495">
      <c r="C495" s="18"/>
      <c r="D495" s="9"/>
      <c r="I495" s="18"/>
    </row>
    <row r="496">
      <c r="C496" s="18"/>
      <c r="D496" s="9"/>
      <c r="I496" s="18"/>
    </row>
    <row r="497">
      <c r="C497" s="18"/>
      <c r="D497" s="9"/>
      <c r="I497" s="18"/>
    </row>
    <row r="498">
      <c r="C498" s="18"/>
      <c r="D498" s="9"/>
      <c r="I498" s="18"/>
    </row>
    <row r="499">
      <c r="C499" s="18"/>
      <c r="D499" s="9"/>
      <c r="I499" s="18"/>
    </row>
    <row r="500">
      <c r="C500" s="18"/>
      <c r="D500" s="9"/>
      <c r="I500" s="18"/>
    </row>
    <row r="501">
      <c r="C501" s="18"/>
      <c r="D501" s="9"/>
      <c r="I501" s="18"/>
    </row>
    <row r="502">
      <c r="C502" s="18"/>
      <c r="D502" s="9"/>
      <c r="I502" s="18"/>
    </row>
    <row r="503">
      <c r="C503" s="18"/>
      <c r="D503" s="9"/>
      <c r="I503" s="18"/>
    </row>
    <row r="504">
      <c r="C504" s="18"/>
      <c r="D504" s="9"/>
      <c r="I504" s="18"/>
    </row>
    <row r="505">
      <c r="C505" s="18"/>
      <c r="D505" s="9"/>
      <c r="I505" s="18"/>
    </row>
    <row r="506">
      <c r="C506" s="18"/>
      <c r="D506" s="9"/>
      <c r="I506" s="18"/>
    </row>
    <row r="507">
      <c r="C507" s="18"/>
      <c r="D507" s="9"/>
      <c r="I507" s="18"/>
    </row>
    <row r="508">
      <c r="C508" s="18"/>
      <c r="D508" s="9"/>
      <c r="I508" s="18"/>
    </row>
    <row r="509">
      <c r="C509" s="18"/>
      <c r="D509" s="9"/>
      <c r="I509" s="18"/>
    </row>
    <row r="510">
      <c r="C510" s="18"/>
      <c r="D510" s="9"/>
      <c r="I510" s="18"/>
    </row>
    <row r="511">
      <c r="C511" s="18"/>
      <c r="D511" s="9"/>
      <c r="I511" s="18"/>
    </row>
    <row r="512">
      <c r="C512" s="18"/>
      <c r="D512" s="9"/>
      <c r="I512" s="18"/>
    </row>
    <row r="513">
      <c r="C513" s="18"/>
      <c r="D513" s="9"/>
      <c r="I513" s="18"/>
    </row>
    <row r="514">
      <c r="C514" s="18"/>
      <c r="D514" s="9"/>
      <c r="I514" s="18"/>
    </row>
    <row r="515">
      <c r="C515" s="18"/>
      <c r="D515" s="9"/>
      <c r="I515" s="18"/>
    </row>
    <row r="516">
      <c r="C516" s="18"/>
      <c r="D516" s="9"/>
      <c r="I516" s="18"/>
    </row>
    <row r="517">
      <c r="C517" s="18"/>
      <c r="D517" s="9"/>
      <c r="I517" s="18"/>
    </row>
    <row r="518">
      <c r="C518" s="18"/>
      <c r="D518" s="9"/>
      <c r="I518" s="18"/>
    </row>
    <row r="519">
      <c r="C519" s="18"/>
      <c r="D519" s="9"/>
      <c r="I519" s="18"/>
    </row>
    <row r="520">
      <c r="C520" s="18"/>
      <c r="D520" s="9"/>
      <c r="I520" s="18"/>
    </row>
    <row r="521">
      <c r="C521" s="18"/>
      <c r="D521" s="9"/>
      <c r="I521" s="18"/>
    </row>
    <row r="522">
      <c r="C522" s="18"/>
      <c r="D522" s="9"/>
      <c r="I522" s="18"/>
    </row>
    <row r="523">
      <c r="C523" s="18"/>
      <c r="D523" s="9"/>
      <c r="I523" s="18"/>
    </row>
    <row r="524">
      <c r="C524" s="18"/>
      <c r="D524" s="9"/>
      <c r="I524" s="18"/>
    </row>
    <row r="525">
      <c r="C525" s="18"/>
      <c r="D525" s="9"/>
      <c r="I525" s="18"/>
    </row>
    <row r="526">
      <c r="C526" s="18"/>
      <c r="D526" s="9"/>
      <c r="I526" s="18"/>
    </row>
    <row r="527">
      <c r="C527" s="18"/>
      <c r="D527" s="9"/>
      <c r="I527" s="18"/>
    </row>
    <row r="528">
      <c r="C528" s="18"/>
      <c r="D528" s="9"/>
      <c r="I528" s="18"/>
    </row>
    <row r="529">
      <c r="C529" s="18"/>
      <c r="D529" s="9"/>
      <c r="I529" s="18"/>
    </row>
    <row r="530">
      <c r="C530" s="18"/>
      <c r="D530" s="9"/>
      <c r="I530" s="18"/>
    </row>
    <row r="531">
      <c r="C531" s="18"/>
      <c r="D531" s="9"/>
      <c r="I531" s="18"/>
    </row>
    <row r="532">
      <c r="C532" s="18"/>
      <c r="D532" s="9"/>
      <c r="I532" s="18"/>
    </row>
    <row r="533">
      <c r="C533" s="18"/>
      <c r="D533" s="9"/>
      <c r="I533" s="18"/>
    </row>
    <row r="534">
      <c r="C534" s="18"/>
      <c r="D534" s="9"/>
      <c r="I534" s="18"/>
    </row>
    <row r="535">
      <c r="C535" s="18"/>
      <c r="D535" s="9"/>
      <c r="I535" s="18"/>
    </row>
    <row r="536">
      <c r="C536" s="18"/>
      <c r="D536" s="9"/>
      <c r="I536" s="18"/>
    </row>
    <row r="537">
      <c r="C537" s="18"/>
      <c r="D537" s="9"/>
      <c r="I537" s="18"/>
    </row>
    <row r="538">
      <c r="C538" s="18"/>
      <c r="D538" s="9"/>
      <c r="I538" s="18"/>
    </row>
    <row r="539">
      <c r="C539" s="18"/>
      <c r="D539" s="9"/>
      <c r="I539" s="18"/>
    </row>
    <row r="540">
      <c r="C540" s="18"/>
      <c r="D540" s="9"/>
      <c r="I540" s="18"/>
    </row>
    <row r="541">
      <c r="C541" s="18"/>
      <c r="D541" s="9"/>
      <c r="I541" s="18"/>
    </row>
    <row r="542">
      <c r="C542" s="18"/>
      <c r="D542" s="9"/>
      <c r="I542" s="18"/>
    </row>
    <row r="543">
      <c r="C543" s="18"/>
      <c r="D543" s="9"/>
      <c r="I543" s="18"/>
    </row>
    <row r="544">
      <c r="C544" s="18"/>
      <c r="D544" s="9"/>
      <c r="I544" s="18"/>
    </row>
    <row r="545">
      <c r="C545" s="18"/>
      <c r="D545" s="9"/>
      <c r="I545" s="18"/>
    </row>
    <row r="546">
      <c r="C546" s="18"/>
      <c r="D546" s="9"/>
      <c r="I546" s="18"/>
    </row>
    <row r="547">
      <c r="C547" s="18"/>
      <c r="D547" s="9"/>
      <c r="I547" s="18"/>
    </row>
    <row r="548">
      <c r="C548" s="18"/>
      <c r="D548" s="9"/>
      <c r="I548" s="18"/>
    </row>
    <row r="549">
      <c r="C549" s="18"/>
      <c r="D549" s="9"/>
      <c r="I549" s="18"/>
    </row>
    <row r="550">
      <c r="C550" s="18"/>
      <c r="D550" s="9"/>
      <c r="I550" s="18"/>
    </row>
    <row r="551">
      <c r="C551" s="18"/>
      <c r="D551" s="9"/>
      <c r="I551" s="18"/>
    </row>
    <row r="552">
      <c r="C552" s="18"/>
      <c r="D552" s="9"/>
      <c r="I552" s="18"/>
    </row>
    <row r="553">
      <c r="C553" s="18"/>
      <c r="D553" s="9"/>
      <c r="I553" s="18"/>
    </row>
    <row r="554">
      <c r="C554" s="18"/>
      <c r="D554" s="9"/>
      <c r="I554" s="18"/>
    </row>
    <row r="555">
      <c r="C555" s="18"/>
      <c r="D555" s="9"/>
      <c r="I555" s="18"/>
    </row>
    <row r="556">
      <c r="C556" s="18"/>
      <c r="D556" s="9"/>
      <c r="I556" s="18"/>
    </row>
    <row r="557">
      <c r="C557" s="18"/>
      <c r="D557" s="9"/>
      <c r="I557" s="18"/>
    </row>
    <row r="558">
      <c r="C558" s="18"/>
      <c r="D558" s="9"/>
      <c r="I558" s="18"/>
    </row>
    <row r="559">
      <c r="C559" s="18"/>
      <c r="D559" s="9"/>
      <c r="I559" s="18"/>
    </row>
    <row r="560">
      <c r="C560" s="18"/>
      <c r="D560" s="9"/>
      <c r="I560" s="18"/>
    </row>
    <row r="561">
      <c r="C561" s="18"/>
      <c r="D561" s="9"/>
      <c r="I561" s="18"/>
    </row>
    <row r="562">
      <c r="C562" s="18"/>
      <c r="D562" s="9"/>
      <c r="I562" s="18"/>
    </row>
    <row r="563">
      <c r="C563" s="18"/>
      <c r="D563" s="9"/>
      <c r="I563" s="18"/>
    </row>
    <row r="564">
      <c r="C564" s="18"/>
      <c r="D564" s="9"/>
      <c r="I564" s="18"/>
    </row>
    <row r="565">
      <c r="C565" s="18"/>
      <c r="D565" s="9"/>
      <c r="I565" s="18"/>
    </row>
    <row r="566">
      <c r="C566" s="18"/>
      <c r="D566" s="9"/>
      <c r="I566" s="18"/>
    </row>
    <row r="567">
      <c r="C567" s="18"/>
      <c r="D567" s="9"/>
      <c r="I567" s="18"/>
    </row>
    <row r="568">
      <c r="C568" s="18"/>
      <c r="D568" s="9"/>
      <c r="I568" s="18"/>
    </row>
    <row r="569">
      <c r="C569" s="18"/>
      <c r="D569" s="9"/>
      <c r="I569" s="18"/>
    </row>
    <row r="570">
      <c r="C570" s="18"/>
      <c r="D570" s="9"/>
      <c r="I570" s="18"/>
    </row>
    <row r="571">
      <c r="C571" s="18"/>
      <c r="D571" s="9"/>
      <c r="I571" s="18"/>
    </row>
    <row r="572">
      <c r="C572" s="18"/>
      <c r="D572" s="9"/>
      <c r="I572" s="18"/>
    </row>
    <row r="573">
      <c r="C573" s="18"/>
      <c r="D573" s="9"/>
      <c r="I573" s="18"/>
    </row>
    <row r="574">
      <c r="C574" s="18"/>
      <c r="D574" s="9"/>
      <c r="I574" s="18"/>
    </row>
    <row r="575">
      <c r="C575" s="18"/>
      <c r="D575" s="9"/>
      <c r="I575" s="18"/>
    </row>
    <row r="576">
      <c r="C576" s="18"/>
      <c r="D576" s="9"/>
      <c r="I576" s="18"/>
    </row>
    <row r="577">
      <c r="C577" s="18"/>
      <c r="D577" s="9"/>
      <c r="I577" s="18"/>
    </row>
    <row r="578">
      <c r="C578" s="18"/>
      <c r="D578" s="9"/>
      <c r="I578" s="18"/>
    </row>
    <row r="579">
      <c r="C579" s="18"/>
      <c r="D579" s="9"/>
      <c r="I579" s="18"/>
    </row>
    <row r="580">
      <c r="C580" s="18"/>
      <c r="D580" s="9"/>
      <c r="I580" s="18"/>
    </row>
    <row r="581">
      <c r="C581" s="18"/>
      <c r="D581" s="9"/>
      <c r="I581" s="18"/>
    </row>
    <row r="582">
      <c r="C582" s="18"/>
      <c r="D582" s="9"/>
      <c r="I582" s="18"/>
    </row>
    <row r="583">
      <c r="C583" s="18"/>
      <c r="D583" s="9"/>
      <c r="I583" s="18"/>
    </row>
    <row r="584">
      <c r="C584" s="18"/>
      <c r="D584" s="9"/>
      <c r="I584" s="18"/>
    </row>
    <row r="585">
      <c r="C585" s="18"/>
      <c r="D585" s="9"/>
      <c r="I585" s="18"/>
    </row>
    <row r="586">
      <c r="C586" s="18"/>
      <c r="D586" s="9"/>
      <c r="I586" s="18"/>
    </row>
    <row r="587">
      <c r="C587" s="18"/>
      <c r="D587" s="9"/>
      <c r="I587" s="18"/>
    </row>
    <row r="588">
      <c r="C588" s="18"/>
      <c r="D588" s="9"/>
      <c r="I588" s="18"/>
    </row>
    <row r="589">
      <c r="C589" s="18"/>
      <c r="D589" s="9"/>
      <c r="I589" s="18"/>
    </row>
    <row r="590">
      <c r="C590" s="18"/>
      <c r="D590" s="9"/>
      <c r="I590" s="18"/>
    </row>
    <row r="591">
      <c r="C591" s="18"/>
      <c r="D591" s="9"/>
      <c r="I591" s="18"/>
    </row>
    <row r="592">
      <c r="C592" s="18"/>
      <c r="D592" s="9"/>
      <c r="I592" s="18"/>
    </row>
    <row r="593">
      <c r="C593" s="18"/>
      <c r="D593" s="9"/>
      <c r="I593" s="18"/>
    </row>
    <row r="594">
      <c r="C594" s="18"/>
      <c r="D594" s="9"/>
      <c r="I594" s="18"/>
    </row>
    <row r="595">
      <c r="C595" s="18"/>
      <c r="D595" s="9"/>
      <c r="I595" s="18"/>
    </row>
    <row r="596">
      <c r="C596" s="18"/>
      <c r="D596" s="9"/>
      <c r="I596" s="18"/>
    </row>
    <row r="597">
      <c r="C597" s="18"/>
      <c r="D597" s="9"/>
      <c r="I597" s="18"/>
    </row>
    <row r="598">
      <c r="C598" s="18"/>
      <c r="D598" s="9"/>
      <c r="I598" s="18"/>
    </row>
    <row r="599">
      <c r="C599" s="18"/>
      <c r="D599" s="9"/>
      <c r="I599" s="18"/>
    </row>
    <row r="600">
      <c r="C600" s="18"/>
      <c r="D600" s="9"/>
      <c r="I600" s="18"/>
    </row>
    <row r="601">
      <c r="C601" s="18"/>
      <c r="D601" s="9"/>
      <c r="I601" s="18"/>
    </row>
    <row r="602">
      <c r="C602" s="18"/>
      <c r="D602" s="9"/>
      <c r="I602" s="18"/>
    </row>
    <row r="603">
      <c r="C603" s="18"/>
      <c r="D603" s="9"/>
      <c r="I603" s="18"/>
    </row>
    <row r="604">
      <c r="C604" s="18"/>
      <c r="D604" s="9"/>
      <c r="I604" s="18"/>
    </row>
    <row r="605">
      <c r="C605" s="18"/>
      <c r="D605" s="9"/>
      <c r="I605" s="18"/>
    </row>
    <row r="606">
      <c r="C606" s="18"/>
      <c r="D606" s="9"/>
      <c r="I606" s="18"/>
    </row>
    <row r="607">
      <c r="C607" s="18"/>
      <c r="D607" s="9"/>
      <c r="I607" s="18"/>
    </row>
    <row r="608">
      <c r="C608" s="18"/>
      <c r="D608" s="9"/>
      <c r="I608" s="18"/>
    </row>
    <row r="609">
      <c r="C609" s="18"/>
      <c r="D609" s="9"/>
      <c r="I609" s="18"/>
    </row>
    <row r="610">
      <c r="C610" s="18"/>
      <c r="D610" s="9"/>
      <c r="I610" s="18"/>
    </row>
    <row r="611">
      <c r="C611" s="18"/>
      <c r="D611" s="9"/>
      <c r="I611" s="18"/>
    </row>
    <row r="612">
      <c r="C612" s="18"/>
      <c r="D612" s="9"/>
      <c r="I612" s="18"/>
    </row>
    <row r="613">
      <c r="C613" s="18"/>
      <c r="D613" s="9"/>
      <c r="I613" s="18"/>
    </row>
    <row r="614">
      <c r="C614" s="18"/>
      <c r="D614" s="9"/>
      <c r="I614" s="18"/>
    </row>
    <row r="615">
      <c r="C615" s="18"/>
      <c r="D615" s="9"/>
      <c r="I615" s="18"/>
    </row>
    <row r="616">
      <c r="C616" s="18"/>
      <c r="D616" s="9"/>
      <c r="I616" s="18"/>
    </row>
    <row r="617">
      <c r="C617" s="18"/>
      <c r="D617" s="9"/>
      <c r="I617" s="18"/>
    </row>
    <row r="618">
      <c r="C618" s="18"/>
      <c r="D618" s="9"/>
      <c r="I618" s="18"/>
    </row>
    <row r="619">
      <c r="C619" s="18"/>
      <c r="D619" s="9"/>
      <c r="I619" s="18"/>
    </row>
    <row r="620">
      <c r="C620" s="18"/>
      <c r="D620" s="9"/>
      <c r="I620" s="18"/>
    </row>
    <row r="621">
      <c r="C621" s="18"/>
      <c r="D621" s="9"/>
      <c r="I621" s="18"/>
    </row>
    <row r="622">
      <c r="C622" s="18"/>
      <c r="D622" s="9"/>
      <c r="I622" s="18"/>
    </row>
    <row r="623">
      <c r="C623" s="18"/>
      <c r="D623" s="9"/>
      <c r="I623" s="18"/>
    </row>
    <row r="624">
      <c r="C624" s="18"/>
      <c r="D624" s="9"/>
      <c r="I624" s="18"/>
    </row>
    <row r="625">
      <c r="C625" s="18"/>
      <c r="D625" s="9"/>
      <c r="I625" s="18"/>
    </row>
    <row r="626">
      <c r="C626" s="18"/>
      <c r="D626" s="9"/>
      <c r="I626" s="18"/>
    </row>
    <row r="627">
      <c r="C627" s="18"/>
      <c r="D627" s="9"/>
      <c r="I627" s="18"/>
    </row>
    <row r="628">
      <c r="C628" s="18"/>
      <c r="D628" s="9"/>
      <c r="I628" s="18"/>
    </row>
    <row r="629">
      <c r="C629" s="18"/>
      <c r="D629" s="9"/>
      <c r="I629" s="18"/>
    </row>
    <row r="630">
      <c r="C630" s="18"/>
      <c r="D630" s="9"/>
      <c r="I630" s="18"/>
    </row>
    <row r="631">
      <c r="C631" s="18"/>
      <c r="D631" s="9"/>
      <c r="I631" s="18"/>
    </row>
    <row r="632">
      <c r="C632" s="18"/>
      <c r="D632" s="9"/>
      <c r="I632" s="18"/>
    </row>
    <row r="633">
      <c r="C633" s="18"/>
      <c r="D633" s="9"/>
      <c r="I633" s="18"/>
    </row>
    <row r="634">
      <c r="C634" s="18"/>
      <c r="D634" s="9"/>
      <c r="I634" s="18"/>
    </row>
    <row r="635">
      <c r="C635" s="18"/>
      <c r="D635" s="9"/>
      <c r="I635" s="18"/>
    </row>
    <row r="636">
      <c r="C636" s="18"/>
      <c r="D636" s="9"/>
      <c r="I636" s="18"/>
    </row>
    <row r="637">
      <c r="C637" s="18"/>
      <c r="D637" s="9"/>
      <c r="I637" s="18"/>
    </row>
    <row r="638">
      <c r="C638" s="18"/>
      <c r="D638" s="9"/>
      <c r="I638" s="18"/>
    </row>
    <row r="639">
      <c r="C639" s="18"/>
      <c r="D639" s="9"/>
      <c r="I639" s="18"/>
    </row>
    <row r="640">
      <c r="C640" s="18"/>
      <c r="D640" s="9"/>
      <c r="I640" s="18"/>
    </row>
    <row r="641">
      <c r="C641" s="18"/>
      <c r="D641" s="9"/>
      <c r="I641" s="18"/>
    </row>
    <row r="642">
      <c r="C642" s="18"/>
      <c r="D642" s="9"/>
      <c r="I642" s="18"/>
    </row>
    <row r="643">
      <c r="C643" s="18"/>
      <c r="D643" s="9"/>
      <c r="I643" s="18"/>
    </row>
    <row r="644">
      <c r="C644" s="18"/>
      <c r="D644" s="9"/>
      <c r="I644" s="18"/>
    </row>
    <row r="645">
      <c r="C645" s="18"/>
      <c r="D645" s="9"/>
      <c r="I645" s="18"/>
    </row>
    <row r="646">
      <c r="C646" s="18"/>
      <c r="D646" s="9"/>
      <c r="I646" s="18"/>
    </row>
    <row r="647">
      <c r="C647" s="18"/>
      <c r="D647" s="9"/>
      <c r="I647" s="18"/>
    </row>
    <row r="648">
      <c r="C648" s="18"/>
      <c r="D648" s="9"/>
      <c r="I648" s="18"/>
    </row>
    <row r="649">
      <c r="C649" s="18"/>
      <c r="D649" s="9"/>
      <c r="I649" s="18"/>
    </row>
    <row r="650">
      <c r="C650" s="18"/>
      <c r="D650" s="9"/>
      <c r="I650" s="18"/>
    </row>
    <row r="651">
      <c r="C651" s="18"/>
      <c r="D651" s="9"/>
      <c r="I651" s="18"/>
    </row>
    <row r="652">
      <c r="C652" s="18"/>
      <c r="D652" s="9"/>
      <c r="I652" s="18"/>
    </row>
    <row r="653">
      <c r="C653" s="18"/>
      <c r="D653" s="9"/>
      <c r="I653" s="18"/>
    </row>
    <row r="654">
      <c r="C654" s="18"/>
      <c r="D654" s="9"/>
      <c r="I654" s="18"/>
    </row>
    <row r="655">
      <c r="C655" s="18"/>
      <c r="D655" s="9"/>
      <c r="I655" s="18"/>
    </row>
    <row r="656">
      <c r="C656" s="18"/>
      <c r="D656" s="9"/>
      <c r="I656" s="18"/>
    </row>
    <row r="657">
      <c r="C657" s="18"/>
      <c r="D657" s="9"/>
      <c r="I657" s="18"/>
    </row>
    <row r="658">
      <c r="C658" s="18"/>
      <c r="D658" s="9"/>
      <c r="I658" s="18"/>
    </row>
    <row r="659">
      <c r="C659" s="18"/>
      <c r="D659" s="9"/>
      <c r="I659" s="18"/>
    </row>
    <row r="660">
      <c r="C660" s="18"/>
      <c r="D660" s="9"/>
      <c r="I660" s="18"/>
    </row>
    <row r="661">
      <c r="C661" s="18"/>
      <c r="D661" s="9"/>
      <c r="I661" s="18"/>
    </row>
    <row r="662">
      <c r="C662" s="18"/>
      <c r="D662" s="9"/>
      <c r="I662" s="18"/>
    </row>
    <row r="663">
      <c r="C663" s="18"/>
      <c r="D663" s="9"/>
      <c r="I663" s="18"/>
    </row>
    <row r="664">
      <c r="C664" s="18"/>
      <c r="D664" s="9"/>
      <c r="I664" s="18"/>
    </row>
    <row r="665">
      <c r="C665" s="18"/>
      <c r="D665" s="9"/>
      <c r="I665" s="18"/>
    </row>
    <row r="666">
      <c r="C666" s="18"/>
      <c r="D666" s="9"/>
      <c r="I666" s="18"/>
    </row>
    <row r="667">
      <c r="C667" s="18"/>
      <c r="D667" s="9"/>
      <c r="I667" s="18"/>
    </row>
    <row r="668">
      <c r="C668" s="18"/>
      <c r="D668" s="9"/>
      <c r="I668" s="18"/>
    </row>
    <row r="669">
      <c r="C669" s="18"/>
      <c r="D669" s="9"/>
      <c r="I669" s="18"/>
    </row>
    <row r="670">
      <c r="C670" s="18"/>
      <c r="D670" s="9"/>
      <c r="I670" s="18"/>
    </row>
    <row r="671">
      <c r="C671" s="18"/>
      <c r="D671" s="9"/>
      <c r="I671" s="18"/>
    </row>
    <row r="672">
      <c r="C672" s="18"/>
      <c r="D672" s="9"/>
      <c r="I672" s="18"/>
    </row>
    <row r="673">
      <c r="C673" s="18"/>
      <c r="D673" s="9"/>
      <c r="I673" s="18"/>
    </row>
    <row r="674">
      <c r="C674" s="18"/>
      <c r="D674" s="9"/>
      <c r="I674" s="18"/>
    </row>
    <row r="675">
      <c r="C675" s="18"/>
      <c r="D675" s="9"/>
      <c r="I675" s="18"/>
    </row>
    <row r="676">
      <c r="C676" s="18"/>
      <c r="D676" s="9"/>
      <c r="I676" s="18"/>
    </row>
    <row r="677">
      <c r="C677" s="18"/>
      <c r="D677" s="9"/>
      <c r="I677" s="18"/>
    </row>
    <row r="678">
      <c r="C678" s="18"/>
      <c r="D678" s="9"/>
      <c r="I678" s="18"/>
    </row>
    <row r="679">
      <c r="C679" s="18"/>
      <c r="D679" s="9"/>
      <c r="I679" s="18"/>
    </row>
    <row r="680">
      <c r="C680" s="18"/>
      <c r="D680" s="9"/>
      <c r="I680" s="18"/>
    </row>
    <row r="681">
      <c r="C681" s="18"/>
      <c r="D681" s="9"/>
      <c r="I681" s="18"/>
    </row>
    <row r="682">
      <c r="C682" s="18"/>
      <c r="D682" s="9"/>
      <c r="I682" s="18"/>
    </row>
    <row r="683">
      <c r="C683" s="18"/>
      <c r="D683" s="9"/>
      <c r="I683" s="18"/>
    </row>
    <row r="684">
      <c r="C684" s="18"/>
      <c r="D684" s="9"/>
      <c r="I684" s="18"/>
    </row>
    <row r="685">
      <c r="C685" s="18"/>
      <c r="D685" s="9"/>
      <c r="I685" s="18"/>
    </row>
    <row r="686">
      <c r="C686" s="18"/>
      <c r="D686" s="9"/>
      <c r="I686" s="18"/>
    </row>
    <row r="687">
      <c r="C687" s="18"/>
      <c r="D687" s="9"/>
      <c r="I687" s="18"/>
    </row>
    <row r="688">
      <c r="C688" s="18"/>
      <c r="D688" s="9"/>
      <c r="I688" s="18"/>
    </row>
    <row r="689">
      <c r="C689" s="18"/>
      <c r="D689" s="9"/>
      <c r="I689" s="18"/>
    </row>
    <row r="690">
      <c r="C690" s="18"/>
      <c r="D690" s="9"/>
      <c r="I690" s="18"/>
    </row>
    <row r="691">
      <c r="C691" s="18"/>
      <c r="D691" s="9"/>
      <c r="I691" s="18"/>
    </row>
    <row r="692">
      <c r="C692" s="18"/>
      <c r="D692" s="9"/>
      <c r="I692" s="18"/>
    </row>
    <row r="693">
      <c r="C693" s="18"/>
      <c r="D693" s="9"/>
      <c r="I693" s="18"/>
    </row>
    <row r="694">
      <c r="C694" s="18"/>
      <c r="D694" s="9"/>
      <c r="I694" s="18"/>
    </row>
    <row r="695">
      <c r="C695" s="18"/>
      <c r="D695" s="9"/>
      <c r="I695" s="18"/>
    </row>
    <row r="696">
      <c r="C696" s="18"/>
      <c r="D696" s="9"/>
      <c r="I696" s="18"/>
    </row>
    <row r="697">
      <c r="C697" s="18"/>
      <c r="D697" s="9"/>
      <c r="I697" s="18"/>
    </row>
    <row r="698">
      <c r="C698" s="18"/>
      <c r="D698" s="9"/>
      <c r="I698" s="18"/>
    </row>
    <row r="699">
      <c r="C699" s="18"/>
      <c r="D699" s="9"/>
      <c r="I699" s="18"/>
    </row>
    <row r="700">
      <c r="C700" s="18"/>
      <c r="D700" s="9"/>
      <c r="I700" s="18"/>
    </row>
    <row r="701">
      <c r="C701" s="18"/>
      <c r="D701" s="9"/>
      <c r="I701" s="18"/>
    </row>
    <row r="702">
      <c r="C702" s="18"/>
      <c r="D702" s="9"/>
      <c r="I702" s="18"/>
    </row>
    <row r="703">
      <c r="C703" s="18"/>
      <c r="D703" s="9"/>
      <c r="I703" s="18"/>
    </row>
    <row r="704">
      <c r="C704" s="18"/>
      <c r="D704" s="9"/>
      <c r="I704" s="18"/>
    </row>
    <row r="705">
      <c r="C705" s="18"/>
      <c r="D705" s="9"/>
      <c r="I705" s="18"/>
    </row>
    <row r="706">
      <c r="C706" s="18"/>
      <c r="D706" s="9"/>
      <c r="I706" s="18"/>
    </row>
    <row r="707">
      <c r="C707" s="18"/>
      <c r="D707" s="9"/>
      <c r="I707" s="18"/>
    </row>
    <row r="708">
      <c r="C708" s="18"/>
      <c r="D708" s="9"/>
      <c r="I708" s="18"/>
    </row>
    <row r="709">
      <c r="C709" s="18"/>
      <c r="D709" s="9"/>
      <c r="I709" s="18"/>
    </row>
    <row r="710">
      <c r="C710" s="18"/>
      <c r="D710" s="9"/>
      <c r="I710" s="18"/>
    </row>
    <row r="711">
      <c r="C711" s="18"/>
      <c r="D711" s="9"/>
      <c r="I711" s="18"/>
    </row>
    <row r="712">
      <c r="C712" s="18"/>
      <c r="D712" s="9"/>
      <c r="I712" s="18"/>
    </row>
    <row r="713">
      <c r="C713" s="18"/>
      <c r="D713" s="9"/>
      <c r="I713" s="18"/>
    </row>
    <row r="714">
      <c r="C714" s="18"/>
      <c r="D714" s="9"/>
      <c r="I714" s="18"/>
    </row>
    <row r="715">
      <c r="C715" s="18"/>
      <c r="D715" s="9"/>
      <c r="I715" s="18"/>
    </row>
    <row r="716">
      <c r="C716" s="18"/>
      <c r="D716" s="9"/>
      <c r="I716" s="18"/>
    </row>
    <row r="717">
      <c r="C717" s="18"/>
      <c r="D717" s="9"/>
      <c r="I717" s="18"/>
    </row>
    <row r="718">
      <c r="C718" s="18"/>
      <c r="D718" s="9"/>
      <c r="I718" s="18"/>
    </row>
    <row r="719">
      <c r="C719" s="18"/>
      <c r="D719" s="9"/>
      <c r="I719" s="18"/>
    </row>
    <row r="720">
      <c r="C720" s="18"/>
      <c r="D720" s="9"/>
      <c r="I720" s="18"/>
    </row>
    <row r="721">
      <c r="C721" s="18"/>
      <c r="D721" s="9"/>
      <c r="I721" s="18"/>
    </row>
    <row r="722">
      <c r="C722" s="18"/>
      <c r="D722" s="9"/>
      <c r="I722" s="18"/>
    </row>
    <row r="723">
      <c r="C723" s="18"/>
      <c r="D723" s="9"/>
      <c r="I723" s="18"/>
    </row>
    <row r="724">
      <c r="C724" s="18"/>
      <c r="D724" s="9"/>
      <c r="I724" s="18"/>
    </row>
    <row r="725">
      <c r="C725" s="18"/>
      <c r="D725" s="9"/>
      <c r="I725" s="18"/>
    </row>
    <row r="726">
      <c r="C726" s="18"/>
      <c r="D726" s="9"/>
      <c r="I726" s="18"/>
    </row>
    <row r="727">
      <c r="C727" s="18"/>
      <c r="D727" s="9"/>
      <c r="I727" s="18"/>
    </row>
    <row r="728">
      <c r="C728" s="18"/>
      <c r="D728" s="9"/>
      <c r="I728" s="18"/>
    </row>
    <row r="729">
      <c r="C729" s="18"/>
      <c r="D729" s="9"/>
      <c r="I729" s="18"/>
    </row>
    <row r="730">
      <c r="C730" s="18"/>
      <c r="D730" s="9"/>
      <c r="I730" s="18"/>
    </row>
    <row r="731">
      <c r="C731" s="18"/>
      <c r="D731" s="9"/>
      <c r="I731" s="18"/>
    </row>
    <row r="732">
      <c r="C732" s="18"/>
      <c r="D732" s="9"/>
      <c r="I732" s="18"/>
    </row>
    <row r="733">
      <c r="C733" s="18"/>
      <c r="D733" s="9"/>
      <c r="I733" s="18"/>
    </row>
    <row r="734">
      <c r="C734" s="18"/>
      <c r="D734" s="9"/>
      <c r="I734" s="18"/>
    </row>
    <row r="735">
      <c r="C735" s="18"/>
      <c r="D735" s="9"/>
      <c r="I735" s="18"/>
    </row>
    <row r="736">
      <c r="C736" s="18"/>
      <c r="D736" s="9"/>
      <c r="I736" s="18"/>
    </row>
    <row r="737">
      <c r="C737" s="18"/>
      <c r="D737" s="9"/>
      <c r="I737" s="18"/>
    </row>
    <row r="738">
      <c r="C738" s="18"/>
      <c r="D738" s="9"/>
      <c r="I738" s="18"/>
    </row>
    <row r="739">
      <c r="C739" s="18"/>
      <c r="D739" s="9"/>
      <c r="I739" s="18"/>
    </row>
    <row r="740">
      <c r="C740" s="18"/>
      <c r="D740" s="9"/>
      <c r="I740" s="18"/>
    </row>
    <row r="741">
      <c r="C741" s="18"/>
      <c r="D741" s="9"/>
      <c r="I741" s="18"/>
    </row>
    <row r="742">
      <c r="C742" s="18"/>
      <c r="D742" s="9"/>
      <c r="I742" s="18"/>
    </row>
    <row r="743">
      <c r="C743" s="18"/>
      <c r="D743" s="9"/>
      <c r="I743" s="18"/>
    </row>
    <row r="744">
      <c r="C744" s="18"/>
      <c r="D744" s="9"/>
      <c r="I744" s="18"/>
    </row>
    <row r="745">
      <c r="C745" s="18"/>
      <c r="D745" s="9"/>
      <c r="I745" s="18"/>
    </row>
    <row r="746">
      <c r="C746" s="18"/>
      <c r="D746" s="9"/>
      <c r="I746" s="18"/>
    </row>
    <row r="747">
      <c r="C747" s="18"/>
      <c r="D747" s="9"/>
      <c r="I747" s="18"/>
    </row>
    <row r="748">
      <c r="C748" s="18"/>
      <c r="D748" s="9"/>
      <c r="I748" s="18"/>
    </row>
    <row r="749">
      <c r="C749" s="18"/>
      <c r="D749" s="9"/>
      <c r="I749" s="18"/>
    </row>
    <row r="750">
      <c r="C750" s="18"/>
      <c r="D750" s="9"/>
      <c r="I750" s="18"/>
    </row>
    <row r="751">
      <c r="C751" s="18"/>
      <c r="D751" s="9"/>
      <c r="I751" s="18"/>
    </row>
    <row r="752">
      <c r="C752" s="18"/>
      <c r="D752" s="9"/>
      <c r="I752" s="18"/>
    </row>
    <row r="753">
      <c r="C753" s="18"/>
      <c r="D753" s="9"/>
      <c r="I753" s="18"/>
    </row>
    <row r="754">
      <c r="C754" s="18"/>
      <c r="D754" s="9"/>
      <c r="I754" s="18"/>
    </row>
    <row r="755">
      <c r="C755" s="18"/>
      <c r="D755" s="9"/>
      <c r="I755" s="18"/>
    </row>
    <row r="756">
      <c r="C756" s="18"/>
      <c r="D756" s="9"/>
      <c r="I756" s="18"/>
    </row>
    <row r="757">
      <c r="C757" s="18"/>
      <c r="D757" s="9"/>
      <c r="I757" s="18"/>
    </row>
    <row r="758">
      <c r="C758" s="18"/>
      <c r="D758" s="9"/>
      <c r="I758" s="18"/>
    </row>
    <row r="759">
      <c r="C759" s="18"/>
      <c r="D759" s="9"/>
      <c r="I759" s="18"/>
    </row>
    <row r="760">
      <c r="C760" s="18"/>
      <c r="D760" s="9"/>
      <c r="I760" s="18"/>
    </row>
    <row r="761">
      <c r="C761" s="18"/>
      <c r="D761" s="9"/>
      <c r="I761" s="18"/>
    </row>
    <row r="762">
      <c r="C762" s="18"/>
      <c r="D762" s="9"/>
      <c r="I762" s="18"/>
    </row>
    <row r="763">
      <c r="C763" s="18"/>
      <c r="D763" s="9"/>
      <c r="I763" s="18"/>
    </row>
    <row r="764">
      <c r="C764" s="18"/>
      <c r="D764" s="9"/>
      <c r="I764" s="18"/>
    </row>
    <row r="765">
      <c r="C765" s="18"/>
      <c r="D765" s="9"/>
      <c r="I765" s="18"/>
    </row>
    <row r="766">
      <c r="C766" s="18"/>
      <c r="D766" s="9"/>
      <c r="I766" s="18"/>
    </row>
    <row r="767">
      <c r="C767" s="18"/>
      <c r="D767" s="9"/>
      <c r="I767" s="18"/>
    </row>
    <row r="768">
      <c r="C768" s="18"/>
      <c r="D768" s="9"/>
      <c r="I768" s="18"/>
    </row>
    <row r="769">
      <c r="C769" s="18"/>
      <c r="D769" s="9"/>
      <c r="I769" s="18"/>
    </row>
    <row r="770">
      <c r="C770" s="18"/>
      <c r="D770" s="9"/>
      <c r="I770" s="18"/>
    </row>
    <row r="771">
      <c r="C771" s="18"/>
      <c r="D771" s="9"/>
      <c r="I771" s="18"/>
    </row>
    <row r="772">
      <c r="C772" s="18"/>
      <c r="D772" s="9"/>
      <c r="I772" s="18"/>
    </row>
    <row r="773">
      <c r="C773" s="18"/>
      <c r="D773" s="9"/>
      <c r="I773" s="18"/>
    </row>
    <row r="774">
      <c r="C774" s="18"/>
      <c r="D774" s="9"/>
      <c r="I774" s="18"/>
    </row>
    <row r="775">
      <c r="C775" s="18"/>
      <c r="D775" s="9"/>
      <c r="I775" s="18"/>
    </row>
    <row r="776">
      <c r="C776" s="18"/>
      <c r="D776" s="9"/>
      <c r="I776" s="18"/>
    </row>
    <row r="777">
      <c r="C777" s="18"/>
      <c r="D777" s="9"/>
      <c r="I777" s="18"/>
    </row>
    <row r="778">
      <c r="C778" s="18"/>
      <c r="D778" s="9"/>
      <c r="I778" s="18"/>
    </row>
    <row r="779">
      <c r="C779" s="18"/>
      <c r="D779" s="9"/>
      <c r="I779" s="18"/>
    </row>
    <row r="780">
      <c r="C780" s="18"/>
      <c r="D780" s="9"/>
      <c r="I780" s="18"/>
    </row>
    <row r="781">
      <c r="C781" s="18"/>
      <c r="D781" s="9"/>
      <c r="I781" s="18"/>
    </row>
    <row r="782">
      <c r="C782" s="18"/>
      <c r="D782" s="9"/>
      <c r="I782" s="18"/>
    </row>
    <row r="783">
      <c r="C783" s="18"/>
      <c r="D783" s="9"/>
      <c r="I783" s="18"/>
    </row>
    <row r="784">
      <c r="C784" s="18"/>
      <c r="D784" s="9"/>
      <c r="I784" s="18"/>
    </row>
    <row r="785">
      <c r="C785" s="18"/>
      <c r="D785" s="9"/>
      <c r="I785" s="18"/>
    </row>
    <row r="786">
      <c r="C786" s="18"/>
      <c r="D786" s="9"/>
      <c r="I786" s="18"/>
    </row>
    <row r="787">
      <c r="C787" s="18"/>
      <c r="D787" s="9"/>
      <c r="I787" s="18"/>
    </row>
    <row r="788">
      <c r="C788" s="18"/>
      <c r="D788" s="9"/>
      <c r="I788" s="18"/>
    </row>
    <row r="789">
      <c r="C789" s="18"/>
      <c r="D789" s="9"/>
      <c r="I789" s="18"/>
    </row>
    <row r="790">
      <c r="C790" s="18"/>
      <c r="D790" s="9"/>
      <c r="I790" s="18"/>
    </row>
    <row r="791">
      <c r="C791" s="18"/>
      <c r="D791" s="9"/>
      <c r="I791" s="18"/>
    </row>
    <row r="792">
      <c r="C792" s="18"/>
      <c r="D792" s="9"/>
      <c r="I792" s="18"/>
    </row>
    <row r="793">
      <c r="C793" s="18"/>
      <c r="D793" s="9"/>
      <c r="I793" s="18"/>
    </row>
    <row r="794">
      <c r="C794" s="18"/>
      <c r="D794" s="9"/>
      <c r="I794" s="18"/>
    </row>
    <row r="795">
      <c r="C795" s="18"/>
      <c r="D795" s="9"/>
      <c r="I795" s="18"/>
    </row>
    <row r="796">
      <c r="C796" s="18"/>
      <c r="D796" s="9"/>
      <c r="I796" s="18"/>
    </row>
    <row r="797">
      <c r="C797" s="18"/>
      <c r="D797" s="9"/>
      <c r="I797" s="18"/>
    </row>
    <row r="798">
      <c r="C798" s="18"/>
      <c r="D798" s="9"/>
      <c r="I798" s="18"/>
    </row>
    <row r="799">
      <c r="C799" s="18"/>
      <c r="D799" s="9"/>
      <c r="I799" s="18"/>
    </row>
    <row r="800">
      <c r="C800" s="18"/>
      <c r="D800" s="9"/>
      <c r="I800" s="18"/>
    </row>
    <row r="801">
      <c r="C801" s="18"/>
      <c r="D801" s="9"/>
      <c r="I801" s="18"/>
    </row>
    <row r="802">
      <c r="C802" s="18"/>
      <c r="D802" s="9"/>
      <c r="I802" s="18"/>
    </row>
    <row r="803">
      <c r="C803" s="18"/>
      <c r="D803" s="9"/>
      <c r="I803" s="18"/>
    </row>
    <row r="804">
      <c r="C804" s="18"/>
      <c r="D804" s="9"/>
      <c r="I804" s="18"/>
    </row>
    <row r="805">
      <c r="C805" s="18"/>
      <c r="D805" s="9"/>
      <c r="I805" s="18"/>
    </row>
    <row r="806">
      <c r="C806" s="18"/>
      <c r="D806" s="9"/>
      <c r="I806" s="18"/>
    </row>
    <row r="807">
      <c r="C807" s="18"/>
      <c r="D807" s="9"/>
      <c r="I807" s="18"/>
    </row>
    <row r="808">
      <c r="C808" s="18"/>
      <c r="D808" s="9"/>
      <c r="I808" s="18"/>
    </row>
    <row r="809">
      <c r="C809" s="18"/>
      <c r="D809" s="9"/>
      <c r="I809" s="18"/>
    </row>
    <row r="810">
      <c r="C810" s="18"/>
      <c r="D810" s="9"/>
      <c r="I810" s="18"/>
    </row>
    <row r="811">
      <c r="C811" s="18"/>
      <c r="D811" s="9"/>
      <c r="I811" s="18"/>
    </row>
    <row r="812">
      <c r="C812" s="18"/>
      <c r="D812" s="9"/>
      <c r="I812" s="18"/>
    </row>
    <row r="813">
      <c r="C813" s="18"/>
      <c r="D813" s="9"/>
      <c r="I813" s="18"/>
    </row>
    <row r="814">
      <c r="C814" s="18"/>
      <c r="D814" s="9"/>
      <c r="I814" s="18"/>
    </row>
    <row r="815">
      <c r="C815" s="18"/>
      <c r="D815" s="9"/>
      <c r="I815" s="18"/>
    </row>
    <row r="816">
      <c r="C816" s="18"/>
      <c r="D816" s="9"/>
      <c r="I816" s="18"/>
    </row>
    <row r="817">
      <c r="C817" s="18"/>
      <c r="D817" s="9"/>
      <c r="I817" s="18"/>
    </row>
    <row r="818">
      <c r="C818" s="18"/>
      <c r="D818" s="9"/>
      <c r="I818" s="18"/>
    </row>
    <row r="819">
      <c r="C819" s="18"/>
      <c r="D819" s="9"/>
      <c r="I819" s="18"/>
    </row>
    <row r="820">
      <c r="C820" s="18"/>
      <c r="D820" s="9"/>
      <c r="I820" s="18"/>
    </row>
    <row r="821">
      <c r="C821" s="18"/>
      <c r="D821" s="9"/>
      <c r="I821" s="18"/>
    </row>
    <row r="822">
      <c r="C822" s="18"/>
      <c r="D822" s="9"/>
      <c r="I822" s="18"/>
    </row>
    <row r="823">
      <c r="C823" s="18"/>
      <c r="D823" s="9"/>
      <c r="I823" s="18"/>
    </row>
    <row r="824">
      <c r="C824" s="18"/>
      <c r="D824" s="9"/>
      <c r="I824" s="18"/>
    </row>
    <row r="825">
      <c r="C825" s="18"/>
      <c r="D825" s="9"/>
      <c r="I825" s="18"/>
    </row>
    <row r="826">
      <c r="C826" s="18"/>
      <c r="D826" s="9"/>
      <c r="I826" s="18"/>
    </row>
    <row r="827">
      <c r="C827" s="18"/>
      <c r="D827" s="9"/>
      <c r="I827" s="18"/>
    </row>
    <row r="828">
      <c r="C828" s="18"/>
      <c r="D828" s="9"/>
      <c r="I828" s="18"/>
    </row>
    <row r="829">
      <c r="C829" s="18"/>
      <c r="D829" s="9"/>
      <c r="I829" s="18"/>
    </row>
    <row r="830">
      <c r="C830" s="18"/>
      <c r="D830" s="9"/>
      <c r="I830" s="18"/>
    </row>
    <row r="831">
      <c r="C831" s="18"/>
      <c r="D831" s="9"/>
      <c r="I831" s="18"/>
    </row>
    <row r="832">
      <c r="C832" s="18"/>
      <c r="D832" s="9"/>
      <c r="I832" s="18"/>
    </row>
    <row r="833">
      <c r="C833" s="18"/>
      <c r="D833" s="9"/>
      <c r="I833" s="18"/>
    </row>
    <row r="834">
      <c r="C834" s="18"/>
      <c r="D834" s="9"/>
      <c r="I834" s="18"/>
    </row>
    <row r="835">
      <c r="C835" s="18"/>
      <c r="D835" s="9"/>
      <c r="I835" s="18"/>
    </row>
    <row r="836">
      <c r="C836" s="18"/>
      <c r="D836" s="9"/>
      <c r="I836" s="18"/>
    </row>
    <row r="837">
      <c r="C837" s="18"/>
      <c r="D837" s="9"/>
      <c r="I837" s="18"/>
    </row>
    <row r="838">
      <c r="C838" s="18"/>
      <c r="D838" s="9"/>
      <c r="I838" s="18"/>
    </row>
    <row r="839">
      <c r="C839" s="18"/>
      <c r="D839" s="9"/>
      <c r="I839" s="18"/>
    </row>
    <row r="840">
      <c r="C840" s="18"/>
      <c r="D840" s="9"/>
      <c r="I840" s="18"/>
    </row>
    <row r="841">
      <c r="C841" s="18"/>
      <c r="D841" s="9"/>
      <c r="I841" s="18"/>
    </row>
    <row r="842">
      <c r="C842" s="18"/>
      <c r="D842" s="9"/>
      <c r="I842" s="18"/>
    </row>
    <row r="843">
      <c r="C843" s="18"/>
      <c r="D843" s="9"/>
      <c r="I843" s="18"/>
    </row>
    <row r="844">
      <c r="C844" s="18"/>
      <c r="D844" s="9"/>
      <c r="I844" s="18"/>
    </row>
    <row r="845">
      <c r="C845" s="18"/>
      <c r="D845" s="9"/>
      <c r="I845" s="18"/>
    </row>
    <row r="846">
      <c r="C846" s="18"/>
      <c r="D846" s="9"/>
      <c r="I846" s="18"/>
    </row>
    <row r="847">
      <c r="C847" s="18"/>
      <c r="D847" s="9"/>
      <c r="I847" s="18"/>
    </row>
    <row r="848">
      <c r="C848" s="18"/>
      <c r="D848" s="9"/>
      <c r="I848" s="18"/>
    </row>
    <row r="849">
      <c r="C849" s="18"/>
      <c r="D849" s="9"/>
      <c r="I849" s="18"/>
    </row>
    <row r="850">
      <c r="C850" s="18"/>
      <c r="D850" s="9"/>
      <c r="I850" s="18"/>
    </row>
    <row r="851">
      <c r="C851" s="18"/>
      <c r="D851" s="9"/>
      <c r="I851" s="18"/>
    </row>
    <row r="852">
      <c r="C852" s="18"/>
      <c r="D852" s="9"/>
      <c r="I852" s="18"/>
    </row>
    <row r="853">
      <c r="C853" s="18"/>
      <c r="D853" s="9"/>
      <c r="I853" s="18"/>
    </row>
    <row r="854">
      <c r="C854" s="18"/>
      <c r="D854" s="9"/>
      <c r="I854" s="18"/>
    </row>
    <row r="855">
      <c r="C855" s="18"/>
      <c r="D855" s="9"/>
      <c r="I855" s="18"/>
    </row>
    <row r="856">
      <c r="C856" s="18"/>
      <c r="D856" s="9"/>
      <c r="I856" s="18"/>
    </row>
    <row r="857">
      <c r="C857" s="18"/>
      <c r="D857" s="9"/>
      <c r="I857" s="18"/>
    </row>
    <row r="858">
      <c r="C858" s="18"/>
      <c r="D858" s="9"/>
      <c r="I858" s="18"/>
    </row>
    <row r="859">
      <c r="C859" s="18"/>
      <c r="D859" s="9"/>
      <c r="I859" s="18"/>
    </row>
    <row r="860">
      <c r="C860" s="18"/>
      <c r="D860" s="9"/>
      <c r="I860" s="18"/>
    </row>
    <row r="861">
      <c r="C861" s="18"/>
      <c r="D861" s="9"/>
      <c r="I861" s="18"/>
    </row>
    <row r="862">
      <c r="C862" s="18"/>
      <c r="D862" s="9"/>
      <c r="I862" s="18"/>
    </row>
    <row r="863">
      <c r="C863" s="18"/>
      <c r="D863" s="9"/>
      <c r="I863" s="18"/>
    </row>
    <row r="864">
      <c r="C864" s="18"/>
      <c r="D864" s="9"/>
      <c r="I864" s="18"/>
    </row>
    <row r="865">
      <c r="C865" s="18"/>
      <c r="D865" s="9"/>
      <c r="I865" s="18"/>
    </row>
    <row r="866">
      <c r="C866" s="18"/>
      <c r="D866" s="9"/>
      <c r="I866" s="18"/>
    </row>
    <row r="867">
      <c r="C867" s="18"/>
      <c r="D867" s="9"/>
      <c r="I867" s="18"/>
    </row>
    <row r="868">
      <c r="C868" s="18"/>
      <c r="D868" s="9"/>
      <c r="I868" s="18"/>
    </row>
    <row r="869">
      <c r="C869" s="18"/>
      <c r="D869" s="9"/>
      <c r="I869" s="18"/>
    </row>
    <row r="870">
      <c r="C870" s="18"/>
      <c r="D870" s="9"/>
      <c r="I870" s="18"/>
    </row>
    <row r="871">
      <c r="C871" s="18"/>
      <c r="D871" s="9"/>
      <c r="I871" s="18"/>
    </row>
    <row r="872">
      <c r="C872" s="18"/>
      <c r="D872" s="9"/>
      <c r="I872" s="18"/>
    </row>
    <row r="873">
      <c r="C873" s="18"/>
      <c r="D873" s="9"/>
      <c r="I873" s="18"/>
    </row>
    <row r="874">
      <c r="C874" s="18"/>
      <c r="D874" s="9"/>
      <c r="I874" s="18"/>
    </row>
    <row r="875">
      <c r="C875" s="18"/>
      <c r="D875" s="9"/>
      <c r="I875" s="18"/>
    </row>
    <row r="876">
      <c r="C876" s="18"/>
      <c r="D876" s="9"/>
      <c r="I876" s="18"/>
    </row>
    <row r="877">
      <c r="C877" s="18"/>
      <c r="D877" s="9"/>
      <c r="I877" s="18"/>
    </row>
    <row r="878">
      <c r="C878" s="18"/>
      <c r="D878" s="9"/>
      <c r="I878" s="18"/>
    </row>
    <row r="879">
      <c r="C879" s="18"/>
      <c r="D879" s="9"/>
      <c r="I879" s="18"/>
    </row>
    <row r="880">
      <c r="C880" s="18"/>
      <c r="D880" s="9"/>
      <c r="I880" s="18"/>
    </row>
    <row r="881">
      <c r="C881" s="18"/>
      <c r="D881" s="9"/>
      <c r="I881" s="18"/>
    </row>
    <row r="882">
      <c r="C882" s="18"/>
      <c r="D882" s="9"/>
      <c r="I882" s="18"/>
    </row>
    <row r="883">
      <c r="C883" s="18"/>
      <c r="D883" s="9"/>
      <c r="I883" s="18"/>
    </row>
    <row r="884">
      <c r="C884" s="18"/>
      <c r="D884" s="9"/>
      <c r="I884" s="18"/>
    </row>
    <row r="885">
      <c r="C885" s="18"/>
      <c r="D885" s="9"/>
      <c r="I885" s="18"/>
    </row>
    <row r="886">
      <c r="C886" s="18"/>
      <c r="D886" s="9"/>
      <c r="I886" s="18"/>
    </row>
    <row r="887">
      <c r="C887" s="18"/>
      <c r="D887" s="9"/>
      <c r="I887" s="18"/>
    </row>
    <row r="888">
      <c r="C888" s="18"/>
      <c r="D888" s="9"/>
      <c r="I888" s="18"/>
    </row>
    <row r="889">
      <c r="C889" s="18"/>
      <c r="D889" s="9"/>
      <c r="I889" s="18"/>
    </row>
    <row r="890">
      <c r="C890" s="18"/>
      <c r="D890" s="9"/>
      <c r="I890" s="18"/>
    </row>
    <row r="891">
      <c r="C891" s="18"/>
      <c r="D891" s="9"/>
      <c r="I891" s="18"/>
    </row>
    <row r="892">
      <c r="C892" s="18"/>
      <c r="D892" s="9"/>
      <c r="I892" s="18"/>
    </row>
    <row r="893">
      <c r="C893" s="18"/>
      <c r="D893" s="9"/>
      <c r="I893" s="18"/>
    </row>
    <row r="894">
      <c r="C894" s="18"/>
      <c r="D894" s="9"/>
      <c r="I894" s="18"/>
    </row>
    <row r="895">
      <c r="C895" s="18"/>
      <c r="D895" s="9"/>
      <c r="I895" s="18"/>
    </row>
    <row r="896">
      <c r="C896" s="18"/>
      <c r="D896" s="9"/>
      <c r="I896" s="18"/>
    </row>
    <row r="897">
      <c r="C897" s="18"/>
      <c r="D897" s="9"/>
      <c r="I897" s="18"/>
    </row>
    <row r="898">
      <c r="C898" s="18"/>
      <c r="D898" s="9"/>
      <c r="I898" s="18"/>
    </row>
    <row r="899">
      <c r="C899" s="18"/>
      <c r="D899" s="9"/>
      <c r="I899" s="18"/>
    </row>
    <row r="900">
      <c r="C900" s="18"/>
      <c r="D900" s="9"/>
      <c r="I900" s="18"/>
    </row>
    <row r="901">
      <c r="C901" s="18"/>
      <c r="D901" s="9"/>
      <c r="I901" s="18"/>
    </row>
    <row r="902">
      <c r="C902" s="18"/>
      <c r="D902" s="9"/>
      <c r="I902" s="18"/>
    </row>
    <row r="903">
      <c r="C903" s="18"/>
      <c r="D903" s="9"/>
      <c r="I903" s="18"/>
    </row>
    <row r="904">
      <c r="C904" s="18"/>
      <c r="D904" s="9"/>
      <c r="I904" s="18"/>
    </row>
    <row r="905">
      <c r="C905" s="18"/>
      <c r="D905" s="9"/>
      <c r="I905" s="18"/>
    </row>
    <row r="906">
      <c r="C906" s="18"/>
      <c r="D906" s="9"/>
      <c r="I906" s="18"/>
    </row>
    <row r="907">
      <c r="C907" s="18"/>
      <c r="D907" s="9"/>
      <c r="I907" s="18"/>
    </row>
    <row r="908">
      <c r="C908" s="18"/>
      <c r="D908" s="9"/>
      <c r="I908" s="18"/>
    </row>
    <row r="909">
      <c r="C909" s="18"/>
      <c r="D909" s="9"/>
      <c r="I909" s="18"/>
    </row>
    <row r="910">
      <c r="C910" s="18"/>
      <c r="D910" s="9"/>
      <c r="I910" s="18"/>
    </row>
    <row r="911">
      <c r="C911" s="18"/>
      <c r="D911" s="9"/>
      <c r="I911" s="18"/>
    </row>
    <row r="912">
      <c r="C912" s="18"/>
      <c r="D912" s="9"/>
      <c r="I912" s="18"/>
    </row>
    <row r="913">
      <c r="C913" s="18"/>
      <c r="D913" s="9"/>
      <c r="I913" s="18"/>
    </row>
    <row r="914">
      <c r="C914" s="18"/>
      <c r="D914" s="9"/>
      <c r="I914" s="18"/>
    </row>
    <row r="915">
      <c r="C915" s="18"/>
      <c r="D915" s="9"/>
      <c r="I915" s="18"/>
    </row>
    <row r="916">
      <c r="C916" s="18"/>
      <c r="D916" s="9"/>
      <c r="I916" s="18"/>
    </row>
    <row r="917">
      <c r="C917" s="18"/>
      <c r="D917" s="9"/>
      <c r="I917" s="18"/>
    </row>
    <row r="918">
      <c r="C918" s="18"/>
      <c r="D918" s="9"/>
      <c r="I918" s="18"/>
    </row>
    <row r="919">
      <c r="C919" s="18"/>
      <c r="D919" s="9"/>
      <c r="I919" s="18"/>
    </row>
    <row r="920">
      <c r="C920" s="18"/>
      <c r="D920" s="9"/>
      <c r="I920" s="18"/>
    </row>
    <row r="921">
      <c r="C921" s="18"/>
      <c r="D921" s="9"/>
      <c r="I921" s="18"/>
    </row>
    <row r="922">
      <c r="C922" s="18"/>
      <c r="D922" s="9"/>
      <c r="I922" s="18"/>
    </row>
    <row r="923">
      <c r="C923" s="18"/>
      <c r="D923" s="9"/>
      <c r="I923" s="18"/>
    </row>
    <row r="924">
      <c r="C924" s="18"/>
      <c r="D924" s="9"/>
      <c r="I924" s="18"/>
    </row>
    <row r="925">
      <c r="C925" s="18"/>
      <c r="D925" s="9"/>
      <c r="I925" s="18"/>
    </row>
    <row r="926">
      <c r="C926" s="18"/>
      <c r="D926" s="9"/>
      <c r="I926" s="18"/>
    </row>
    <row r="927">
      <c r="C927" s="18"/>
      <c r="D927" s="9"/>
      <c r="I927" s="18"/>
    </row>
    <row r="928">
      <c r="C928" s="18"/>
      <c r="D928" s="9"/>
      <c r="I928" s="18"/>
    </row>
    <row r="929">
      <c r="C929" s="18"/>
      <c r="D929" s="9"/>
      <c r="I929" s="18"/>
    </row>
    <row r="930">
      <c r="C930" s="18"/>
      <c r="D930" s="9"/>
      <c r="I930" s="18"/>
    </row>
    <row r="931">
      <c r="C931" s="18"/>
      <c r="D931" s="9"/>
      <c r="I931" s="18"/>
    </row>
    <row r="932">
      <c r="C932" s="18"/>
      <c r="D932" s="9"/>
      <c r="I932" s="18"/>
    </row>
    <row r="933">
      <c r="C933" s="18"/>
      <c r="D933" s="9"/>
      <c r="I933" s="18"/>
    </row>
    <row r="934">
      <c r="C934" s="18"/>
      <c r="D934" s="9"/>
      <c r="I934" s="18"/>
    </row>
    <row r="935">
      <c r="C935" s="18"/>
      <c r="D935" s="9"/>
      <c r="I935" s="18"/>
    </row>
    <row r="936">
      <c r="C936" s="18"/>
      <c r="D936" s="9"/>
      <c r="I936" s="18"/>
    </row>
    <row r="937">
      <c r="C937" s="18"/>
      <c r="D937" s="9"/>
      <c r="I937" s="18"/>
    </row>
    <row r="938">
      <c r="C938" s="18"/>
      <c r="D938" s="9"/>
      <c r="I938" s="18"/>
    </row>
    <row r="939">
      <c r="C939" s="18"/>
      <c r="D939" s="9"/>
      <c r="I939" s="18"/>
    </row>
    <row r="940">
      <c r="C940" s="18"/>
      <c r="D940" s="9"/>
      <c r="I940" s="18"/>
    </row>
    <row r="941">
      <c r="C941" s="18"/>
      <c r="D941" s="9"/>
      <c r="I941" s="18"/>
    </row>
    <row r="942">
      <c r="C942" s="18"/>
      <c r="D942" s="9"/>
      <c r="I942" s="18"/>
    </row>
    <row r="943">
      <c r="C943" s="18"/>
      <c r="D943" s="9"/>
      <c r="I943" s="18"/>
    </row>
    <row r="944">
      <c r="C944" s="18"/>
      <c r="D944" s="9"/>
      <c r="I944" s="18"/>
    </row>
    <row r="945">
      <c r="C945" s="18"/>
      <c r="D945" s="9"/>
      <c r="I945" s="18"/>
    </row>
    <row r="946">
      <c r="C946" s="18"/>
      <c r="D946" s="9"/>
      <c r="I946" s="18"/>
    </row>
    <row r="947">
      <c r="C947" s="18"/>
      <c r="D947" s="9"/>
      <c r="I947" s="18"/>
    </row>
    <row r="948">
      <c r="C948" s="18"/>
      <c r="D948" s="9"/>
      <c r="I948" s="18"/>
    </row>
    <row r="949">
      <c r="C949" s="18"/>
      <c r="D949" s="9"/>
      <c r="I949" s="18"/>
    </row>
    <row r="950">
      <c r="C950" s="18"/>
      <c r="D950" s="9"/>
      <c r="I950" s="18"/>
    </row>
    <row r="951">
      <c r="C951" s="18"/>
      <c r="D951" s="9"/>
      <c r="I951" s="18"/>
    </row>
    <row r="952">
      <c r="C952" s="18"/>
      <c r="D952" s="9"/>
      <c r="I952" s="18"/>
    </row>
    <row r="953">
      <c r="C953" s="18"/>
      <c r="D953" s="9"/>
      <c r="I953" s="18"/>
    </row>
    <row r="954">
      <c r="C954" s="18"/>
      <c r="D954" s="9"/>
      <c r="I954" s="18"/>
    </row>
    <row r="955">
      <c r="C955" s="18"/>
      <c r="D955" s="9"/>
      <c r="I955" s="18"/>
    </row>
    <row r="956">
      <c r="C956" s="18"/>
      <c r="D956" s="9"/>
      <c r="I956" s="18"/>
    </row>
    <row r="957">
      <c r="C957" s="18"/>
      <c r="D957" s="9"/>
      <c r="I957" s="18"/>
    </row>
    <row r="958">
      <c r="C958" s="18"/>
      <c r="D958" s="9"/>
      <c r="I958" s="18"/>
    </row>
    <row r="959">
      <c r="C959" s="18"/>
      <c r="D959" s="9"/>
      <c r="I959" s="18"/>
    </row>
    <row r="960">
      <c r="C960" s="18"/>
      <c r="D960" s="9"/>
      <c r="I960" s="18"/>
    </row>
    <row r="961">
      <c r="C961" s="18"/>
      <c r="D961" s="9"/>
      <c r="I961" s="18"/>
    </row>
    <row r="962">
      <c r="C962" s="18"/>
      <c r="D962" s="9"/>
      <c r="I962" s="18"/>
    </row>
    <row r="963">
      <c r="C963" s="18"/>
      <c r="D963" s="9"/>
      <c r="I963" s="18"/>
    </row>
    <row r="964">
      <c r="C964" s="18"/>
      <c r="D964" s="9"/>
      <c r="I964" s="18"/>
    </row>
    <row r="965">
      <c r="C965" s="18"/>
      <c r="D965" s="9"/>
      <c r="I965" s="18"/>
    </row>
    <row r="966">
      <c r="C966" s="18"/>
      <c r="D966" s="9"/>
      <c r="I966" s="18"/>
    </row>
    <row r="967">
      <c r="C967" s="18"/>
      <c r="D967" s="9"/>
      <c r="I967" s="18"/>
    </row>
    <row r="968">
      <c r="C968" s="18"/>
      <c r="D968" s="9"/>
      <c r="I968" s="18"/>
    </row>
    <row r="969">
      <c r="C969" s="18"/>
      <c r="D969" s="9"/>
      <c r="I969" s="18"/>
    </row>
    <row r="970">
      <c r="C970" s="18"/>
      <c r="D970" s="9"/>
      <c r="I970" s="18"/>
    </row>
    <row r="971">
      <c r="C971" s="18"/>
      <c r="D971" s="9"/>
      <c r="I971" s="18"/>
    </row>
    <row r="972">
      <c r="C972" s="18"/>
      <c r="D972" s="9"/>
      <c r="I972" s="18"/>
    </row>
    <row r="973">
      <c r="C973" s="18"/>
      <c r="D973" s="9"/>
      <c r="I973" s="18"/>
    </row>
    <row r="974">
      <c r="C974" s="18"/>
      <c r="D974" s="9"/>
      <c r="I974" s="18"/>
    </row>
    <row r="975">
      <c r="C975" s="18"/>
      <c r="D975" s="9"/>
      <c r="I975" s="18"/>
    </row>
    <row r="976">
      <c r="C976" s="18"/>
      <c r="D976" s="9"/>
      <c r="I976" s="18"/>
    </row>
    <row r="977">
      <c r="C977" s="18"/>
      <c r="D977" s="9"/>
      <c r="I977" s="18"/>
    </row>
    <row r="978">
      <c r="C978" s="18"/>
      <c r="D978" s="9"/>
      <c r="I978" s="18"/>
    </row>
    <row r="979">
      <c r="C979" s="18"/>
      <c r="D979" s="9"/>
      <c r="I979" s="18"/>
    </row>
    <row r="980">
      <c r="C980" s="18"/>
      <c r="D980" s="9"/>
      <c r="I980" s="18"/>
    </row>
    <row r="981">
      <c r="C981" s="18"/>
      <c r="D981" s="9"/>
      <c r="I981" s="18"/>
    </row>
    <row r="982">
      <c r="C982" s="18"/>
      <c r="D982" s="9"/>
      <c r="I982" s="18"/>
    </row>
    <row r="983">
      <c r="C983" s="18"/>
      <c r="D983" s="9"/>
      <c r="I983" s="18"/>
    </row>
    <row r="984">
      <c r="C984" s="18"/>
      <c r="D984" s="9"/>
      <c r="I984" s="18"/>
    </row>
    <row r="985">
      <c r="C985" s="18"/>
      <c r="D985" s="9"/>
      <c r="I985" s="18"/>
    </row>
    <row r="986">
      <c r="C986" s="18"/>
      <c r="D986" s="9"/>
      <c r="I986" s="18"/>
    </row>
    <row r="987">
      <c r="C987" s="18"/>
      <c r="D987" s="9"/>
      <c r="I987" s="18"/>
    </row>
    <row r="988">
      <c r="C988" s="18"/>
      <c r="D988" s="9"/>
      <c r="I988" s="18"/>
    </row>
    <row r="989">
      <c r="C989" s="18"/>
      <c r="D989" s="9"/>
      <c r="I989" s="18"/>
    </row>
    <row r="990">
      <c r="C990" s="18"/>
      <c r="D990" s="9"/>
      <c r="I990" s="18"/>
    </row>
    <row r="991">
      <c r="C991" s="18"/>
      <c r="D991" s="9"/>
      <c r="I991" s="18"/>
    </row>
    <row r="992">
      <c r="C992" s="18"/>
      <c r="D992" s="9"/>
      <c r="I992" s="18"/>
    </row>
    <row r="993">
      <c r="C993" s="18"/>
      <c r="D993" s="9"/>
      <c r="I993" s="18"/>
    </row>
    <row r="994">
      <c r="C994" s="18"/>
      <c r="D994" s="9"/>
      <c r="I994" s="18"/>
    </row>
    <row r="995">
      <c r="C995" s="18"/>
      <c r="D995" s="9"/>
      <c r="I995" s="18"/>
    </row>
    <row r="996">
      <c r="C996" s="18"/>
      <c r="D996" s="9"/>
      <c r="I996" s="18"/>
    </row>
    <row r="997">
      <c r="C997" s="18"/>
      <c r="D997" s="9"/>
      <c r="I997" s="18"/>
    </row>
    <row r="998">
      <c r="C998" s="18"/>
      <c r="D998" s="9"/>
      <c r="I998" s="18"/>
    </row>
    <row r="999">
      <c r="C999" s="18"/>
      <c r="D999" s="9"/>
      <c r="I999" s="18"/>
    </row>
    <row r="1000">
      <c r="C1000" s="18"/>
      <c r="D1000" s="9"/>
      <c r="I1000" s="18"/>
    </row>
    <row r="1001">
      <c r="C1001" s="18"/>
      <c r="D1001" s="9"/>
      <c r="I1001" s="18"/>
    </row>
    <row r="1002">
      <c r="C1002" s="18"/>
      <c r="D1002" s="9"/>
      <c r="I1002" s="18"/>
    </row>
    <row r="1003">
      <c r="C1003" s="18"/>
      <c r="D1003" s="9"/>
      <c r="I1003" s="18"/>
    </row>
    <row r="1004">
      <c r="C1004" s="18"/>
      <c r="D1004" s="9"/>
      <c r="I1004" s="18"/>
    </row>
    <row r="1005">
      <c r="C1005" s="18"/>
      <c r="D1005" s="9"/>
      <c r="I1005" s="18"/>
    </row>
    <row r="1006">
      <c r="C1006" s="18"/>
      <c r="D1006" s="9"/>
      <c r="I1006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7.13"/>
    <col customWidth="1" min="3" max="3" width="13.13"/>
    <col customWidth="1" min="4" max="4" width="17.75"/>
    <col customWidth="1" min="5" max="5" width="12.13"/>
    <col customWidth="1" min="6" max="6" width="14.75"/>
    <col customWidth="1" min="7" max="7" width="24.75"/>
    <col customWidth="1" min="8" max="8" width="14.38"/>
    <col customWidth="1" min="9" max="9" width="17.63"/>
    <col customWidth="1" min="10" max="10" width="14.38"/>
    <col customWidth="1" min="11" max="11" width="14.25"/>
    <col customWidth="1" min="12" max="12" width="15.63"/>
    <col customWidth="1" min="13" max="13" width="14.0"/>
    <col customWidth="1" min="14" max="14" width="17.5"/>
    <col customWidth="1" min="15" max="15" width="13.75"/>
    <col customWidth="1" min="16" max="16" width="15.88"/>
    <col customWidth="1" min="17" max="17" width="13.75"/>
    <col customWidth="1" min="18" max="18" width="16.0"/>
    <col customWidth="1" min="19" max="19" width="13.75"/>
    <col customWidth="1" min="20" max="20" width="16.13"/>
    <col customWidth="1" min="21" max="21" width="13.88"/>
    <col customWidth="1" min="22" max="22" width="17.5"/>
    <col customWidth="1" min="23" max="23" width="13.5"/>
    <col customWidth="1" min="24" max="24" width="17.38"/>
    <col customWidth="1" min="25" max="25" width="13.5"/>
  </cols>
  <sheetData>
    <row r="1" ht="22.5" customHeight="1">
      <c r="A1" s="29" t="s">
        <v>11</v>
      </c>
      <c r="B1" s="29" t="s">
        <v>12</v>
      </c>
      <c r="C1" s="29" t="s">
        <v>13</v>
      </c>
      <c r="D1" s="29" t="s">
        <v>14</v>
      </c>
      <c r="E1" s="29" t="s">
        <v>15</v>
      </c>
      <c r="F1" s="29" t="s">
        <v>16</v>
      </c>
      <c r="G1" s="29" t="s">
        <v>17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25</v>
      </c>
      <c r="P1" s="29" t="s">
        <v>26</v>
      </c>
      <c r="Q1" s="29" t="s">
        <v>27</v>
      </c>
      <c r="R1" s="29" t="s">
        <v>28</v>
      </c>
      <c r="S1" s="29" t="s">
        <v>29</v>
      </c>
      <c r="T1" s="29" t="s">
        <v>30</v>
      </c>
      <c r="U1" s="29" t="s">
        <v>31</v>
      </c>
      <c r="V1" s="29" t="s">
        <v>32</v>
      </c>
      <c r="W1" s="29" t="s">
        <v>33</v>
      </c>
      <c r="X1" s="29" t="s">
        <v>34</v>
      </c>
      <c r="Y1" s="29" t="s">
        <v>35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ht="22.5" hidden="1" customHeight="1">
      <c r="A2" s="30" t="s">
        <v>36</v>
      </c>
      <c r="B2" s="31" t="str">
        <f t="array" ref="B2">IF(ISBLANK(A2),"",XLOOKUP(A2, FloorsTbl[Floor], FloorsTbl[Floor name]))</f>
        <v>Top floor</v>
      </c>
      <c r="C2" s="30" t="s">
        <v>37</v>
      </c>
      <c r="D2" s="31" t="str">
        <f t="array" ref="D2">IF(ISBLANK(C2),"",XLOOKUP(C2, RoomsTbl[Room], RoomsTbl[Room Name]))</f>
        <v>Balcony</v>
      </c>
      <c r="E2" s="30" t="s">
        <v>38</v>
      </c>
      <c r="F2" s="32" t="str">
        <f t="shared" ref="F2:F184" si="1">IF(ISBLANK(E2),"",A2&amp;"-"&amp;C2&amp;"-"&amp;E2)</f>
        <v>T-Ba-O01</v>
      </c>
      <c r="G2" s="30" t="s">
        <v>39</v>
      </c>
      <c r="H2" s="30" t="s">
        <v>40</v>
      </c>
      <c r="I2" s="32" t="str">
        <f>IF(ISBLANK(H2),"",VLOOKUP(H2,Breakers!$B$2:$C$44,2))</f>
        <v>Main</v>
      </c>
      <c r="J2" s="32" t="str">
        <f t="shared" ref="J2:J3" si="2">CHAR(10004)</f>
        <v>✔</v>
      </c>
      <c r="K2" s="33">
        <f t="shared" ref="K2:K102" si="3">+M2+O2+Q2+S2+U2+W2+Y2</f>
        <v>0</v>
      </c>
      <c r="L2" s="34"/>
      <c r="M2" s="35" t="str">
        <f t="array" ref="M2">IF(ISBLANK(L2),"",XLOOKUP(L2, DeviceWattagesTbl[Device], DeviceWattagesTbl[Power]))</f>
        <v/>
      </c>
      <c r="N2" s="34"/>
      <c r="O2" s="35" t="str">
        <f t="array" ref="O2">IF(ISBLANK(N2),"",XLOOKUP(N2, DeviceWattagesTbl[Device], DeviceWattagesTbl[Power]))</f>
        <v/>
      </c>
      <c r="P2" s="34"/>
      <c r="Q2" s="35" t="str">
        <f t="array" ref="Q2">IF(ISBLANK(P2),"",XLOOKUP(P2, DeviceWattagesTbl[Device], DeviceWattagesTbl[Power]))</f>
        <v/>
      </c>
      <c r="R2" s="34"/>
      <c r="S2" s="35" t="str">
        <f t="array" ref="S2">IF(ISBLANK(R2),"",XLOOKUP(R2, DeviceWattagesTbl[Device], DeviceWattagesTbl[Power]))</f>
        <v/>
      </c>
      <c r="T2" s="34"/>
      <c r="U2" s="35" t="str">
        <f t="array" ref="U2">IF(ISBLANK(T2),"",XLOOKUP(T2, DeviceWattagesTbl[Device], DeviceWattagesTbl[Power]))</f>
        <v/>
      </c>
      <c r="V2" s="34"/>
      <c r="W2" s="35" t="str">
        <f t="array" ref="W2">IF(ISBLANK(V2),"",XLOOKUP(V2, DeviceWattagesTbl[Device], DeviceWattagesTbl[Power]))</f>
        <v/>
      </c>
      <c r="X2" s="34"/>
      <c r="Y2" s="35" t="str">
        <f t="array" ref="Y2">IF(ISBLANK(X2),"",XLOOKUP(X2, DeviceWattagesTbl[Device], DeviceWattagesTbl[Power]))</f>
        <v/>
      </c>
    </row>
    <row r="3" ht="22.5" hidden="1" customHeight="1">
      <c r="A3" s="30" t="s">
        <v>36</v>
      </c>
      <c r="B3" s="31" t="str">
        <f t="array" ref="B3">IF(ISBLANK(A3),"",XLOOKUP(A3, FloorsTbl[Floor], FloorsTbl[Floor name]))</f>
        <v>Top floor</v>
      </c>
      <c r="C3" s="30" t="s">
        <v>37</v>
      </c>
      <c r="D3" s="31" t="str">
        <f t="array" ref="D3">IF(ISBLANK(C3),"",XLOOKUP(C3, RoomsTbl[Room], RoomsTbl[Room Name]))</f>
        <v>Balcony</v>
      </c>
      <c r="E3" s="30" t="s">
        <v>41</v>
      </c>
      <c r="F3" s="32" t="str">
        <f t="shared" si="1"/>
        <v>T-Ba-L01</v>
      </c>
      <c r="G3" s="30" t="s">
        <v>42</v>
      </c>
      <c r="H3" s="30" t="s">
        <v>40</v>
      </c>
      <c r="I3" s="32" t="str">
        <f>IF(ISBLANK(H3),"",VLOOKUP(H3,Breakers!$B$2:$C$44,2))</f>
        <v>Main</v>
      </c>
      <c r="J3" s="32" t="str">
        <f t="shared" si="2"/>
        <v>✔</v>
      </c>
      <c r="K3" s="33">
        <f t="shared" si="3"/>
        <v>30</v>
      </c>
      <c r="L3" s="36" t="s">
        <v>43</v>
      </c>
      <c r="M3" s="35">
        <f t="array" ref="M3">IF(ISBLANK(L3),"",XLOOKUP(L3, DeviceWattagesTbl[Device], DeviceWattagesTbl[Power]))</f>
        <v>30</v>
      </c>
      <c r="N3" s="34"/>
      <c r="O3" s="35" t="str">
        <f t="array" ref="O3">IF(ISBLANK(N3),"",XLOOKUP(N3, DeviceWattagesTbl[Device], DeviceWattagesTbl[Power]))</f>
        <v/>
      </c>
      <c r="P3" s="34"/>
      <c r="Q3" s="35" t="str">
        <f t="array" ref="Q3">IF(ISBLANK(P3),"",XLOOKUP(P3, DeviceWattagesTbl[Device], DeviceWattagesTbl[Power]))</f>
        <v/>
      </c>
      <c r="R3" s="34"/>
      <c r="S3" s="35" t="str">
        <f t="array" ref="S3">IF(ISBLANK(R3),"",XLOOKUP(R3, DeviceWattagesTbl[Device], DeviceWattagesTbl[Power]))</f>
        <v/>
      </c>
      <c r="T3" s="34"/>
      <c r="U3" s="35" t="str">
        <f t="array" ref="U3">IF(ISBLANK(T3),"",XLOOKUP(T3, DeviceWattagesTbl[Device], DeviceWattagesTbl[Power]))</f>
        <v/>
      </c>
      <c r="V3" s="34"/>
      <c r="W3" s="35" t="str">
        <f t="array" ref="W3">IF(ISBLANK(V3),"",XLOOKUP(V3, DeviceWattagesTbl[Device], DeviceWattagesTbl[Power]))</f>
        <v/>
      </c>
      <c r="X3" s="34"/>
      <c r="Y3" s="35" t="str">
        <f t="array" ref="Y3">IF(ISBLANK(X3),"",XLOOKUP(X3, DeviceWattagesTbl[Device], DeviceWattagesTbl[Power]))</f>
        <v/>
      </c>
    </row>
    <row r="4" ht="22.5" hidden="1" customHeight="1">
      <c r="A4" s="30" t="s">
        <v>36</v>
      </c>
      <c r="B4" s="31" t="str">
        <f t="array" ref="B4">IF(ISBLANK(A4),"",XLOOKUP(A4, FloorsTbl[Floor], FloorsTbl[Floor name]))</f>
        <v>Top floor</v>
      </c>
      <c r="C4" s="30" t="s">
        <v>44</v>
      </c>
      <c r="D4" s="31" t="str">
        <f t="array" ref="D4">IF(ISBLANK(C4),"",XLOOKUP(C4, RoomsTbl[Room], RoomsTbl[Room Name]))</f>
        <v>Bonus Room</v>
      </c>
      <c r="E4" s="30" t="s">
        <v>45</v>
      </c>
      <c r="F4" s="32" t="str">
        <f t="shared" si="1"/>
        <v>T-BR-F01</v>
      </c>
      <c r="G4" s="30" t="s">
        <v>46</v>
      </c>
      <c r="H4" s="30" t="s">
        <v>47</v>
      </c>
      <c r="I4" s="32" t="str">
        <f>IF(ISBLANK(H4),"",VLOOKUP(H4,Breakers!$B$2:$C$44,2))</f>
        <v>?</v>
      </c>
      <c r="J4" s="32"/>
      <c r="K4" s="37" t="str">
        <f t="shared" si="3"/>
        <v>#N/A</v>
      </c>
      <c r="L4" s="36" t="s">
        <v>48</v>
      </c>
      <c r="M4" s="35" t="str">
        <f t="array" ref="M4">IF(ISBLANK(L4),"",XLOOKUP(L4, DeviceWattagesTbl[Device], DeviceWattagesTbl[Power]))</f>
        <v>#N/A</v>
      </c>
      <c r="N4" s="34"/>
      <c r="O4" s="35" t="str">
        <f t="array" ref="O4">IF(ISBLANK(N4),"",XLOOKUP(N4, DeviceWattagesTbl[Device], DeviceWattagesTbl[Power]))</f>
        <v/>
      </c>
      <c r="P4" s="34"/>
      <c r="Q4" s="35" t="str">
        <f t="array" ref="Q4">IF(ISBLANK(P4),"",XLOOKUP(P4, DeviceWattagesTbl[Device], DeviceWattagesTbl[Power]))</f>
        <v/>
      </c>
      <c r="R4" s="34"/>
      <c r="S4" s="35" t="str">
        <f t="array" ref="S4">IF(ISBLANK(R4),"",XLOOKUP(R4, DeviceWattagesTbl[Device], DeviceWattagesTbl[Power]))</f>
        <v/>
      </c>
      <c r="T4" s="34"/>
      <c r="U4" s="35" t="str">
        <f t="array" ref="U4">IF(ISBLANK(T4),"",XLOOKUP(T4, DeviceWattagesTbl[Device], DeviceWattagesTbl[Power]))</f>
        <v/>
      </c>
      <c r="V4" s="34"/>
      <c r="W4" s="35" t="str">
        <f t="array" ref="W4">IF(ISBLANK(V4),"",XLOOKUP(V4, DeviceWattagesTbl[Device], DeviceWattagesTbl[Power]))</f>
        <v/>
      </c>
      <c r="X4" s="34"/>
      <c r="Y4" s="35" t="str">
        <f t="array" ref="Y4">IF(ISBLANK(X4),"",XLOOKUP(X4, DeviceWattagesTbl[Device], DeviceWattagesTbl[Power]))</f>
        <v/>
      </c>
    </row>
    <row r="5" ht="22.5" hidden="1" customHeight="1">
      <c r="A5" s="30" t="s">
        <v>36</v>
      </c>
      <c r="B5" s="31" t="str">
        <f t="array" ref="B5">IF(ISBLANK(A5),"",XLOOKUP(A5, FloorsTbl[Floor], FloorsTbl[Floor name]))</f>
        <v>Top floor</v>
      </c>
      <c r="C5" s="30" t="s">
        <v>44</v>
      </c>
      <c r="D5" s="31" t="str">
        <f t="array" ref="D5">IF(ISBLANK(C5),"",XLOOKUP(C5, RoomsTbl[Room], RoomsTbl[Room Name]))</f>
        <v>Bonus Room</v>
      </c>
      <c r="E5" s="30" t="s">
        <v>49</v>
      </c>
      <c r="F5" s="32" t="str">
        <f t="shared" si="1"/>
        <v>T-BR-O07</v>
      </c>
      <c r="G5" s="30" t="s">
        <v>50</v>
      </c>
      <c r="H5" s="30" t="s">
        <v>51</v>
      </c>
      <c r="I5" s="32" t="str">
        <f>IF(ISBLANK(H5),"",VLOOKUP(H5,breaker_info,2))</f>
        <v>Main</v>
      </c>
      <c r="J5" s="32" t="str">
        <f t="shared" ref="J5:J136" si="4">CHAR(10004)</f>
        <v>✔</v>
      </c>
      <c r="K5" s="33">
        <f t="shared" si="3"/>
        <v>30</v>
      </c>
      <c r="L5" s="36" t="s">
        <v>43</v>
      </c>
      <c r="M5" s="35">
        <f t="array" ref="M5">IF(ISBLANK(L5),"",XLOOKUP(L5, DeviceWattagesTbl[Device], DeviceWattagesTbl[Power]))</f>
        <v>30</v>
      </c>
      <c r="N5" s="34"/>
      <c r="O5" s="35" t="str">
        <f t="array" ref="O5">IF(ISBLANK(N5),"",XLOOKUP(N5, DeviceWattagesTbl[Device], DeviceWattagesTbl[Power]))</f>
        <v/>
      </c>
      <c r="P5" s="34"/>
      <c r="Q5" s="35" t="str">
        <f t="array" ref="Q5">IF(ISBLANK(P5),"",XLOOKUP(P5, DeviceWattagesTbl[Device], DeviceWattagesTbl[Power]))</f>
        <v/>
      </c>
      <c r="R5" s="34"/>
      <c r="S5" s="35" t="str">
        <f t="array" ref="S5">IF(ISBLANK(R5),"",XLOOKUP(R5, DeviceWattagesTbl[Device], DeviceWattagesTbl[Power]))</f>
        <v/>
      </c>
      <c r="T5" s="34"/>
      <c r="U5" s="35" t="str">
        <f t="array" ref="U5">IF(ISBLANK(T5),"",XLOOKUP(T5, DeviceWattagesTbl[Device], DeviceWattagesTbl[Power]))</f>
        <v/>
      </c>
      <c r="V5" s="34"/>
      <c r="W5" s="35" t="str">
        <f t="array" ref="W5">IF(ISBLANK(V5),"",XLOOKUP(V5, DeviceWattagesTbl[Device], DeviceWattagesTbl[Power]))</f>
        <v/>
      </c>
      <c r="X5" s="34"/>
      <c r="Y5" s="35" t="str">
        <f t="array" ref="Y5">IF(ISBLANK(X5),"",XLOOKUP(X5, DeviceWattagesTbl[Device], DeviceWattagesTbl[Power]))</f>
        <v/>
      </c>
    </row>
    <row r="6" ht="22.5" hidden="1" customHeight="1">
      <c r="A6" s="30" t="s">
        <v>36</v>
      </c>
      <c r="B6" s="31" t="str">
        <f t="array" ref="B6">IF(ISBLANK(A6),"",XLOOKUP(A6, FloorsTbl[Floor], FloorsTbl[Floor name]))</f>
        <v>Top floor</v>
      </c>
      <c r="C6" s="30" t="s">
        <v>44</v>
      </c>
      <c r="D6" s="31" t="str">
        <f t="array" ref="D6">IF(ISBLANK(C6),"",XLOOKUP(C6, RoomsTbl[Room], RoomsTbl[Room Name]))</f>
        <v>Bonus Room</v>
      </c>
      <c r="E6" s="30" t="s">
        <v>52</v>
      </c>
      <c r="F6" s="32" t="str">
        <f t="shared" si="1"/>
        <v>T-BR-O06</v>
      </c>
      <c r="G6" s="30" t="s">
        <v>53</v>
      </c>
      <c r="H6" s="30" t="s">
        <v>51</v>
      </c>
      <c r="I6" s="32" t="str">
        <f>IF(ISBLANK(H6),"",VLOOKUP(H6,Breakers!$B$2:$C$44,2))</f>
        <v>Main</v>
      </c>
      <c r="J6" s="32" t="str">
        <f t="shared" si="4"/>
        <v>✔</v>
      </c>
      <c r="K6" s="33">
        <f t="shared" si="3"/>
        <v>30</v>
      </c>
      <c r="L6" s="36" t="s">
        <v>43</v>
      </c>
      <c r="M6" s="35">
        <f t="array" ref="M6">IF(ISBLANK(L6),"",XLOOKUP(L6, DeviceWattagesTbl[Device], DeviceWattagesTbl[Power]))</f>
        <v>30</v>
      </c>
      <c r="N6" s="34"/>
      <c r="O6" s="35" t="str">
        <f t="array" ref="O6">IF(ISBLANK(N6),"",XLOOKUP(N6, DeviceWattagesTbl[Device], DeviceWattagesTbl[Power]))</f>
        <v/>
      </c>
      <c r="P6" s="34"/>
      <c r="Q6" s="35" t="str">
        <f t="array" ref="Q6">IF(ISBLANK(P6),"",XLOOKUP(P6, DeviceWattagesTbl[Device], DeviceWattagesTbl[Power]))</f>
        <v/>
      </c>
      <c r="R6" s="34"/>
      <c r="S6" s="35" t="str">
        <f t="array" ref="S6">IF(ISBLANK(R6),"",XLOOKUP(R6, DeviceWattagesTbl[Device], DeviceWattagesTbl[Power]))</f>
        <v/>
      </c>
      <c r="T6" s="34"/>
      <c r="U6" s="35" t="str">
        <f t="array" ref="U6">IF(ISBLANK(T6),"",XLOOKUP(T6, DeviceWattagesTbl[Device], DeviceWattagesTbl[Power]))</f>
        <v/>
      </c>
      <c r="V6" s="34"/>
      <c r="W6" s="35" t="str">
        <f t="array" ref="W6">IF(ISBLANK(V6),"",XLOOKUP(V6, DeviceWattagesTbl[Device], DeviceWattagesTbl[Power]))</f>
        <v/>
      </c>
      <c r="X6" s="34"/>
      <c r="Y6" s="35" t="str">
        <f t="array" ref="Y6">IF(ISBLANK(X6),"",XLOOKUP(X6, DeviceWattagesTbl[Device], DeviceWattagesTbl[Power]))</f>
        <v/>
      </c>
    </row>
    <row r="7" ht="22.5" hidden="1" customHeight="1">
      <c r="A7" s="30" t="s">
        <v>36</v>
      </c>
      <c r="B7" s="31" t="str">
        <f t="array" ref="B7">IF(ISBLANK(A7),"",XLOOKUP(A7, FloorsTbl[Floor], FloorsTbl[Floor name]))</f>
        <v>Top floor</v>
      </c>
      <c r="C7" s="30" t="s">
        <v>44</v>
      </c>
      <c r="D7" s="31" t="str">
        <f t="array" ref="D7">IF(ISBLANK(C7),"",XLOOKUP(C7, RoomsTbl[Room], RoomsTbl[Room Name]))</f>
        <v>Bonus Room</v>
      </c>
      <c r="E7" s="30" t="s">
        <v>54</v>
      </c>
      <c r="F7" s="32" t="str">
        <f t="shared" si="1"/>
        <v>T-BR-O05</v>
      </c>
      <c r="G7" s="30" t="s">
        <v>55</v>
      </c>
      <c r="H7" s="30" t="s">
        <v>51</v>
      </c>
      <c r="I7" s="32" t="str">
        <f>IF(ISBLANK(H7),"",VLOOKUP(H7,Breakers!$B$2:$C$44,2))</f>
        <v>Main</v>
      </c>
      <c r="J7" s="32" t="str">
        <f t="shared" si="4"/>
        <v>✔</v>
      </c>
      <c r="K7" s="33">
        <f t="shared" si="3"/>
        <v>30</v>
      </c>
      <c r="L7" s="36" t="s">
        <v>43</v>
      </c>
      <c r="M7" s="35">
        <f t="array" ref="M7">IF(ISBLANK(L7),"",XLOOKUP(L7, DeviceWattagesTbl[Device], DeviceWattagesTbl[Power]))</f>
        <v>30</v>
      </c>
      <c r="N7" s="34"/>
      <c r="O7" s="35" t="str">
        <f t="array" ref="O7">IF(ISBLANK(N7),"",XLOOKUP(N7, DeviceWattagesTbl[Device], DeviceWattagesTbl[Power]))</f>
        <v/>
      </c>
      <c r="P7" s="34"/>
      <c r="Q7" s="35" t="str">
        <f t="array" ref="Q7">IF(ISBLANK(P7),"",XLOOKUP(P7, DeviceWattagesTbl[Device], DeviceWattagesTbl[Power]))</f>
        <v/>
      </c>
      <c r="R7" s="34"/>
      <c r="S7" s="35" t="str">
        <f t="array" ref="S7">IF(ISBLANK(R7),"",XLOOKUP(R7, DeviceWattagesTbl[Device], DeviceWattagesTbl[Power]))</f>
        <v/>
      </c>
      <c r="T7" s="34"/>
      <c r="U7" s="35" t="str">
        <f t="array" ref="U7">IF(ISBLANK(T7),"",XLOOKUP(T7, DeviceWattagesTbl[Device], DeviceWattagesTbl[Power]))</f>
        <v/>
      </c>
      <c r="V7" s="34"/>
      <c r="W7" s="35" t="str">
        <f t="array" ref="W7">IF(ISBLANK(V7),"",XLOOKUP(V7, DeviceWattagesTbl[Device], DeviceWattagesTbl[Power]))</f>
        <v/>
      </c>
      <c r="X7" s="34"/>
      <c r="Y7" s="35" t="str">
        <f t="array" ref="Y7">IF(ISBLANK(X7),"",XLOOKUP(X7, DeviceWattagesTbl[Device], DeviceWattagesTbl[Power]))</f>
        <v/>
      </c>
    </row>
    <row r="8" ht="22.5" hidden="1" customHeight="1">
      <c r="A8" s="30" t="s">
        <v>36</v>
      </c>
      <c r="B8" s="31" t="str">
        <f t="array" ref="B8">IF(ISBLANK(A8),"",XLOOKUP(A8, FloorsTbl[Floor], FloorsTbl[Floor name]))</f>
        <v>Top floor</v>
      </c>
      <c r="C8" s="30" t="s">
        <v>44</v>
      </c>
      <c r="D8" s="31" t="str">
        <f t="array" ref="D8">IF(ISBLANK(C8),"",XLOOKUP(C8, RoomsTbl[Room], RoomsTbl[Room Name]))</f>
        <v>Bonus Room</v>
      </c>
      <c r="E8" s="30" t="s">
        <v>56</v>
      </c>
      <c r="F8" s="32" t="str">
        <f t="shared" si="1"/>
        <v>T-BR-O04</v>
      </c>
      <c r="G8" s="30" t="s">
        <v>57</v>
      </c>
      <c r="H8" s="30" t="s">
        <v>51</v>
      </c>
      <c r="I8" s="32" t="str">
        <f>IF(ISBLANK(H8),"",VLOOKUP(H8,Breakers!$B$2:$C$44,2))</f>
        <v>Main</v>
      </c>
      <c r="J8" s="32" t="str">
        <f t="shared" si="4"/>
        <v>✔</v>
      </c>
      <c r="K8" s="33">
        <f t="shared" si="3"/>
        <v>30</v>
      </c>
      <c r="L8" s="36" t="s">
        <v>43</v>
      </c>
      <c r="M8" s="35">
        <f t="array" ref="M8">IF(ISBLANK(L8),"",XLOOKUP(L8, DeviceWattagesTbl[Device], DeviceWattagesTbl[Power]))</f>
        <v>30</v>
      </c>
      <c r="N8" s="34"/>
      <c r="O8" s="35" t="str">
        <f t="array" ref="O8">IF(ISBLANK(N8),"",XLOOKUP(N8, DeviceWattagesTbl[Device], DeviceWattagesTbl[Power]))</f>
        <v/>
      </c>
      <c r="P8" s="34"/>
      <c r="Q8" s="35" t="str">
        <f t="array" ref="Q8">IF(ISBLANK(P8),"",XLOOKUP(P8, DeviceWattagesTbl[Device], DeviceWattagesTbl[Power]))</f>
        <v/>
      </c>
      <c r="R8" s="34"/>
      <c r="S8" s="35" t="str">
        <f t="array" ref="S8">IF(ISBLANK(R8),"",XLOOKUP(R8, DeviceWattagesTbl[Device], DeviceWattagesTbl[Power]))</f>
        <v/>
      </c>
      <c r="T8" s="34"/>
      <c r="U8" s="35" t="str">
        <f t="array" ref="U8">IF(ISBLANK(T8),"",XLOOKUP(T8, DeviceWattagesTbl[Device], DeviceWattagesTbl[Power]))</f>
        <v/>
      </c>
      <c r="V8" s="34"/>
      <c r="W8" s="35" t="str">
        <f t="array" ref="W8">IF(ISBLANK(V8),"",XLOOKUP(V8, DeviceWattagesTbl[Device], DeviceWattagesTbl[Power]))</f>
        <v/>
      </c>
      <c r="X8" s="34"/>
      <c r="Y8" s="35" t="str">
        <f t="array" ref="Y8">IF(ISBLANK(X8),"",XLOOKUP(X8, DeviceWattagesTbl[Device], DeviceWattagesTbl[Power]))</f>
        <v/>
      </c>
    </row>
    <row r="9" ht="22.5" hidden="1" customHeight="1">
      <c r="A9" s="30" t="s">
        <v>36</v>
      </c>
      <c r="B9" s="31" t="str">
        <f t="array" ref="B9">IF(ISBLANK(A9),"",XLOOKUP(A9, FloorsTbl[Floor], FloorsTbl[Floor name]))</f>
        <v>Top floor</v>
      </c>
      <c r="C9" s="30" t="s">
        <v>44</v>
      </c>
      <c r="D9" s="31" t="str">
        <f t="array" ref="D9">IF(ISBLANK(C9),"",XLOOKUP(C9, RoomsTbl[Room], RoomsTbl[Room Name]))</f>
        <v>Bonus Room</v>
      </c>
      <c r="E9" s="30" t="s">
        <v>58</v>
      </c>
      <c r="F9" s="32" t="str">
        <f t="shared" si="1"/>
        <v>T-BR-O03</v>
      </c>
      <c r="G9" s="30" t="s">
        <v>59</v>
      </c>
      <c r="H9" s="30" t="s">
        <v>51</v>
      </c>
      <c r="I9" s="32" t="str">
        <f>IF(ISBLANK(H9),"",VLOOKUP(H9,Breakers!$B$2:$C$44,2))</f>
        <v>Main</v>
      </c>
      <c r="J9" s="32" t="str">
        <f t="shared" si="4"/>
        <v>✔</v>
      </c>
      <c r="K9" s="33">
        <f t="shared" si="3"/>
        <v>30</v>
      </c>
      <c r="L9" s="36" t="s">
        <v>43</v>
      </c>
      <c r="M9" s="35">
        <f t="array" ref="M9">IF(ISBLANK(L9),"",XLOOKUP(L9, DeviceWattagesTbl[Device], DeviceWattagesTbl[Power]))</f>
        <v>30</v>
      </c>
      <c r="N9" s="34"/>
      <c r="O9" s="35" t="str">
        <f t="array" ref="O9">IF(ISBLANK(N9),"",XLOOKUP(N9, DeviceWattagesTbl[Device], DeviceWattagesTbl[Power]))</f>
        <v/>
      </c>
      <c r="P9" s="34"/>
      <c r="Q9" s="35" t="str">
        <f t="array" ref="Q9">IF(ISBLANK(P9),"",XLOOKUP(P9, DeviceWattagesTbl[Device], DeviceWattagesTbl[Power]))</f>
        <v/>
      </c>
      <c r="R9" s="34"/>
      <c r="S9" s="35" t="str">
        <f t="array" ref="S9">IF(ISBLANK(R9),"",XLOOKUP(R9, DeviceWattagesTbl[Device], DeviceWattagesTbl[Power]))</f>
        <v/>
      </c>
      <c r="T9" s="34"/>
      <c r="U9" s="35" t="str">
        <f t="array" ref="U9">IF(ISBLANK(T9),"",XLOOKUP(T9, DeviceWattagesTbl[Device], DeviceWattagesTbl[Power]))</f>
        <v/>
      </c>
      <c r="V9" s="34"/>
      <c r="W9" s="35" t="str">
        <f t="array" ref="W9">IF(ISBLANK(V9),"",XLOOKUP(V9, DeviceWattagesTbl[Device], DeviceWattagesTbl[Power]))</f>
        <v/>
      </c>
      <c r="X9" s="34"/>
      <c r="Y9" s="35" t="str">
        <f t="array" ref="Y9">IF(ISBLANK(X9),"",XLOOKUP(X9, DeviceWattagesTbl[Device], DeviceWattagesTbl[Power]))</f>
        <v/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</row>
    <row r="10" ht="22.5" hidden="1" customHeight="1">
      <c r="A10" s="30" t="s">
        <v>36</v>
      </c>
      <c r="B10" s="31" t="str">
        <f t="array" ref="B10">IF(ISBLANK(A10),"",XLOOKUP(A10, FloorsTbl[Floor], FloorsTbl[Floor name]))</f>
        <v>Top floor</v>
      </c>
      <c r="C10" s="30" t="s">
        <v>44</v>
      </c>
      <c r="D10" s="31" t="str">
        <f t="array" ref="D10">IF(ISBLANK(C10),"",XLOOKUP(C10, RoomsTbl[Room], RoomsTbl[Room Name]))</f>
        <v>Bonus Room</v>
      </c>
      <c r="E10" s="30" t="s">
        <v>60</v>
      </c>
      <c r="F10" s="32" t="str">
        <f t="shared" si="1"/>
        <v>T-BR-O02</v>
      </c>
      <c r="G10" s="30" t="s">
        <v>61</v>
      </c>
      <c r="H10" s="30" t="s">
        <v>51</v>
      </c>
      <c r="I10" s="32" t="str">
        <f>IF(ISBLANK(H10),"",VLOOKUP(H10,Breakers!$B$2:$C$44,2))</f>
        <v>Main</v>
      </c>
      <c r="J10" s="32" t="str">
        <f t="shared" si="4"/>
        <v>✔</v>
      </c>
      <c r="K10" s="33">
        <f t="shared" si="3"/>
        <v>30</v>
      </c>
      <c r="L10" s="36" t="s">
        <v>43</v>
      </c>
      <c r="M10" s="35">
        <f t="array" ref="M10">IF(ISBLANK(L10),"",XLOOKUP(L10, DeviceWattagesTbl[Device], DeviceWattagesTbl[Power]))</f>
        <v>30</v>
      </c>
      <c r="N10" s="34"/>
      <c r="O10" s="35" t="str">
        <f t="array" ref="O10">IF(ISBLANK(N10),"",XLOOKUP(N10, DeviceWattagesTbl[Device], DeviceWattagesTbl[Power]))</f>
        <v/>
      </c>
      <c r="P10" s="34"/>
      <c r="Q10" s="35" t="str">
        <f t="array" ref="Q10">IF(ISBLANK(P10),"",XLOOKUP(P10, DeviceWattagesTbl[Device], DeviceWattagesTbl[Power]))</f>
        <v/>
      </c>
      <c r="R10" s="34"/>
      <c r="S10" s="35" t="str">
        <f t="array" ref="S10">IF(ISBLANK(R10),"",XLOOKUP(R10, DeviceWattagesTbl[Device], DeviceWattagesTbl[Power]))</f>
        <v/>
      </c>
      <c r="T10" s="34"/>
      <c r="U10" s="35" t="str">
        <f t="array" ref="U10">IF(ISBLANK(T10),"",XLOOKUP(T10, DeviceWattagesTbl[Device], DeviceWattagesTbl[Power]))</f>
        <v/>
      </c>
      <c r="V10" s="34"/>
      <c r="W10" s="35" t="str">
        <f t="array" ref="W10">IF(ISBLANK(V10),"",XLOOKUP(V10, DeviceWattagesTbl[Device], DeviceWattagesTbl[Power]))</f>
        <v/>
      </c>
      <c r="X10" s="34"/>
      <c r="Y10" s="35" t="str">
        <f t="array" ref="Y10">IF(ISBLANK(X10),"",XLOOKUP(X10, DeviceWattagesTbl[Device], DeviceWattagesTbl[Power]))</f>
        <v/>
      </c>
    </row>
    <row r="11" ht="22.5" hidden="1" customHeight="1">
      <c r="A11" s="31" t="s">
        <v>36</v>
      </c>
      <c r="B11" s="31" t="str">
        <f t="array" ref="B11">IF(ISBLANK(A11),"",XLOOKUP(A11, FloorsTbl[Floor], FloorsTbl[Floor name]))</f>
        <v>Top floor</v>
      </c>
      <c r="C11" s="31" t="s">
        <v>44</v>
      </c>
      <c r="D11" s="31" t="str">
        <f t="array" ref="D11">IF(ISBLANK(C11),"",XLOOKUP(C11, RoomsTbl[Room], RoomsTbl[Room Name]))</f>
        <v>Bonus Room</v>
      </c>
      <c r="E11" s="31" t="s">
        <v>41</v>
      </c>
      <c r="F11" s="32" t="str">
        <f t="shared" si="1"/>
        <v>T-BR-L01</v>
      </c>
      <c r="G11" s="31" t="s">
        <v>62</v>
      </c>
      <c r="H11" s="31" t="s">
        <v>51</v>
      </c>
      <c r="I11" s="32" t="str">
        <f>IF(ISBLANK(H11),"",VLOOKUP(H11,Breakers!$B$2:$C$44,2))</f>
        <v>Main</v>
      </c>
      <c r="J11" s="32" t="str">
        <f t="shared" si="4"/>
        <v>✔</v>
      </c>
      <c r="K11" s="33">
        <f t="shared" si="3"/>
        <v>180</v>
      </c>
      <c r="L11" s="39" t="s">
        <v>43</v>
      </c>
      <c r="M11" s="35">
        <f t="array" ref="M11">6*IF(ISBLANK(L11),"",XLOOKUP(L11, DeviceWattagesTbl[Device], DeviceWattagesTbl[Power]))</f>
        <v>180</v>
      </c>
      <c r="N11" s="34"/>
      <c r="O11" s="35" t="str">
        <f t="array" ref="O11">IF(ISBLANK(N11),"",XLOOKUP(N11, DeviceWattagesTbl[Device], DeviceWattagesTbl[Power]))</f>
        <v/>
      </c>
      <c r="P11" s="34"/>
      <c r="Q11" s="35" t="str">
        <f t="array" ref="Q11">IF(ISBLANK(P11),"",XLOOKUP(P11, DeviceWattagesTbl[Device], DeviceWattagesTbl[Power]))</f>
        <v/>
      </c>
      <c r="R11" s="34"/>
      <c r="S11" s="35" t="str">
        <f t="array" ref="S11">IF(ISBLANK(R11),"",XLOOKUP(R11, DeviceWattagesTbl[Device], DeviceWattagesTbl[Power]))</f>
        <v/>
      </c>
      <c r="T11" s="34"/>
      <c r="U11" s="35" t="str">
        <f t="array" ref="U11">IF(ISBLANK(T11),"",XLOOKUP(T11, DeviceWattagesTbl[Device], DeviceWattagesTbl[Power]))</f>
        <v/>
      </c>
      <c r="V11" s="34"/>
      <c r="W11" s="35" t="str">
        <f t="array" ref="W11">IF(ISBLANK(V11),"",XLOOKUP(V11, DeviceWattagesTbl[Device], DeviceWattagesTbl[Power]))</f>
        <v/>
      </c>
      <c r="X11" s="34"/>
      <c r="Y11" s="35" t="str">
        <f t="array" ref="Y11">IF(ISBLANK(X11),"",XLOOKUP(X11, DeviceWattagesTbl[Device], DeviceWattagesTbl[Power]))</f>
        <v/>
      </c>
    </row>
    <row r="12" ht="22.5" hidden="1" customHeight="1">
      <c r="A12" s="31" t="s">
        <v>36</v>
      </c>
      <c r="B12" s="31" t="str">
        <f t="array" ref="B12">IF(ISBLANK(A12),"",XLOOKUP(A12, FloorsTbl[Floor], FloorsTbl[Floor name]))</f>
        <v>Top floor</v>
      </c>
      <c r="C12" s="31" t="s">
        <v>44</v>
      </c>
      <c r="D12" s="31" t="str">
        <f t="array" ref="D12">IF(ISBLANK(C12),"",XLOOKUP(C12, RoomsTbl[Room], RoomsTbl[Room Name]))</f>
        <v>Bonus Room</v>
      </c>
      <c r="E12" s="31" t="s">
        <v>63</v>
      </c>
      <c r="F12" s="32" t="str">
        <f t="shared" si="1"/>
        <v>T-BR-CF01</v>
      </c>
      <c r="G12" s="31" t="s">
        <v>64</v>
      </c>
      <c r="H12" s="31" t="s">
        <v>65</v>
      </c>
      <c r="I12" s="32" t="str">
        <f>IF(ISBLANK(H12),"",VLOOKUP(H12,Breakers!$B$2:$C$44,2))</f>
        <v>Main</v>
      </c>
      <c r="J12" s="32" t="str">
        <f t="shared" si="4"/>
        <v>✔</v>
      </c>
      <c r="K12" s="33">
        <f t="shared" si="3"/>
        <v>80</v>
      </c>
      <c r="L12" s="39" t="s">
        <v>64</v>
      </c>
      <c r="M12" s="35">
        <f t="array" ref="M12">IF(ISBLANK(L12),"",XLOOKUP(L12, DeviceWattagesTbl[Device], DeviceWattagesTbl[Power]))</f>
        <v>80</v>
      </c>
      <c r="N12" s="34"/>
      <c r="O12" s="35" t="str">
        <f t="array" ref="O12">IF(ISBLANK(N12),"",XLOOKUP(N12, DeviceWattagesTbl[Device], DeviceWattagesTbl[Power]))</f>
        <v/>
      </c>
      <c r="P12" s="34"/>
      <c r="Q12" s="35" t="str">
        <f t="array" ref="Q12">IF(ISBLANK(P12),"",XLOOKUP(P12, DeviceWattagesTbl[Device], DeviceWattagesTbl[Power]))</f>
        <v/>
      </c>
      <c r="R12" s="34"/>
      <c r="S12" s="35" t="str">
        <f t="array" ref="S12">IF(ISBLANK(R12),"",XLOOKUP(R12, DeviceWattagesTbl[Device], DeviceWattagesTbl[Power]))</f>
        <v/>
      </c>
      <c r="T12" s="34"/>
      <c r="U12" s="35" t="str">
        <f t="array" ref="U12">IF(ISBLANK(T12),"",XLOOKUP(T12, DeviceWattagesTbl[Device], DeviceWattagesTbl[Power]))</f>
        <v/>
      </c>
      <c r="V12" s="34"/>
      <c r="W12" s="35" t="str">
        <f t="array" ref="W12">IF(ISBLANK(V12),"",XLOOKUP(V12, DeviceWattagesTbl[Device], DeviceWattagesTbl[Power]))</f>
        <v/>
      </c>
      <c r="X12" s="34"/>
      <c r="Y12" s="35" t="str">
        <f t="array" ref="Y12">IF(ISBLANK(X12),"",XLOOKUP(X12, DeviceWattagesTbl[Device], DeviceWattagesTbl[Power]))</f>
        <v/>
      </c>
    </row>
    <row r="13" ht="22.5" hidden="1" customHeight="1">
      <c r="A13" s="31" t="s">
        <v>36</v>
      </c>
      <c r="B13" s="31" t="str">
        <f t="array" ref="B13">IF(ISBLANK(A13),"",XLOOKUP(A13, FloorsTbl[Floor], FloorsTbl[Floor name]))</f>
        <v>Top floor</v>
      </c>
      <c r="C13" s="31" t="s">
        <v>44</v>
      </c>
      <c r="D13" s="31" t="str">
        <f t="array" ref="D13">IF(ISBLANK(C13),"",XLOOKUP(C13, RoomsTbl[Room], RoomsTbl[Room Name]))</f>
        <v>Bonus Room</v>
      </c>
      <c r="E13" s="31" t="s">
        <v>66</v>
      </c>
      <c r="F13" s="32" t="str">
        <f t="shared" si="1"/>
        <v>T-BR-LS01</v>
      </c>
      <c r="G13" s="40" t="s">
        <v>67</v>
      </c>
      <c r="H13" s="41" t="s">
        <v>65</v>
      </c>
      <c r="I13" s="32" t="str">
        <f>IF(ISBLANK(H13),"",VLOOKUP(H13,Breakers!$B$2:$C$44,2))</f>
        <v>Main</v>
      </c>
      <c r="J13" s="32" t="str">
        <f t="shared" si="4"/>
        <v>✔</v>
      </c>
      <c r="K13" s="33">
        <f t="shared" si="3"/>
        <v>0</v>
      </c>
      <c r="L13" s="39" t="s">
        <v>68</v>
      </c>
      <c r="M13" s="35">
        <f t="array" ref="M13">IF(ISBLANK(L13),"",XLOOKUP(L13, DeviceWattagesTbl[Device], DeviceWattagesTbl[Power]))</f>
        <v>0</v>
      </c>
      <c r="N13" s="34"/>
      <c r="O13" s="35" t="str">
        <f t="array" ref="O13">IF(ISBLANK(N13),"",XLOOKUP(N13, DeviceWattagesTbl[Device], DeviceWattagesTbl[Power]))</f>
        <v/>
      </c>
      <c r="P13" s="34"/>
      <c r="Q13" s="35" t="str">
        <f t="array" ref="Q13">IF(ISBLANK(P13),"",XLOOKUP(P13, DeviceWattagesTbl[Device], DeviceWattagesTbl[Power]))</f>
        <v/>
      </c>
      <c r="R13" s="34"/>
      <c r="S13" s="35" t="str">
        <f t="array" ref="S13">IF(ISBLANK(R13),"",XLOOKUP(R13, DeviceWattagesTbl[Device], DeviceWattagesTbl[Power]))</f>
        <v/>
      </c>
      <c r="T13" s="34"/>
      <c r="U13" s="35" t="str">
        <f t="array" ref="U13">IF(ISBLANK(T13),"",XLOOKUP(T13, DeviceWattagesTbl[Device], DeviceWattagesTbl[Power]))</f>
        <v/>
      </c>
      <c r="V13" s="34"/>
      <c r="W13" s="35" t="str">
        <f t="array" ref="W13">IF(ISBLANK(V13),"",XLOOKUP(V13, DeviceWattagesTbl[Device], DeviceWattagesTbl[Power]))</f>
        <v/>
      </c>
      <c r="X13" s="34"/>
      <c r="Y13" s="35" t="str">
        <f t="array" ref="Y13">IF(ISBLANK(X13),"",XLOOKUP(X13, DeviceWattagesTbl[Device], DeviceWattagesTbl[Power]))</f>
        <v/>
      </c>
    </row>
    <row r="14" ht="22.5" hidden="1" customHeight="1">
      <c r="A14" s="42" t="s">
        <v>36</v>
      </c>
      <c r="B14" s="41" t="str">
        <f t="array" ref="B14">IF(ISBLANK(A14),"",XLOOKUP(A14, Floors!$A$2:$A$6, Floors!$B$2:$B$6))</f>
        <v>Top floor</v>
      </c>
      <c r="C14" s="41" t="s">
        <v>44</v>
      </c>
      <c r="D14" s="41" t="str">
        <f t="array" ref="D14">IF(ISBLANK(C14),"",XLOOKUP(C14, Rooms!$A$2:$A$29, Rooms!$B$2:$B$29))</f>
        <v>Bonus Room</v>
      </c>
      <c r="E14" s="40" t="s">
        <v>69</v>
      </c>
      <c r="F14" s="41" t="str">
        <f t="shared" si="1"/>
        <v>T-BR-LS02</v>
      </c>
      <c r="G14" s="40" t="s">
        <v>70</v>
      </c>
      <c r="H14" s="41" t="s">
        <v>65</v>
      </c>
      <c r="I14" s="41" t="str">
        <f>IF(ISBLANK(H14),"",VLOOKUP(H14,Breakers!$B$2:$C$44,2))</f>
        <v>Main</v>
      </c>
      <c r="J14" s="41" t="str">
        <f t="shared" si="4"/>
        <v>✔</v>
      </c>
      <c r="K14" s="43">
        <f t="shared" si="3"/>
        <v>0</v>
      </c>
      <c r="L14" s="44" t="s">
        <v>68</v>
      </c>
      <c r="M14" s="43">
        <f t="array" ref="M14">IF(ISBLANK(L14),"",XLOOKUP(L14, 'Device Wattages'!$A$2:$A$55, 'Device Wattages'!$E$2:$E$55))</f>
        <v>0</v>
      </c>
      <c r="N14" s="45"/>
      <c r="O14" s="46" t="str">
        <f t="array" ref="O14">IF(ISBLANK(N14),"",XLOOKUP(N14, 'Device Wattages'!$A$2:$A$55, 'Device Wattages'!$E$2:$E$55))</f>
        <v/>
      </c>
      <c r="P14" s="45"/>
      <c r="Q14" s="46" t="str">
        <f t="array" ref="Q14">IF(ISBLANK(P14),"",XLOOKUP(P14, 'Device Wattages'!$A$2:$A$55, 'Device Wattages'!$E$2:$E$55))</f>
        <v/>
      </c>
      <c r="R14" s="45"/>
      <c r="S14" s="46" t="str">
        <f t="array" ref="S14">IF(ISBLANK(R14),"",XLOOKUP(R14, 'Device Wattages'!$A$2:$A$55, 'Device Wattages'!$E$2:$E$55))</f>
        <v/>
      </c>
      <c r="T14" s="45"/>
      <c r="U14" s="46" t="str">
        <f t="array" ref="U14">IF(ISBLANK(T14),"",XLOOKUP(T14, 'Device Wattages'!$A$2:$A$55, 'Device Wattages'!$E$2:$E$55))</f>
        <v/>
      </c>
      <c r="V14" s="45"/>
      <c r="W14" s="46" t="str">
        <f t="array" ref="W14">IF(ISBLANK(V14),"",XLOOKUP(V14, 'Device Wattages'!$A$2:$A$55, 'Device Wattages'!$E$2:$E$55))</f>
        <v/>
      </c>
      <c r="X14" s="45"/>
      <c r="Y14" s="47" t="str">
        <f t="array" ref="Y14">IF(ISBLANK(X14),"",XLOOKUP(X14, 'Device Wattages'!$A$2:$A$55, 'Device Wattages'!$E$2:$E$55))</f>
        <v/>
      </c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</row>
    <row r="15" ht="22.5" hidden="1" customHeight="1">
      <c r="A15" s="48" t="s">
        <v>36</v>
      </c>
      <c r="B15" s="49" t="str">
        <f t="array" ref="B15">IF(ISBLANK(A15),"",XLOOKUP(A15, Floors!$A$2:$A$6, Floors!$B$2:$B$6))</f>
        <v>Top floor</v>
      </c>
      <c r="C15" s="48" t="s">
        <v>44</v>
      </c>
      <c r="D15" s="49" t="str">
        <f t="array" ref="D15">IF(ISBLANK(C15),"",XLOOKUP(C15, Rooms!$A$2:$A$29, Rooms!$B$2:$B$29))</f>
        <v>Bonus Room</v>
      </c>
      <c r="E15" s="48" t="s">
        <v>71</v>
      </c>
      <c r="F15" s="49" t="str">
        <f t="shared" si="1"/>
        <v>T-BR-HP04</v>
      </c>
      <c r="G15" s="48" t="s">
        <v>72</v>
      </c>
      <c r="H15" s="49"/>
      <c r="I15" s="49" t="str">
        <f>IF(ISBLANK(H15),"",VLOOKUP(H15,Breakers!$B$2:$C$44,2))</f>
        <v/>
      </c>
      <c r="J15" s="49" t="str">
        <f t="shared" si="4"/>
        <v>✔</v>
      </c>
      <c r="K15" s="50">
        <f t="shared" si="3"/>
        <v>3600</v>
      </c>
      <c r="L15" s="51" t="s">
        <v>73</v>
      </c>
      <c r="M15" s="50">
        <f t="array" ref="M15">IF(ISBLANK(L15),"",XLOOKUP(L15, 'Device Wattages'!$A$2:$A$55, 'Device Wattages'!$E$2:$E$55))</f>
        <v>3600</v>
      </c>
      <c r="N15" s="52"/>
      <c r="O15" s="53" t="str">
        <f t="array" ref="O15">IF(ISBLANK(N15),"",XLOOKUP(N15, 'Device Wattages'!$A$2:$A$55, 'Device Wattages'!$E$2:$E$55))</f>
        <v/>
      </c>
      <c r="P15" s="52"/>
      <c r="Q15" s="53" t="str">
        <f t="array" ref="Q15">IF(ISBLANK(P15),"",XLOOKUP(P15, 'Device Wattages'!$A$2:$A$55, 'Device Wattages'!$E$2:$E$55))</f>
        <v/>
      </c>
      <c r="R15" s="52"/>
      <c r="S15" s="53" t="str">
        <f t="array" ref="S15">IF(ISBLANK(R15),"",XLOOKUP(R15, 'Device Wattages'!$A$2:$A$55, 'Device Wattages'!$E$2:$E$55))</f>
        <v/>
      </c>
      <c r="T15" s="52"/>
      <c r="U15" s="53" t="str">
        <f t="array" ref="U15">IF(ISBLANK(T15),"",XLOOKUP(T15, 'Device Wattages'!$A$2:$A$55, 'Device Wattages'!$E$2:$E$55))</f>
        <v/>
      </c>
      <c r="V15" s="52"/>
      <c r="W15" s="53" t="str">
        <f t="array" ref="W15">IF(ISBLANK(V15),"",XLOOKUP(V15, 'Device Wattages'!$A$2:$A$55, 'Device Wattages'!$E$2:$E$55))</f>
        <v/>
      </c>
      <c r="X15" s="52"/>
      <c r="Y15" s="53" t="str">
        <f t="array" ref="Y15">IF(ISBLANK(X15),"",XLOOKUP(X15, 'Device Wattages'!$A$2:$A$55, 'Device Wattages'!$E$2:$E$55))</f>
        <v/>
      </c>
    </row>
    <row r="16" ht="22.5" hidden="1" customHeight="1">
      <c r="A16" s="30" t="s">
        <v>36</v>
      </c>
      <c r="B16" s="31" t="str">
        <f t="array" ref="B16">IF(ISBLANK(A16),"",XLOOKUP(A16, FloorsTbl[Floor], FloorsTbl[Floor name]))</f>
        <v>Top floor</v>
      </c>
      <c r="C16" s="30" t="s">
        <v>44</v>
      </c>
      <c r="D16" s="31" t="str">
        <f t="array" ref="D16">IF(ISBLANK(C16),"",XLOOKUP(C16, RoomsTbl[Room], RoomsTbl[Room Name]))</f>
        <v>Bonus Room</v>
      </c>
      <c r="E16" s="30" t="s">
        <v>38</v>
      </c>
      <c r="F16" s="32" t="str">
        <f t="shared" si="1"/>
        <v>T-BR-O01</v>
      </c>
      <c r="G16" s="30" t="s">
        <v>74</v>
      </c>
      <c r="H16" s="30" t="s">
        <v>51</v>
      </c>
      <c r="I16" s="32" t="str">
        <f>IF(ISBLANK(H16),"",VLOOKUP(H16,Breakers!$B$2:$C$44,2))</f>
        <v>Main</v>
      </c>
      <c r="J16" s="32" t="str">
        <f t="shared" si="4"/>
        <v>✔</v>
      </c>
      <c r="K16" s="33">
        <f t="shared" si="3"/>
        <v>30</v>
      </c>
      <c r="L16" s="36" t="s">
        <v>43</v>
      </c>
      <c r="M16" s="35">
        <f t="array" ref="M16">IF(ISBLANK(L16),"",XLOOKUP(L16, DeviceWattagesTbl[Device], DeviceWattagesTbl[Power]))</f>
        <v>30</v>
      </c>
      <c r="N16" s="34"/>
      <c r="O16" s="35" t="str">
        <f t="array" ref="O16">IF(ISBLANK(N16),"",XLOOKUP(N16, DeviceWattagesTbl[Device], DeviceWattagesTbl[Power]))</f>
        <v/>
      </c>
      <c r="P16" s="34"/>
      <c r="Q16" s="35" t="str">
        <f t="array" ref="Q16">IF(ISBLANK(P16),"",XLOOKUP(P16, DeviceWattagesTbl[Device], DeviceWattagesTbl[Power]))</f>
        <v/>
      </c>
      <c r="R16" s="34"/>
      <c r="S16" s="35" t="str">
        <f t="array" ref="S16">IF(ISBLANK(R16),"",XLOOKUP(R16, DeviceWattagesTbl[Device], DeviceWattagesTbl[Power]))</f>
        <v/>
      </c>
      <c r="T16" s="34"/>
      <c r="U16" s="35" t="str">
        <f t="array" ref="U16">IF(ISBLANK(T16),"",XLOOKUP(T16, DeviceWattagesTbl[Device], DeviceWattagesTbl[Power]))</f>
        <v/>
      </c>
      <c r="V16" s="34"/>
      <c r="W16" s="35" t="str">
        <f t="array" ref="W16">IF(ISBLANK(V16),"",XLOOKUP(V16, DeviceWattagesTbl[Device], DeviceWattagesTbl[Power]))</f>
        <v/>
      </c>
      <c r="X16" s="34"/>
      <c r="Y16" s="35" t="str">
        <f t="array" ref="Y16">IF(ISBLANK(X16),"",XLOOKUP(X16, DeviceWattagesTbl[Device], DeviceWattagesTbl[Power]))</f>
        <v/>
      </c>
    </row>
    <row r="17" ht="22.5" hidden="1" customHeight="1">
      <c r="A17" s="30" t="s">
        <v>36</v>
      </c>
      <c r="B17" s="31" t="str">
        <f t="array" ref="B17">IF(ISBLANK(A17),"",XLOOKUP(A17, FloorsTbl[Floor], FloorsTbl[Floor name]))</f>
        <v>Top floor</v>
      </c>
      <c r="C17" s="30" t="s">
        <v>75</v>
      </c>
      <c r="D17" s="31" t="str">
        <f t="array" ref="D17">IF(ISBLANK(C17),"",XLOOKUP(C17, RoomsTbl[Room], RoomsTbl[Room Name]))</f>
        <v>Laundry</v>
      </c>
      <c r="E17" s="30" t="s">
        <v>60</v>
      </c>
      <c r="F17" s="32" t="str">
        <f t="shared" si="1"/>
        <v>T-La-O02</v>
      </c>
      <c r="G17" s="30" t="s">
        <v>76</v>
      </c>
      <c r="H17" s="30" t="s">
        <v>77</v>
      </c>
      <c r="I17" s="32" t="str">
        <f>IF(ISBLANK(H17),"",VLOOKUP(H17,Breakers!$B$2:$C$44,2))</f>
        <v>Main</v>
      </c>
      <c r="J17" s="32" t="str">
        <f t="shared" si="4"/>
        <v>✔</v>
      </c>
      <c r="K17" s="37" t="str">
        <f t="shared" si="3"/>
        <v>#N/A</v>
      </c>
      <c r="L17" s="36" t="s">
        <v>78</v>
      </c>
      <c r="M17" s="35" t="str">
        <f t="array" ref="M17">IF(ISBLANK(L17),"",XLOOKUP(L17, DeviceWattagesTbl[Device], DeviceWattagesTbl[Power]))</f>
        <v>#N/A</v>
      </c>
      <c r="N17" s="34"/>
      <c r="O17" s="35" t="str">
        <f t="array" ref="O17">IF(ISBLANK(N17),"",XLOOKUP(N17, DeviceWattagesTbl[Device], DeviceWattagesTbl[Power]))</f>
        <v/>
      </c>
      <c r="P17" s="34"/>
      <c r="Q17" s="35" t="str">
        <f t="array" ref="Q17">IF(ISBLANK(P17),"",XLOOKUP(P17, DeviceWattagesTbl[Device], DeviceWattagesTbl[Power]))</f>
        <v/>
      </c>
      <c r="R17" s="34"/>
      <c r="S17" s="35" t="str">
        <f t="array" ref="S17">IF(ISBLANK(R17),"",XLOOKUP(R17, DeviceWattagesTbl[Device], DeviceWattagesTbl[Power]))</f>
        <v/>
      </c>
      <c r="T17" s="34"/>
      <c r="U17" s="35" t="str">
        <f t="array" ref="U17">IF(ISBLANK(T17),"",XLOOKUP(T17, DeviceWattagesTbl[Device], DeviceWattagesTbl[Power]))</f>
        <v/>
      </c>
      <c r="V17" s="34"/>
      <c r="W17" s="35" t="str">
        <f t="array" ref="W17">IF(ISBLANK(V17),"",XLOOKUP(V17, DeviceWattagesTbl[Device], DeviceWattagesTbl[Power]))</f>
        <v/>
      </c>
      <c r="X17" s="34"/>
      <c r="Y17" s="35" t="str">
        <f t="array" ref="Y17">IF(ISBLANK(X17),"",XLOOKUP(X17, DeviceWattagesTbl[Device], DeviceWattagesTbl[Power]))</f>
        <v/>
      </c>
    </row>
    <row r="18" ht="22.5" hidden="1" customHeight="1">
      <c r="A18" s="30" t="s">
        <v>36</v>
      </c>
      <c r="B18" s="31" t="str">
        <f t="array" ref="B18">IF(ISBLANK(A18),"",XLOOKUP(A18, FloorsTbl[Floor], FloorsTbl[Floor name]))</f>
        <v>Top floor</v>
      </c>
      <c r="C18" s="30" t="s">
        <v>79</v>
      </c>
      <c r="D18" s="31" t="str">
        <f t="array" ref="D18">IF(ISBLANK(C18),"",XLOOKUP(C18, RoomsTbl[Room], RoomsTbl[Room Name]))</f>
        <v>Hallway</v>
      </c>
      <c r="E18" s="30" t="s">
        <v>38</v>
      </c>
      <c r="F18" s="32" t="str">
        <f t="shared" si="1"/>
        <v>T-Ha-O01</v>
      </c>
      <c r="G18" s="30" t="s">
        <v>80</v>
      </c>
      <c r="H18" s="30" t="s">
        <v>81</v>
      </c>
      <c r="I18" s="32" t="str">
        <f>IF(ISBLANK(H18),"",VLOOKUP(H18,Breakers!$B$2:$C$44,2))</f>
        <v>Main</v>
      </c>
      <c r="J18" s="32" t="str">
        <f t="shared" si="4"/>
        <v>✔</v>
      </c>
      <c r="K18" s="33">
        <f t="shared" si="3"/>
        <v>0</v>
      </c>
      <c r="L18" s="34"/>
      <c r="M18" s="35" t="str">
        <f t="array" ref="M18">IF(ISBLANK(L18),"",XLOOKUP(L18, DeviceWattagesTbl[Device], DeviceWattagesTbl[Power]))</f>
        <v/>
      </c>
      <c r="N18" s="34"/>
      <c r="O18" s="35" t="str">
        <f t="array" ref="O18">IF(ISBLANK(N18),"",XLOOKUP(N18, DeviceWattagesTbl[Device], DeviceWattagesTbl[Power]))</f>
        <v/>
      </c>
      <c r="P18" s="34"/>
      <c r="Q18" s="35" t="str">
        <f t="array" ref="Q18">IF(ISBLANK(P18),"",XLOOKUP(P18, DeviceWattagesTbl[Device], DeviceWattagesTbl[Power]))</f>
        <v/>
      </c>
      <c r="R18" s="34"/>
      <c r="S18" s="35" t="str">
        <f t="array" ref="S18">IF(ISBLANK(R18),"",XLOOKUP(R18, DeviceWattagesTbl[Device], DeviceWattagesTbl[Power]))</f>
        <v/>
      </c>
      <c r="T18" s="34"/>
      <c r="U18" s="35" t="str">
        <f t="array" ref="U18">IF(ISBLANK(T18),"",XLOOKUP(T18, DeviceWattagesTbl[Device], DeviceWattagesTbl[Power]))</f>
        <v/>
      </c>
      <c r="V18" s="34"/>
      <c r="W18" s="35" t="str">
        <f t="array" ref="W18">IF(ISBLANK(V18),"",XLOOKUP(V18, DeviceWattagesTbl[Device], DeviceWattagesTbl[Power]))</f>
        <v/>
      </c>
      <c r="X18" s="34"/>
      <c r="Y18" s="35" t="str">
        <f t="array" ref="Y18">IF(ISBLANK(X18),"",XLOOKUP(X18, DeviceWattagesTbl[Device], DeviceWattagesTbl[Power]))</f>
        <v/>
      </c>
    </row>
    <row r="19" ht="22.5" hidden="1" customHeight="1">
      <c r="A19" s="30" t="s">
        <v>36</v>
      </c>
      <c r="B19" s="31" t="str">
        <f t="array" ref="B19">IF(ISBLANK(A19),"",XLOOKUP(A19, FloorsTbl[Floor], FloorsTbl[Floor name]))</f>
        <v>Top floor</v>
      </c>
      <c r="C19" s="30" t="s">
        <v>79</v>
      </c>
      <c r="D19" s="31" t="str">
        <f t="array" ref="D19">IF(ISBLANK(C19),"",XLOOKUP(C19, RoomsTbl[Room], RoomsTbl[Room Name]))</f>
        <v>Hallway</v>
      </c>
      <c r="E19" s="30" t="s">
        <v>41</v>
      </c>
      <c r="F19" s="32" t="str">
        <f t="shared" si="1"/>
        <v>T-Ha-L01</v>
      </c>
      <c r="G19" s="30" t="s">
        <v>82</v>
      </c>
      <c r="H19" s="30" t="s">
        <v>81</v>
      </c>
      <c r="I19" s="32" t="str">
        <f>IF(ISBLANK(H19),"",VLOOKUP(H19,Breakers!$B$2:$C$44,2))</f>
        <v>Main</v>
      </c>
      <c r="J19" s="32" t="str">
        <f t="shared" si="4"/>
        <v>✔</v>
      </c>
      <c r="K19" s="33">
        <f t="shared" si="3"/>
        <v>90</v>
      </c>
      <c r="L19" s="36" t="s">
        <v>43</v>
      </c>
      <c r="M19" s="35">
        <f t="array" ref="M19">IF(ISBLANK(L19),"",XLOOKUP(L19, DeviceWattagesTbl[Device], DeviceWattagesTbl[Power]))</f>
        <v>30</v>
      </c>
      <c r="N19" s="36" t="s">
        <v>43</v>
      </c>
      <c r="O19" s="35">
        <f t="array" ref="O19">IF(ISBLANK(N19),"",XLOOKUP(N19, DeviceWattagesTbl[Device], DeviceWattagesTbl[Power]))</f>
        <v>30</v>
      </c>
      <c r="P19" s="36" t="s">
        <v>43</v>
      </c>
      <c r="Q19" s="35">
        <f t="array" ref="Q19">IF(ISBLANK(P19),"",XLOOKUP(P19, DeviceWattagesTbl[Device], DeviceWattagesTbl[Power]))</f>
        <v>30</v>
      </c>
      <c r="R19" s="34"/>
      <c r="S19" s="35" t="str">
        <f t="array" ref="S19">IF(ISBLANK(R19),"",XLOOKUP(R19, DeviceWattagesTbl[Device], DeviceWattagesTbl[Power]))</f>
        <v/>
      </c>
      <c r="T19" s="34"/>
      <c r="U19" s="35" t="str">
        <f t="array" ref="U19">IF(ISBLANK(T19),"",XLOOKUP(T19, DeviceWattagesTbl[Device], DeviceWattagesTbl[Power]))</f>
        <v/>
      </c>
      <c r="V19" s="34"/>
      <c r="W19" s="35" t="str">
        <f t="array" ref="W19">IF(ISBLANK(V19),"",XLOOKUP(V19, DeviceWattagesTbl[Device], DeviceWattagesTbl[Power]))</f>
        <v/>
      </c>
      <c r="X19" s="34"/>
      <c r="Y19" s="35" t="str">
        <f t="array" ref="Y19">IF(ISBLANK(X19),"",XLOOKUP(X19, DeviceWattagesTbl[Device], DeviceWattagesTbl[Power]))</f>
        <v/>
      </c>
    </row>
    <row r="20" ht="22.5" hidden="1" customHeight="1">
      <c r="A20" s="30" t="s">
        <v>36</v>
      </c>
      <c r="B20" s="31" t="str">
        <f t="array" ref="B20">IF(ISBLANK(A20),"",XLOOKUP(A20, FloorsTbl[Floor], FloorsTbl[Floor name]))</f>
        <v>Top floor</v>
      </c>
      <c r="C20" s="30" t="s">
        <v>83</v>
      </c>
      <c r="D20" s="31" t="str">
        <f t="array" ref="D20">IF(ISBLANK(C20),"",XLOOKUP(C20, RoomsTbl[Room], RoomsTbl[Room Name]))</f>
        <v>Max's bedroom</v>
      </c>
      <c r="E20" s="30" t="s">
        <v>54</v>
      </c>
      <c r="F20" s="32" t="str">
        <f t="shared" si="1"/>
        <v>T-Mx-O05</v>
      </c>
      <c r="G20" s="30" t="s">
        <v>84</v>
      </c>
      <c r="H20" s="30" t="s">
        <v>81</v>
      </c>
      <c r="I20" s="32" t="str">
        <f t="array" ref="I20">IF(ISBLANK(H20),"",XLOOKUP(H20, BreakersTbl[Breaker Name], BreakersTbl[Breaker Box Name]))</f>
        <v>Main</v>
      </c>
      <c r="J20" s="31" t="str">
        <f t="shared" si="4"/>
        <v>✔</v>
      </c>
      <c r="K20" s="33">
        <f t="shared" si="3"/>
        <v>0</v>
      </c>
      <c r="L20" s="34"/>
      <c r="M20" s="35" t="str">
        <f t="array" ref="M20">IF(ISBLANK(L20),"",XLOOKUP(L20, DeviceWattagesTbl[Device], DeviceWattagesTbl[Power]))</f>
        <v/>
      </c>
      <c r="N20" s="34"/>
      <c r="O20" s="35" t="str">
        <f t="array" ref="O20">IF(ISBLANK(N20),"",XLOOKUP(N20, DeviceWattagesTbl[Device], DeviceWattagesTbl[Power]))</f>
        <v/>
      </c>
      <c r="P20" s="34"/>
      <c r="Q20" s="35" t="str">
        <f t="array" ref="Q20">IF(ISBLANK(P20),"",XLOOKUP(P20, DeviceWattagesTbl[Device], DeviceWattagesTbl[Power]))</f>
        <v/>
      </c>
      <c r="R20" s="34"/>
      <c r="S20" s="35" t="str">
        <f t="array" ref="S20">IF(ISBLANK(R20),"",XLOOKUP(R20, DeviceWattagesTbl[Device], DeviceWattagesTbl[Power]))</f>
        <v/>
      </c>
      <c r="T20" s="34"/>
      <c r="U20" s="35" t="str">
        <f t="array" ref="U20">IF(ISBLANK(T20),"",XLOOKUP(T20, DeviceWattagesTbl[Device], DeviceWattagesTbl[Power]))</f>
        <v/>
      </c>
      <c r="V20" s="34"/>
      <c r="W20" s="35" t="str">
        <f t="array" ref="W20">IF(ISBLANK(V20),"",XLOOKUP(V20, DeviceWattagesTbl[Device], DeviceWattagesTbl[Power]))</f>
        <v/>
      </c>
      <c r="X20" s="34"/>
      <c r="Y20" s="35" t="str">
        <f t="array" ref="Y20">IF(ISBLANK(X20),"",XLOOKUP(X20, DeviceWattagesTbl[Device], DeviceWattagesTbl[Power]))</f>
        <v/>
      </c>
    </row>
    <row r="21" ht="22.5" hidden="1" customHeight="1">
      <c r="A21" s="30" t="s">
        <v>36</v>
      </c>
      <c r="B21" s="31" t="str">
        <f t="array" ref="B21">IF(ISBLANK(A21),"",XLOOKUP(A21, FloorsTbl[Floor], FloorsTbl[Floor name]))</f>
        <v>Top floor</v>
      </c>
      <c r="C21" s="30" t="s">
        <v>83</v>
      </c>
      <c r="D21" s="31" t="str">
        <f t="array" ref="D21">IF(ISBLANK(C21),"",XLOOKUP(C21, RoomsTbl[Room], RoomsTbl[Room Name]))</f>
        <v>Max's bedroom</v>
      </c>
      <c r="E21" s="30" t="s">
        <v>56</v>
      </c>
      <c r="F21" s="32" t="str">
        <f t="shared" si="1"/>
        <v>T-Mx-O04</v>
      </c>
      <c r="G21" s="30" t="s">
        <v>85</v>
      </c>
      <c r="H21" s="30" t="s">
        <v>81</v>
      </c>
      <c r="I21" s="32" t="str">
        <f t="array" ref="I21">IF(ISBLANK(H21),"",XLOOKUP(H21, BreakersTbl[Breaker Name], BreakersTbl[Breaker Box Name]))</f>
        <v>Main</v>
      </c>
      <c r="J21" s="31" t="str">
        <f t="shared" si="4"/>
        <v>✔</v>
      </c>
      <c r="K21" s="33">
        <f t="shared" si="3"/>
        <v>0</v>
      </c>
      <c r="L21" s="34"/>
      <c r="M21" s="35" t="str">
        <f t="array" ref="M21">IF(ISBLANK(L21),"",XLOOKUP(L21, DeviceWattagesTbl[Device], DeviceWattagesTbl[Power]))</f>
        <v/>
      </c>
      <c r="N21" s="34"/>
      <c r="O21" s="35" t="str">
        <f t="array" ref="O21">IF(ISBLANK(N21),"",XLOOKUP(N21, DeviceWattagesTbl[Device], DeviceWattagesTbl[Power]))</f>
        <v/>
      </c>
      <c r="P21" s="34"/>
      <c r="Q21" s="35" t="str">
        <f t="array" ref="Q21">IF(ISBLANK(P21),"",XLOOKUP(P21, DeviceWattagesTbl[Device], DeviceWattagesTbl[Power]))</f>
        <v/>
      </c>
      <c r="R21" s="34"/>
      <c r="S21" s="35" t="str">
        <f t="array" ref="S21">IF(ISBLANK(R21),"",XLOOKUP(R21, DeviceWattagesTbl[Device], DeviceWattagesTbl[Power]))</f>
        <v/>
      </c>
      <c r="T21" s="34"/>
      <c r="U21" s="35" t="str">
        <f t="array" ref="U21">IF(ISBLANK(T21),"",XLOOKUP(T21, DeviceWattagesTbl[Device], DeviceWattagesTbl[Power]))</f>
        <v/>
      </c>
      <c r="V21" s="34"/>
      <c r="W21" s="35" t="str">
        <f t="array" ref="W21">IF(ISBLANK(V21),"",XLOOKUP(V21, DeviceWattagesTbl[Device], DeviceWattagesTbl[Power]))</f>
        <v/>
      </c>
      <c r="X21" s="34"/>
      <c r="Y21" s="35" t="str">
        <f t="array" ref="Y21">IF(ISBLANK(X21),"",XLOOKUP(X21, DeviceWattagesTbl[Device], DeviceWattagesTbl[Power]))</f>
        <v/>
      </c>
    </row>
    <row r="22" ht="22.5" hidden="1" customHeight="1">
      <c r="A22" s="30" t="s">
        <v>36</v>
      </c>
      <c r="B22" s="31" t="str">
        <f t="array" ref="B22">IF(ISBLANK(A22),"",XLOOKUP(A22, FloorsTbl[Floor], FloorsTbl[Floor name]))</f>
        <v>Top floor</v>
      </c>
      <c r="C22" s="30" t="s">
        <v>83</v>
      </c>
      <c r="D22" s="31" t="str">
        <f t="array" ref="D22">IF(ISBLANK(C22),"",XLOOKUP(C22, RoomsTbl[Room], RoomsTbl[Room Name]))</f>
        <v>Max's bedroom</v>
      </c>
      <c r="E22" s="30" t="s">
        <v>58</v>
      </c>
      <c r="F22" s="32" t="str">
        <f t="shared" si="1"/>
        <v>T-Mx-O03</v>
      </c>
      <c r="G22" s="30" t="s">
        <v>59</v>
      </c>
      <c r="H22" s="30" t="s">
        <v>81</v>
      </c>
      <c r="I22" s="32" t="str">
        <f t="array" ref="I22">IF(ISBLANK(H22),"",XLOOKUP(H22, BreakersTbl[Breaker Name], BreakersTbl[Breaker Box Name]))</f>
        <v>Main</v>
      </c>
      <c r="J22" s="31" t="str">
        <f t="shared" si="4"/>
        <v>✔</v>
      </c>
      <c r="K22" s="33">
        <f t="shared" si="3"/>
        <v>30</v>
      </c>
      <c r="L22" s="36" t="s">
        <v>43</v>
      </c>
      <c r="M22" s="35">
        <f t="array" ref="M22">IF(ISBLANK(L22),"",XLOOKUP(L22, DeviceWattagesTbl[Device], DeviceWattagesTbl[Power]))</f>
        <v>30</v>
      </c>
      <c r="N22" s="34"/>
      <c r="O22" s="35" t="str">
        <f t="array" ref="O22">IF(ISBLANK(N22),"",XLOOKUP(N22, DeviceWattagesTbl[Device], DeviceWattagesTbl[Power]))</f>
        <v/>
      </c>
      <c r="P22" s="34"/>
      <c r="Q22" s="35" t="str">
        <f t="array" ref="Q22">IF(ISBLANK(P22),"",XLOOKUP(P22, DeviceWattagesTbl[Device], DeviceWattagesTbl[Power]))</f>
        <v/>
      </c>
      <c r="R22" s="34"/>
      <c r="S22" s="35" t="str">
        <f t="array" ref="S22">IF(ISBLANK(R22),"",XLOOKUP(R22, DeviceWattagesTbl[Device], DeviceWattagesTbl[Power]))</f>
        <v/>
      </c>
      <c r="T22" s="34"/>
      <c r="U22" s="35" t="str">
        <f t="array" ref="U22">IF(ISBLANK(T22),"",XLOOKUP(T22, DeviceWattagesTbl[Device], DeviceWattagesTbl[Power]))</f>
        <v/>
      </c>
      <c r="V22" s="34"/>
      <c r="W22" s="35" t="str">
        <f t="array" ref="W22">IF(ISBLANK(V22),"",XLOOKUP(V22, DeviceWattagesTbl[Device], DeviceWattagesTbl[Power]))</f>
        <v/>
      </c>
      <c r="X22" s="34"/>
      <c r="Y22" s="35" t="str">
        <f t="array" ref="Y22">IF(ISBLANK(X22),"",XLOOKUP(X22, DeviceWattagesTbl[Device], DeviceWattagesTbl[Power]))</f>
        <v/>
      </c>
    </row>
    <row r="23" ht="22.5" hidden="1" customHeight="1">
      <c r="A23" s="30" t="s">
        <v>36</v>
      </c>
      <c r="B23" s="31" t="str">
        <f t="array" ref="B23">IF(ISBLANK(A23),"",XLOOKUP(A23, FloorsTbl[Floor], FloorsTbl[Floor name]))</f>
        <v>Top floor</v>
      </c>
      <c r="C23" s="30" t="s">
        <v>83</v>
      </c>
      <c r="D23" s="31" t="str">
        <f t="array" ref="D23">IF(ISBLANK(C23),"",XLOOKUP(C23, RoomsTbl[Room], RoomsTbl[Room Name]))</f>
        <v>Max's bedroom</v>
      </c>
      <c r="E23" s="30" t="s">
        <v>60</v>
      </c>
      <c r="F23" s="32" t="str">
        <f t="shared" si="1"/>
        <v>T-Mx-O02</v>
      </c>
      <c r="G23" s="30" t="s">
        <v>57</v>
      </c>
      <c r="H23" s="30" t="s">
        <v>81</v>
      </c>
      <c r="I23" s="32" t="str">
        <f t="array" ref="I23">IF(ISBLANK(H23),"",XLOOKUP(H23, BreakersTbl[Breaker Name], BreakersTbl[Breaker Box Name]))</f>
        <v>Main</v>
      </c>
      <c r="J23" s="31" t="str">
        <f t="shared" si="4"/>
        <v>✔</v>
      </c>
      <c r="K23" s="33">
        <f t="shared" si="3"/>
        <v>30</v>
      </c>
      <c r="L23" s="36" t="s">
        <v>43</v>
      </c>
      <c r="M23" s="35">
        <f t="array" ref="M23">IF(ISBLANK(L23),"",XLOOKUP(L23, DeviceWattagesTbl[Device], DeviceWattagesTbl[Power]))</f>
        <v>30</v>
      </c>
      <c r="N23" s="34"/>
      <c r="O23" s="35" t="str">
        <f t="array" ref="O23">IF(ISBLANK(N23),"",XLOOKUP(N23, DeviceWattagesTbl[Device], DeviceWattagesTbl[Power]))</f>
        <v/>
      </c>
      <c r="P23" s="34"/>
      <c r="Q23" s="35" t="str">
        <f t="array" ref="Q23">IF(ISBLANK(P23),"",XLOOKUP(P23, DeviceWattagesTbl[Device], DeviceWattagesTbl[Power]))</f>
        <v/>
      </c>
      <c r="R23" s="34"/>
      <c r="S23" s="35" t="str">
        <f t="array" ref="S23">IF(ISBLANK(R23),"",XLOOKUP(R23, DeviceWattagesTbl[Device], DeviceWattagesTbl[Power]))</f>
        <v/>
      </c>
      <c r="T23" s="34"/>
      <c r="U23" s="35" t="str">
        <f t="array" ref="U23">IF(ISBLANK(T23),"",XLOOKUP(T23, DeviceWattagesTbl[Device], DeviceWattagesTbl[Power]))</f>
        <v/>
      </c>
      <c r="V23" s="34"/>
      <c r="W23" s="35" t="str">
        <f t="array" ref="W23">IF(ISBLANK(V23),"",XLOOKUP(V23, DeviceWattagesTbl[Device], DeviceWattagesTbl[Power]))</f>
        <v/>
      </c>
      <c r="X23" s="34"/>
      <c r="Y23" s="35" t="str">
        <f t="array" ref="Y23">IF(ISBLANK(X23),"",XLOOKUP(X23, DeviceWattagesTbl[Device], DeviceWattagesTbl[Power]))</f>
        <v/>
      </c>
    </row>
    <row r="24" ht="22.5" hidden="1" customHeight="1">
      <c r="A24" s="30" t="s">
        <v>36</v>
      </c>
      <c r="B24" s="31" t="str">
        <f t="array" ref="B24">IF(ISBLANK(A24),"",XLOOKUP(A24, FloorsTbl[Floor], FloorsTbl[Floor name]))</f>
        <v>Top floor</v>
      </c>
      <c r="C24" s="30" t="s">
        <v>83</v>
      </c>
      <c r="D24" s="31" t="str">
        <f t="array" ref="D24">IF(ISBLANK(C24),"",XLOOKUP(C24, RoomsTbl[Room], RoomsTbl[Room Name]))</f>
        <v>Max's bedroom</v>
      </c>
      <c r="E24" s="30" t="s">
        <v>38</v>
      </c>
      <c r="F24" s="32" t="str">
        <f t="shared" si="1"/>
        <v>T-Mx-O01</v>
      </c>
      <c r="G24" s="30" t="s">
        <v>86</v>
      </c>
      <c r="H24" s="30" t="s">
        <v>81</v>
      </c>
      <c r="I24" s="32" t="str">
        <f t="array" ref="I24">IF(ISBLANK(H24),"",XLOOKUP(H24, BreakersTbl[Breaker Name], BreakersTbl[Breaker Box Name]))</f>
        <v>Main</v>
      </c>
      <c r="J24" s="31" t="str">
        <f t="shared" si="4"/>
        <v>✔</v>
      </c>
      <c r="K24" s="33">
        <f t="shared" si="3"/>
        <v>0</v>
      </c>
      <c r="L24" s="34"/>
      <c r="M24" s="35" t="str">
        <f t="array" ref="M24">IF(ISBLANK(L24),"",XLOOKUP(L24, DeviceWattagesTbl[Device], DeviceWattagesTbl[Power]))</f>
        <v/>
      </c>
      <c r="N24" s="34"/>
      <c r="O24" s="35" t="str">
        <f t="array" ref="O24">IF(ISBLANK(N24),"",XLOOKUP(N24, DeviceWattagesTbl[Device], DeviceWattagesTbl[Power]))</f>
        <v/>
      </c>
      <c r="P24" s="34"/>
      <c r="Q24" s="35" t="str">
        <f t="array" ref="Q24">IF(ISBLANK(P24),"",XLOOKUP(P24, DeviceWattagesTbl[Device], DeviceWattagesTbl[Power]))</f>
        <v/>
      </c>
      <c r="R24" s="34"/>
      <c r="S24" s="35" t="str">
        <f t="array" ref="S24">IF(ISBLANK(R24),"",XLOOKUP(R24, DeviceWattagesTbl[Device], DeviceWattagesTbl[Power]))</f>
        <v/>
      </c>
      <c r="T24" s="34"/>
      <c r="U24" s="35" t="str">
        <f t="array" ref="U24">IF(ISBLANK(T24),"",XLOOKUP(T24, DeviceWattagesTbl[Device], DeviceWattagesTbl[Power]))</f>
        <v/>
      </c>
      <c r="V24" s="34"/>
      <c r="W24" s="35" t="str">
        <f t="array" ref="W24">IF(ISBLANK(V24),"",XLOOKUP(V24, DeviceWattagesTbl[Device], DeviceWattagesTbl[Power]))</f>
        <v/>
      </c>
      <c r="X24" s="34"/>
      <c r="Y24" s="35" t="str">
        <f t="array" ref="Y24">IF(ISBLANK(X24),"",XLOOKUP(X24, DeviceWattagesTbl[Device], DeviceWattagesTbl[Power]))</f>
        <v/>
      </c>
    </row>
    <row r="25" ht="22.5" hidden="1" customHeight="1">
      <c r="A25" s="30" t="s">
        <v>36</v>
      </c>
      <c r="B25" s="31" t="str">
        <f t="array" ref="B25">IF(ISBLANK(A25),"",XLOOKUP(A25, FloorsTbl[Floor], FloorsTbl[Floor name]))</f>
        <v>Top floor</v>
      </c>
      <c r="C25" s="30" t="s">
        <v>83</v>
      </c>
      <c r="D25" s="31" t="str">
        <f t="array" ref="D25">IF(ISBLANK(C25),"",XLOOKUP(C25, RoomsTbl[Room], RoomsTbl[Room Name]))</f>
        <v>Max's bedroom</v>
      </c>
      <c r="E25" s="30" t="s">
        <v>41</v>
      </c>
      <c r="F25" s="32" t="str">
        <f t="shared" si="1"/>
        <v>T-Mx-L01</v>
      </c>
      <c r="G25" s="30" t="s">
        <v>87</v>
      </c>
      <c r="H25" s="30" t="s">
        <v>81</v>
      </c>
      <c r="I25" s="32" t="str">
        <f t="array" ref="I25">IF(ISBLANK(H25),"",XLOOKUP(H25, BreakersTbl[Breaker Name], BreakersTbl[Breaker Box Name]))</f>
        <v>Main</v>
      </c>
      <c r="J25" s="31" t="str">
        <f t="shared" si="4"/>
        <v>✔</v>
      </c>
      <c r="K25" s="33">
        <f t="shared" si="3"/>
        <v>30</v>
      </c>
      <c r="L25" s="36" t="s">
        <v>43</v>
      </c>
      <c r="M25" s="35">
        <f t="array" ref="M25">IF(ISBLANK(L25),"",XLOOKUP(L25, DeviceWattagesTbl[Device], DeviceWattagesTbl[Power]))</f>
        <v>30</v>
      </c>
      <c r="N25" s="34"/>
      <c r="O25" s="35" t="str">
        <f t="array" ref="O25">IF(ISBLANK(N25),"",XLOOKUP(N25, DeviceWattagesTbl[Device], DeviceWattagesTbl[Power]))</f>
        <v/>
      </c>
      <c r="P25" s="34"/>
      <c r="Q25" s="35" t="str">
        <f t="array" ref="Q25">IF(ISBLANK(P25),"",XLOOKUP(P25, DeviceWattagesTbl[Device], DeviceWattagesTbl[Power]))</f>
        <v/>
      </c>
      <c r="R25" s="34"/>
      <c r="S25" s="35" t="str">
        <f t="array" ref="S25">IF(ISBLANK(R25),"",XLOOKUP(R25, DeviceWattagesTbl[Device], DeviceWattagesTbl[Power]))</f>
        <v/>
      </c>
      <c r="T25" s="34"/>
      <c r="U25" s="35" t="str">
        <f t="array" ref="U25">IF(ISBLANK(T25),"",XLOOKUP(T25, DeviceWattagesTbl[Device], DeviceWattagesTbl[Power]))</f>
        <v/>
      </c>
      <c r="V25" s="34"/>
      <c r="W25" s="35" t="str">
        <f t="array" ref="W25">IF(ISBLANK(V25),"",XLOOKUP(V25, DeviceWattagesTbl[Device], DeviceWattagesTbl[Power]))</f>
        <v/>
      </c>
      <c r="X25" s="34"/>
      <c r="Y25" s="35" t="str">
        <f t="array" ref="Y25">IF(ISBLANK(X25),"",XLOOKUP(X25, DeviceWattagesTbl[Device], DeviceWattagesTbl[Power]))</f>
        <v/>
      </c>
    </row>
    <row r="26" ht="22.5" hidden="1" customHeight="1">
      <c r="A26" s="30" t="s">
        <v>36</v>
      </c>
      <c r="B26" s="31" t="str">
        <f t="array" ref="B26">IF(ISBLANK(A26),"",XLOOKUP(A26, FloorsTbl[Floor], FloorsTbl[Floor name]))</f>
        <v>Top floor</v>
      </c>
      <c r="C26" s="30" t="s">
        <v>44</v>
      </c>
      <c r="D26" s="31" t="str">
        <f t="array" ref="D26">IF(ISBLANK(C26),"",XLOOKUP(C26, RoomsTbl[Room], RoomsTbl[Room Name]))</f>
        <v>Bonus Room</v>
      </c>
      <c r="E26" s="30" t="s">
        <v>41</v>
      </c>
      <c r="F26" s="32" t="str">
        <f t="shared" si="1"/>
        <v>T-BR-L01</v>
      </c>
      <c r="G26" s="30" t="s">
        <v>88</v>
      </c>
      <c r="H26" s="30" t="s">
        <v>65</v>
      </c>
      <c r="I26" s="31" t="s">
        <v>89</v>
      </c>
      <c r="J26" s="32" t="str">
        <f t="shared" si="4"/>
        <v>✔</v>
      </c>
      <c r="K26" s="37" t="str">
        <f t="shared" si="3"/>
        <v>#N/A</v>
      </c>
      <c r="L26" s="36" t="s">
        <v>90</v>
      </c>
      <c r="M26" s="35" t="str">
        <f t="array" ref="M26">IF(ISBLANK(L26),"",XLOOKUP(L26, DeviceWattagesTbl[Device], DeviceWattagesTbl[Power]))</f>
        <v>#N/A</v>
      </c>
      <c r="N26" s="34"/>
      <c r="O26" s="35" t="str">
        <f t="array" ref="O26">IF(ISBLANK(N26),"",XLOOKUP(N26, DeviceWattagesTbl[Device], DeviceWattagesTbl[Power]))</f>
        <v/>
      </c>
      <c r="P26" s="34"/>
      <c r="Q26" s="35" t="str">
        <f t="array" ref="Q26">IF(ISBLANK(P26),"",XLOOKUP(P26, DeviceWattagesTbl[Device], DeviceWattagesTbl[Power]))</f>
        <v/>
      </c>
      <c r="R26" s="34"/>
      <c r="S26" s="35" t="str">
        <f t="array" ref="S26">IF(ISBLANK(R26),"",XLOOKUP(R26, DeviceWattagesTbl[Device], DeviceWattagesTbl[Power]))</f>
        <v/>
      </c>
      <c r="T26" s="34"/>
      <c r="U26" s="35" t="str">
        <f t="array" ref="U26">IF(ISBLANK(T26),"",XLOOKUP(T26, DeviceWattagesTbl[Device], DeviceWattagesTbl[Power]))</f>
        <v/>
      </c>
      <c r="V26" s="34"/>
      <c r="W26" s="35" t="str">
        <f t="array" ref="W26">IF(ISBLANK(V26),"",XLOOKUP(V26, DeviceWattagesTbl[Device], DeviceWattagesTbl[Power]))</f>
        <v/>
      </c>
      <c r="X26" s="34"/>
      <c r="Y26" s="35" t="str">
        <f t="array" ref="Y26">IF(ISBLANK(X26),"",XLOOKUP(X26, DeviceWattagesTbl[Device], DeviceWattagesTbl[Power]))</f>
        <v/>
      </c>
    </row>
    <row r="27" ht="22.5" hidden="1" customHeight="1">
      <c r="A27" s="30" t="s">
        <v>36</v>
      </c>
      <c r="B27" s="31" t="str">
        <f t="array" ref="B27">IF(ISBLANK(A27),"",XLOOKUP(A27, FloorsTbl[Floor], FloorsTbl[Floor name]))</f>
        <v>Top floor</v>
      </c>
      <c r="C27" s="30" t="s">
        <v>75</v>
      </c>
      <c r="D27" s="31" t="str">
        <f t="array" ref="D27">IF(ISBLANK(C27),"",XLOOKUP(C27, RoomsTbl[Room], RoomsTbl[Room Name]))</f>
        <v>Laundry</v>
      </c>
      <c r="E27" s="30" t="s">
        <v>41</v>
      </c>
      <c r="F27" s="32" t="str">
        <f t="shared" si="1"/>
        <v>T-La-L01</v>
      </c>
      <c r="G27" s="30" t="s">
        <v>88</v>
      </c>
      <c r="H27" s="30" t="s">
        <v>65</v>
      </c>
      <c r="I27" s="32" t="str">
        <f>IF(ISBLANK(H27),"",VLOOKUP(H27,Breakers!$B$2:$C$44,2))</f>
        <v>Main</v>
      </c>
      <c r="J27" s="32" t="str">
        <f t="shared" si="4"/>
        <v>✔</v>
      </c>
      <c r="K27" s="33">
        <f t="shared" si="3"/>
        <v>60</v>
      </c>
      <c r="L27" s="36" t="s">
        <v>43</v>
      </c>
      <c r="M27" s="35">
        <f t="array" ref="M27">IF(ISBLANK(L27),"",XLOOKUP(L27, DeviceWattagesTbl[Device], DeviceWattagesTbl[Power]))</f>
        <v>30</v>
      </c>
      <c r="N27" s="36" t="s">
        <v>43</v>
      </c>
      <c r="O27" s="35">
        <f t="array" ref="O27">IF(ISBLANK(N27),"",XLOOKUP(N27, DeviceWattagesTbl[Device], DeviceWattagesTbl[Power]))</f>
        <v>30</v>
      </c>
      <c r="P27" s="34"/>
      <c r="Q27" s="35" t="str">
        <f t="array" ref="Q27">IF(ISBLANK(P27),"",XLOOKUP(P27, DeviceWattagesTbl[Device], DeviceWattagesTbl[Power]))</f>
        <v/>
      </c>
      <c r="R27" s="34"/>
      <c r="S27" s="35" t="str">
        <f t="array" ref="S27">IF(ISBLANK(R27),"",XLOOKUP(R27, DeviceWattagesTbl[Device], DeviceWattagesTbl[Power]))</f>
        <v/>
      </c>
      <c r="T27" s="34"/>
      <c r="U27" s="35" t="str">
        <f t="array" ref="U27">IF(ISBLANK(T27),"",XLOOKUP(T27, DeviceWattagesTbl[Device], DeviceWattagesTbl[Power]))</f>
        <v/>
      </c>
      <c r="V27" s="34"/>
      <c r="W27" s="35" t="str">
        <f t="array" ref="W27">IF(ISBLANK(V27),"",XLOOKUP(V27, DeviceWattagesTbl[Device], DeviceWattagesTbl[Power]))</f>
        <v/>
      </c>
      <c r="X27" s="34"/>
      <c r="Y27" s="35" t="str">
        <f t="array" ref="Y27">IF(ISBLANK(X27),"",XLOOKUP(X27, DeviceWattagesTbl[Device], DeviceWattagesTbl[Power]))</f>
        <v/>
      </c>
    </row>
    <row r="28" ht="22.5" hidden="1" customHeight="1">
      <c r="A28" s="30" t="s">
        <v>36</v>
      </c>
      <c r="B28" s="31" t="str">
        <f t="array" ref="B28">IF(ISBLANK(A28),"",XLOOKUP(A28, FloorsTbl[Floor], FloorsTbl[Floor name]))</f>
        <v>Top floor</v>
      </c>
      <c r="C28" s="30" t="s">
        <v>91</v>
      </c>
      <c r="D28" s="31" t="str">
        <f t="array" ref="D28">IF(ISBLANK(C28),"",XLOOKUP(C28, RoomsTbl[Room], RoomsTbl[Room Name]))</f>
        <v>Thurston's bedroom</v>
      </c>
      <c r="E28" s="30" t="s">
        <v>54</v>
      </c>
      <c r="F28" s="32" t="str">
        <f t="shared" si="1"/>
        <v>T-Th-O05</v>
      </c>
      <c r="G28" s="30" t="s">
        <v>74</v>
      </c>
      <c r="H28" s="30" t="s">
        <v>65</v>
      </c>
      <c r="I28" s="32" t="str">
        <f t="array" ref="I28">IF(ISBLANK(H28),"",XLOOKUP(H28, BreakersTbl[Breaker Name], BreakersTbl[Breaker Box Name]))</f>
        <v>Main</v>
      </c>
      <c r="J28" s="32" t="str">
        <f t="shared" si="4"/>
        <v>✔</v>
      </c>
      <c r="K28" s="33">
        <f t="shared" si="3"/>
        <v>150</v>
      </c>
      <c r="L28" s="36" t="s">
        <v>43</v>
      </c>
      <c r="M28" s="35">
        <f t="array" ref="M28">IF(ISBLANK(L28),"",XLOOKUP(L28, DeviceWattagesTbl[Device], DeviceWattagesTbl[Power]))</f>
        <v>30</v>
      </c>
      <c r="N28" s="36" t="s">
        <v>92</v>
      </c>
      <c r="O28" s="35">
        <f t="array" ref="O28">IF(ISBLANK(N28),"",XLOOKUP(N28, DeviceWattagesTbl[Device], DeviceWattagesTbl[Power]))</f>
        <v>120</v>
      </c>
      <c r="P28" s="39"/>
      <c r="Q28" s="35" t="str">
        <f t="array" ref="Q28">IF(ISBLANK(P28),"",XLOOKUP(P28, DeviceWattagesTbl[Device], DeviceWattagesTbl[Power]))</f>
        <v/>
      </c>
      <c r="R28" s="34"/>
      <c r="S28" s="35" t="str">
        <f t="array" ref="S28">IF(ISBLANK(R28),"",XLOOKUP(R28, DeviceWattagesTbl[Device], DeviceWattagesTbl[Power]))</f>
        <v/>
      </c>
      <c r="T28" s="34"/>
      <c r="U28" s="35" t="str">
        <f t="array" ref="U28">IF(ISBLANK(T28),"",XLOOKUP(T28, DeviceWattagesTbl[Device], DeviceWattagesTbl[Power]))</f>
        <v/>
      </c>
      <c r="V28" s="34"/>
      <c r="W28" s="35" t="str">
        <f t="array" ref="W28">IF(ISBLANK(V28),"",XLOOKUP(V28, DeviceWattagesTbl[Device], DeviceWattagesTbl[Power]))</f>
        <v/>
      </c>
      <c r="X28" s="34"/>
      <c r="Y28" s="35" t="str">
        <f t="array" ref="Y28">IF(ISBLANK(X28),"",XLOOKUP(X28, DeviceWattagesTbl[Device], DeviceWattagesTbl[Power]))</f>
        <v/>
      </c>
    </row>
    <row r="29" ht="22.5" hidden="1" customHeight="1">
      <c r="A29" s="30" t="s">
        <v>36</v>
      </c>
      <c r="B29" s="31" t="str">
        <f t="array" ref="B29">IF(ISBLANK(A29),"",XLOOKUP(A29, FloorsTbl[Floor], FloorsTbl[Floor name]))</f>
        <v>Top floor</v>
      </c>
      <c r="C29" s="30" t="s">
        <v>91</v>
      </c>
      <c r="D29" s="31" t="str">
        <f t="array" ref="D29">IF(ISBLANK(C29),"",XLOOKUP(C29, RoomsTbl[Room], RoomsTbl[Room Name]))</f>
        <v>Thurston's bedroom</v>
      </c>
      <c r="E29" s="30" t="s">
        <v>56</v>
      </c>
      <c r="F29" s="32" t="str">
        <f t="shared" si="1"/>
        <v>T-Th-O04</v>
      </c>
      <c r="G29" s="30" t="s">
        <v>50</v>
      </c>
      <c r="H29" s="30" t="s">
        <v>65</v>
      </c>
      <c r="I29" s="32" t="str">
        <f t="array" ref="I29">IF(ISBLANK(H29),"",XLOOKUP(H29, BreakersTbl[Breaker Name], BreakersTbl[Breaker Box Name]))</f>
        <v>Main</v>
      </c>
      <c r="J29" s="32" t="str">
        <f t="shared" si="4"/>
        <v>✔</v>
      </c>
      <c r="K29" s="33">
        <f t="shared" si="3"/>
        <v>0</v>
      </c>
      <c r="L29" s="34"/>
      <c r="M29" s="35" t="str">
        <f t="array" ref="M29">IF(ISBLANK(L29),"",XLOOKUP(L29, DeviceWattagesTbl[Device], DeviceWattagesTbl[Power]))</f>
        <v/>
      </c>
      <c r="N29" s="34"/>
      <c r="O29" s="35" t="str">
        <f t="array" ref="O29">IF(ISBLANK(N29),"",XLOOKUP(N29, DeviceWattagesTbl[Device], DeviceWattagesTbl[Power]))</f>
        <v/>
      </c>
      <c r="P29" s="34"/>
      <c r="Q29" s="35" t="str">
        <f t="array" ref="Q29">IF(ISBLANK(P29),"",XLOOKUP(P29, DeviceWattagesTbl[Device], DeviceWattagesTbl[Power]))</f>
        <v/>
      </c>
      <c r="R29" s="34"/>
      <c r="S29" s="35" t="str">
        <f t="array" ref="S29">IF(ISBLANK(R29),"",XLOOKUP(R29, DeviceWattagesTbl[Device], DeviceWattagesTbl[Power]))</f>
        <v/>
      </c>
      <c r="T29" s="34"/>
      <c r="U29" s="35" t="str">
        <f t="array" ref="U29">IF(ISBLANK(T29),"",XLOOKUP(T29, DeviceWattagesTbl[Device], DeviceWattagesTbl[Power]))</f>
        <v/>
      </c>
      <c r="V29" s="34"/>
      <c r="W29" s="35" t="str">
        <f t="array" ref="W29">IF(ISBLANK(V29),"",XLOOKUP(V29, DeviceWattagesTbl[Device], DeviceWattagesTbl[Power]))</f>
        <v/>
      </c>
      <c r="X29" s="34"/>
      <c r="Y29" s="35" t="str">
        <f t="array" ref="Y29">IF(ISBLANK(X29),"",XLOOKUP(X29, DeviceWattagesTbl[Device], DeviceWattagesTbl[Power]))</f>
        <v/>
      </c>
    </row>
    <row r="30" ht="22.5" hidden="1" customHeight="1">
      <c r="A30" s="30" t="s">
        <v>36</v>
      </c>
      <c r="B30" s="31" t="str">
        <f t="array" ref="B30">IF(ISBLANK(A30),"",XLOOKUP(A30, FloorsTbl[Floor], FloorsTbl[Floor name]))</f>
        <v>Top floor</v>
      </c>
      <c r="C30" s="30" t="s">
        <v>91</v>
      </c>
      <c r="D30" s="31" t="str">
        <f t="array" ref="D30">IF(ISBLANK(C30),"",XLOOKUP(C30, RoomsTbl[Room], RoomsTbl[Room Name]))</f>
        <v>Thurston's bedroom</v>
      </c>
      <c r="E30" s="30" t="s">
        <v>58</v>
      </c>
      <c r="F30" s="32" t="str">
        <f t="shared" si="1"/>
        <v>T-Th-O03</v>
      </c>
      <c r="G30" s="30" t="s">
        <v>86</v>
      </c>
      <c r="H30" s="30" t="s">
        <v>65</v>
      </c>
      <c r="I30" s="32" t="str">
        <f t="array" ref="I30">IF(ISBLANK(H30),"",XLOOKUP(H30, BreakersTbl[Breaker Name], BreakersTbl[Breaker Box Name]))</f>
        <v>Main</v>
      </c>
      <c r="J30" s="32" t="str">
        <f t="shared" si="4"/>
        <v>✔</v>
      </c>
      <c r="K30" s="33">
        <f t="shared" si="3"/>
        <v>0</v>
      </c>
      <c r="L30" s="34"/>
      <c r="M30" s="35" t="str">
        <f t="array" ref="M30">IF(ISBLANK(L30),"",XLOOKUP(L30, DeviceWattagesTbl[Device], DeviceWattagesTbl[Power]))</f>
        <v/>
      </c>
      <c r="N30" s="34"/>
      <c r="O30" s="35" t="str">
        <f t="array" ref="O30">IF(ISBLANK(N30),"",XLOOKUP(N30, DeviceWattagesTbl[Device], DeviceWattagesTbl[Power]))</f>
        <v/>
      </c>
      <c r="P30" s="34"/>
      <c r="Q30" s="35" t="str">
        <f t="array" ref="Q30">IF(ISBLANK(P30),"",XLOOKUP(P30, DeviceWattagesTbl[Device], DeviceWattagesTbl[Power]))</f>
        <v/>
      </c>
      <c r="R30" s="34"/>
      <c r="S30" s="35" t="str">
        <f t="array" ref="S30">IF(ISBLANK(R30),"",XLOOKUP(R30, DeviceWattagesTbl[Device], DeviceWattagesTbl[Power]))</f>
        <v/>
      </c>
      <c r="T30" s="34"/>
      <c r="U30" s="35" t="str">
        <f t="array" ref="U30">IF(ISBLANK(T30),"",XLOOKUP(T30, DeviceWattagesTbl[Device], DeviceWattagesTbl[Power]))</f>
        <v/>
      </c>
      <c r="V30" s="34"/>
      <c r="W30" s="35" t="str">
        <f t="array" ref="W30">IF(ISBLANK(V30),"",XLOOKUP(V30, DeviceWattagesTbl[Device], DeviceWattagesTbl[Power]))</f>
        <v/>
      </c>
      <c r="X30" s="34"/>
      <c r="Y30" s="35" t="str">
        <f t="array" ref="Y30">IF(ISBLANK(X30),"",XLOOKUP(X30, DeviceWattagesTbl[Device], DeviceWattagesTbl[Power]))</f>
        <v/>
      </c>
    </row>
    <row r="31" ht="22.5" hidden="1" customHeight="1">
      <c r="A31" s="30" t="s">
        <v>36</v>
      </c>
      <c r="B31" s="31" t="str">
        <f t="array" ref="B31">IF(ISBLANK(A31),"",XLOOKUP(A31, FloorsTbl[Floor], FloorsTbl[Floor name]))</f>
        <v>Top floor</v>
      </c>
      <c r="C31" s="30" t="s">
        <v>91</v>
      </c>
      <c r="D31" s="31" t="str">
        <f t="array" ref="D31">IF(ISBLANK(C31),"",XLOOKUP(C31, RoomsTbl[Room], RoomsTbl[Room Name]))</f>
        <v>Thurston's bedroom</v>
      </c>
      <c r="E31" s="30" t="s">
        <v>60</v>
      </c>
      <c r="F31" s="32" t="str">
        <f t="shared" si="1"/>
        <v>T-Th-O02</v>
      </c>
      <c r="G31" s="30" t="s">
        <v>93</v>
      </c>
      <c r="H31" s="30" t="s">
        <v>65</v>
      </c>
      <c r="I31" s="32" t="str">
        <f t="array" ref="I31">IF(ISBLANK(H31),"",XLOOKUP(H31, BreakersTbl[Breaker Name], BreakersTbl[Breaker Box Name]))</f>
        <v>Main</v>
      </c>
      <c r="J31" s="32" t="str">
        <f t="shared" si="4"/>
        <v>✔</v>
      </c>
      <c r="K31" s="33">
        <f t="shared" si="3"/>
        <v>290</v>
      </c>
      <c r="L31" s="36" t="s">
        <v>43</v>
      </c>
      <c r="M31" s="35">
        <f t="array" ref="M31">IF(ISBLANK(L31),"",XLOOKUP(L31, DeviceWattagesTbl[Device], DeviceWattagesTbl[Power]))</f>
        <v>30</v>
      </c>
      <c r="N31" s="36" t="s">
        <v>94</v>
      </c>
      <c r="O31" s="35">
        <f t="array" ref="O31">IF(ISBLANK(N31),"",XLOOKUP(N31, DeviceWattagesTbl[Device], DeviceWattagesTbl[Power]))</f>
        <v>240</v>
      </c>
      <c r="P31" s="36" t="s">
        <v>95</v>
      </c>
      <c r="Q31" s="35">
        <f t="array" ref="Q31">IF(ISBLANK(P31),"",XLOOKUP(P31, DeviceWattagesTbl[Device], DeviceWattagesTbl[Power]))</f>
        <v>20</v>
      </c>
      <c r="R31" s="34"/>
      <c r="S31" s="35" t="str">
        <f t="array" ref="S31">IF(ISBLANK(R31),"",XLOOKUP(R31, DeviceWattagesTbl[Device], DeviceWattagesTbl[Power]))</f>
        <v/>
      </c>
      <c r="T31" s="34"/>
      <c r="U31" s="35" t="str">
        <f t="array" ref="U31">IF(ISBLANK(T31),"",XLOOKUP(T31, DeviceWattagesTbl[Device], DeviceWattagesTbl[Power]))</f>
        <v/>
      </c>
      <c r="V31" s="34"/>
      <c r="W31" s="35" t="str">
        <f t="array" ref="W31">IF(ISBLANK(V31),"",XLOOKUP(V31, DeviceWattagesTbl[Device], DeviceWattagesTbl[Power]))</f>
        <v/>
      </c>
      <c r="X31" s="34"/>
      <c r="Y31" s="35" t="str">
        <f t="array" ref="Y31">IF(ISBLANK(X31),"",XLOOKUP(X31, DeviceWattagesTbl[Device], DeviceWattagesTbl[Power]))</f>
        <v/>
      </c>
    </row>
    <row r="32" ht="22.5" hidden="1" customHeight="1">
      <c r="A32" s="30" t="s">
        <v>36</v>
      </c>
      <c r="B32" s="31" t="str">
        <f t="array" ref="B32">IF(ISBLANK(A32),"",XLOOKUP(A32, FloorsTbl[Floor], FloorsTbl[Floor name]))</f>
        <v>Top floor</v>
      </c>
      <c r="C32" s="30" t="s">
        <v>91</v>
      </c>
      <c r="D32" s="31" t="str">
        <f t="array" ref="D32">IF(ISBLANK(C32),"",XLOOKUP(C32, RoomsTbl[Room], RoomsTbl[Room Name]))</f>
        <v>Thurston's bedroom</v>
      </c>
      <c r="E32" s="30" t="s">
        <v>38</v>
      </c>
      <c r="F32" s="32" t="str">
        <f t="shared" si="1"/>
        <v>T-Th-O01</v>
      </c>
      <c r="G32" s="30" t="s">
        <v>96</v>
      </c>
      <c r="H32" s="30" t="s">
        <v>65</v>
      </c>
      <c r="I32" s="32" t="str">
        <f t="array" ref="I32">IF(ISBLANK(H32),"",XLOOKUP(H32, BreakersTbl[Breaker Name], BreakersTbl[Breaker Box Name]))</f>
        <v>Main</v>
      </c>
      <c r="J32" s="32" t="str">
        <f t="shared" si="4"/>
        <v>✔</v>
      </c>
      <c r="K32" s="33">
        <f t="shared" si="3"/>
        <v>0</v>
      </c>
      <c r="L32" s="34"/>
      <c r="M32" s="35" t="str">
        <f t="array" ref="M32">IF(ISBLANK(L32),"",XLOOKUP(L32, DeviceWattagesTbl[Device], DeviceWattagesTbl[Power]))</f>
        <v/>
      </c>
      <c r="N32" s="34"/>
      <c r="O32" s="35" t="str">
        <f t="array" ref="O32">IF(ISBLANK(N32),"",XLOOKUP(N32, DeviceWattagesTbl[Device], DeviceWattagesTbl[Power]))</f>
        <v/>
      </c>
      <c r="P32" s="34"/>
      <c r="Q32" s="35" t="str">
        <f t="array" ref="Q32">IF(ISBLANK(P32),"",XLOOKUP(P32, DeviceWattagesTbl[Device], DeviceWattagesTbl[Power]))</f>
        <v/>
      </c>
      <c r="R32" s="34"/>
      <c r="S32" s="35" t="str">
        <f t="array" ref="S32">IF(ISBLANK(R32),"",XLOOKUP(R32, DeviceWattagesTbl[Device], DeviceWattagesTbl[Power]))</f>
        <v/>
      </c>
      <c r="T32" s="34"/>
      <c r="U32" s="35" t="str">
        <f t="array" ref="U32">IF(ISBLANK(T32),"",XLOOKUP(T32, DeviceWattagesTbl[Device], DeviceWattagesTbl[Power]))</f>
        <v/>
      </c>
      <c r="V32" s="34"/>
      <c r="W32" s="35" t="str">
        <f t="array" ref="W32">IF(ISBLANK(V32),"",XLOOKUP(V32, DeviceWattagesTbl[Device], DeviceWattagesTbl[Power]))</f>
        <v/>
      </c>
      <c r="X32" s="34"/>
      <c r="Y32" s="35" t="str">
        <f t="array" ref="Y32">IF(ISBLANK(X32),"",XLOOKUP(X32, DeviceWattagesTbl[Device], DeviceWattagesTbl[Power]))</f>
        <v/>
      </c>
    </row>
    <row r="33" ht="22.5" hidden="1" customHeight="1">
      <c r="A33" s="54" t="s">
        <v>36</v>
      </c>
      <c r="B33" s="31" t="str">
        <f t="array" ref="B33">IF(ISBLANK(A33),"",XLOOKUP(A33, FloorsTbl[Floor], FloorsTbl[Floor name]))</f>
        <v>Top floor</v>
      </c>
      <c r="C33" s="54" t="s">
        <v>91</v>
      </c>
      <c r="D33" s="31" t="str">
        <f t="array" ref="D33">IF(ISBLANK(C33),"",XLOOKUP(C33, RoomsTbl[Room], RoomsTbl[Room Name]))</f>
        <v>Thurston's bedroom</v>
      </c>
      <c r="E33" s="30" t="s">
        <v>41</v>
      </c>
      <c r="F33" s="32" t="str">
        <f t="shared" si="1"/>
        <v>T-Th-L01</v>
      </c>
      <c r="G33" s="30" t="s">
        <v>88</v>
      </c>
      <c r="H33" s="30" t="s">
        <v>81</v>
      </c>
      <c r="I33" s="32" t="str">
        <f t="array" ref="I33">IF(ISBLANK(H33),"",XLOOKUP(H33, BreakersTbl[Breaker Name], BreakersTbl[Breaker Box Name]))</f>
        <v>Main</v>
      </c>
      <c r="J33" s="32" t="str">
        <f t="shared" si="4"/>
        <v>✔</v>
      </c>
      <c r="K33" s="33">
        <f t="shared" si="3"/>
        <v>0</v>
      </c>
      <c r="L33" s="34"/>
      <c r="M33" s="35" t="str">
        <f t="array" ref="M33">IF(ISBLANK(L33),"",XLOOKUP(L33, DeviceWattagesTbl[Device], DeviceWattagesTbl[Power]))</f>
        <v/>
      </c>
      <c r="N33" s="34"/>
      <c r="O33" s="35" t="str">
        <f t="array" ref="O33">IF(ISBLANK(N33),"",XLOOKUP(N33, DeviceWattagesTbl[Device], DeviceWattagesTbl[Power]))</f>
        <v/>
      </c>
      <c r="P33" s="34"/>
      <c r="Q33" s="35" t="str">
        <f t="array" ref="Q33">IF(ISBLANK(P33),"",XLOOKUP(P33, DeviceWattagesTbl[Device], DeviceWattagesTbl[Power]))</f>
        <v/>
      </c>
      <c r="R33" s="34"/>
      <c r="S33" s="35" t="str">
        <f t="array" ref="S33">IF(ISBLANK(R33),"",XLOOKUP(R33, DeviceWattagesTbl[Device], DeviceWattagesTbl[Power]))</f>
        <v/>
      </c>
      <c r="T33" s="34"/>
      <c r="U33" s="35" t="str">
        <f t="array" ref="U33">IF(ISBLANK(T33),"",XLOOKUP(T33, DeviceWattagesTbl[Device], DeviceWattagesTbl[Power]))</f>
        <v/>
      </c>
      <c r="V33" s="34"/>
      <c r="W33" s="35" t="str">
        <f t="array" ref="W33">IF(ISBLANK(V33),"",XLOOKUP(V33, DeviceWattagesTbl[Device], DeviceWattagesTbl[Power]))</f>
        <v/>
      </c>
      <c r="X33" s="34"/>
      <c r="Y33" s="35" t="str">
        <f t="array" ref="Y33">IF(ISBLANK(X33),"",XLOOKUP(X33, DeviceWattagesTbl[Device], DeviceWattagesTbl[Power]))</f>
        <v/>
      </c>
    </row>
    <row r="34" ht="22.5" hidden="1" customHeight="1">
      <c r="A34" s="30" t="s">
        <v>36</v>
      </c>
      <c r="B34" s="31" t="str">
        <f t="array" ref="B34">IF(ISBLANK(A34),"",XLOOKUP(A34, FloorsTbl[Floor], FloorsTbl[Floor name]))</f>
        <v>Top floor</v>
      </c>
      <c r="C34" s="30" t="s">
        <v>97</v>
      </c>
      <c r="D34" s="31" t="str">
        <f t="array" ref="D34">IF(ISBLANK(C34),"",XLOOKUP(C34, RoomsTbl[Room], RoomsTbl[Room Name]))</f>
        <v>Guest Bathroom</v>
      </c>
      <c r="E34" s="30" t="s">
        <v>60</v>
      </c>
      <c r="F34" s="32" t="str">
        <f t="shared" si="1"/>
        <v>T-GB-O02</v>
      </c>
      <c r="G34" s="30" t="s">
        <v>98</v>
      </c>
      <c r="H34" s="30" t="s">
        <v>40</v>
      </c>
      <c r="I34" s="32" t="str">
        <f>IF(ISBLANK(H34),"",VLOOKUP(H34,Breakers!$B$2:$C$44,2))</f>
        <v>Main</v>
      </c>
      <c r="J34" s="32" t="str">
        <f t="shared" si="4"/>
        <v>✔</v>
      </c>
      <c r="K34" s="33">
        <f t="shared" si="3"/>
        <v>1000</v>
      </c>
      <c r="L34" s="36" t="s">
        <v>99</v>
      </c>
      <c r="M34" s="35">
        <f t="array" ref="M34">IF(ISBLANK(L34),"",XLOOKUP(L34, DeviceWattagesTbl[Device], DeviceWattagesTbl[Power]))</f>
        <v>1000</v>
      </c>
      <c r="N34" s="34"/>
      <c r="O34" s="35" t="str">
        <f t="array" ref="O34">IF(ISBLANK(N34),"",XLOOKUP(N34, DeviceWattagesTbl[Device], DeviceWattagesTbl[Power]))</f>
        <v/>
      </c>
      <c r="P34" s="34"/>
      <c r="Q34" s="35" t="str">
        <f t="array" ref="Q34">IF(ISBLANK(P34),"",XLOOKUP(P34, DeviceWattagesTbl[Device], DeviceWattagesTbl[Power]))</f>
        <v/>
      </c>
      <c r="R34" s="34"/>
      <c r="S34" s="35" t="str">
        <f t="array" ref="S34">IF(ISBLANK(R34),"",XLOOKUP(R34, DeviceWattagesTbl[Device], DeviceWattagesTbl[Power]))</f>
        <v/>
      </c>
      <c r="T34" s="34"/>
      <c r="U34" s="35" t="str">
        <f t="array" ref="U34">IF(ISBLANK(T34),"",XLOOKUP(T34, DeviceWattagesTbl[Device], DeviceWattagesTbl[Power]))</f>
        <v/>
      </c>
      <c r="V34" s="34"/>
      <c r="W34" s="35" t="str">
        <f t="array" ref="W34">IF(ISBLANK(V34),"",XLOOKUP(V34, DeviceWattagesTbl[Device], DeviceWattagesTbl[Power]))</f>
        <v/>
      </c>
      <c r="X34" s="34"/>
      <c r="Y34" s="35" t="str">
        <f t="array" ref="Y34">IF(ISBLANK(X34),"",XLOOKUP(X34, DeviceWattagesTbl[Device], DeviceWattagesTbl[Power]))</f>
        <v/>
      </c>
    </row>
    <row r="35" ht="22.5" hidden="1" customHeight="1">
      <c r="A35" s="30" t="s">
        <v>36</v>
      </c>
      <c r="B35" s="31" t="str">
        <f t="array" ref="B35">IF(ISBLANK(A35),"",XLOOKUP(A35, FloorsTbl[Floor], FloorsTbl[Floor name]))</f>
        <v>Top floor</v>
      </c>
      <c r="C35" s="30" t="s">
        <v>97</v>
      </c>
      <c r="D35" s="31" t="str">
        <f t="array" ref="D35">IF(ISBLANK(C35),"",XLOOKUP(C35, RoomsTbl[Room], RoomsTbl[Room Name]))</f>
        <v>Guest Bathroom</v>
      </c>
      <c r="E35" s="30" t="s">
        <v>38</v>
      </c>
      <c r="F35" s="32" t="str">
        <f t="shared" si="1"/>
        <v>T-GB-O01</v>
      </c>
      <c r="G35" s="30" t="s">
        <v>100</v>
      </c>
      <c r="H35" s="30" t="s">
        <v>40</v>
      </c>
      <c r="I35" s="32" t="str">
        <f>IF(ISBLANK(H35),"",VLOOKUP(H35,Breakers!$B$2:$C$44,2))</f>
        <v>Main</v>
      </c>
      <c r="J35" s="32" t="str">
        <f t="shared" si="4"/>
        <v>✔</v>
      </c>
      <c r="K35" s="33">
        <f t="shared" si="3"/>
        <v>0</v>
      </c>
      <c r="L35" s="34"/>
      <c r="M35" s="35" t="str">
        <f t="array" ref="M35">IF(ISBLANK(L35),"",XLOOKUP(L35, DeviceWattagesTbl[Device], DeviceWattagesTbl[Power]))</f>
        <v/>
      </c>
      <c r="N35" s="34"/>
      <c r="O35" s="35" t="str">
        <f t="array" ref="O35">IF(ISBLANK(N35),"",XLOOKUP(N35, DeviceWattagesTbl[Device], DeviceWattagesTbl[Power]))</f>
        <v/>
      </c>
      <c r="P35" s="34"/>
      <c r="Q35" s="35" t="str">
        <f t="array" ref="Q35">IF(ISBLANK(P35),"",XLOOKUP(P35, DeviceWattagesTbl[Device], DeviceWattagesTbl[Power]))</f>
        <v/>
      </c>
      <c r="R35" s="34"/>
      <c r="S35" s="35" t="str">
        <f t="array" ref="S35">IF(ISBLANK(R35),"",XLOOKUP(R35, DeviceWattagesTbl[Device], DeviceWattagesTbl[Power]))</f>
        <v/>
      </c>
      <c r="T35" s="34"/>
      <c r="U35" s="35" t="str">
        <f t="array" ref="U35">IF(ISBLANK(T35),"",XLOOKUP(T35, DeviceWattagesTbl[Device], DeviceWattagesTbl[Power]))</f>
        <v/>
      </c>
      <c r="V35" s="34"/>
      <c r="W35" s="35" t="str">
        <f t="array" ref="W35">IF(ISBLANK(V35),"",XLOOKUP(V35, DeviceWattagesTbl[Device], DeviceWattagesTbl[Power]))</f>
        <v/>
      </c>
      <c r="X35" s="34"/>
      <c r="Y35" s="35" t="str">
        <f t="array" ref="Y35">IF(ISBLANK(X35),"",XLOOKUP(X35, DeviceWattagesTbl[Device], DeviceWattagesTbl[Power]))</f>
        <v/>
      </c>
    </row>
    <row r="36" ht="22.5" hidden="1" customHeight="1">
      <c r="A36" s="30" t="s">
        <v>36</v>
      </c>
      <c r="B36" s="31" t="str">
        <f t="array" ref="B36">IF(ISBLANK(A36),"",XLOOKUP(A36, FloorsTbl[Floor], FloorsTbl[Floor name]))</f>
        <v>Top floor</v>
      </c>
      <c r="C36" s="30" t="s">
        <v>97</v>
      </c>
      <c r="D36" s="31" t="str">
        <f t="array" ref="D36">IF(ISBLANK(C36),"",XLOOKUP(C36, RoomsTbl[Room], RoomsTbl[Room Name]))</f>
        <v>Guest Bathroom</v>
      </c>
      <c r="E36" s="30" t="s">
        <v>101</v>
      </c>
      <c r="F36" s="32" t="str">
        <f t="shared" si="1"/>
        <v>T-GB-L10</v>
      </c>
      <c r="G36" s="30" t="s">
        <v>102</v>
      </c>
      <c r="H36" s="30" t="s">
        <v>40</v>
      </c>
      <c r="I36" s="32" t="str">
        <f>IF(ISBLANK(H36),"",VLOOKUP(H36,Breakers!$B$2:$C$44,2))</f>
        <v>Main</v>
      </c>
      <c r="J36" s="32" t="str">
        <f t="shared" si="4"/>
        <v>✔</v>
      </c>
      <c r="K36" s="33">
        <f t="shared" si="3"/>
        <v>60</v>
      </c>
      <c r="L36" s="36" t="s">
        <v>43</v>
      </c>
      <c r="M36" s="35">
        <f t="array" ref="M36">IF(ISBLANK(L36),"",XLOOKUP(L36, DeviceWattagesTbl[Device], DeviceWattagesTbl[Power]))</f>
        <v>30</v>
      </c>
      <c r="N36" s="36" t="s">
        <v>43</v>
      </c>
      <c r="O36" s="35">
        <f t="array" ref="O36">IF(ISBLANK(N36),"",XLOOKUP(N36, DeviceWattagesTbl[Device], DeviceWattagesTbl[Power]))</f>
        <v>30</v>
      </c>
      <c r="P36" s="34"/>
      <c r="Q36" s="35" t="str">
        <f t="array" ref="Q36">IF(ISBLANK(P36),"",XLOOKUP(P36, DeviceWattagesTbl[Device], DeviceWattagesTbl[Power]))</f>
        <v/>
      </c>
      <c r="R36" s="34"/>
      <c r="S36" s="35" t="str">
        <f t="array" ref="S36">IF(ISBLANK(R36),"",XLOOKUP(R36, DeviceWattagesTbl[Device], DeviceWattagesTbl[Power]))</f>
        <v/>
      </c>
      <c r="T36" s="34"/>
      <c r="U36" s="35" t="str">
        <f t="array" ref="U36">IF(ISBLANK(T36),"",XLOOKUP(T36, DeviceWattagesTbl[Device], DeviceWattagesTbl[Power]))</f>
        <v/>
      </c>
      <c r="V36" s="34"/>
      <c r="W36" s="35" t="str">
        <f t="array" ref="W36">IF(ISBLANK(V36),"",XLOOKUP(V36, DeviceWattagesTbl[Device], DeviceWattagesTbl[Power]))</f>
        <v/>
      </c>
      <c r="X36" s="34"/>
      <c r="Y36" s="35" t="str">
        <f t="array" ref="Y36">IF(ISBLANK(X36),"",XLOOKUP(X36, DeviceWattagesTbl[Device], DeviceWattagesTbl[Power]))</f>
        <v/>
      </c>
    </row>
    <row r="37" ht="22.5" hidden="1" customHeight="1">
      <c r="A37" s="30" t="s">
        <v>36</v>
      </c>
      <c r="B37" s="31" t="str">
        <f t="array" ref="B37">IF(ISBLANK(A37),"",XLOOKUP(A37, FloorsTbl[Floor], FloorsTbl[Floor name]))</f>
        <v>Top floor</v>
      </c>
      <c r="C37" s="30" t="s">
        <v>79</v>
      </c>
      <c r="D37" s="31" t="str">
        <f t="array" ref="D37">IF(ISBLANK(C37),"",XLOOKUP(C37, RoomsTbl[Room], RoomsTbl[Room Name]))</f>
        <v>Hallway</v>
      </c>
      <c r="E37" s="30" t="s">
        <v>103</v>
      </c>
      <c r="F37" s="32" t="str">
        <f t="shared" si="1"/>
        <v>T-Ha-L02</v>
      </c>
      <c r="G37" s="30" t="s">
        <v>104</v>
      </c>
      <c r="H37" s="30" t="s">
        <v>40</v>
      </c>
      <c r="I37" s="32" t="str">
        <f>IF(ISBLANK(H37),"",VLOOKUP(H37,Breakers!$B$2:$C$44,2))</f>
        <v>Main</v>
      </c>
      <c r="J37" s="32" t="str">
        <f t="shared" si="4"/>
        <v>✔</v>
      </c>
      <c r="K37" s="33">
        <f t="shared" si="3"/>
        <v>0</v>
      </c>
      <c r="L37" s="34"/>
      <c r="M37" s="35" t="str">
        <f t="array" ref="M37">IF(ISBLANK(L37),"",XLOOKUP(L37, DeviceWattagesTbl[Device], DeviceWattagesTbl[Power]))</f>
        <v/>
      </c>
      <c r="N37" s="34"/>
      <c r="O37" s="35" t="str">
        <f t="array" ref="O37">IF(ISBLANK(N37),"",XLOOKUP(N37, DeviceWattagesTbl[Device], DeviceWattagesTbl[Power]))</f>
        <v/>
      </c>
      <c r="P37" s="34"/>
      <c r="Q37" s="35" t="str">
        <f t="array" ref="Q37">IF(ISBLANK(P37),"",XLOOKUP(P37, DeviceWattagesTbl[Device], DeviceWattagesTbl[Power]))</f>
        <v/>
      </c>
      <c r="R37" s="34"/>
      <c r="S37" s="35" t="str">
        <f t="array" ref="S37">IF(ISBLANK(R37),"",XLOOKUP(R37, DeviceWattagesTbl[Device], DeviceWattagesTbl[Power]))</f>
        <v/>
      </c>
      <c r="T37" s="34"/>
      <c r="U37" s="35" t="str">
        <f t="array" ref="U37">IF(ISBLANK(T37),"",XLOOKUP(T37, DeviceWattagesTbl[Device], DeviceWattagesTbl[Power]))</f>
        <v/>
      </c>
      <c r="V37" s="34"/>
      <c r="W37" s="35" t="str">
        <f t="array" ref="W37">IF(ISBLANK(V37),"",XLOOKUP(V37, DeviceWattagesTbl[Device], DeviceWattagesTbl[Power]))</f>
        <v/>
      </c>
      <c r="X37" s="34"/>
      <c r="Y37" s="35" t="str">
        <f t="array" ref="Y37">IF(ISBLANK(X37),"",XLOOKUP(X37, DeviceWattagesTbl[Device], DeviceWattagesTbl[Power]))</f>
        <v/>
      </c>
    </row>
    <row r="38" ht="22.5" hidden="1" customHeight="1">
      <c r="A38" s="30" t="s">
        <v>36</v>
      </c>
      <c r="B38" s="31" t="str">
        <f t="array" ref="B38">IF(ISBLANK(A38),"",XLOOKUP(A38, FloorsTbl[Floor], FloorsTbl[Floor name]))</f>
        <v>Top floor</v>
      </c>
      <c r="C38" s="30" t="s">
        <v>105</v>
      </c>
      <c r="D38" s="31" t="str">
        <f t="array" ref="D38">IF(ISBLANK(C38),"",XLOOKUP(C38, RoomsTbl[Room], RoomsTbl[Room Name]))</f>
        <v>Master Bedroom</v>
      </c>
      <c r="E38" s="30" t="s">
        <v>49</v>
      </c>
      <c r="F38" s="32" t="str">
        <f t="shared" si="1"/>
        <v>T-Ma-O07</v>
      </c>
      <c r="G38" s="30" t="s">
        <v>50</v>
      </c>
      <c r="H38" s="30" t="s">
        <v>40</v>
      </c>
      <c r="I38" s="32" t="str">
        <f>IF(ISBLANK(H38),"",VLOOKUP(H38,Breakers!$B$2:$C$44,2))</f>
        <v>Main</v>
      </c>
      <c r="J38" s="32" t="str">
        <f t="shared" si="4"/>
        <v>✔</v>
      </c>
      <c r="K38" s="33">
        <f t="shared" si="3"/>
        <v>0</v>
      </c>
      <c r="L38" s="34"/>
      <c r="M38" s="35" t="str">
        <f t="array" ref="M38">IF(ISBLANK(L38),"",XLOOKUP(L38, DeviceWattagesTbl[Device], DeviceWattagesTbl[Power]))</f>
        <v/>
      </c>
      <c r="N38" s="34"/>
      <c r="O38" s="35" t="str">
        <f t="array" ref="O38">IF(ISBLANK(N38),"",XLOOKUP(N38, DeviceWattagesTbl[Device], DeviceWattagesTbl[Power]))</f>
        <v/>
      </c>
      <c r="P38" s="34"/>
      <c r="Q38" s="35" t="str">
        <f t="array" ref="Q38">IF(ISBLANK(P38),"",XLOOKUP(P38, DeviceWattagesTbl[Device], DeviceWattagesTbl[Power]))</f>
        <v/>
      </c>
      <c r="R38" s="34"/>
      <c r="S38" s="35" t="str">
        <f t="array" ref="S38">IF(ISBLANK(R38),"",XLOOKUP(R38, DeviceWattagesTbl[Device], DeviceWattagesTbl[Power]))</f>
        <v/>
      </c>
      <c r="T38" s="34"/>
      <c r="U38" s="35" t="str">
        <f t="array" ref="U38">IF(ISBLANK(T38),"",XLOOKUP(T38, DeviceWattagesTbl[Device], DeviceWattagesTbl[Power]))</f>
        <v/>
      </c>
      <c r="V38" s="34"/>
      <c r="W38" s="35" t="str">
        <f t="array" ref="W38">IF(ISBLANK(V38),"",XLOOKUP(V38, DeviceWattagesTbl[Device], DeviceWattagesTbl[Power]))</f>
        <v/>
      </c>
      <c r="X38" s="34"/>
      <c r="Y38" s="35" t="str">
        <f t="array" ref="Y38">IF(ISBLANK(X38),"",XLOOKUP(X38, DeviceWattagesTbl[Device], DeviceWattagesTbl[Power]))</f>
        <v/>
      </c>
    </row>
    <row r="39" ht="22.5" hidden="1" customHeight="1">
      <c r="A39" s="30" t="s">
        <v>36</v>
      </c>
      <c r="B39" s="31" t="str">
        <f t="array" ref="B39">IF(ISBLANK(A39),"",XLOOKUP(A39, FloorsTbl[Floor], FloorsTbl[Floor name]))</f>
        <v>Top floor</v>
      </c>
      <c r="C39" s="30" t="s">
        <v>105</v>
      </c>
      <c r="D39" s="31" t="str">
        <f t="array" ref="D39">IF(ISBLANK(C39),"",XLOOKUP(C39, RoomsTbl[Room], RoomsTbl[Room Name]))</f>
        <v>Master Bedroom</v>
      </c>
      <c r="E39" s="30" t="s">
        <v>52</v>
      </c>
      <c r="F39" s="32" t="str">
        <f t="shared" si="1"/>
        <v>T-Ma-O06</v>
      </c>
      <c r="G39" s="30" t="s">
        <v>106</v>
      </c>
      <c r="H39" s="30" t="s">
        <v>40</v>
      </c>
      <c r="I39" s="32" t="str">
        <f>IF(ISBLANK(H39),"",VLOOKUP(H39,Breakers!$B$2:$C$44,2))</f>
        <v>Main</v>
      </c>
      <c r="J39" s="32" t="str">
        <f t="shared" si="4"/>
        <v>✔</v>
      </c>
      <c r="K39" s="33">
        <f t="shared" si="3"/>
        <v>177</v>
      </c>
      <c r="L39" s="36" t="s">
        <v>107</v>
      </c>
      <c r="M39" s="35">
        <f t="array" ref="M39">IF(ISBLANK(L39),"",XLOOKUP(L39, DeviceWattagesTbl[Device], DeviceWattagesTbl[Power]))</f>
        <v>57</v>
      </c>
      <c r="N39" s="36" t="s">
        <v>92</v>
      </c>
      <c r="O39" s="35">
        <f t="array" ref="O39">IF(ISBLANK(N39),"",XLOOKUP(N39, DeviceWattagesTbl[Device], DeviceWattagesTbl[Power]))</f>
        <v>120</v>
      </c>
      <c r="P39" s="34"/>
      <c r="Q39" s="35" t="str">
        <f t="array" ref="Q39">IF(ISBLANK(P39),"",XLOOKUP(P39, DeviceWattagesTbl[Device], DeviceWattagesTbl[Power]))</f>
        <v/>
      </c>
      <c r="R39" s="34"/>
      <c r="S39" s="35" t="str">
        <f t="array" ref="S39">IF(ISBLANK(R39),"",XLOOKUP(R39, DeviceWattagesTbl[Device], DeviceWattagesTbl[Power]))</f>
        <v/>
      </c>
      <c r="T39" s="34"/>
      <c r="U39" s="35" t="str">
        <f t="array" ref="U39">IF(ISBLANK(T39),"",XLOOKUP(T39, DeviceWattagesTbl[Device], DeviceWattagesTbl[Power]))</f>
        <v/>
      </c>
      <c r="V39" s="34"/>
      <c r="W39" s="35" t="str">
        <f t="array" ref="W39">IF(ISBLANK(V39),"",XLOOKUP(V39, DeviceWattagesTbl[Device], DeviceWattagesTbl[Power]))</f>
        <v/>
      </c>
      <c r="X39" s="34"/>
      <c r="Y39" s="35" t="str">
        <f t="array" ref="Y39">IF(ISBLANK(X39),"",XLOOKUP(X39, DeviceWattagesTbl[Device], DeviceWattagesTbl[Power]))</f>
        <v/>
      </c>
    </row>
    <row r="40" ht="22.5" hidden="1" customHeight="1">
      <c r="A40" s="30" t="s">
        <v>36</v>
      </c>
      <c r="B40" s="31" t="str">
        <f t="array" ref="B40">IF(ISBLANK(A40),"",XLOOKUP(A40, FloorsTbl[Floor], FloorsTbl[Floor name]))</f>
        <v>Top floor</v>
      </c>
      <c r="C40" s="30" t="s">
        <v>105</v>
      </c>
      <c r="D40" s="31" t="str">
        <f t="array" ref="D40">IF(ISBLANK(C40),"",XLOOKUP(C40, RoomsTbl[Room], RoomsTbl[Room Name]))</f>
        <v>Master Bedroom</v>
      </c>
      <c r="E40" s="30" t="s">
        <v>54</v>
      </c>
      <c r="F40" s="32" t="str">
        <f t="shared" si="1"/>
        <v>T-Ma-O05</v>
      </c>
      <c r="G40" s="30" t="s">
        <v>108</v>
      </c>
      <c r="H40" s="30" t="s">
        <v>40</v>
      </c>
      <c r="I40" s="32" t="str">
        <f>IF(ISBLANK(H40),"",VLOOKUP(H40,Breakers!$B$2:$C$44,2))</f>
        <v>Main</v>
      </c>
      <c r="J40" s="32" t="str">
        <f t="shared" si="4"/>
        <v>✔</v>
      </c>
      <c r="K40" s="33">
        <f t="shared" si="3"/>
        <v>20</v>
      </c>
      <c r="L40" s="36" t="s">
        <v>109</v>
      </c>
      <c r="M40" s="35">
        <f t="array" ref="M40">IF(ISBLANK(L40),"",XLOOKUP(L40, DeviceWattagesTbl[Device], DeviceWattagesTbl[Power]))</f>
        <v>20</v>
      </c>
      <c r="N40" s="34"/>
      <c r="O40" s="35" t="str">
        <f t="array" ref="O40">IF(ISBLANK(N40),"",XLOOKUP(N40, DeviceWattagesTbl[Device], DeviceWattagesTbl[Power]))</f>
        <v/>
      </c>
      <c r="P40" s="34"/>
      <c r="Q40" s="35" t="str">
        <f t="array" ref="Q40">IF(ISBLANK(P40),"",XLOOKUP(P40, DeviceWattagesTbl[Device], DeviceWattagesTbl[Power]))</f>
        <v/>
      </c>
      <c r="R40" s="34"/>
      <c r="S40" s="35" t="str">
        <f t="array" ref="S40">IF(ISBLANK(R40),"",XLOOKUP(R40, DeviceWattagesTbl[Device], DeviceWattagesTbl[Power]))</f>
        <v/>
      </c>
      <c r="T40" s="34"/>
      <c r="U40" s="35" t="str">
        <f t="array" ref="U40">IF(ISBLANK(T40),"",XLOOKUP(T40, DeviceWattagesTbl[Device], DeviceWattagesTbl[Power]))</f>
        <v/>
      </c>
      <c r="V40" s="34"/>
      <c r="W40" s="35" t="str">
        <f t="array" ref="W40">IF(ISBLANK(V40),"",XLOOKUP(V40, DeviceWattagesTbl[Device], DeviceWattagesTbl[Power]))</f>
        <v/>
      </c>
      <c r="X40" s="34"/>
      <c r="Y40" s="35" t="str">
        <f t="array" ref="Y40">IF(ISBLANK(X40),"",XLOOKUP(X40, DeviceWattagesTbl[Device], DeviceWattagesTbl[Power]))</f>
        <v/>
      </c>
    </row>
    <row r="41" ht="22.5" hidden="1" customHeight="1">
      <c r="A41" s="30" t="s">
        <v>36</v>
      </c>
      <c r="B41" s="31" t="str">
        <f t="array" ref="B41">IF(ISBLANK(A41),"",XLOOKUP(A41, FloorsTbl[Floor], FloorsTbl[Floor name]))</f>
        <v>Top floor</v>
      </c>
      <c r="C41" s="30" t="s">
        <v>105</v>
      </c>
      <c r="D41" s="31" t="str">
        <f t="array" ref="D41">IF(ISBLANK(C41),"",XLOOKUP(C41, RoomsTbl[Room], RoomsTbl[Room Name]))</f>
        <v>Master Bedroom</v>
      </c>
      <c r="E41" s="30" t="s">
        <v>56</v>
      </c>
      <c r="F41" s="32" t="str">
        <f t="shared" si="1"/>
        <v>T-Ma-O04</v>
      </c>
      <c r="G41" s="30" t="s">
        <v>110</v>
      </c>
      <c r="H41" s="30" t="s">
        <v>40</v>
      </c>
      <c r="I41" s="32" t="str">
        <f>IF(ISBLANK(H41),"",VLOOKUP(H41,Breakers!$B$2:$C$44,2))</f>
        <v>Main</v>
      </c>
      <c r="J41" s="32" t="str">
        <f t="shared" si="4"/>
        <v>✔</v>
      </c>
      <c r="K41" s="33">
        <f t="shared" si="3"/>
        <v>20</v>
      </c>
      <c r="L41" s="36" t="s">
        <v>95</v>
      </c>
      <c r="M41" s="35">
        <f t="array" ref="M41">IF(ISBLANK(L41),"",XLOOKUP(L41, DeviceWattagesTbl[Device], DeviceWattagesTbl[Power]))</f>
        <v>20</v>
      </c>
      <c r="N41" s="34"/>
      <c r="O41" s="35" t="str">
        <f t="array" ref="O41">IF(ISBLANK(N41),"",XLOOKUP(N41, DeviceWattagesTbl[Device], DeviceWattagesTbl[Power]))</f>
        <v/>
      </c>
      <c r="P41" s="34"/>
      <c r="Q41" s="35" t="str">
        <f t="array" ref="Q41">IF(ISBLANK(P41),"",XLOOKUP(P41, DeviceWattagesTbl[Device], DeviceWattagesTbl[Power]))</f>
        <v/>
      </c>
      <c r="R41" s="34"/>
      <c r="S41" s="35" t="str">
        <f t="array" ref="S41">IF(ISBLANK(R41),"",XLOOKUP(R41, DeviceWattagesTbl[Device], DeviceWattagesTbl[Power]))</f>
        <v/>
      </c>
      <c r="T41" s="34"/>
      <c r="U41" s="35" t="str">
        <f t="array" ref="U41">IF(ISBLANK(T41),"",XLOOKUP(T41, DeviceWattagesTbl[Device], DeviceWattagesTbl[Power]))</f>
        <v/>
      </c>
      <c r="V41" s="34"/>
      <c r="W41" s="35" t="str">
        <f t="array" ref="W41">IF(ISBLANK(V41),"",XLOOKUP(V41, DeviceWattagesTbl[Device], DeviceWattagesTbl[Power]))</f>
        <v/>
      </c>
      <c r="X41" s="34"/>
      <c r="Y41" s="35" t="str">
        <f t="array" ref="Y41">IF(ISBLANK(X41),"",XLOOKUP(X41, DeviceWattagesTbl[Device], DeviceWattagesTbl[Power]))</f>
        <v/>
      </c>
    </row>
    <row r="42" ht="22.5" hidden="1" customHeight="1">
      <c r="A42" s="30" t="s">
        <v>36</v>
      </c>
      <c r="B42" s="31" t="str">
        <f t="array" ref="B42">IF(ISBLANK(A42),"",XLOOKUP(A42, FloorsTbl[Floor], FloorsTbl[Floor name]))</f>
        <v>Top floor</v>
      </c>
      <c r="C42" s="30" t="s">
        <v>105</v>
      </c>
      <c r="D42" s="31" t="str">
        <f t="array" ref="D42">IF(ISBLANK(C42),"",XLOOKUP(C42, RoomsTbl[Room], RoomsTbl[Room Name]))</f>
        <v>Master Bedroom</v>
      </c>
      <c r="E42" s="30" t="s">
        <v>58</v>
      </c>
      <c r="F42" s="32" t="str">
        <f t="shared" si="1"/>
        <v>T-Ma-O03</v>
      </c>
      <c r="G42" s="30" t="s">
        <v>111</v>
      </c>
      <c r="H42" s="30" t="s">
        <v>40</v>
      </c>
      <c r="I42" s="32" t="str">
        <f>IF(ISBLANK(H42),"",VLOOKUP(H42,Breakers!$B$2:$C$44,2))</f>
        <v>Main</v>
      </c>
      <c r="J42" s="32" t="str">
        <f t="shared" si="4"/>
        <v>✔</v>
      </c>
      <c r="K42" s="33">
        <f t="shared" si="3"/>
        <v>0</v>
      </c>
      <c r="L42" s="34"/>
      <c r="M42" s="35" t="str">
        <f t="array" ref="M42">IF(ISBLANK(L42),"",XLOOKUP(L42, DeviceWattagesTbl[Device], DeviceWattagesTbl[Power]))</f>
        <v/>
      </c>
      <c r="N42" s="34"/>
      <c r="O42" s="35" t="str">
        <f t="array" ref="O42">IF(ISBLANK(N42),"",XLOOKUP(N42, DeviceWattagesTbl[Device], DeviceWattagesTbl[Power]))</f>
        <v/>
      </c>
      <c r="P42" s="34"/>
      <c r="Q42" s="35" t="str">
        <f t="array" ref="Q42">IF(ISBLANK(P42),"",XLOOKUP(P42, DeviceWattagesTbl[Device], DeviceWattagesTbl[Power]))</f>
        <v/>
      </c>
      <c r="R42" s="34"/>
      <c r="S42" s="35" t="str">
        <f t="array" ref="S42">IF(ISBLANK(R42),"",XLOOKUP(R42, DeviceWattagesTbl[Device], DeviceWattagesTbl[Power]))</f>
        <v/>
      </c>
      <c r="T42" s="34"/>
      <c r="U42" s="35" t="str">
        <f t="array" ref="U42">IF(ISBLANK(T42),"",XLOOKUP(T42, DeviceWattagesTbl[Device], DeviceWattagesTbl[Power]))</f>
        <v/>
      </c>
      <c r="V42" s="34"/>
      <c r="W42" s="35" t="str">
        <f t="array" ref="W42">IF(ISBLANK(V42),"",XLOOKUP(V42, DeviceWattagesTbl[Device], DeviceWattagesTbl[Power]))</f>
        <v/>
      </c>
      <c r="X42" s="34"/>
      <c r="Y42" s="35" t="str">
        <f t="array" ref="Y42">IF(ISBLANK(X42),"",XLOOKUP(X42, DeviceWattagesTbl[Device], DeviceWattagesTbl[Power]))</f>
        <v/>
      </c>
    </row>
    <row r="43" ht="22.5" hidden="1" customHeight="1">
      <c r="A43" s="30" t="s">
        <v>36</v>
      </c>
      <c r="B43" s="31" t="str">
        <f t="array" ref="B43">IF(ISBLANK(A43),"",XLOOKUP(A43, FloorsTbl[Floor], FloorsTbl[Floor name]))</f>
        <v>Top floor</v>
      </c>
      <c r="C43" s="30" t="s">
        <v>105</v>
      </c>
      <c r="D43" s="31" t="str">
        <f t="array" ref="D43">IF(ISBLANK(C43),"",XLOOKUP(C43, RoomsTbl[Room], RoomsTbl[Room Name]))</f>
        <v>Master Bedroom</v>
      </c>
      <c r="E43" s="30" t="s">
        <v>60</v>
      </c>
      <c r="F43" s="32" t="str">
        <f t="shared" si="1"/>
        <v>T-Ma-O02</v>
      </c>
      <c r="G43" s="30" t="s">
        <v>112</v>
      </c>
      <c r="H43" s="30" t="s">
        <v>40</v>
      </c>
      <c r="I43" s="32" t="str">
        <f>IF(ISBLANK(H43),"",VLOOKUP(H43,Breakers!$B$2:$C$44,2))</f>
        <v>Main</v>
      </c>
      <c r="J43" s="32" t="str">
        <f t="shared" si="4"/>
        <v>✔</v>
      </c>
      <c r="K43" s="33">
        <f t="shared" si="3"/>
        <v>0</v>
      </c>
      <c r="L43" s="34"/>
      <c r="M43" s="35" t="str">
        <f t="array" ref="M43">IF(ISBLANK(L43),"",XLOOKUP(L43, DeviceWattagesTbl[Device], DeviceWattagesTbl[Power]))</f>
        <v/>
      </c>
      <c r="N43" s="34"/>
      <c r="O43" s="35" t="str">
        <f t="array" ref="O43">IF(ISBLANK(N43),"",XLOOKUP(N43, DeviceWattagesTbl[Device], DeviceWattagesTbl[Power]))</f>
        <v/>
      </c>
      <c r="P43" s="34"/>
      <c r="Q43" s="35" t="str">
        <f t="array" ref="Q43">IF(ISBLANK(P43),"",XLOOKUP(P43, DeviceWattagesTbl[Device], DeviceWattagesTbl[Power]))</f>
        <v/>
      </c>
      <c r="R43" s="34"/>
      <c r="S43" s="35" t="str">
        <f t="array" ref="S43">IF(ISBLANK(R43),"",XLOOKUP(R43, DeviceWattagesTbl[Device], DeviceWattagesTbl[Power]))</f>
        <v/>
      </c>
      <c r="T43" s="34"/>
      <c r="U43" s="35" t="str">
        <f t="array" ref="U43">IF(ISBLANK(T43),"",XLOOKUP(T43, DeviceWattagesTbl[Device], DeviceWattagesTbl[Power]))</f>
        <v/>
      </c>
      <c r="V43" s="34"/>
      <c r="W43" s="35" t="str">
        <f t="array" ref="W43">IF(ISBLANK(V43),"",XLOOKUP(V43, DeviceWattagesTbl[Device], DeviceWattagesTbl[Power]))</f>
        <v/>
      </c>
      <c r="X43" s="34"/>
      <c r="Y43" s="35" t="str">
        <f t="array" ref="Y43">IF(ISBLANK(X43),"",XLOOKUP(X43, DeviceWattagesTbl[Device], DeviceWattagesTbl[Power]))</f>
        <v/>
      </c>
    </row>
    <row r="44" ht="22.5" hidden="1" customHeight="1">
      <c r="A44" s="30" t="s">
        <v>36</v>
      </c>
      <c r="B44" s="31" t="str">
        <f t="array" ref="B44">IF(ISBLANK(A44),"",XLOOKUP(A44, FloorsTbl[Floor], FloorsTbl[Floor name]))</f>
        <v>Top floor</v>
      </c>
      <c r="C44" s="30" t="s">
        <v>105</v>
      </c>
      <c r="D44" s="31" t="str">
        <f t="array" ref="D44">IF(ISBLANK(C44),"",XLOOKUP(C44, RoomsTbl[Room], RoomsTbl[Room Name]))</f>
        <v>Master Bedroom</v>
      </c>
      <c r="E44" s="30" t="s">
        <v>38</v>
      </c>
      <c r="F44" s="32" t="str">
        <f t="shared" si="1"/>
        <v>T-Ma-O01</v>
      </c>
      <c r="G44" s="30" t="s">
        <v>74</v>
      </c>
      <c r="H44" s="30" t="s">
        <v>40</v>
      </c>
      <c r="I44" s="32" t="str">
        <f>IF(ISBLANK(H44),"",VLOOKUP(H44,Breakers!$B$2:$C$44,2))</f>
        <v>Main</v>
      </c>
      <c r="J44" s="32" t="str">
        <f t="shared" si="4"/>
        <v>✔</v>
      </c>
      <c r="K44" s="33">
        <f t="shared" si="3"/>
        <v>0</v>
      </c>
      <c r="L44" s="34"/>
      <c r="M44" s="35" t="str">
        <f t="array" ref="M44">IF(ISBLANK(L44),"",XLOOKUP(L44, DeviceWattagesTbl[Device], DeviceWattagesTbl[Power]))</f>
        <v/>
      </c>
      <c r="N44" s="34"/>
      <c r="O44" s="35" t="str">
        <f t="array" ref="O44">IF(ISBLANK(N44),"",XLOOKUP(N44, DeviceWattagesTbl[Device], DeviceWattagesTbl[Power]))</f>
        <v/>
      </c>
      <c r="P44" s="34"/>
      <c r="Q44" s="35" t="str">
        <f t="array" ref="Q44">IF(ISBLANK(P44),"",XLOOKUP(P44, DeviceWattagesTbl[Device], DeviceWattagesTbl[Power]))</f>
        <v/>
      </c>
      <c r="R44" s="34"/>
      <c r="S44" s="35" t="str">
        <f t="array" ref="S44">IF(ISBLANK(R44),"",XLOOKUP(R44, DeviceWattagesTbl[Device], DeviceWattagesTbl[Power]))</f>
        <v/>
      </c>
      <c r="T44" s="34"/>
      <c r="U44" s="35" t="str">
        <f t="array" ref="U44">IF(ISBLANK(T44),"",XLOOKUP(T44, DeviceWattagesTbl[Device], DeviceWattagesTbl[Power]))</f>
        <v/>
      </c>
      <c r="V44" s="34"/>
      <c r="W44" s="35" t="str">
        <f t="array" ref="W44">IF(ISBLANK(V44),"",XLOOKUP(V44, DeviceWattagesTbl[Device], DeviceWattagesTbl[Power]))</f>
        <v/>
      </c>
      <c r="X44" s="34"/>
      <c r="Y44" s="35" t="str">
        <f t="array" ref="Y44">IF(ISBLANK(X44),"",XLOOKUP(X44, DeviceWattagesTbl[Device], DeviceWattagesTbl[Power]))</f>
        <v/>
      </c>
    </row>
    <row r="45" ht="22.5" hidden="1" customHeight="1">
      <c r="A45" s="30" t="s">
        <v>36</v>
      </c>
      <c r="B45" s="31" t="str">
        <f t="array" ref="B45">IF(ISBLANK(A45),"",XLOOKUP(A45, FloorsTbl[Floor], FloorsTbl[Floor name]))</f>
        <v>Top floor</v>
      </c>
      <c r="C45" s="30" t="s">
        <v>105</v>
      </c>
      <c r="D45" s="31" t="str">
        <f t="array" ref="D45">IF(ISBLANK(C45),"",XLOOKUP(C45, RoomsTbl[Room], RoomsTbl[Room Name]))</f>
        <v>Master Bedroom</v>
      </c>
      <c r="E45" s="30" t="s">
        <v>113</v>
      </c>
      <c r="F45" s="32" t="str">
        <f t="shared" si="1"/>
        <v>T-Ma-L03</v>
      </c>
      <c r="G45" s="30" t="s">
        <v>114</v>
      </c>
      <c r="H45" s="30" t="s">
        <v>40</v>
      </c>
      <c r="I45" s="32" t="str">
        <f>IF(ISBLANK(H45),"",VLOOKUP(H45,Breakers!$B$2:$C$44,2))</f>
        <v>Main</v>
      </c>
      <c r="J45" s="32" t="str">
        <f t="shared" si="4"/>
        <v>✔</v>
      </c>
      <c r="K45" s="33">
        <f t="shared" si="3"/>
        <v>30</v>
      </c>
      <c r="L45" s="36" t="s">
        <v>43</v>
      </c>
      <c r="M45" s="35">
        <f t="array" ref="M45">IF(ISBLANK(L45),"",XLOOKUP(L45, DeviceWattagesTbl[Device], DeviceWattagesTbl[Power]))</f>
        <v>30</v>
      </c>
      <c r="N45" s="34"/>
      <c r="O45" s="35" t="str">
        <f t="array" ref="O45">IF(ISBLANK(N45),"",XLOOKUP(N45, DeviceWattagesTbl[Device], DeviceWattagesTbl[Power]))</f>
        <v/>
      </c>
      <c r="P45" s="34"/>
      <c r="Q45" s="35" t="str">
        <f t="array" ref="Q45">IF(ISBLANK(P45),"",XLOOKUP(P45, DeviceWattagesTbl[Device], DeviceWattagesTbl[Power]))</f>
        <v/>
      </c>
      <c r="R45" s="34"/>
      <c r="S45" s="35" t="str">
        <f t="array" ref="S45">IF(ISBLANK(R45),"",XLOOKUP(R45, DeviceWattagesTbl[Device], DeviceWattagesTbl[Power]))</f>
        <v/>
      </c>
      <c r="T45" s="34"/>
      <c r="U45" s="35" t="str">
        <f t="array" ref="U45">IF(ISBLANK(T45),"",XLOOKUP(T45, DeviceWattagesTbl[Device], DeviceWattagesTbl[Power]))</f>
        <v/>
      </c>
      <c r="V45" s="34"/>
      <c r="W45" s="35" t="str">
        <f t="array" ref="W45">IF(ISBLANK(V45),"",XLOOKUP(V45, DeviceWattagesTbl[Device], DeviceWattagesTbl[Power]))</f>
        <v/>
      </c>
      <c r="X45" s="34"/>
      <c r="Y45" s="35" t="str">
        <f t="array" ref="Y45">IF(ISBLANK(X45),"",XLOOKUP(X45, DeviceWattagesTbl[Device], DeviceWattagesTbl[Power]))</f>
        <v/>
      </c>
    </row>
    <row r="46" ht="22.5" hidden="1" customHeight="1">
      <c r="A46" s="30" t="s">
        <v>36</v>
      </c>
      <c r="B46" s="31" t="str">
        <f t="array" ref="B46">IF(ISBLANK(A46),"",XLOOKUP(A46, FloorsTbl[Floor], FloorsTbl[Floor name]))</f>
        <v>Top floor</v>
      </c>
      <c r="C46" s="30" t="s">
        <v>105</v>
      </c>
      <c r="D46" s="31" t="str">
        <f t="array" ref="D46">IF(ISBLANK(C46),"",XLOOKUP(C46, RoomsTbl[Room], RoomsTbl[Room Name]))</f>
        <v>Master Bedroom</v>
      </c>
      <c r="E46" s="30" t="s">
        <v>103</v>
      </c>
      <c r="F46" s="32" t="str">
        <f t="shared" si="1"/>
        <v>T-Ma-L02</v>
      </c>
      <c r="G46" s="30" t="s">
        <v>115</v>
      </c>
      <c r="H46" s="30" t="s">
        <v>40</v>
      </c>
      <c r="I46" s="32" t="str">
        <f>IF(ISBLANK(H46),"",VLOOKUP(H46,Breakers!$B$2:$C$44,2))</f>
        <v>Main</v>
      </c>
      <c r="J46" s="32" t="str">
        <f t="shared" si="4"/>
        <v>✔</v>
      </c>
      <c r="K46" s="33">
        <f t="shared" si="3"/>
        <v>30</v>
      </c>
      <c r="L46" s="36" t="s">
        <v>43</v>
      </c>
      <c r="M46" s="35">
        <f t="array" ref="M46">IF(ISBLANK(L46),"",XLOOKUP(L46, DeviceWattagesTbl[Device], DeviceWattagesTbl[Power]))</f>
        <v>30</v>
      </c>
      <c r="N46" s="34"/>
      <c r="O46" s="35" t="str">
        <f t="array" ref="O46">IF(ISBLANK(N46),"",XLOOKUP(N46, DeviceWattagesTbl[Device], DeviceWattagesTbl[Power]))</f>
        <v/>
      </c>
      <c r="P46" s="34"/>
      <c r="Q46" s="35" t="str">
        <f t="array" ref="Q46">IF(ISBLANK(P46),"",XLOOKUP(P46, DeviceWattagesTbl[Device], DeviceWattagesTbl[Power]))</f>
        <v/>
      </c>
      <c r="R46" s="34"/>
      <c r="S46" s="35" t="str">
        <f t="array" ref="S46">IF(ISBLANK(R46),"",XLOOKUP(R46, DeviceWattagesTbl[Device], DeviceWattagesTbl[Power]))</f>
        <v/>
      </c>
      <c r="T46" s="34"/>
      <c r="U46" s="35" t="str">
        <f t="array" ref="U46">IF(ISBLANK(T46),"",XLOOKUP(T46, DeviceWattagesTbl[Device], DeviceWattagesTbl[Power]))</f>
        <v/>
      </c>
      <c r="V46" s="34"/>
      <c r="W46" s="35" t="str">
        <f t="array" ref="W46">IF(ISBLANK(V46),"",XLOOKUP(V46, DeviceWattagesTbl[Device], DeviceWattagesTbl[Power]))</f>
        <v/>
      </c>
      <c r="X46" s="34"/>
      <c r="Y46" s="35" t="str">
        <f t="array" ref="Y46">IF(ISBLANK(X46),"",XLOOKUP(X46, DeviceWattagesTbl[Device], DeviceWattagesTbl[Power]))</f>
        <v/>
      </c>
    </row>
    <row r="47" ht="22.5" hidden="1" customHeight="1">
      <c r="A47" s="30" t="s">
        <v>36</v>
      </c>
      <c r="B47" s="31" t="str">
        <f t="array" ref="B47">IF(ISBLANK(A47),"",XLOOKUP(A47, FloorsTbl[Floor], FloorsTbl[Floor name]))</f>
        <v>Top floor</v>
      </c>
      <c r="C47" s="30" t="s">
        <v>105</v>
      </c>
      <c r="D47" s="31" t="str">
        <f t="array" ref="D47">IF(ISBLANK(C47),"",XLOOKUP(C47, RoomsTbl[Room], RoomsTbl[Room Name]))</f>
        <v>Master Bedroom</v>
      </c>
      <c r="E47" s="30" t="s">
        <v>41</v>
      </c>
      <c r="F47" s="32" t="str">
        <f t="shared" si="1"/>
        <v>T-Ma-L01</v>
      </c>
      <c r="G47" s="30" t="s">
        <v>116</v>
      </c>
      <c r="H47" s="30" t="s">
        <v>40</v>
      </c>
      <c r="I47" s="32" t="str">
        <f>IF(ISBLANK(H47),"",VLOOKUP(H47,Breakers!$B$2:$C$44,2))</f>
        <v>Main</v>
      </c>
      <c r="J47" s="32" t="str">
        <f t="shared" si="4"/>
        <v>✔</v>
      </c>
      <c r="K47" s="33">
        <f t="shared" si="3"/>
        <v>60</v>
      </c>
      <c r="L47" s="36" t="s">
        <v>43</v>
      </c>
      <c r="M47" s="35">
        <f t="array" ref="M47">IF(ISBLANK(L47),"",XLOOKUP(L47, DeviceWattagesTbl[Device], DeviceWattagesTbl[Power]))</f>
        <v>30</v>
      </c>
      <c r="N47" s="36" t="s">
        <v>43</v>
      </c>
      <c r="O47" s="35">
        <f t="array" ref="O47">IF(ISBLANK(N47),"",XLOOKUP(N47, DeviceWattagesTbl[Device], DeviceWattagesTbl[Power]))</f>
        <v>30</v>
      </c>
      <c r="P47" s="34"/>
      <c r="Q47" s="35" t="str">
        <f t="array" ref="Q47">IF(ISBLANK(P47),"",XLOOKUP(P47, DeviceWattagesTbl[Device], DeviceWattagesTbl[Power]))</f>
        <v/>
      </c>
      <c r="R47" s="34"/>
      <c r="S47" s="35" t="str">
        <f t="array" ref="S47">IF(ISBLANK(R47),"",XLOOKUP(R47, DeviceWattagesTbl[Device], DeviceWattagesTbl[Power]))</f>
        <v/>
      </c>
      <c r="T47" s="34"/>
      <c r="U47" s="35" t="str">
        <f t="array" ref="U47">IF(ISBLANK(T47),"",XLOOKUP(T47, DeviceWattagesTbl[Device], DeviceWattagesTbl[Power]))</f>
        <v/>
      </c>
      <c r="V47" s="34"/>
      <c r="W47" s="35" t="str">
        <f t="array" ref="W47">IF(ISBLANK(V47),"",XLOOKUP(V47, DeviceWattagesTbl[Device], DeviceWattagesTbl[Power]))</f>
        <v/>
      </c>
      <c r="X47" s="34"/>
      <c r="Y47" s="35" t="str">
        <f t="array" ref="Y47">IF(ISBLANK(X47),"",XLOOKUP(X47, DeviceWattagesTbl[Device], DeviceWattagesTbl[Power]))</f>
        <v/>
      </c>
    </row>
    <row r="48" ht="22.5" hidden="1" customHeight="1">
      <c r="A48" s="30" t="s">
        <v>36</v>
      </c>
      <c r="B48" s="31" t="str">
        <f t="array" ref="B48">IF(ISBLANK(A48),"",XLOOKUP(A48, FloorsTbl[Floor], FloorsTbl[Floor name]))</f>
        <v>Top floor</v>
      </c>
      <c r="C48" s="30" t="s">
        <v>105</v>
      </c>
      <c r="D48" s="31" t="str">
        <f t="array" ref="D48">IF(ISBLANK(C48),"",XLOOKUP(C48, RoomsTbl[Room], RoomsTbl[Room Name]))</f>
        <v>Master Bedroom</v>
      </c>
      <c r="E48" s="30" t="s">
        <v>45</v>
      </c>
      <c r="F48" s="32" t="str">
        <f t="shared" si="1"/>
        <v>T-Ma-F01</v>
      </c>
      <c r="G48" s="30" t="s">
        <v>117</v>
      </c>
      <c r="H48" s="30" t="s">
        <v>40</v>
      </c>
      <c r="I48" s="32" t="str">
        <f>IF(ISBLANK(H48),"",VLOOKUP(H48,Breakers!$B$2:$C$44,2))</f>
        <v>Main</v>
      </c>
      <c r="J48" s="32" t="str">
        <f t="shared" si="4"/>
        <v>✔</v>
      </c>
      <c r="K48" s="33">
        <f t="shared" si="3"/>
        <v>70</v>
      </c>
      <c r="L48" s="36" t="s">
        <v>118</v>
      </c>
      <c r="M48" s="35">
        <f t="array" ref="M48">IF(ISBLANK(L48),"",XLOOKUP(L48, DeviceWattagesTbl[Device], DeviceWattagesTbl[Power]))</f>
        <v>70</v>
      </c>
      <c r="N48" s="34"/>
      <c r="O48" s="35" t="str">
        <f t="array" ref="O48">IF(ISBLANK(N48),"",XLOOKUP(N48, DeviceWattagesTbl[Device], DeviceWattagesTbl[Power]))</f>
        <v/>
      </c>
      <c r="P48" s="34"/>
      <c r="Q48" s="35" t="str">
        <f t="array" ref="Q48">IF(ISBLANK(P48),"",XLOOKUP(P48, DeviceWattagesTbl[Device], DeviceWattagesTbl[Power]))</f>
        <v/>
      </c>
      <c r="R48" s="34"/>
      <c r="S48" s="35" t="str">
        <f t="array" ref="S48">IF(ISBLANK(R48),"",XLOOKUP(R48, DeviceWattagesTbl[Device], DeviceWattagesTbl[Power]))</f>
        <v/>
      </c>
      <c r="T48" s="34"/>
      <c r="U48" s="35" t="str">
        <f t="array" ref="U48">IF(ISBLANK(T48),"",XLOOKUP(T48, DeviceWattagesTbl[Device], DeviceWattagesTbl[Power]))</f>
        <v/>
      </c>
      <c r="V48" s="34"/>
      <c r="W48" s="35" t="str">
        <f t="array" ref="W48">IF(ISBLANK(V48),"",XLOOKUP(V48, DeviceWattagesTbl[Device], DeviceWattagesTbl[Power]))</f>
        <v/>
      </c>
      <c r="X48" s="34"/>
      <c r="Y48" s="35" t="str">
        <f t="array" ref="Y48">IF(ISBLANK(X48),"",XLOOKUP(X48, DeviceWattagesTbl[Device], DeviceWattagesTbl[Power]))</f>
        <v/>
      </c>
    </row>
    <row r="49" ht="22.5" hidden="1" customHeight="1">
      <c r="A49" s="30" t="s">
        <v>36</v>
      </c>
      <c r="B49" s="31" t="str">
        <f t="array" ref="B49">IF(ISBLANK(A49),"",XLOOKUP(A49, FloorsTbl[Floor], FloorsTbl[Floor name]))</f>
        <v>Top floor</v>
      </c>
      <c r="C49" s="30" t="s">
        <v>119</v>
      </c>
      <c r="D49" s="31" t="str">
        <f t="array" ref="D49">IF(ISBLANK(C49),"",XLOOKUP(C49, RoomsTbl[Room], RoomsTbl[Room Name]))</f>
        <v>Master Bathroom</v>
      </c>
      <c r="E49" s="30" t="s">
        <v>120</v>
      </c>
      <c r="F49" s="32" t="str">
        <f t="shared" si="1"/>
        <v>T-MB-LF01</v>
      </c>
      <c r="G49" s="30" t="s">
        <v>121</v>
      </c>
      <c r="H49" s="30" t="s">
        <v>40</v>
      </c>
      <c r="I49" s="32" t="str">
        <f>IF(ISBLANK(H49),"",VLOOKUP(H49,Breakers!$B$2:$C$44,2))</f>
        <v>Main</v>
      </c>
      <c r="J49" s="32" t="str">
        <f t="shared" si="4"/>
        <v>✔</v>
      </c>
      <c r="K49" s="33">
        <f t="shared" si="3"/>
        <v>70</v>
      </c>
      <c r="L49" s="36" t="s">
        <v>118</v>
      </c>
      <c r="M49" s="35">
        <f t="array" ref="M49">IF(ISBLANK(L49),"",XLOOKUP(L49, DeviceWattagesTbl[Device], DeviceWattagesTbl[Power]))</f>
        <v>70</v>
      </c>
      <c r="N49" s="34"/>
      <c r="O49" s="35" t="str">
        <f t="array" ref="O49">IF(ISBLANK(N49),"",XLOOKUP(N49, DeviceWattagesTbl[Device], DeviceWattagesTbl[Power]))</f>
        <v/>
      </c>
      <c r="P49" s="34"/>
      <c r="Q49" s="35" t="str">
        <f t="array" ref="Q49">IF(ISBLANK(P49),"",XLOOKUP(P49, DeviceWattagesTbl[Device], DeviceWattagesTbl[Power]))</f>
        <v/>
      </c>
      <c r="R49" s="34"/>
      <c r="S49" s="35" t="str">
        <f t="array" ref="S49">IF(ISBLANK(R49),"",XLOOKUP(R49, DeviceWattagesTbl[Device], DeviceWattagesTbl[Power]))</f>
        <v/>
      </c>
      <c r="T49" s="34"/>
      <c r="U49" s="35" t="str">
        <f t="array" ref="U49">IF(ISBLANK(T49),"",XLOOKUP(T49, DeviceWattagesTbl[Device], DeviceWattagesTbl[Power]))</f>
        <v/>
      </c>
      <c r="V49" s="34"/>
      <c r="W49" s="35" t="str">
        <f t="array" ref="W49">IF(ISBLANK(V49),"",XLOOKUP(V49, DeviceWattagesTbl[Device], DeviceWattagesTbl[Power]))</f>
        <v/>
      </c>
      <c r="X49" s="39"/>
      <c r="Y49" s="35" t="str">
        <f t="array" ref="Y49">IF(ISBLANK(X49),"",XLOOKUP(X49, DeviceWattagesTbl[Device], DeviceWattagesTbl[Power]))</f>
        <v/>
      </c>
    </row>
    <row r="50" ht="22.5" hidden="1" customHeight="1">
      <c r="A50" s="30" t="s">
        <v>36</v>
      </c>
      <c r="B50" s="31" t="str">
        <f t="array" ref="B50">IF(ISBLANK(A50),"",XLOOKUP(A50, FloorsTbl[Floor], FloorsTbl[Floor name]))</f>
        <v>Top floor</v>
      </c>
      <c r="C50" s="30" t="s">
        <v>119</v>
      </c>
      <c r="D50" s="31" t="str">
        <f t="array" ref="D50">IF(ISBLANK(C50),"",XLOOKUP(C50, RoomsTbl[Room], RoomsTbl[Room Name]))</f>
        <v>Master Bathroom</v>
      </c>
      <c r="E50" s="30" t="s">
        <v>103</v>
      </c>
      <c r="F50" s="32" t="str">
        <f t="shared" si="1"/>
        <v>T-MB-L02</v>
      </c>
      <c r="G50" s="30" t="s">
        <v>122</v>
      </c>
      <c r="H50" s="30" t="s">
        <v>40</v>
      </c>
      <c r="I50" s="32" t="str">
        <f>IF(ISBLANK(H50),"",VLOOKUP(H50,Breakers!$B$2:$C$44,2))</f>
        <v>Main</v>
      </c>
      <c r="J50" s="32" t="str">
        <f t="shared" si="4"/>
        <v>✔</v>
      </c>
      <c r="K50" s="33">
        <f t="shared" si="3"/>
        <v>60</v>
      </c>
      <c r="L50" s="36" t="s">
        <v>43</v>
      </c>
      <c r="M50" s="35">
        <f t="array" ref="M50">IF(ISBLANK(L50),"",XLOOKUP(L50, DeviceWattagesTbl[Device], DeviceWattagesTbl[Power]))</f>
        <v>30</v>
      </c>
      <c r="N50" s="36" t="s">
        <v>43</v>
      </c>
      <c r="O50" s="35">
        <f t="array" ref="O50">IF(ISBLANK(N50),"",XLOOKUP(N50, DeviceWattagesTbl[Device], DeviceWattagesTbl[Power]))</f>
        <v>30</v>
      </c>
      <c r="P50" s="34"/>
      <c r="Q50" s="35" t="str">
        <f t="array" ref="Q50">IF(ISBLANK(P50),"",XLOOKUP(P50, DeviceWattagesTbl[Device], DeviceWattagesTbl[Power]))</f>
        <v/>
      </c>
      <c r="R50" s="34"/>
      <c r="S50" s="35" t="str">
        <f t="array" ref="S50">IF(ISBLANK(R50),"",XLOOKUP(R50, DeviceWattagesTbl[Device], DeviceWattagesTbl[Power]))</f>
        <v/>
      </c>
      <c r="T50" s="34"/>
      <c r="U50" s="35" t="str">
        <f t="array" ref="U50">IF(ISBLANK(T50),"",XLOOKUP(T50, DeviceWattagesTbl[Device], DeviceWattagesTbl[Power]))</f>
        <v/>
      </c>
      <c r="V50" s="34"/>
      <c r="W50" s="35" t="str">
        <f t="array" ref="W50">IF(ISBLANK(V50),"",XLOOKUP(V50, DeviceWattagesTbl[Device], DeviceWattagesTbl[Power]))</f>
        <v/>
      </c>
      <c r="X50" s="34"/>
      <c r="Y50" s="35" t="str">
        <f t="array" ref="Y50">IF(ISBLANK(X50),"",XLOOKUP(X50, DeviceWattagesTbl[Device], DeviceWattagesTbl[Power]))</f>
        <v/>
      </c>
    </row>
    <row r="51" ht="22.5" hidden="1" customHeight="1">
      <c r="A51" s="30" t="s">
        <v>36</v>
      </c>
      <c r="B51" s="31" t="str">
        <f t="array" ref="B51">IF(ISBLANK(A51),"",XLOOKUP(A51, FloorsTbl[Floor], FloorsTbl[Floor name]))</f>
        <v>Top floor</v>
      </c>
      <c r="C51" s="30" t="s">
        <v>119</v>
      </c>
      <c r="D51" s="31" t="str">
        <f t="array" ref="D51">IF(ISBLANK(C51),"",XLOOKUP(C51, RoomsTbl[Room], RoomsTbl[Room Name]))</f>
        <v>Master Bathroom</v>
      </c>
      <c r="E51" s="30" t="s">
        <v>103</v>
      </c>
      <c r="F51" s="32" t="str">
        <f t="shared" si="1"/>
        <v>T-MB-L02</v>
      </c>
      <c r="G51" s="30" t="s">
        <v>123</v>
      </c>
      <c r="H51" s="30" t="s">
        <v>40</v>
      </c>
      <c r="I51" s="32" t="str">
        <f>IF(ISBLANK(H51),"",VLOOKUP(H51,Breakers!$B$2:$C$44,2))</f>
        <v>Main</v>
      </c>
      <c r="J51" s="32" t="str">
        <f t="shared" si="4"/>
        <v>✔</v>
      </c>
      <c r="K51" s="33">
        <f t="shared" si="3"/>
        <v>30</v>
      </c>
      <c r="L51" s="36" t="s">
        <v>43</v>
      </c>
      <c r="M51" s="35">
        <f t="array" ref="M51">IF(ISBLANK(L51),"",XLOOKUP(L51, DeviceWattagesTbl[Device], DeviceWattagesTbl[Power]))</f>
        <v>30</v>
      </c>
      <c r="N51" s="34"/>
      <c r="O51" s="35" t="str">
        <f t="array" ref="O51">IF(ISBLANK(N51),"",XLOOKUP(N51, DeviceWattagesTbl[Device], DeviceWattagesTbl[Power]))</f>
        <v/>
      </c>
      <c r="P51" s="34"/>
      <c r="Q51" s="35" t="str">
        <f t="array" ref="Q51">IF(ISBLANK(P51),"",XLOOKUP(P51, DeviceWattagesTbl[Device], DeviceWattagesTbl[Power]))</f>
        <v/>
      </c>
      <c r="R51" s="34"/>
      <c r="S51" s="35" t="str">
        <f t="array" ref="S51">IF(ISBLANK(R51),"",XLOOKUP(R51, DeviceWattagesTbl[Device], DeviceWattagesTbl[Power]))</f>
        <v/>
      </c>
      <c r="T51" s="34"/>
      <c r="U51" s="35" t="str">
        <f t="array" ref="U51">IF(ISBLANK(T51),"",XLOOKUP(T51, DeviceWattagesTbl[Device], DeviceWattagesTbl[Power]))</f>
        <v/>
      </c>
      <c r="V51" s="34"/>
      <c r="W51" s="35" t="str">
        <f t="array" ref="W51">IF(ISBLANK(V51),"",XLOOKUP(V51, DeviceWattagesTbl[Device], DeviceWattagesTbl[Power]))</f>
        <v/>
      </c>
      <c r="X51" s="34"/>
      <c r="Y51" s="35" t="str">
        <f t="array" ref="Y51">IF(ISBLANK(X51),"",XLOOKUP(X51, DeviceWattagesTbl[Device], DeviceWattagesTbl[Power]))</f>
        <v/>
      </c>
    </row>
    <row r="52" ht="22.5" hidden="1" customHeight="1">
      <c r="A52" s="30" t="s">
        <v>36</v>
      </c>
      <c r="B52" s="31" t="str">
        <f t="array" ref="B52">IF(ISBLANK(A52),"",XLOOKUP(A52, FloorsTbl[Floor], FloorsTbl[Floor name]))</f>
        <v>Top floor</v>
      </c>
      <c r="C52" s="30" t="s">
        <v>119</v>
      </c>
      <c r="D52" s="31" t="str">
        <f t="array" ref="D52">IF(ISBLANK(C52),"",XLOOKUP(C52, RoomsTbl[Room], RoomsTbl[Room Name]))</f>
        <v>Master Bathroom</v>
      </c>
      <c r="E52" s="30" t="s">
        <v>41</v>
      </c>
      <c r="F52" s="32" t="str">
        <f t="shared" si="1"/>
        <v>T-MB-L01</v>
      </c>
      <c r="G52" s="30" t="s">
        <v>124</v>
      </c>
      <c r="H52" s="30" t="s">
        <v>40</v>
      </c>
      <c r="I52" s="32" t="str">
        <f>IF(ISBLANK(H52),"",VLOOKUP(H52,Breakers!$B$2:$C$44,2))</f>
        <v>Main</v>
      </c>
      <c r="J52" s="32" t="str">
        <f t="shared" si="4"/>
        <v>✔</v>
      </c>
      <c r="K52" s="33">
        <f t="shared" si="3"/>
        <v>60</v>
      </c>
      <c r="L52" s="36" t="s">
        <v>43</v>
      </c>
      <c r="M52" s="35">
        <f t="array" ref="M52">IF(ISBLANK(L52),"",XLOOKUP(L52, DeviceWattagesTbl[Device], DeviceWattagesTbl[Power]))</f>
        <v>30</v>
      </c>
      <c r="N52" s="36" t="s">
        <v>43</v>
      </c>
      <c r="O52" s="35">
        <f t="array" ref="O52">IF(ISBLANK(N52),"",XLOOKUP(N52, DeviceWattagesTbl[Device], DeviceWattagesTbl[Power]))</f>
        <v>30</v>
      </c>
      <c r="P52" s="34"/>
      <c r="Q52" s="35" t="str">
        <f t="array" ref="Q52">IF(ISBLANK(P52),"",XLOOKUP(P52, DeviceWattagesTbl[Device], DeviceWattagesTbl[Power]))</f>
        <v/>
      </c>
      <c r="R52" s="34"/>
      <c r="S52" s="35" t="str">
        <f t="array" ref="S52">IF(ISBLANK(R52),"",XLOOKUP(R52, DeviceWattagesTbl[Device], DeviceWattagesTbl[Power]))</f>
        <v/>
      </c>
      <c r="T52" s="34"/>
      <c r="U52" s="35" t="str">
        <f t="array" ref="U52">IF(ISBLANK(T52),"",XLOOKUP(T52, DeviceWattagesTbl[Device], DeviceWattagesTbl[Power]))</f>
        <v/>
      </c>
      <c r="V52" s="34"/>
      <c r="W52" s="35" t="str">
        <f t="array" ref="W52">IF(ISBLANK(V52),"",XLOOKUP(V52, DeviceWattagesTbl[Device], DeviceWattagesTbl[Power]))</f>
        <v/>
      </c>
      <c r="X52" s="34"/>
      <c r="Y52" s="35" t="str">
        <f t="array" ref="Y52">IF(ISBLANK(X52),"",XLOOKUP(X52, DeviceWattagesTbl[Device], DeviceWattagesTbl[Power]))</f>
        <v/>
      </c>
    </row>
    <row r="53" ht="22.5" customHeight="1">
      <c r="A53" s="30" t="s">
        <v>36</v>
      </c>
      <c r="B53" s="31" t="str">
        <f t="array" ref="B53">IF(ISBLANK(A53),"",XLOOKUP(A53, FloorsTbl[Floor], FloorsTbl[Floor name]))</f>
        <v>Top floor</v>
      </c>
      <c r="C53" s="30" t="s">
        <v>125</v>
      </c>
      <c r="D53" s="31" t="str">
        <f t="array" ref="D53">IF(ISBLANK(C53),"",XLOOKUP(C53, RoomsTbl[Room], RoomsTbl[Room Name]))</f>
        <v>William's bedroom</v>
      </c>
      <c r="E53" s="30" t="s">
        <v>52</v>
      </c>
      <c r="F53" s="32" t="str">
        <f t="shared" si="1"/>
        <v>T-Wi-O06</v>
      </c>
      <c r="G53" s="30" t="s">
        <v>50</v>
      </c>
      <c r="H53" s="30" t="s">
        <v>40</v>
      </c>
      <c r="I53" s="32" t="str">
        <f t="array" ref="I53">IF(ISBLANK(H53),"",XLOOKUP(H53, BreakersTbl[Breaker Name], BreakersTbl[Breaker Box Name]))</f>
        <v>Main</v>
      </c>
      <c r="J53" s="32" t="str">
        <f t="shared" si="4"/>
        <v>✔</v>
      </c>
      <c r="K53" s="33">
        <f t="shared" si="3"/>
        <v>0</v>
      </c>
      <c r="L53" s="34"/>
      <c r="M53" s="35" t="str">
        <f t="array" ref="M53">IF(ISBLANK(L53),"",XLOOKUP(L53, DeviceWattagesTbl[Device], DeviceWattagesTbl[Power]))</f>
        <v/>
      </c>
      <c r="N53" s="34"/>
      <c r="O53" s="35" t="str">
        <f t="array" ref="O53">IF(ISBLANK(N53),"",XLOOKUP(N53, DeviceWattagesTbl[Device], DeviceWattagesTbl[Power]))</f>
        <v/>
      </c>
      <c r="P53" s="34"/>
      <c r="Q53" s="35" t="str">
        <f t="array" ref="Q53">IF(ISBLANK(P53),"",XLOOKUP(P53, DeviceWattagesTbl[Device], DeviceWattagesTbl[Power]))</f>
        <v/>
      </c>
      <c r="R53" s="34"/>
      <c r="S53" s="35" t="str">
        <f t="array" ref="S53">IF(ISBLANK(R53),"",XLOOKUP(R53, DeviceWattagesTbl[Device], DeviceWattagesTbl[Power]))</f>
        <v/>
      </c>
      <c r="T53" s="34"/>
      <c r="U53" s="35" t="str">
        <f t="array" ref="U53">IF(ISBLANK(T53),"",XLOOKUP(T53, DeviceWattagesTbl[Device], DeviceWattagesTbl[Power]))</f>
        <v/>
      </c>
      <c r="V53" s="34"/>
      <c r="W53" s="35" t="str">
        <f t="array" ref="W53">IF(ISBLANK(V53),"",XLOOKUP(V53, DeviceWattagesTbl[Device], DeviceWattagesTbl[Power]))</f>
        <v/>
      </c>
      <c r="X53" s="34"/>
      <c r="Y53" s="35" t="str">
        <f t="array" ref="Y53">IF(ISBLANK(X53),"",XLOOKUP(X53, DeviceWattagesTbl[Device], DeviceWattagesTbl[Power]))</f>
        <v/>
      </c>
    </row>
    <row r="54" ht="22.5" customHeight="1">
      <c r="A54" s="30" t="s">
        <v>36</v>
      </c>
      <c r="B54" s="31" t="str">
        <f t="array" ref="B54">IF(ISBLANK(A54),"",XLOOKUP(A54, FloorsTbl[Floor], FloorsTbl[Floor name]))</f>
        <v>Top floor</v>
      </c>
      <c r="C54" s="30" t="s">
        <v>125</v>
      </c>
      <c r="D54" s="31" t="str">
        <f t="array" ref="D54">IF(ISBLANK(C54),"",XLOOKUP(C54, RoomsTbl[Room], RoomsTbl[Room Name]))</f>
        <v>William's bedroom</v>
      </c>
      <c r="E54" s="30" t="s">
        <v>54</v>
      </c>
      <c r="F54" s="32" t="str">
        <f t="shared" si="1"/>
        <v>T-Wi-O05</v>
      </c>
      <c r="G54" s="30" t="s">
        <v>74</v>
      </c>
      <c r="H54" s="30" t="s">
        <v>40</v>
      </c>
      <c r="I54" s="32" t="str">
        <f t="array" ref="I54">IF(ISBLANK(H54),"",XLOOKUP(H54, BreakersTbl[Breaker Name], BreakersTbl[Breaker Box Name]))</f>
        <v>Main</v>
      </c>
      <c r="J54" s="32" t="str">
        <f t="shared" si="4"/>
        <v>✔</v>
      </c>
      <c r="K54" s="33">
        <f t="shared" si="3"/>
        <v>0</v>
      </c>
      <c r="L54" s="34"/>
      <c r="M54" s="35" t="str">
        <f t="array" ref="M54">IF(ISBLANK(L54),"",XLOOKUP(L54, DeviceWattagesTbl[Device], DeviceWattagesTbl[Power]))</f>
        <v/>
      </c>
      <c r="N54" s="34"/>
      <c r="O54" s="35" t="str">
        <f t="array" ref="O54">IF(ISBLANK(N54),"",XLOOKUP(N54, DeviceWattagesTbl[Device], DeviceWattagesTbl[Power]))</f>
        <v/>
      </c>
      <c r="P54" s="34"/>
      <c r="Q54" s="35" t="str">
        <f t="array" ref="Q54">IF(ISBLANK(P54),"",XLOOKUP(P54, DeviceWattagesTbl[Device], DeviceWattagesTbl[Power]))</f>
        <v/>
      </c>
      <c r="R54" s="34"/>
      <c r="S54" s="35" t="str">
        <f t="array" ref="S54">IF(ISBLANK(R54),"",XLOOKUP(R54, DeviceWattagesTbl[Device], DeviceWattagesTbl[Power]))</f>
        <v/>
      </c>
      <c r="T54" s="34"/>
      <c r="U54" s="35" t="str">
        <f t="array" ref="U54">IF(ISBLANK(T54),"",XLOOKUP(T54, DeviceWattagesTbl[Device], DeviceWattagesTbl[Power]))</f>
        <v/>
      </c>
      <c r="V54" s="34"/>
      <c r="W54" s="35" t="str">
        <f t="array" ref="W54">IF(ISBLANK(V54),"",XLOOKUP(V54, DeviceWattagesTbl[Device], DeviceWattagesTbl[Power]))</f>
        <v/>
      </c>
      <c r="X54" s="34"/>
      <c r="Y54" s="35" t="str">
        <f t="array" ref="Y54">IF(ISBLANK(X54),"",XLOOKUP(X54, DeviceWattagesTbl[Device], DeviceWattagesTbl[Power]))</f>
        <v/>
      </c>
    </row>
    <row r="55" ht="22.5" customHeight="1">
      <c r="A55" s="30" t="s">
        <v>36</v>
      </c>
      <c r="B55" s="31" t="str">
        <f t="array" ref="B55">IF(ISBLANK(A55),"",XLOOKUP(A55, FloorsTbl[Floor], FloorsTbl[Floor name]))</f>
        <v>Top floor</v>
      </c>
      <c r="C55" s="30" t="s">
        <v>125</v>
      </c>
      <c r="D55" s="31" t="str">
        <f t="array" ref="D55">IF(ISBLANK(C55),"",XLOOKUP(C55, RoomsTbl[Room], RoomsTbl[Room Name]))</f>
        <v>William's bedroom</v>
      </c>
      <c r="E55" s="30" t="s">
        <v>56</v>
      </c>
      <c r="F55" s="32" t="str">
        <f t="shared" si="1"/>
        <v>T-Wi-O04</v>
      </c>
      <c r="G55" s="30" t="s">
        <v>85</v>
      </c>
      <c r="H55" s="30" t="s">
        <v>40</v>
      </c>
      <c r="I55" s="32" t="str">
        <f t="array" ref="I55">IF(ISBLANK(H55),"",XLOOKUP(H55, BreakersTbl[Breaker Name], BreakersTbl[Breaker Box Name]))</f>
        <v>Main</v>
      </c>
      <c r="J55" s="32" t="str">
        <f t="shared" si="4"/>
        <v>✔</v>
      </c>
      <c r="K55" s="33">
        <f t="shared" si="3"/>
        <v>0</v>
      </c>
      <c r="L55" s="39"/>
      <c r="M55" s="35" t="str">
        <f t="array" ref="M55">IF(ISBLANK(L55),"",XLOOKUP(L55, DeviceWattagesTbl[Device], DeviceWattagesTbl[Power]))</f>
        <v/>
      </c>
      <c r="N55" s="39"/>
      <c r="O55" s="55" t="str">
        <f t="array" ref="O55">IF(ISBLANK(N55),"",XLOOKUP(N55, DeviceWattagesTbl[Device], DeviceWattagesTbl[Power]))</f>
        <v/>
      </c>
      <c r="P55" s="39"/>
      <c r="Q55" s="55" t="str">
        <f t="array" ref="Q55">IF(ISBLANK(P55),"",XLOOKUP(P55, DeviceWattagesTbl[Device], DeviceWattagesTbl[Power]))</f>
        <v/>
      </c>
      <c r="R55" s="39"/>
      <c r="S55" s="55" t="str">
        <f t="array" ref="S55">IF(ISBLANK(R55),"",XLOOKUP(R55, DeviceWattagesTbl[Device], DeviceWattagesTbl[Power]))</f>
        <v/>
      </c>
      <c r="T55" s="39"/>
      <c r="U55" s="55" t="str">
        <f t="array" ref="U55">IF(ISBLANK(T55),"",XLOOKUP(T55, DeviceWattagesTbl[Device], DeviceWattagesTbl[Power]))</f>
        <v/>
      </c>
      <c r="V55" s="39"/>
      <c r="W55" s="55" t="str">
        <f t="array" ref="W55">IF(ISBLANK(V55),"",XLOOKUP(V55, DeviceWattagesTbl[Device], DeviceWattagesTbl[Power]))</f>
        <v/>
      </c>
      <c r="X55" s="39"/>
      <c r="Y55" s="55" t="str">
        <f t="array" ref="Y55">IF(ISBLANK(X55),"",XLOOKUP(X55, DeviceWattagesTbl[Device], DeviceWattagesTbl[Power]))</f>
        <v/>
      </c>
    </row>
    <row r="56" ht="22.5" customHeight="1">
      <c r="A56" s="30" t="s">
        <v>36</v>
      </c>
      <c r="B56" s="31" t="str">
        <f t="array" ref="B56">IF(ISBLANK(A56),"",XLOOKUP(A56, FloorsTbl[Floor], FloorsTbl[Floor name]))</f>
        <v>Top floor</v>
      </c>
      <c r="C56" s="30" t="s">
        <v>125</v>
      </c>
      <c r="D56" s="31" t="str">
        <f t="array" ref="D56">IF(ISBLANK(C56),"",XLOOKUP(C56, RoomsTbl[Room], RoomsTbl[Room Name]))</f>
        <v>William's bedroom</v>
      </c>
      <c r="E56" s="30" t="s">
        <v>58</v>
      </c>
      <c r="F56" s="32" t="str">
        <f t="shared" si="1"/>
        <v>T-Wi-O03</v>
      </c>
      <c r="G56" s="30" t="s">
        <v>59</v>
      </c>
      <c r="H56" s="30" t="s">
        <v>40</v>
      </c>
      <c r="I56" s="32" t="str">
        <f t="array" ref="I56">IF(ISBLANK(H56),"",XLOOKUP(H56, BreakersTbl[Breaker Name], BreakersTbl[Breaker Box Name]))</f>
        <v>Main</v>
      </c>
      <c r="J56" s="32" t="str">
        <f t="shared" si="4"/>
        <v>✔</v>
      </c>
      <c r="K56" s="33">
        <f t="shared" si="3"/>
        <v>297</v>
      </c>
      <c r="L56" s="36" t="s">
        <v>94</v>
      </c>
      <c r="M56" s="35">
        <f t="array" ref="M56">IF(ISBLANK(L56),"",XLOOKUP(L56, DeviceWattagesTbl[Device], DeviceWattagesTbl[Power]))</f>
        <v>240</v>
      </c>
      <c r="N56" s="36" t="s">
        <v>107</v>
      </c>
      <c r="O56" s="35">
        <f t="array" ref="O56">IF(ISBLANK(N56),"",XLOOKUP(N56, DeviceWattagesTbl[Device], DeviceWattagesTbl[Power]))</f>
        <v>57</v>
      </c>
      <c r="P56" s="34"/>
      <c r="Q56" s="35" t="str">
        <f t="array" ref="Q56">IF(ISBLANK(P56),"",XLOOKUP(P56, DeviceWattagesTbl[Device], DeviceWattagesTbl[Power]))</f>
        <v/>
      </c>
      <c r="R56" s="34"/>
      <c r="S56" s="35" t="str">
        <f t="array" ref="S56">IF(ISBLANK(R56),"",XLOOKUP(R56, DeviceWattagesTbl[Device], DeviceWattagesTbl[Power]))</f>
        <v/>
      </c>
      <c r="T56" s="34"/>
      <c r="U56" s="35" t="str">
        <f t="array" ref="U56">IF(ISBLANK(T56),"",XLOOKUP(T56, DeviceWattagesTbl[Device], DeviceWattagesTbl[Power]))</f>
        <v/>
      </c>
      <c r="V56" s="34"/>
      <c r="W56" s="35" t="str">
        <f t="array" ref="W56">IF(ISBLANK(V56),"",XLOOKUP(V56, DeviceWattagesTbl[Device], DeviceWattagesTbl[Power]))</f>
        <v/>
      </c>
      <c r="X56" s="34"/>
      <c r="Y56" s="35" t="str">
        <f t="array" ref="Y56">IF(ISBLANK(X56),"",XLOOKUP(X56, DeviceWattagesTbl[Device], DeviceWattagesTbl[Power]))</f>
        <v/>
      </c>
    </row>
    <row r="57" ht="22.5" customHeight="1">
      <c r="A57" s="30" t="s">
        <v>36</v>
      </c>
      <c r="B57" s="31" t="str">
        <f t="array" ref="B57">IF(ISBLANK(A57),"",XLOOKUP(A57, FloorsTbl[Floor], FloorsTbl[Floor name]))</f>
        <v>Top floor</v>
      </c>
      <c r="C57" s="30" t="s">
        <v>125</v>
      </c>
      <c r="D57" s="31" t="str">
        <f t="array" ref="D57">IF(ISBLANK(C57),"",XLOOKUP(C57, RoomsTbl[Room], RoomsTbl[Room Name]))</f>
        <v>William's bedroom</v>
      </c>
      <c r="E57" s="30" t="s">
        <v>60</v>
      </c>
      <c r="F57" s="32" t="str">
        <f t="shared" si="1"/>
        <v>T-Wi-O02</v>
      </c>
      <c r="G57" s="30" t="s">
        <v>57</v>
      </c>
      <c r="H57" s="30" t="s">
        <v>40</v>
      </c>
      <c r="I57" s="32" t="str">
        <f t="array" ref="I57">IF(ISBLANK(H57),"",XLOOKUP(H57, BreakersTbl[Breaker Name], BreakersTbl[Breaker Box Name]))</f>
        <v>Main</v>
      </c>
      <c r="J57" s="32" t="str">
        <f t="shared" si="4"/>
        <v>✔</v>
      </c>
      <c r="K57" s="33">
        <f t="shared" si="3"/>
        <v>177</v>
      </c>
      <c r="L57" s="36" t="s">
        <v>92</v>
      </c>
      <c r="M57" s="35">
        <f t="array" ref="M57">IF(ISBLANK(L57),"",XLOOKUP(L57, DeviceWattagesTbl[Device], DeviceWattagesTbl[Power]))</f>
        <v>120</v>
      </c>
      <c r="N57" s="36" t="s">
        <v>107</v>
      </c>
      <c r="O57" s="35">
        <f t="array" ref="O57">IF(ISBLANK(N57),"",XLOOKUP(N57, DeviceWattagesTbl[Device], DeviceWattagesTbl[Power]))</f>
        <v>57</v>
      </c>
      <c r="P57" s="34"/>
      <c r="Q57" s="35" t="str">
        <f t="array" ref="Q57">IF(ISBLANK(P57),"",XLOOKUP(P57, DeviceWattagesTbl[Device], DeviceWattagesTbl[Power]))</f>
        <v/>
      </c>
      <c r="R57" s="34"/>
      <c r="S57" s="35" t="str">
        <f t="array" ref="S57">IF(ISBLANK(R57),"",XLOOKUP(R57, DeviceWattagesTbl[Device], DeviceWattagesTbl[Power]))</f>
        <v/>
      </c>
      <c r="T57" s="34"/>
      <c r="U57" s="35" t="str">
        <f t="array" ref="U57">IF(ISBLANK(T57),"",XLOOKUP(T57, DeviceWattagesTbl[Device], DeviceWattagesTbl[Power]))</f>
        <v/>
      </c>
      <c r="V57" s="34"/>
      <c r="W57" s="35" t="str">
        <f t="array" ref="W57">IF(ISBLANK(V57),"",XLOOKUP(V57, DeviceWattagesTbl[Device], DeviceWattagesTbl[Power]))</f>
        <v/>
      </c>
      <c r="X57" s="34"/>
      <c r="Y57" s="35" t="str">
        <f t="array" ref="Y57">IF(ISBLANK(X57),"",XLOOKUP(X57, DeviceWattagesTbl[Device], DeviceWattagesTbl[Power]))</f>
        <v/>
      </c>
    </row>
    <row r="58" ht="22.5" customHeight="1">
      <c r="A58" s="30" t="s">
        <v>36</v>
      </c>
      <c r="B58" s="31" t="str">
        <f t="array" ref="B58">IF(ISBLANK(A58),"",XLOOKUP(A58, FloorsTbl[Floor], FloorsTbl[Floor name]))</f>
        <v>Top floor</v>
      </c>
      <c r="C58" s="30" t="s">
        <v>125</v>
      </c>
      <c r="D58" s="31" t="str">
        <f t="array" ref="D58">IF(ISBLANK(C58),"",XLOOKUP(C58, RoomsTbl[Room], RoomsTbl[Room Name]))</f>
        <v>William's bedroom</v>
      </c>
      <c r="E58" s="30" t="s">
        <v>38</v>
      </c>
      <c r="F58" s="32" t="str">
        <f t="shared" si="1"/>
        <v>T-Wi-O01</v>
      </c>
      <c r="G58" s="30" t="s">
        <v>126</v>
      </c>
      <c r="H58" s="30" t="s">
        <v>40</v>
      </c>
      <c r="I58" s="32" t="str">
        <f t="array" ref="I58">IF(ISBLANK(H58),"",XLOOKUP(H58, BreakersTbl[Breaker Name], BreakersTbl[Breaker Box Name]))</f>
        <v>Main</v>
      </c>
      <c r="J58" s="32" t="str">
        <f t="shared" si="4"/>
        <v>✔</v>
      </c>
      <c r="K58" s="33">
        <f t="shared" si="3"/>
        <v>0</v>
      </c>
      <c r="L58" s="34"/>
      <c r="M58" s="35" t="str">
        <f t="array" ref="M58">IF(ISBLANK(L58),"",XLOOKUP(L58, DeviceWattagesTbl[Device], DeviceWattagesTbl[Power]))</f>
        <v/>
      </c>
      <c r="N58" s="34"/>
      <c r="O58" s="35" t="str">
        <f t="array" ref="O58">IF(ISBLANK(N58),"",XLOOKUP(N58, DeviceWattagesTbl[Device], DeviceWattagesTbl[Power]))</f>
        <v/>
      </c>
      <c r="P58" s="34"/>
      <c r="Q58" s="35" t="str">
        <f t="array" ref="Q58">IF(ISBLANK(P58),"",XLOOKUP(P58, DeviceWattagesTbl[Device], DeviceWattagesTbl[Power]))</f>
        <v/>
      </c>
      <c r="R58" s="34"/>
      <c r="S58" s="35" t="str">
        <f t="array" ref="S58">IF(ISBLANK(R58),"",XLOOKUP(R58, DeviceWattagesTbl[Device], DeviceWattagesTbl[Power]))</f>
        <v/>
      </c>
      <c r="T58" s="34"/>
      <c r="U58" s="35" t="str">
        <f t="array" ref="U58">IF(ISBLANK(T58),"",XLOOKUP(T58, DeviceWattagesTbl[Device], DeviceWattagesTbl[Power]))</f>
        <v/>
      </c>
      <c r="V58" s="34"/>
      <c r="W58" s="35" t="str">
        <f t="array" ref="W58">IF(ISBLANK(V58),"",XLOOKUP(V58, DeviceWattagesTbl[Device], DeviceWattagesTbl[Power]))</f>
        <v/>
      </c>
      <c r="X58" s="34"/>
      <c r="Y58" s="35" t="str">
        <f t="array" ref="Y58">IF(ISBLANK(X58),"",XLOOKUP(X58, DeviceWattagesTbl[Device], DeviceWattagesTbl[Power]))</f>
        <v/>
      </c>
    </row>
    <row r="59" ht="22.5" customHeight="1">
      <c r="A59" s="30" t="s">
        <v>36</v>
      </c>
      <c r="B59" s="31" t="str">
        <f t="array" ref="B59">IF(ISBLANK(A59),"",XLOOKUP(A59, FloorsTbl[Floor], FloorsTbl[Floor name]))</f>
        <v>Top floor</v>
      </c>
      <c r="C59" s="30" t="s">
        <v>125</v>
      </c>
      <c r="D59" s="31" t="str">
        <f t="array" ref="D59">IF(ISBLANK(C59),"",XLOOKUP(C59, RoomsTbl[Room], RoomsTbl[Room Name]))</f>
        <v>William's bedroom</v>
      </c>
      <c r="E59" s="30" t="s">
        <v>103</v>
      </c>
      <c r="F59" s="32" t="str">
        <f t="shared" si="1"/>
        <v>T-Wi-L02</v>
      </c>
      <c r="G59" s="30" t="s">
        <v>127</v>
      </c>
      <c r="H59" s="30" t="s">
        <v>40</v>
      </c>
      <c r="I59" s="32" t="str">
        <f t="array" ref="I59">IF(ISBLANK(H59),"",XLOOKUP(H59, BreakersTbl[Breaker Name], BreakersTbl[Breaker Box Name]))</f>
        <v>Main</v>
      </c>
      <c r="J59" s="32" t="str">
        <f t="shared" si="4"/>
        <v>✔</v>
      </c>
      <c r="K59" s="33">
        <f t="shared" si="3"/>
        <v>30</v>
      </c>
      <c r="L59" s="36" t="s">
        <v>43</v>
      </c>
      <c r="M59" s="35">
        <f t="array" ref="M59">IF(ISBLANK(L59),"",XLOOKUP(L59, DeviceWattagesTbl[Device], DeviceWattagesTbl[Power]))</f>
        <v>30</v>
      </c>
      <c r="N59" s="34"/>
      <c r="O59" s="35" t="str">
        <f t="array" ref="O59">IF(ISBLANK(N59),"",XLOOKUP(N59, DeviceWattagesTbl[Device], DeviceWattagesTbl[Power]))</f>
        <v/>
      </c>
      <c r="P59" s="34"/>
      <c r="Q59" s="35" t="str">
        <f t="array" ref="Q59">IF(ISBLANK(P59),"",XLOOKUP(P59, DeviceWattagesTbl[Device], DeviceWattagesTbl[Power]))</f>
        <v/>
      </c>
      <c r="R59" s="34"/>
      <c r="S59" s="35" t="str">
        <f t="array" ref="S59">IF(ISBLANK(R59),"",XLOOKUP(R59, DeviceWattagesTbl[Device], DeviceWattagesTbl[Power]))</f>
        <v/>
      </c>
      <c r="T59" s="34"/>
      <c r="U59" s="35" t="str">
        <f t="array" ref="U59">IF(ISBLANK(T59),"",XLOOKUP(T59, DeviceWattagesTbl[Device], DeviceWattagesTbl[Power]))</f>
        <v/>
      </c>
      <c r="V59" s="34"/>
      <c r="W59" s="35" t="str">
        <f t="array" ref="W59">IF(ISBLANK(V59),"",XLOOKUP(V59, DeviceWattagesTbl[Device], DeviceWattagesTbl[Power]))</f>
        <v/>
      </c>
      <c r="X59" s="34"/>
      <c r="Y59" s="35" t="str">
        <f t="array" ref="Y59">IF(ISBLANK(X59),"",XLOOKUP(X59, DeviceWattagesTbl[Device], DeviceWattagesTbl[Power]))</f>
        <v/>
      </c>
    </row>
    <row r="60" ht="22.5" customHeight="1">
      <c r="A60" s="30" t="s">
        <v>36</v>
      </c>
      <c r="B60" s="31" t="str">
        <f t="array" ref="B60">IF(ISBLANK(A60),"",XLOOKUP(A60, FloorsTbl[Floor], FloorsTbl[Floor name]))</f>
        <v>Top floor</v>
      </c>
      <c r="C60" s="30" t="s">
        <v>125</v>
      </c>
      <c r="D60" s="31" t="str">
        <f t="array" ref="D60">IF(ISBLANK(C60),"",XLOOKUP(C60, RoomsTbl[Room], RoomsTbl[Room Name]))</f>
        <v>William's bedroom</v>
      </c>
      <c r="E60" s="30" t="s">
        <v>41</v>
      </c>
      <c r="F60" s="32" t="str">
        <f t="shared" si="1"/>
        <v>T-Wi-L01</v>
      </c>
      <c r="G60" s="30" t="s">
        <v>128</v>
      </c>
      <c r="H60" s="30" t="s">
        <v>40</v>
      </c>
      <c r="I60" s="32" t="str">
        <f t="array" ref="I60">IF(ISBLANK(H60),"",XLOOKUP(H60, BreakersTbl[Breaker Name], BreakersTbl[Breaker Box Name]))</f>
        <v>Main</v>
      </c>
      <c r="J60" s="32" t="str">
        <f t="shared" si="4"/>
        <v>✔</v>
      </c>
      <c r="K60" s="33">
        <f t="shared" si="3"/>
        <v>0</v>
      </c>
      <c r="L60" s="34"/>
      <c r="M60" s="35" t="str">
        <f t="array" ref="M60">IF(ISBLANK(L60),"",XLOOKUP(L60, DeviceWattagesTbl[Device], DeviceWattagesTbl[Power]))</f>
        <v/>
      </c>
      <c r="N60" s="34"/>
      <c r="O60" s="35" t="str">
        <f t="array" ref="O60">IF(ISBLANK(N60),"",XLOOKUP(N60, DeviceWattagesTbl[Device], DeviceWattagesTbl[Power]))</f>
        <v/>
      </c>
      <c r="P60" s="34"/>
      <c r="Q60" s="35" t="str">
        <f t="array" ref="Q60">IF(ISBLANK(P60),"",XLOOKUP(P60, DeviceWattagesTbl[Device], DeviceWattagesTbl[Power]))</f>
        <v/>
      </c>
      <c r="R60" s="34"/>
      <c r="S60" s="35" t="str">
        <f t="array" ref="S60">IF(ISBLANK(R60),"",XLOOKUP(R60, DeviceWattagesTbl[Device], DeviceWattagesTbl[Power]))</f>
        <v/>
      </c>
      <c r="T60" s="34"/>
      <c r="U60" s="35" t="str">
        <f t="array" ref="U60">IF(ISBLANK(T60),"",XLOOKUP(T60, DeviceWattagesTbl[Device], DeviceWattagesTbl[Power]))</f>
        <v/>
      </c>
      <c r="V60" s="34"/>
      <c r="W60" s="35" t="str">
        <f t="array" ref="W60">IF(ISBLANK(V60),"",XLOOKUP(V60, DeviceWattagesTbl[Device], DeviceWattagesTbl[Power]))</f>
        <v/>
      </c>
      <c r="X60" s="34"/>
      <c r="Y60" s="35" t="str">
        <f t="array" ref="Y60">IF(ISBLANK(X60),"",XLOOKUP(X60, DeviceWattagesTbl[Device], DeviceWattagesTbl[Power]))</f>
        <v/>
      </c>
    </row>
    <row r="61" ht="22.5" hidden="1" customHeight="1">
      <c r="A61" s="30" t="s">
        <v>36</v>
      </c>
      <c r="B61" s="31" t="str">
        <f t="array" ref="B61">IF(ISBLANK(A61),"",XLOOKUP(A61, FloorsTbl[Floor], FloorsTbl[Floor name]))</f>
        <v>Top floor</v>
      </c>
      <c r="C61" s="30" t="s">
        <v>75</v>
      </c>
      <c r="D61" s="31" t="str">
        <f t="array" ref="D61">IF(ISBLANK(C61),"",XLOOKUP(C61, RoomsTbl[Room], RoomsTbl[Room Name]))</f>
        <v>Laundry</v>
      </c>
      <c r="E61" s="30" t="s">
        <v>38</v>
      </c>
      <c r="F61" s="32" t="str">
        <f t="shared" si="1"/>
        <v>T-La-O01</v>
      </c>
      <c r="G61" s="30" t="s">
        <v>129</v>
      </c>
      <c r="H61" s="30" t="s">
        <v>130</v>
      </c>
      <c r="I61" s="32" t="str">
        <f>IF(ISBLANK(H61),"",VLOOKUP(H61,Breakers!$B$2:$C$44,2))</f>
        <v>Main</v>
      </c>
      <c r="J61" s="32" t="str">
        <f t="shared" si="4"/>
        <v>✔</v>
      </c>
      <c r="K61" s="37" t="str">
        <f t="shared" si="3"/>
        <v>#N/A</v>
      </c>
      <c r="L61" s="36" t="s">
        <v>131</v>
      </c>
      <c r="M61" s="35" t="str">
        <f t="array" ref="M61">IF(ISBLANK(L61),"",XLOOKUP(L61, DeviceWattagesTbl[Device], DeviceWattagesTbl[Power]))</f>
        <v>#N/A</v>
      </c>
      <c r="N61" s="34"/>
      <c r="O61" s="35" t="str">
        <f t="array" ref="O61">IF(ISBLANK(N61),"",XLOOKUP(N61, DeviceWattagesTbl[Device], DeviceWattagesTbl[Power]))</f>
        <v/>
      </c>
      <c r="P61" s="34"/>
      <c r="Q61" s="35" t="str">
        <f t="array" ref="Q61">IF(ISBLANK(P61),"",XLOOKUP(P61, DeviceWattagesTbl[Device], DeviceWattagesTbl[Power]))</f>
        <v/>
      </c>
      <c r="R61" s="34"/>
      <c r="S61" s="35" t="str">
        <f t="array" ref="S61">IF(ISBLANK(R61),"",XLOOKUP(R61, DeviceWattagesTbl[Device], DeviceWattagesTbl[Power]))</f>
        <v/>
      </c>
      <c r="T61" s="34"/>
      <c r="U61" s="35" t="str">
        <f t="array" ref="U61">IF(ISBLANK(T61),"",XLOOKUP(T61, DeviceWattagesTbl[Device], DeviceWattagesTbl[Power]))</f>
        <v/>
      </c>
      <c r="V61" s="34"/>
      <c r="W61" s="35" t="str">
        <f t="array" ref="W61">IF(ISBLANK(V61),"",XLOOKUP(V61, DeviceWattagesTbl[Device], DeviceWattagesTbl[Power]))</f>
        <v/>
      </c>
      <c r="X61" s="34"/>
      <c r="Y61" s="35" t="str">
        <f t="array" ref="Y61">IF(ISBLANK(X61),"",XLOOKUP(X61, DeviceWattagesTbl[Device], DeviceWattagesTbl[Power]))</f>
        <v/>
      </c>
    </row>
    <row r="62" ht="22.5" hidden="1" customHeight="1">
      <c r="A62" s="30" t="s">
        <v>36</v>
      </c>
      <c r="B62" s="31" t="str">
        <f t="array" ref="B62">IF(ISBLANK(A62),"",XLOOKUP(A62, FloorsTbl[Floor], FloorsTbl[Floor name]))</f>
        <v>Top floor</v>
      </c>
      <c r="C62" s="30" t="s">
        <v>119</v>
      </c>
      <c r="D62" s="31" t="str">
        <f t="array" ref="D62">IF(ISBLANK(C62),"",XLOOKUP(C62, RoomsTbl[Room], RoomsTbl[Room Name]))</f>
        <v>Master Bathroom</v>
      </c>
      <c r="E62" s="30" t="s">
        <v>58</v>
      </c>
      <c r="F62" s="32" t="str">
        <f t="shared" si="1"/>
        <v>T-MB-O03</v>
      </c>
      <c r="G62" s="30" t="s">
        <v>132</v>
      </c>
      <c r="H62" s="30" t="s">
        <v>133</v>
      </c>
      <c r="I62" s="32" t="str">
        <f t="array" ref="I62">IF(ISBLANK(H62),"",XLOOKUP(H62, Breakers!$B$2:$B$45, Breakers!$C$2:$C$45))</f>
        <v>Utility Subpanel</v>
      </c>
      <c r="J62" s="32" t="str">
        <f t="shared" si="4"/>
        <v>✔</v>
      </c>
      <c r="K62" s="33">
        <f t="shared" si="3"/>
        <v>1000</v>
      </c>
      <c r="L62" s="36" t="s">
        <v>99</v>
      </c>
      <c r="M62" s="35">
        <f t="array" ref="M62">IF(ISBLANK(L62),"",XLOOKUP(L62, DeviceWattagesTbl[Device], DeviceWattagesTbl[Power]))</f>
        <v>1000</v>
      </c>
      <c r="N62" s="34"/>
      <c r="O62" s="35" t="str">
        <f t="array" ref="O62">IF(ISBLANK(N62),"",XLOOKUP(N62, DeviceWattagesTbl[Device], DeviceWattagesTbl[Power]))</f>
        <v/>
      </c>
      <c r="P62" s="34"/>
      <c r="Q62" s="35" t="str">
        <f t="array" ref="Q62">IF(ISBLANK(P62),"",XLOOKUP(P62, DeviceWattagesTbl[Device], DeviceWattagesTbl[Power]))</f>
        <v/>
      </c>
      <c r="R62" s="34"/>
      <c r="S62" s="35" t="str">
        <f t="array" ref="S62">IF(ISBLANK(R62),"",XLOOKUP(R62, DeviceWattagesTbl[Device], DeviceWattagesTbl[Power]))</f>
        <v/>
      </c>
      <c r="T62" s="34"/>
      <c r="U62" s="35" t="str">
        <f t="array" ref="U62">IF(ISBLANK(T62),"",XLOOKUP(T62, DeviceWattagesTbl[Device], DeviceWattagesTbl[Power]))</f>
        <v/>
      </c>
      <c r="V62" s="34"/>
      <c r="W62" s="35" t="str">
        <f t="array" ref="W62">IF(ISBLANK(V62),"",XLOOKUP(V62, DeviceWattagesTbl[Device], DeviceWattagesTbl[Power]))</f>
        <v/>
      </c>
      <c r="X62" s="34"/>
      <c r="Y62" s="35" t="str">
        <f t="array" ref="Y62">IF(ISBLANK(X62),"",XLOOKUP(X62, DeviceWattagesTbl[Device], DeviceWattagesTbl[Power]))</f>
        <v/>
      </c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</row>
    <row r="63" ht="22.5" hidden="1" customHeight="1">
      <c r="A63" s="30" t="s">
        <v>36</v>
      </c>
      <c r="B63" s="31" t="str">
        <f t="array" ref="B63">IF(ISBLANK(A63),"",XLOOKUP(A63, FloorsTbl[Floor], FloorsTbl[Floor name]))</f>
        <v>Top floor</v>
      </c>
      <c r="C63" s="30" t="s">
        <v>119</v>
      </c>
      <c r="D63" s="31" t="str">
        <f t="array" ref="D63">IF(ISBLANK(C63),"",XLOOKUP(C63, RoomsTbl[Room], RoomsTbl[Room Name]))</f>
        <v>Master Bathroom</v>
      </c>
      <c r="E63" s="30" t="s">
        <v>60</v>
      </c>
      <c r="F63" s="32" t="str">
        <f t="shared" si="1"/>
        <v>T-MB-O02</v>
      </c>
      <c r="G63" s="30" t="s">
        <v>53</v>
      </c>
      <c r="H63" s="30" t="s">
        <v>133</v>
      </c>
      <c r="I63" s="32" t="str">
        <f>IF(ISBLANK(H63),"",VLOOKUP(H63,Breakers!$B$2:$C$44,2))</f>
        <v>Utility Subpanel</v>
      </c>
      <c r="J63" s="32" t="str">
        <f t="shared" si="4"/>
        <v>✔</v>
      </c>
      <c r="K63" s="33">
        <f t="shared" si="3"/>
        <v>0</v>
      </c>
      <c r="L63" s="34"/>
      <c r="M63" s="35" t="str">
        <f t="array" ref="M63">IF(ISBLANK(L63),"",XLOOKUP(L63, DeviceWattagesTbl[Device], DeviceWattagesTbl[Power]))</f>
        <v/>
      </c>
      <c r="N63" s="34"/>
      <c r="O63" s="35" t="str">
        <f t="array" ref="O63">IF(ISBLANK(N63),"",XLOOKUP(N63, DeviceWattagesTbl[Device], DeviceWattagesTbl[Power]))</f>
        <v/>
      </c>
      <c r="P63" s="34"/>
      <c r="Q63" s="35" t="str">
        <f t="array" ref="Q63">IF(ISBLANK(P63),"",XLOOKUP(P63, DeviceWattagesTbl[Device], DeviceWattagesTbl[Power]))</f>
        <v/>
      </c>
      <c r="R63" s="34"/>
      <c r="S63" s="35" t="str">
        <f t="array" ref="S63">IF(ISBLANK(R63),"",XLOOKUP(R63, DeviceWattagesTbl[Device], DeviceWattagesTbl[Power]))</f>
        <v/>
      </c>
      <c r="T63" s="34"/>
      <c r="U63" s="35" t="str">
        <f t="array" ref="U63">IF(ISBLANK(T63),"",XLOOKUP(T63, DeviceWattagesTbl[Device], DeviceWattagesTbl[Power]))</f>
        <v/>
      </c>
      <c r="V63" s="34"/>
      <c r="W63" s="35" t="str">
        <f t="array" ref="W63">IF(ISBLANK(V63),"",XLOOKUP(V63, DeviceWattagesTbl[Device], DeviceWattagesTbl[Power]))</f>
        <v/>
      </c>
      <c r="X63" s="34"/>
      <c r="Y63" s="35" t="str">
        <f t="array" ref="Y63">IF(ISBLANK(X63),"",XLOOKUP(X63, DeviceWattagesTbl[Device], DeviceWattagesTbl[Power]))</f>
        <v/>
      </c>
    </row>
    <row r="64" ht="22.5" hidden="1" customHeight="1">
      <c r="A64" s="30" t="s">
        <v>36</v>
      </c>
      <c r="B64" s="31" t="str">
        <f t="array" ref="B64">IF(ISBLANK(A64),"",XLOOKUP(A64, FloorsTbl[Floor], FloorsTbl[Floor name]))</f>
        <v>Top floor</v>
      </c>
      <c r="C64" s="30" t="s">
        <v>119</v>
      </c>
      <c r="D64" s="31" t="str">
        <f t="array" ref="D64">IF(ISBLANK(C64),"",XLOOKUP(C64, RoomsTbl[Room], RoomsTbl[Room Name]))</f>
        <v>Master Bathroom</v>
      </c>
      <c r="E64" s="30" t="s">
        <v>38</v>
      </c>
      <c r="F64" s="32" t="str">
        <f t="shared" si="1"/>
        <v>T-MB-O01</v>
      </c>
      <c r="G64" s="30" t="s">
        <v>55</v>
      </c>
      <c r="H64" s="30" t="s">
        <v>133</v>
      </c>
      <c r="I64" s="32" t="str">
        <f>IF(ISBLANK(H64),"",VLOOKUP(H64,Breakers!$B$2:$C$44,2))</f>
        <v>Utility Subpanel</v>
      </c>
      <c r="J64" s="32" t="str">
        <f t="shared" si="4"/>
        <v>✔</v>
      </c>
      <c r="K64" s="33">
        <f t="shared" si="3"/>
        <v>0</v>
      </c>
      <c r="L64" s="34"/>
      <c r="M64" s="35" t="str">
        <f t="array" ref="M64">IF(ISBLANK(L64),"",XLOOKUP(L64, DeviceWattagesTbl[Device], DeviceWattagesTbl[Power]))</f>
        <v/>
      </c>
      <c r="N64" s="34"/>
      <c r="O64" s="35" t="str">
        <f t="array" ref="O64">IF(ISBLANK(N64),"",XLOOKUP(N64, DeviceWattagesTbl[Device], DeviceWattagesTbl[Power]))</f>
        <v/>
      </c>
      <c r="P64" s="34"/>
      <c r="Q64" s="35" t="str">
        <f t="array" ref="Q64">IF(ISBLANK(P64),"",XLOOKUP(P64, DeviceWattagesTbl[Device], DeviceWattagesTbl[Power]))</f>
        <v/>
      </c>
      <c r="R64" s="34"/>
      <c r="S64" s="35" t="str">
        <f t="array" ref="S64">IF(ISBLANK(R64),"",XLOOKUP(R64, DeviceWattagesTbl[Device], DeviceWattagesTbl[Power]))</f>
        <v/>
      </c>
      <c r="T64" s="34"/>
      <c r="U64" s="35" t="str">
        <f t="array" ref="U64">IF(ISBLANK(T64),"",XLOOKUP(T64, DeviceWattagesTbl[Device], DeviceWattagesTbl[Power]))</f>
        <v/>
      </c>
      <c r="V64" s="34"/>
      <c r="W64" s="35" t="str">
        <f t="array" ref="W64">IF(ISBLANK(V64),"",XLOOKUP(V64, DeviceWattagesTbl[Device], DeviceWattagesTbl[Power]))</f>
        <v/>
      </c>
      <c r="X64" s="34"/>
      <c r="Y64" s="35" t="str">
        <f t="array" ref="Y64">IF(ISBLANK(X64),"",XLOOKUP(X64, DeviceWattagesTbl[Device], DeviceWattagesTbl[Power]))</f>
        <v/>
      </c>
    </row>
    <row r="65" ht="22.5" hidden="1" customHeight="1">
      <c r="A65" s="30" t="s">
        <v>134</v>
      </c>
      <c r="B65" s="31" t="str">
        <f t="array" ref="B65">IF(ISBLANK(A65),"",XLOOKUP(A65, FloorsTbl[Floor], FloorsTbl[Floor name]))</f>
        <v>First floor</v>
      </c>
      <c r="C65" s="30" t="s">
        <v>135</v>
      </c>
      <c r="D65" s="31" t="str">
        <f t="array" ref="D65">IF(ISBLANK(C65),"",XLOOKUP(C65, RoomsTbl[Room], RoomsTbl[Room Name]))</f>
        <v>Piano room</v>
      </c>
      <c r="E65" s="30" t="s">
        <v>58</v>
      </c>
      <c r="F65" s="32" t="str">
        <f t="shared" si="1"/>
        <v>F-PR-O03</v>
      </c>
      <c r="G65" s="30" t="s">
        <v>86</v>
      </c>
      <c r="H65" s="30" t="s">
        <v>136</v>
      </c>
      <c r="I65" s="32" t="str">
        <f>IF(ISBLANK(H65),"",VLOOKUP(H65,Breakers!$B$2:$C$44,2))</f>
        <v>Main</v>
      </c>
      <c r="J65" s="32" t="str">
        <f t="shared" si="4"/>
        <v>✔</v>
      </c>
      <c r="K65" s="33">
        <f t="shared" si="3"/>
        <v>0</v>
      </c>
      <c r="L65" s="34"/>
      <c r="M65" s="35" t="str">
        <f t="array" ref="M65">IF(ISBLANK(L65),"",XLOOKUP(L65, DeviceWattagesTbl[Device], DeviceWattagesTbl[Power]))</f>
        <v/>
      </c>
      <c r="N65" s="34"/>
      <c r="O65" s="35" t="str">
        <f t="array" ref="O65">IF(ISBLANK(N65),"",XLOOKUP(N65, DeviceWattagesTbl[Device], DeviceWattagesTbl[Power]))</f>
        <v/>
      </c>
      <c r="P65" s="34"/>
      <c r="Q65" s="35" t="str">
        <f t="array" ref="Q65">IF(ISBLANK(P65),"",XLOOKUP(P65, DeviceWattagesTbl[Device], DeviceWattagesTbl[Power]))</f>
        <v/>
      </c>
      <c r="R65" s="34"/>
      <c r="S65" s="35" t="str">
        <f t="array" ref="S65">IF(ISBLANK(R65),"",XLOOKUP(R65, DeviceWattagesTbl[Device], DeviceWattagesTbl[Power]))</f>
        <v/>
      </c>
      <c r="T65" s="34"/>
      <c r="U65" s="35" t="str">
        <f t="array" ref="U65">IF(ISBLANK(T65),"",XLOOKUP(T65, DeviceWattagesTbl[Device], DeviceWattagesTbl[Power]))</f>
        <v/>
      </c>
      <c r="V65" s="34"/>
      <c r="W65" s="35" t="str">
        <f t="array" ref="W65">IF(ISBLANK(V65),"",XLOOKUP(V65, DeviceWattagesTbl[Device], DeviceWattagesTbl[Power]))</f>
        <v/>
      </c>
      <c r="X65" s="34"/>
      <c r="Y65" s="35" t="str">
        <f t="array" ref="Y65">IF(ISBLANK(X65),"",XLOOKUP(X65, DeviceWattagesTbl[Device], DeviceWattagesTbl[Power]))</f>
        <v/>
      </c>
    </row>
    <row r="66" ht="22.5" hidden="1" customHeight="1">
      <c r="A66" s="30" t="s">
        <v>134</v>
      </c>
      <c r="B66" s="31" t="str">
        <f t="array" ref="B66">IF(ISBLANK(A66),"",XLOOKUP(A66, FloorsTbl[Floor], FloorsTbl[Floor name]))</f>
        <v>First floor</v>
      </c>
      <c r="C66" s="30" t="s">
        <v>135</v>
      </c>
      <c r="D66" s="31" t="str">
        <f t="array" ref="D66">IF(ISBLANK(C66),"",XLOOKUP(C66, RoomsTbl[Room], RoomsTbl[Room Name]))</f>
        <v>Piano room</v>
      </c>
      <c r="E66" s="30" t="s">
        <v>60</v>
      </c>
      <c r="F66" s="32" t="str">
        <f t="shared" si="1"/>
        <v>F-PR-O02</v>
      </c>
      <c r="G66" s="30" t="s">
        <v>84</v>
      </c>
      <c r="H66" s="30" t="s">
        <v>136</v>
      </c>
      <c r="I66" s="32" t="str">
        <f>IF(ISBLANK(H66),"",VLOOKUP(H66,Breakers!$B$2:$C$44,2))</f>
        <v>Main</v>
      </c>
      <c r="J66" s="32" t="str">
        <f t="shared" si="4"/>
        <v>✔</v>
      </c>
      <c r="K66" s="33">
        <f t="shared" si="3"/>
        <v>0</v>
      </c>
      <c r="L66" s="34"/>
      <c r="M66" s="35" t="str">
        <f t="array" ref="M66">IF(ISBLANK(L66),"",XLOOKUP(L66, DeviceWattagesTbl[Device], DeviceWattagesTbl[Power]))</f>
        <v/>
      </c>
      <c r="N66" s="34"/>
      <c r="O66" s="35" t="str">
        <f t="array" ref="O66">IF(ISBLANK(N66),"",XLOOKUP(N66, DeviceWattagesTbl[Device], DeviceWattagesTbl[Power]))</f>
        <v/>
      </c>
      <c r="P66" s="34"/>
      <c r="Q66" s="35" t="str">
        <f t="array" ref="Q66">IF(ISBLANK(P66),"",XLOOKUP(P66, DeviceWattagesTbl[Device], DeviceWattagesTbl[Power]))</f>
        <v/>
      </c>
      <c r="R66" s="34"/>
      <c r="S66" s="35" t="str">
        <f t="array" ref="S66">IF(ISBLANK(R66),"",XLOOKUP(R66, DeviceWattagesTbl[Device], DeviceWattagesTbl[Power]))</f>
        <v/>
      </c>
      <c r="T66" s="34"/>
      <c r="U66" s="35" t="str">
        <f t="array" ref="U66">IF(ISBLANK(T66),"",XLOOKUP(T66, DeviceWattagesTbl[Device], DeviceWattagesTbl[Power]))</f>
        <v/>
      </c>
      <c r="V66" s="34"/>
      <c r="W66" s="35" t="str">
        <f t="array" ref="W66">IF(ISBLANK(V66),"",XLOOKUP(V66, DeviceWattagesTbl[Device], DeviceWattagesTbl[Power]))</f>
        <v/>
      </c>
      <c r="X66" s="34"/>
      <c r="Y66" s="35" t="str">
        <f t="array" ref="Y66">IF(ISBLANK(X66),"",XLOOKUP(X66, DeviceWattagesTbl[Device], DeviceWattagesTbl[Power]))</f>
        <v/>
      </c>
    </row>
    <row r="67" ht="22.5" hidden="1" customHeight="1">
      <c r="A67" s="30" t="s">
        <v>134</v>
      </c>
      <c r="B67" s="31" t="str">
        <f t="array" ref="B67">IF(ISBLANK(A67),"",XLOOKUP(A67, FloorsTbl[Floor], FloorsTbl[Floor name]))</f>
        <v>First floor</v>
      </c>
      <c r="C67" s="30" t="s">
        <v>135</v>
      </c>
      <c r="D67" s="31" t="str">
        <f t="array" ref="D67">IF(ISBLANK(C67),"",XLOOKUP(C67, RoomsTbl[Room], RoomsTbl[Room Name]))</f>
        <v>Piano room</v>
      </c>
      <c r="E67" s="30" t="s">
        <v>38</v>
      </c>
      <c r="F67" s="32" t="str">
        <f t="shared" si="1"/>
        <v>F-PR-O01</v>
      </c>
      <c r="G67" s="30" t="s">
        <v>85</v>
      </c>
      <c r="H67" s="30" t="s">
        <v>136</v>
      </c>
      <c r="I67" s="32" t="str">
        <f>IF(ISBLANK(H67),"",VLOOKUP(H67,Breakers!$B$2:$C$44,2))</f>
        <v>Main</v>
      </c>
      <c r="J67" s="32" t="str">
        <f t="shared" si="4"/>
        <v>✔</v>
      </c>
      <c r="K67" s="33">
        <f t="shared" si="3"/>
        <v>0</v>
      </c>
      <c r="L67" s="34"/>
      <c r="M67" s="35" t="str">
        <f t="array" ref="M67">IF(ISBLANK(L67),"",XLOOKUP(L67, DeviceWattagesTbl[Device], DeviceWattagesTbl[Power]))</f>
        <v/>
      </c>
      <c r="N67" s="34"/>
      <c r="O67" s="35" t="str">
        <f t="array" ref="O67">IF(ISBLANK(N67),"",XLOOKUP(N67, DeviceWattagesTbl[Device], DeviceWattagesTbl[Power]))</f>
        <v/>
      </c>
      <c r="P67" s="34"/>
      <c r="Q67" s="35" t="str">
        <f t="array" ref="Q67">IF(ISBLANK(P67),"",XLOOKUP(P67, DeviceWattagesTbl[Device], DeviceWattagesTbl[Power]))</f>
        <v/>
      </c>
      <c r="R67" s="34"/>
      <c r="S67" s="35" t="str">
        <f t="array" ref="S67">IF(ISBLANK(R67),"",XLOOKUP(R67, DeviceWattagesTbl[Device], DeviceWattagesTbl[Power]))</f>
        <v/>
      </c>
      <c r="T67" s="34"/>
      <c r="U67" s="35" t="str">
        <f t="array" ref="U67">IF(ISBLANK(T67),"",XLOOKUP(T67, DeviceWattagesTbl[Device], DeviceWattagesTbl[Power]))</f>
        <v/>
      </c>
      <c r="V67" s="34"/>
      <c r="W67" s="35" t="str">
        <f t="array" ref="W67">IF(ISBLANK(V67),"",XLOOKUP(V67, DeviceWattagesTbl[Device], DeviceWattagesTbl[Power]))</f>
        <v/>
      </c>
      <c r="X67" s="34"/>
      <c r="Y67" s="35" t="str">
        <f t="array" ref="Y67">IF(ISBLANK(X67),"",XLOOKUP(X67, DeviceWattagesTbl[Device], DeviceWattagesTbl[Power]))</f>
        <v/>
      </c>
    </row>
    <row r="68" ht="22.5" hidden="1" customHeight="1">
      <c r="A68" s="30" t="s">
        <v>134</v>
      </c>
      <c r="B68" s="31" t="str">
        <f t="array" ref="B68">IF(ISBLANK(A68),"",XLOOKUP(A68, FloorsTbl[Floor], FloorsTbl[Floor name]))</f>
        <v>First floor</v>
      </c>
      <c r="C68" s="30" t="s">
        <v>135</v>
      </c>
      <c r="D68" s="31" t="str">
        <f t="array" ref="D68">IF(ISBLANK(C68),"",XLOOKUP(C68, RoomsTbl[Room], RoomsTbl[Room Name]))</f>
        <v>Piano room</v>
      </c>
      <c r="E68" s="30" t="s">
        <v>103</v>
      </c>
      <c r="F68" s="32" t="str">
        <f t="shared" si="1"/>
        <v>F-PR-L02</v>
      </c>
      <c r="G68" s="30" t="s">
        <v>137</v>
      </c>
      <c r="H68" s="30" t="s">
        <v>138</v>
      </c>
      <c r="I68" s="32" t="str">
        <f>IF(ISBLANK(H68),"",VLOOKUP(H68,Breakers!$B$2:$C$44,2))</f>
        <v>Main</v>
      </c>
      <c r="J68" s="32" t="str">
        <f t="shared" si="4"/>
        <v>✔</v>
      </c>
      <c r="K68" s="33">
        <f t="shared" si="3"/>
        <v>60</v>
      </c>
      <c r="L68" s="36" t="s">
        <v>43</v>
      </c>
      <c r="M68" s="35">
        <f t="array" ref="M68">IF(ISBLANK(L68),"",XLOOKUP(L68, DeviceWattagesTbl[Device], DeviceWattagesTbl[Power]))</f>
        <v>30</v>
      </c>
      <c r="N68" s="36" t="s">
        <v>43</v>
      </c>
      <c r="O68" s="35">
        <f t="array" ref="O68">IF(ISBLANK(N68),"",XLOOKUP(N68, DeviceWattagesTbl[Device], DeviceWattagesTbl[Power]))</f>
        <v>30</v>
      </c>
      <c r="P68" s="34"/>
      <c r="Q68" s="35" t="str">
        <f t="array" ref="Q68">IF(ISBLANK(P68),"",XLOOKUP(P68, DeviceWattagesTbl[Device], DeviceWattagesTbl[Power]))</f>
        <v/>
      </c>
      <c r="R68" s="34"/>
      <c r="S68" s="35" t="str">
        <f t="array" ref="S68">IF(ISBLANK(R68),"",XLOOKUP(R68, DeviceWattagesTbl[Device], DeviceWattagesTbl[Power]))</f>
        <v/>
      </c>
      <c r="T68" s="34"/>
      <c r="U68" s="35" t="str">
        <f t="array" ref="U68">IF(ISBLANK(T68),"",XLOOKUP(T68, DeviceWattagesTbl[Device], DeviceWattagesTbl[Power]))</f>
        <v/>
      </c>
      <c r="V68" s="34"/>
      <c r="W68" s="35" t="str">
        <f t="array" ref="W68">IF(ISBLANK(V68),"",XLOOKUP(V68, DeviceWattagesTbl[Device], DeviceWattagesTbl[Power]))</f>
        <v/>
      </c>
      <c r="X68" s="34"/>
      <c r="Y68" s="35" t="str">
        <f t="array" ref="Y68">IF(ISBLANK(X68),"",XLOOKUP(X68, DeviceWattagesTbl[Device], DeviceWattagesTbl[Power]))</f>
        <v/>
      </c>
    </row>
    <row r="69" ht="22.5" hidden="1" customHeight="1">
      <c r="A69" s="30" t="s">
        <v>134</v>
      </c>
      <c r="B69" s="31" t="str">
        <f t="array" ref="B69">IF(ISBLANK(A69),"",XLOOKUP(A69, FloorsTbl[Floor], FloorsTbl[Floor name]))</f>
        <v>First floor</v>
      </c>
      <c r="C69" s="30" t="s">
        <v>135</v>
      </c>
      <c r="D69" s="31" t="str">
        <f t="array" ref="D69">IF(ISBLANK(C69),"",XLOOKUP(C69, RoomsTbl[Room], RoomsTbl[Room Name]))</f>
        <v>Piano room</v>
      </c>
      <c r="E69" s="30" t="s">
        <v>41</v>
      </c>
      <c r="F69" s="32" t="str">
        <f t="shared" si="1"/>
        <v>F-PR-L01</v>
      </c>
      <c r="G69" s="30" t="s">
        <v>139</v>
      </c>
      <c r="H69" s="30" t="s">
        <v>138</v>
      </c>
      <c r="I69" s="32" t="str">
        <f>IF(ISBLANK(H69),"",VLOOKUP(H69,Breakers!$B$2:$C$44,2))</f>
        <v>Main</v>
      </c>
      <c r="J69" s="32" t="str">
        <f t="shared" si="4"/>
        <v>✔</v>
      </c>
      <c r="K69" s="33">
        <f t="shared" si="3"/>
        <v>60</v>
      </c>
      <c r="L69" s="36" t="s">
        <v>43</v>
      </c>
      <c r="M69" s="35">
        <f t="array" ref="M69">IF(ISBLANK(L69),"",XLOOKUP(L69, DeviceWattagesTbl[Device], DeviceWattagesTbl[Power]))</f>
        <v>30</v>
      </c>
      <c r="N69" s="36" t="s">
        <v>43</v>
      </c>
      <c r="O69" s="35">
        <f t="array" ref="O69">IF(ISBLANK(N69),"",XLOOKUP(N69, DeviceWattagesTbl[Device], DeviceWattagesTbl[Power]))</f>
        <v>30</v>
      </c>
      <c r="P69" s="34"/>
      <c r="Q69" s="35" t="str">
        <f t="array" ref="Q69">IF(ISBLANK(P69),"",XLOOKUP(P69, DeviceWattagesTbl[Device], DeviceWattagesTbl[Power]))</f>
        <v/>
      </c>
      <c r="R69" s="34"/>
      <c r="S69" s="35" t="str">
        <f t="array" ref="S69">IF(ISBLANK(R69),"",XLOOKUP(R69, DeviceWattagesTbl[Device], DeviceWattagesTbl[Power]))</f>
        <v/>
      </c>
      <c r="T69" s="34"/>
      <c r="U69" s="35" t="str">
        <f t="array" ref="U69">IF(ISBLANK(T69),"",XLOOKUP(T69, DeviceWattagesTbl[Device], DeviceWattagesTbl[Power]))</f>
        <v/>
      </c>
      <c r="V69" s="34"/>
      <c r="W69" s="35" t="str">
        <f t="array" ref="W69">IF(ISBLANK(V69),"",XLOOKUP(V69, DeviceWattagesTbl[Device], DeviceWattagesTbl[Power]))</f>
        <v/>
      </c>
      <c r="X69" s="34"/>
      <c r="Y69" s="35" t="str">
        <f t="array" ref="Y69">IF(ISBLANK(X69),"",XLOOKUP(X69, DeviceWattagesTbl[Device], DeviceWattagesTbl[Power]))</f>
        <v/>
      </c>
    </row>
    <row r="70" ht="22.5" hidden="1" customHeight="1">
      <c r="A70" s="30" t="s">
        <v>134</v>
      </c>
      <c r="B70" s="31" t="str">
        <f t="array" ref="B70">IF(ISBLANK(A70),"",XLOOKUP(A70, FloorsTbl[Floor], FloorsTbl[Floor name]))</f>
        <v>First floor</v>
      </c>
      <c r="C70" s="30" t="s">
        <v>140</v>
      </c>
      <c r="D70" s="31" t="str">
        <f t="array" ref="D70">IF(ISBLANK(C70),"",XLOOKUP(C70, RoomsTbl[Room], RoomsTbl[Room Name]))</f>
        <v>Porch</v>
      </c>
      <c r="E70" s="30" t="s">
        <v>38</v>
      </c>
      <c r="F70" s="32" t="str">
        <f t="shared" si="1"/>
        <v>F-Po-O01</v>
      </c>
      <c r="G70" s="30" t="s">
        <v>141</v>
      </c>
      <c r="H70" s="30" t="s">
        <v>142</v>
      </c>
      <c r="I70" s="32" t="str">
        <f>IF(ISBLANK(H70),"",VLOOKUP(H70,Breakers!$B$2:$C$44,2))</f>
        <v>Main</v>
      </c>
      <c r="J70" s="32" t="str">
        <f t="shared" si="4"/>
        <v>✔</v>
      </c>
      <c r="K70" s="33">
        <f t="shared" si="3"/>
        <v>0</v>
      </c>
      <c r="L70" s="34"/>
      <c r="M70" s="35" t="str">
        <f t="array" ref="M70">IF(ISBLANK(L70),"",XLOOKUP(L70, DeviceWattagesTbl[Device], DeviceWattagesTbl[Power]))</f>
        <v/>
      </c>
      <c r="N70" s="34"/>
      <c r="O70" s="35" t="str">
        <f t="array" ref="O70">IF(ISBLANK(N70),"",XLOOKUP(N70, DeviceWattagesTbl[Device], DeviceWattagesTbl[Power]))</f>
        <v/>
      </c>
      <c r="P70" s="34"/>
      <c r="Q70" s="35" t="str">
        <f t="array" ref="Q70">IF(ISBLANK(P70),"",XLOOKUP(P70, DeviceWattagesTbl[Device], DeviceWattagesTbl[Power]))</f>
        <v/>
      </c>
      <c r="R70" s="34"/>
      <c r="S70" s="35" t="str">
        <f t="array" ref="S70">IF(ISBLANK(R70),"",XLOOKUP(R70, DeviceWattagesTbl[Device], DeviceWattagesTbl[Power]))</f>
        <v/>
      </c>
      <c r="T70" s="34"/>
      <c r="U70" s="35" t="str">
        <f t="array" ref="U70">IF(ISBLANK(T70),"",XLOOKUP(T70, DeviceWattagesTbl[Device], DeviceWattagesTbl[Power]))</f>
        <v/>
      </c>
      <c r="V70" s="34"/>
      <c r="W70" s="35" t="str">
        <f t="array" ref="W70">IF(ISBLANK(V70),"",XLOOKUP(V70, DeviceWattagesTbl[Device], DeviceWattagesTbl[Power]))</f>
        <v/>
      </c>
      <c r="X70" s="34"/>
      <c r="Y70" s="35" t="str">
        <f t="array" ref="Y70">IF(ISBLANK(X70),"",XLOOKUP(X70, DeviceWattagesTbl[Device], DeviceWattagesTbl[Power]))</f>
        <v/>
      </c>
    </row>
    <row r="71" ht="22.5" hidden="1" customHeight="1">
      <c r="A71" s="30" t="s">
        <v>134</v>
      </c>
      <c r="B71" s="31" t="str">
        <f t="array" ref="B71">IF(ISBLANK(A71),"",XLOOKUP(A71, FloorsTbl[Floor], FloorsTbl[Floor name]))</f>
        <v>First floor</v>
      </c>
      <c r="C71" s="30" t="s">
        <v>140</v>
      </c>
      <c r="D71" s="31" t="str">
        <f t="array" ref="D71">IF(ISBLANK(C71),"",XLOOKUP(C71, RoomsTbl[Room], RoomsTbl[Room Name]))</f>
        <v>Porch</v>
      </c>
      <c r="E71" s="30" t="s">
        <v>41</v>
      </c>
      <c r="F71" s="32" t="str">
        <f t="shared" si="1"/>
        <v>F-Po-L01</v>
      </c>
      <c r="G71" s="30" t="s">
        <v>143</v>
      </c>
      <c r="H71" s="30" t="s">
        <v>142</v>
      </c>
      <c r="I71" s="32" t="str">
        <f>IF(ISBLANK(H71),"",VLOOKUP(H71,Breakers!$B$2:$C$44,2))</f>
        <v>Main</v>
      </c>
      <c r="J71" s="32" t="str">
        <f t="shared" si="4"/>
        <v>✔</v>
      </c>
      <c r="K71" s="33">
        <f t="shared" si="3"/>
        <v>30</v>
      </c>
      <c r="L71" s="34" t="s">
        <v>43</v>
      </c>
      <c r="M71" s="35">
        <f t="array" ref="M71">IF(ISBLANK(L71),"",XLOOKUP(L71, DeviceWattagesTbl[Device], DeviceWattagesTbl[Power]))</f>
        <v>30</v>
      </c>
      <c r="N71" s="34"/>
      <c r="O71" s="35" t="str">
        <f t="array" ref="O71">IF(ISBLANK(N71),"",XLOOKUP(N71, DeviceWattagesTbl[Device], DeviceWattagesTbl[Power]))</f>
        <v/>
      </c>
      <c r="P71" s="34"/>
      <c r="Q71" s="35" t="str">
        <f t="array" ref="Q71">IF(ISBLANK(P71),"",XLOOKUP(P71, DeviceWattagesTbl[Device], DeviceWattagesTbl[Power]))</f>
        <v/>
      </c>
      <c r="R71" s="34"/>
      <c r="S71" s="35" t="str">
        <f t="array" ref="S71">IF(ISBLANK(R71),"",XLOOKUP(R71, DeviceWattagesTbl[Device], DeviceWattagesTbl[Power]))</f>
        <v/>
      </c>
      <c r="T71" s="34"/>
      <c r="U71" s="35" t="str">
        <f t="array" ref="U71">IF(ISBLANK(T71),"",XLOOKUP(T71, DeviceWattagesTbl[Device], DeviceWattagesTbl[Power]))</f>
        <v/>
      </c>
      <c r="V71" s="34"/>
      <c r="W71" s="35" t="str">
        <f t="array" ref="W71">IF(ISBLANK(V71),"",XLOOKUP(V71, DeviceWattagesTbl[Device], DeviceWattagesTbl[Power]))</f>
        <v/>
      </c>
      <c r="X71" s="34"/>
      <c r="Y71" s="35" t="str">
        <f t="array" ref="Y71">IF(ISBLANK(X71),"",XLOOKUP(X71, DeviceWattagesTbl[Device], DeviceWattagesTbl[Power]))</f>
        <v/>
      </c>
    </row>
    <row r="72" ht="22.5" hidden="1" customHeight="1">
      <c r="A72" s="30" t="s">
        <v>134</v>
      </c>
      <c r="B72" s="31" t="str">
        <f t="array" ref="B72">IF(ISBLANK(A72),"",XLOOKUP(A72, FloorsTbl[Floor], FloorsTbl[Floor name]))</f>
        <v>First floor</v>
      </c>
      <c r="C72" s="30" t="s">
        <v>144</v>
      </c>
      <c r="D72" s="31" t="str">
        <f t="array" ref="D72">IF(ISBLANK(C72),"",XLOOKUP(C72, RoomsTbl[Room], RoomsTbl[Room Name]))</f>
        <v>Living Room</v>
      </c>
      <c r="E72" s="30" t="s">
        <v>145</v>
      </c>
      <c r="F72" s="32" t="str">
        <f t="shared" si="1"/>
        <v>F-LR-O09</v>
      </c>
      <c r="G72" s="30" t="s">
        <v>80</v>
      </c>
      <c r="H72" s="30" t="s">
        <v>138</v>
      </c>
      <c r="I72" s="32" t="str">
        <f>IF(ISBLANK(H72),"",VLOOKUP(H72,Breakers!$B$2:$C$44,2))</f>
        <v>Main</v>
      </c>
      <c r="J72" s="32" t="str">
        <f t="shared" si="4"/>
        <v>✔</v>
      </c>
      <c r="K72" s="33">
        <f t="shared" si="3"/>
        <v>0</v>
      </c>
      <c r="L72" s="34"/>
      <c r="M72" s="35" t="str">
        <f t="array" ref="M72">IF(ISBLANK(L72),"",XLOOKUP(L72, DeviceWattagesTbl[Device], DeviceWattagesTbl[Power]))</f>
        <v/>
      </c>
      <c r="N72" s="34"/>
      <c r="O72" s="35" t="str">
        <f t="array" ref="O72">IF(ISBLANK(N72),"",XLOOKUP(N72, DeviceWattagesTbl[Device], DeviceWattagesTbl[Power]))</f>
        <v/>
      </c>
      <c r="P72" s="34"/>
      <c r="Q72" s="35" t="str">
        <f t="array" ref="Q72">IF(ISBLANK(P72),"",XLOOKUP(P72, DeviceWattagesTbl[Device], DeviceWattagesTbl[Power]))</f>
        <v/>
      </c>
      <c r="R72" s="34"/>
      <c r="S72" s="35" t="str">
        <f t="array" ref="S72">IF(ISBLANK(R72),"",XLOOKUP(R72, DeviceWattagesTbl[Device], DeviceWattagesTbl[Power]))</f>
        <v/>
      </c>
      <c r="T72" s="34"/>
      <c r="U72" s="35" t="str">
        <f t="array" ref="U72">IF(ISBLANK(T72),"",XLOOKUP(T72, DeviceWattagesTbl[Device], DeviceWattagesTbl[Power]))</f>
        <v/>
      </c>
      <c r="V72" s="34"/>
      <c r="W72" s="35" t="str">
        <f t="array" ref="W72">IF(ISBLANK(V72),"",XLOOKUP(V72, DeviceWattagesTbl[Device], DeviceWattagesTbl[Power]))</f>
        <v/>
      </c>
      <c r="X72" s="34"/>
      <c r="Y72" s="35" t="str">
        <f t="array" ref="Y72">IF(ISBLANK(X72),"",XLOOKUP(X72, DeviceWattagesTbl[Device], DeviceWattagesTbl[Power]))</f>
        <v/>
      </c>
    </row>
    <row r="73" ht="22.5" hidden="1" customHeight="1">
      <c r="A73" s="30" t="s">
        <v>134</v>
      </c>
      <c r="B73" s="31" t="str">
        <f t="array" ref="B73">IF(ISBLANK(A73),"",XLOOKUP(A73, FloorsTbl[Floor], FloorsTbl[Floor name]))</f>
        <v>First floor</v>
      </c>
      <c r="C73" s="30" t="s">
        <v>144</v>
      </c>
      <c r="D73" s="31" t="str">
        <f t="array" ref="D73">IF(ISBLANK(C73),"",XLOOKUP(C73, RoomsTbl[Room], RoomsTbl[Room Name]))</f>
        <v>Living Room</v>
      </c>
      <c r="E73" s="30" t="s">
        <v>146</v>
      </c>
      <c r="F73" s="32" t="str">
        <f t="shared" si="1"/>
        <v>F-LR-O08</v>
      </c>
      <c r="G73" s="30" t="s">
        <v>147</v>
      </c>
      <c r="H73" s="30" t="s">
        <v>138</v>
      </c>
      <c r="I73" s="32" t="str">
        <f>IF(ISBLANK(H73),"",VLOOKUP(H73,Breakers!$B$2:$C$44,2))</f>
        <v>Main</v>
      </c>
      <c r="J73" s="32" t="str">
        <f t="shared" si="4"/>
        <v>✔</v>
      </c>
      <c r="K73" s="33">
        <f t="shared" si="3"/>
        <v>0</v>
      </c>
      <c r="L73" s="34"/>
      <c r="M73" s="35" t="str">
        <f t="array" ref="M73">IF(ISBLANK(L73),"",XLOOKUP(L73, DeviceWattagesTbl[Device], DeviceWattagesTbl[Power]))</f>
        <v/>
      </c>
      <c r="N73" s="34"/>
      <c r="O73" s="35" t="str">
        <f t="array" ref="O73">IF(ISBLANK(N73),"",XLOOKUP(N73, DeviceWattagesTbl[Device], DeviceWattagesTbl[Power]))</f>
        <v/>
      </c>
      <c r="P73" s="34"/>
      <c r="Q73" s="35" t="str">
        <f t="array" ref="Q73">IF(ISBLANK(P73),"",XLOOKUP(P73, DeviceWattagesTbl[Device], DeviceWattagesTbl[Power]))</f>
        <v/>
      </c>
      <c r="R73" s="34"/>
      <c r="S73" s="35" t="str">
        <f t="array" ref="S73">IF(ISBLANK(R73),"",XLOOKUP(R73, DeviceWattagesTbl[Device], DeviceWattagesTbl[Power]))</f>
        <v/>
      </c>
      <c r="T73" s="34"/>
      <c r="U73" s="35" t="str">
        <f t="array" ref="U73">IF(ISBLANK(T73),"",XLOOKUP(T73, DeviceWattagesTbl[Device], DeviceWattagesTbl[Power]))</f>
        <v/>
      </c>
      <c r="V73" s="34"/>
      <c r="W73" s="35" t="str">
        <f t="array" ref="W73">IF(ISBLANK(V73),"",XLOOKUP(V73, DeviceWattagesTbl[Device], DeviceWattagesTbl[Power]))</f>
        <v/>
      </c>
      <c r="X73" s="34"/>
      <c r="Y73" s="35" t="str">
        <f t="array" ref="Y73">IF(ISBLANK(X73),"",XLOOKUP(X73, DeviceWattagesTbl[Device], DeviceWattagesTbl[Power]))</f>
        <v/>
      </c>
    </row>
    <row r="74" ht="22.5" hidden="1" customHeight="1">
      <c r="A74" s="30" t="s">
        <v>134</v>
      </c>
      <c r="B74" s="31" t="str">
        <f t="array" ref="B74">IF(ISBLANK(A74),"",XLOOKUP(A74, FloorsTbl[Floor], FloorsTbl[Floor name]))</f>
        <v>First floor</v>
      </c>
      <c r="C74" s="30" t="s">
        <v>144</v>
      </c>
      <c r="D74" s="31" t="str">
        <f t="array" ref="D74">IF(ISBLANK(C74),"",XLOOKUP(C74, RoomsTbl[Room], RoomsTbl[Room Name]))</f>
        <v>Living Room</v>
      </c>
      <c r="E74" s="30" t="s">
        <v>49</v>
      </c>
      <c r="F74" s="32" t="str">
        <f t="shared" si="1"/>
        <v>F-LR-O07</v>
      </c>
      <c r="G74" s="30" t="s">
        <v>148</v>
      </c>
      <c r="H74" s="30" t="s">
        <v>138</v>
      </c>
      <c r="I74" s="32" t="str">
        <f>IF(ISBLANK(H74),"",VLOOKUP(H74,Breakers!$B$2:$C$44,2))</f>
        <v>Main</v>
      </c>
      <c r="J74" s="32" t="str">
        <f t="shared" si="4"/>
        <v>✔</v>
      </c>
      <c r="K74" s="33">
        <f t="shared" si="3"/>
        <v>0</v>
      </c>
      <c r="L74" s="34"/>
      <c r="M74" s="35" t="str">
        <f t="array" ref="M74">IF(ISBLANK(L74),"",XLOOKUP(L74, DeviceWattagesTbl[Device], DeviceWattagesTbl[Power]))</f>
        <v/>
      </c>
      <c r="N74" s="34"/>
      <c r="O74" s="35" t="str">
        <f t="array" ref="O74">IF(ISBLANK(N74),"",XLOOKUP(N74, DeviceWattagesTbl[Device], DeviceWattagesTbl[Power]))</f>
        <v/>
      </c>
      <c r="P74" s="34"/>
      <c r="Q74" s="35" t="str">
        <f t="array" ref="Q74">IF(ISBLANK(P74),"",XLOOKUP(P74, DeviceWattagesTbl[Device], DeviceWattagesTbl[Power]))</f>
        <v/>
      </c>
      <c r="R74" s="34"/>
      <c r="S74" s="35" t="str">
        <f t="array" ref="S74">IF(ISBLANK(R74),"",XLOOKUP(R74, DeviceWattagesTbl[Device], DeviceWattagesTbl[Power]))</f>
        <v/>
      </c>
      <c r="T74" s="34"/>
      <c r="U74" s="35" t="str">
        <f t="array" ref="U74">IF(ISBLANK(T74),"",XLOOKUP(T74, DeviceWattagesTbl[Device], DeviceWattagesTbl[Power]))</f>
        <v/>
      </c>
      <c r="V74" s="34"/>
      <c r="W74" s="35" t="str">
        <f t="array" ref="W74">IF(ISBLANK(V74),"",XLOOKUP(V74, DeviceWattagesTbl[Device], DeviceWattagesTbl[Power]))</f>
        <v/>
      </c>
      <c r="X74" s="34"/>
      <c r="Y74" s="35" t="str">
        <f t="array" ref="Y74">IF(ISBLANK(X74),"",XLOOKUP(X74, DeviceWattagesTbl[Device], DeviceWattagesTbl[Power]))</f>
        <v/>
      </c>
    </row>
    <row r="75" ht="22.5" hidden="1" customHeight="1">
      <c r="A75" s="30" t="s">
        <v>134</v>
      </c>
      <c r="B75" s="31" t="str">
        <f t="array" ref="B75">IF(ISBLANK(A75),"",XLOOKUP(A75, FloorsTbl[Floor], FloorsTbl[Floor name]))</f>
        <v>First floor</v>
      </c>
      <c r="C75" s="30" t="s">
        <v>144</v>
      </c>
      <c r="D75" s="31" t="str">
        <f t="array" ref="D75">IF(ISBLANK(C75),"",XLOOKUP(C75, RoomsTbl[Room], RoomsTbl[Room Name]))</f>
        <v>Living Room</v>
      </c>
      <c r="E75" s="30" t="s">
        <v>52</v>
      </c>
      <c r="F75" s="32" t="str">
        <f t="shared" si="1"/>
        <v>F-LR-O06</v>
      </c>
      <c r="G75" s="30" t="s">
        <v>149</v>
      </c>
      <c r="H75" s="30" t="s">
        <v>142</v>
      </c>
      <c r="I75" s="32" t="str">
        <f>IF(ISBLANK(H75),"",VLOOKUP(H75,Breakers!$B$2:$C$44,2))</f>
        <v>Main</v>
      </c>
      <c r="J75" s="32" t="str">
        <f t="shared" si="4"/>
        <v>✔</v>
      </c>
      <c r="K75" s="33">
        <f t="shared" si="3"/>
        <v>0</v>
      </c>
      <c r="L75" s="34"/>
      <c r="M75" s="35" t="str">
        <f t="array" ref="M75">IF(ISBLANK(L75),"",XLOOKUP(L75, DeviceWattagesTbl[Device], DeviceWattagesTbl[Power]))</f>
        <v/>
      </c>
      <c r="N75" s="34"/>
      <c r="O75" s="35" t="str">
        <f t="array" ref="O75">IF(ISBLANK(N75),"",XLOOKUP(N75, DeviceWattagesTbl[Device], DeviceWattagesTbl[Power]))</f>
        <v/>
      </c>
      <c r="P75" s="34"/>
      <c r="Q75" s="35" t="str">
        <f t="array" ref="Q75">IF(ISBLANK(P75),"",XLOOKUP(P75, DeviceWattagesTbl[Device], DeviceWattagesTbl[Power]))</f>
        <v/>
      </c>
      <c r="R75" s="34"/>
      <c r="S75" s="35" t="str">
        <f t="array" ref="S75">IF(ISBLANK(R75),"",XLOOKUP(R75, DeviceWattagesTbl[Device], DeviceWattagesTbl[Power]))</f>
        <v/>
      </c>
      <c r="T75" s="34"/>
      <c r="U75" s="35" t="str">
        <f t="array" ref="U75">IF(ISBLANK(T75),"",XLOOKUP(T75, DeviceWattagesTbl[Device], DeviceWattagesTbl[Power]))</f>
        <v/>
      </c>
      <c r="V75" s="34"/>
      <c r="W75" s="35" t="str">
        <f t="array" ref="W75">IF(ISBLANK(V75),"",XLOOKUP(V75, DeviceWattagesTbl[Device], DeviceWattagesTbl[Power]))</f>
        <v/>
      </c>
      <c r="X75" s="34"/>
      <c r="Y75" s="35" t="str">
        <f t="array" ref="Y75">IF(ISBLANK(X75),"",XLOOKUP(X75, DeviceWattagesTbl[Device], DeviceWattagesTbl[Power]))</f>
        <v/>
      </c>
    </row>
    <row r="76" ht="22.5" hidden="1" customHeight="1">
      <c r="A76" s="30" t="s">
        <v>134</v>
      </c>
      <c r="B76" s="31" t="str">
        <f t="array" ref="B76">IF(ISBLANK(A76),"",XLOOKUP(A76, FloorsTbl[Floor], FloorsTbl[Floor name]))</f>
        <v>First floor</v>
      </c>
      <c r="C76" s="30" t="s">
        <v>144</v>
      </c>
      <c r="D76" s="31" t="str">
        <f t="array" ref="D76">IF(ISBLANK(C76),"",XLOOKUP(C76, RoomsTbl[Room], RoomsTbl[Room Name]))</f>
        <v>Living Room</v>
      </c>
      <c r="E76" s="30" t="s">
        <v>54</v>
      </c>
      <c r="F76" s="32" t="str">
        <f t="shared" si="1"/>
        <v>F-LR-O05</v>
      </c>
      <c r="G76" s="30" t="s">
        <v>57</v>
      </c>
      <c r="H76" s="30" t="s">
        <v>142</v>
      </c>
      <c r="I76" s="32" t="str">
        <f>IF(ISBLANK(H76),"",VLOOKUP(H76,Breakers!$B$2:$C$44,2))</f>
        <v>Main</v>
      </c>
      <c r="J76" s="32" t="str">
        <f t="shared" si="4"/>
        <v>✔</v>
      </c>
      <c r="K76" s="33">
        <f t="shared" si="3"/>
        <v>288</v>
      </c>
      <c r="L76" s="36" t="s">
        <v>150</v>
      </c>
      <c r="M76" s="35">
        <f t="array" ref="M76">IF(ISBLANK(L76),"",XLOOKUP(L76, DeviceWattagesTbl[Device], DeviceWattagesTbl[Power]))</f>
        <v>88</v>
      </c>
      <c r="N76" s="36" t="s">
        <v>151</v>
      </c>
      <c r="O76" s="35">
        <f t="array" ref="O76">IF(ISBLANK(N76),"",XLOOKUP(N76, DeviceWattagesTbl[Device], DeviceWattagesTbl[Power]))</f>
        <v>200</v>
      </c>
      <c r="P76" s="34"/>
      <c r="Q76" s="35" t="str">
        <f t="array" ref="Q76">IF(ISBLANK(P76),"",XLOOKUP(P76, DeviceWattagesTbl[Device], DeviceWattagesTbl[Power]))</f>
        <v/>
      </c>
      <c r="R76" s="34"/>
      <c r="S76" s="35" t="str">
        <f t="array" ref="S76">IF(ISBLANK(R76),"",XLOOKUP(R76, DeviceWattagesTbl[Device], DeviceWattagesTbl[Power]))</f>
        <v/>
      </c>
      <c r="T76" s="34"/>
      <c r="U76" s="35" t="str">
        <f t="array" ref="U76">IF(ISBLANK(T76),"",XLOOKUP(T76, DeviceWattagesTbl[Device], DeviceWattagesTbl[Power]))</f>
        <v/>
      </c>
      <c r="V76" s="34"/>
      <c r="W76" s="35" t="str">
        <f t="array" ref="W76">IF(ISBLANK(V76),"",XLOOKUP(V76, DeviceWattagesTbl[Device], DeviceWattagesTbl[Power]))</f>
        <v/>
      </c>
      <c r="X76" s="34"/>
      <c r="Y76" s="35" t="str">
        <f t="array" ref="Y76">IF(ISBLANK(X76),"",XLOOKUP(X76, DeviceWattagesTbl[Device], DeviceWattagesTbl[Power]))</f>
        <v/>
      </c>
    </row>
    <row r="77" ht="22.5" hidden="1" customHeight="1">
      <c r="A77" s="30" t="s">
        <v>134</v>
      </c>
      <c r="B77" s="31" t="str">
        <f t="array" ref="B77">IF(ISBLANK(A77),"",XLOOKUP(A77, FloorsTbl[Floor], FloorsTbl[Floor name]))</f>
        <v>First floor</v>
      </c>
      <c r="C77" s="30" t="s">
        <v>144</v>
      </c>
      <c r="D77" s="31" t="str">
        <f t="array" ref="D77">IF(ISBLANK(C77),"",XLOOKUP(C77, RoomsTbl[Room], RoomsTbl[Room Name]))</f>
        <v>Living Room</v>
      </c>
      <c r="E77" s="30" t="s">
        <v>56</v>
      </c>
      <c r="F77" s="32" t="str">
        <f t="shared" si="1"/>
        <v>F-LR-O04</v>
      </c>
      <c r="G77" s="30" t="s">
        <v>55</v>
      </c>
      <c r="H77" s="30" t="s">
        <v>142</v>
      </c>
      <c r="I77" s="32" t="str">
        <f>IF(ISBLANK(H77),"",VLOOKUP(H77,Breakers!$B$2:$C$44,2))</f>
        <v>Main</v>
      </c>
      <c r="J77" s="32" t="str">
        <f t="shared" si="4"/>
        <v>✔</v>
      </c>
      <c r="K77" s="33">
        <f t="shared" si="3"/>
        <v>0</v>
      </c>
      <c r="L77" s="34"/>
      <c r="M77" s="35" t="str">
        <f t="array" ref="M77">IF(ISBLANK(L77),"",XLOOKUP(L77, DeviceWattagesTbl[Device], DeviceWattagesTbl[Power]))</f>
        <v/>
      </c>
      <c r="N77" s="34"/>
      <c r="O77" s="35" t="str">
        <f t="array" ref="O77">IF(ISBLANK(N77),"",XLOOKUP(N77, DeviceWattagesTbl[Device], DeviceWattagesTbl[Power]))</f>
        <v/>
      </c>
      <c r="P77" s="34"/>
      <c r="Q77" s="35" t="str">
        <f t="array" ref="Q77">IF(ISBLANK(P77),"",XLOOKUP(P77, DeviceWattagesTbl[Device], DeviceWattagesTbl[Power]))</f>
        <v/>
      </c>
      <c r="R77" s="34"/>
      <c r="S77" s="35" t="str">
        <f t="array" ref="S77">IF(ISBLANK(R77),"",XLOOKUP(R77, DeviceWattagesTbl[Device], DeviceWattagesTbl[Power]))</f>
        <v/>
      </c>
      <c r="T77" s="34"/>
      <c r="U77" s="35" t="str">
        <f t="array" ref="U77">IF(ISBLANK(T77),"",XLOOKUP(T77, DeviceWattagesTbl[Device], DeviceWattagesTbl[Power]))</f>
        <v/>
      </c>
      <c r="V77" s="34"/>
      <c r="W77" s="35" t="str">
        <f t="array" ref="W77">IF(ISBLANK(V77),"",XLOOKUP(V77, DeviceWattagesTbl[Device], DeviceWattagesTbl[Power]))</f>
        <v/>
      </c>
      <c r="X77" s="34"/>
      <c r="Y77" s="35" t="str">
        <f t="array" ref="Y77">IF(ISBLANK(X77),"",XLOOKUP(X77, DeviceWattagesTbl[Device], DeviceWattagesTbl[Power]))</f>
        <v/>
      </c>
    </row>
    <row r="78" ht="22.5" hidden="1" customHeight="1">
      <c r="A78" s="30" t="s">
        <v>134</v>
      </c>
      <c r="B78" s="31" t="str">
        <f t="array" ref="B78">IF(ISBLANK(A78),"",XLOOKUP(A78, FloorsTbl[Floor], FloorsTbl[Floor name]))</f>
        <v>First floor</v>
      </c>
      <c r="C78" s="30" t="s">
        <v>144</v>
      </c>
      <c r="D78" s="31" t="str">
        <f t="array" ref="D78">IF(ISBLANK(C78),"",XLOOKUP(C78, RoomsTbl[Room], RoomsTbl[Room Name]))</f>
        <v>Living Room</v>
      </c>
      <c r="E78" s="30" t="s">
        <v>58</v>
      </c>
      <c r="F78" s="32" t="str">
        <f t="shared" si="1"/>
        <v>F-LR-O03</v>
      </c>
      <c r="G78" s="30" t="s">
        <v>53</v>
      </c>
      <c r="H78" s="30" t="s">
        <v>142</v>
      </c>
      <c r="I78" s="32" t="str">
        <f>IF(ISBLANK(H78),"",VLOOKUP(H78,Breakers!$B$2:$C$44,2))</f>
        <v>Main</v>
      </c>
      <c r="J78" s="32" t="str">
        <f t="shared" si="4"/>
        <v>✔</v>
      </c>
      <c r="K78" s="33">
        <f t="shared" si="3"/>
        <v>0</v>
      </c>
      <c r="L78" s="34"/>
      <c r="M78" s="35" t="str">
        <f t="array" ref="M78">IF(ISBLANK(L78),"",XLOOKUP(L78, DeviceWattagesTbl[Device], DeviceWattagesTbl[Power]))</f>
        <v/>
      </c>
      <c r="N78" s="34"/>
      <c r="O78" s="35" t="str">
        <f t="array" ref="O78">IF(ISBLANK(N78),"",XLOOKUP(N78, DeviceWattagesTbl[Device], DeviceWattagesTbl[Power]))</f>
        <v/>
      </c>
      <c r="P78" s="34"/>
      <c r="Q78" s="35" t="str">
        <f t="array" ref="Q78">IF(ISBLANK(P78),"",XLOOKUP(P78, DeviceWattagesTbl[Device], DeviceWattagesTbl[Power]))</f>
        <v/>
      </c>
      <c r="R78" s="34"/>
      <c r="S78" s="35" t="str">
        <f t="array" ref="S78">IF(ISBLANK(R78),"",XLOOKUP(R78, DeviceWattagesTbl[Device], DeviceWattagesTbl[Power]))</f>
        <v/>
      </c>
      <c r="T78" s="34"/>
      <c r="U78" s="35" t="str">
        <f t="array" ref="U78">IF(ISBLANK(T78),"",XLOOKUP(T78, DeviceWattagesTbl[Device], DeviceWattagesTbl[Power]))</f>
        <v/>
      </c>
      <c r="V78" s="34"/>
      <c r="W78" s="35" t="str">
        <f t="array" ref="W78">IF(ISBLANK(V78),"",XLOOKUP(V78, DeviceWattagesTbl[Device], DeviceWattagesTbl[Power]))</f>
        <v/>
      </c>
      <c r="X78" s="34"/>
      <c r="Y78" s="35" t="str">
        <f t="array" ref="Y78">IF(ISBLANK(X78),"",XLOOKUP(X78, DeviceWattagesTbl[Device], DeviceWattagesTbl[Power]))</f>
        <v/>
      </c>
    </row>
    <row r="79" ht="22.5" hidden="1" customHeight="1">
      <c r="A79" s="30" t="s">
        <v>134</v>
      </c>
      <c r="B79" s="31" t="str">
        <f t="array" ref="B79">IF(ISBLANK(A79),"",XLOOKUP(A79, FloorsTbl[Floor], FloorsTbl[Floor name]))</f>
        <v>First floor</v>
      </c>
      <c r="C79" s="30" t="s">
        <v>144</v>
      </c>
      <c r="D79" s="31" t="str">
        <f t="array" ref="D79">IF(ISBLANK(C79),"",XLOOKUP(C79, RoomsTbl[Room], RoomsTbl[Room Name]))</f>
        <v>Living Room</v>
      </c>
      <c r="E79" s="30" t="s">
        <v>60</v>
      </c>
      <c r="F79" s="32" t="str">
        <f t="shared" si="1"/>
        <v>F-LR-O02</v>
      </c>
      <c r="G79" s="30" t="s">
        <v>50</v>
      </c>
      <c r="H79" s="30" t="s">
        <v>142</v>
      </c>
      <c r="I79" s="32" t="str">
        <f>IF(ISBLANK(H79),"",VLOOKUP(H79,Breakers!$B$2:$C$44,2))</f>
        <v>Main</v>
      </c>
      <c r="J79" s="32" t="str">
        <f t="shared" si="4"/>
        <v>✔</v>
      </c>
      <c r="K79" s="33">
        <f t="shared" si="3"/>
        <v>0</v>
      </c>
      <c r="L79" s="34"/>
      <c r="M79" s="35" t="str">
        <f t="array" ref="M79">IF(ISBLANK(L79),"",XLOOKUP(L79, DeviceWattagesTbl[Device], DeviceWattagesTbl[Power]))</f>
        <v/>
      </c>
      <c r="N79" s="34"/>
      <c r="O79" s="35" t="str">
        <f t="array" ref="O79">IF(ISBLANK(N79),"",XLOOKUP(N79, DeviceWattagesTbl[Device], DeviceWattagesTbl[Power]))</f>
        <v/>
      </c>
      <c r="P79" s="34"/>
      <c r="Q79" s="35" t="str">
        <f t="array" ref="Q79">IF(ISBLANK(P79),"",XLOOKUP(P79, DeviceWattagesTbl[Device], DeviceWattagesTbl[Power]))</f>
        <v/>
      </c>
      <c r="R79" s="34"/>
      <c r="S79" s="35" t="str">
        <f t="array" ref="S79">IF(ISBLANK(R79),"",XLOOKUP(R79, DeviceWattagesTbl[Device], DeviceWattagesTbl[Power]))</f>
        <v/>
      </c>
      <c r="T79" s="34"/>
      <c r="U79" s="35" t="str">
        <f t="array" ref="U79">IF(ISBLANK(T79),"",XLOOKUP(T79, DeviceWattagesTbl[Device], DeviceWattagesTbl[Power]))</f>
        <v/>
      </c>
      <c r="V79" s="34"/>
      <c r="W79" s="35" t="str">
        <f t="array" ref="W79">IF(ISBLANK(V79),"",XLOOKUP(V79, DeviceWattagesTbl[Device], DeviceWattagesTbl[Power]))</f>
        <v/>
      </c>
      <c r="X79" s="34"/>
      <c r="Y79" s="35" t="str">
        <f t="array" ref="Y79">IF(ISBLANK(X79),"",XLOOKUP(X79, DeviceWattagesTbl[Device], DeviceWattagesTbl[Power]))</f>
        <v/>
      </c>
    </row>
    <row r="80" ht="22.5" hidden="1" customHeight="1">
      <c r="A80" s="30" t="s">
        <v>134</v>
      </c>
      <c r="B80" s="31" t="str">
        <f t="array" ref="B80">IF(ISBLANK(A80),"",XLOOKUP(A80, FloorsTbl[Floor], FloorsTbl[Floor name]))</f>
        <v>First floor</v>
      </c>
      <c r="C80" s="30" t="s">
        <v>144</v>
      </c>
      <c r="D80" s="31" t="str">
        <f t="array" ref="D80">IF(ISBLANK(C80),"",XLOOKUP(C80, RoomsTbl[Room], RoomsTbl[Room Name]))</f>
        <v>Living Room</v>
      </c>
      <c r="E80" s="30" t="s">
        <v>38</v>
      </c>
      <c r="F80" s="32" t="str">
        <f t="shared" si="1"/>
        <v>F-LR-O01</v>
      </c>
      <c r="G80" s="30" t="s">
        <v>152</v>
      </c>
      <c r="H80" s="30" t="s">
        <v>138</v>
      </c>
      <c r="I80" s="32" t="str">
        <f>IF(ISBLANK(H80),"",VLOOKUP(H80,Breakers!$B$2:$C$44,2))</f>
        <v>Main</v>
      </c>
      <c r="J80" s="32" t="str">
        <f t="shared" si="4"/>
        <v>✔</v>
      </c>
      <c r="K80" s="33">
        <f t="shared" si="3"/>
        <v>0</v>
      </c>
      <c r="L80" s="34"/>
      <c r="M80" s="35" t="str">
        <f t="array" ref="M80">IF(ISBLANK(L80),"",XLOOKUP(L80, DeviceWattagesTbl[Device], DeviceWattagesTbl[Power]))</f>
        <v/>
      </c>
      <c r="N80" s="34"/>
      <c r="O80" s="35" t="str">
        <f t="array" ref="O80">IF(ISBLANK(N80),"",XLOOKUP(N80, DeviceWattagesTbl[Device], DeviceWattagesTbl[Power]))</f>
        <v/>
      </c>
      <c r="P80" s="34"/>
      <c r="Q80" s="35" t="str">
        <f t="array" ref="Q80">IF(ISBLANK(P80),"",XLOOKUP(P80, DeviceWattagesTbl[Device], DeviceWattagesTbl[Power]))</f>
        <v/>
      </c>
      <c r="R80" s="34"/>
      <c r="S80" s="35" t="str">
        <f t="array" ref="S80">IF(ISBLANK(R80),"",XLOOKUP(R80, DeviceWattagesTbl[Device], DeviceWattagesTbl[Power]))</f>
        <v/>
      </c>
      <c r="T80" s="34"/>
      <c r="U80" s="35" t="str">
        <f t="array" ref="U80">IF(ISBLANK(T80),"",XLOOKUP(T80, DeviceWattagesTbl[Device], DeviceWattagesTbl[Power]))</f>
        <v/>
      </c>
      <c r="V80" s="34"/>
      <c r="W80" s="35" t="str">
        <f t="array" ref="W80">IF(ISBLANK(V80),"",XLOOKUP(V80, DeviceWattagesTbl[Device], DeviceWattagesTbl[Power]))</f>
        <v/>
      </c>
      <c r="X80" s="34"/>
      <c r="Y80" s="35" t="str">
        <f t="array" ref="Y80">IF(ISBLANK(X80),"",XLOOKUP(X80, DeviceWattagesTbl[Device], DeviceWattagesTbl[Power]))</f>
        <v/>
      </c>
    </row>
    <row r="81" ht="22.5" hidden="1" customHeight="1">
      <c r="A81" s="30" t="s">
        <v>134</v>
      </c>
      <c r="B81" s="31" t="str">
        <f t="array" ref="B81">IF(ISBLANK(A81),"",XLOOKUP(A81, FloorsTbl[Floor], FloorsTbl[Floor name]))</f>
        <v>First floor</v>
      </c>
      <c r="C81" s="30" t="s">
        <v>144</v>
      </c>
      <c r="D81" s="31" t="str">
        <f t="array" ref="D81">IF(ISBLANK(C81),"",XLOOKUP(C81, RoomsTbl[Room], RoomsTbl[Room Name]))</f>
        <v>Living Room</v>
      </c>
      <c r="E81" s="30" t="s">
        <v>113</v>
      </c>
      <c r="F81" s="32" t="str">
        <f t="shared" si="1"/>
        <v>F-LR-L03</v>
      </c>
      <c r="G81" s="30" t="s">
        <v>153</v>
      </c>
      <c r="H81" s="30" t="s">
        <v>142</v>
      </c>
      <c r="I81" s="32" t="str">
        <f>IF(ISBLANK(H81),"",VLOOKUP(H81,Breakers!$B$2:$C$44,2))</f>
        <v>Main</v>
      </c>
      <c r="J81" s="32" t="str">
        <f t="shared" si="4"/>
        <v>✔</v>
      </c>
      <c r="K81" s="33">
        <f t="shared" si="3"/>
        <v>60</v>
      </c>
      <c r="L81" s="36" t="s">
        <v>154</v>
      </c>
      <c r="M81" s="35">
        <f t="array" ref="M81">IF(ISBLANK(L81),"",XLOOKUP(L81, DeviceWattagesTbl[Device], DeviceWattagesTbl[Power]))</f>
        <v>60</v>
      </c>
      <c r="N81" s="34"/>
      <c r="O81" s="35" t="str">
        <f t="array" ref="O81">IF(ISBLANK(N81),"",XLOOKUP(N81, DeviceWattagesTbl[Device], DeviceWattagesTbl[Power]))</f>
        <v/>
      </c>
      <c r="P81" s="34"/>
      <c r="Q81" s="35" t="str">
        <f t="array" ref="Q81">IF(ISBLANK(P81),"",XLOOKUP(P81, DeviceWattagesTbl[Device], DeviceWattagesTbl[Power]))</f>
        <v/>
      </c>
      <c r="R81" s="34"/>
      <c r="S81" s="35" t="str">
        <f t="array" ref="S81">IF(ISBLANK(R81),"",XLOOKUP(R81, DeviceWattagesTbl[Device], DeviceWattagesTbl[Power]))</f>
        <v/>
      </c>
      <c r="T81" s="34"/>
      <c r="U81" s="35" t="str">
        <f t="array" ref="U81">IF(ISBLANK(T81),"",XLOOKUP(T81, DeviceWattagesTbl[Device], DeviceWattagesTbl[Power]))</f>
        <v/>
      </c>
      <c r="V81" s="34"/>
      <c r="W81" s="35" t="str">
        <f t="array" ref="W81">IF(ISBLANK(V81),"",XLOOKUP(V81, DeviceWattagesTbl[Device], DeviceWattagesTbl[Power]))</f>
        <v/>
      </c>
      <c r="X81" s="34"/>
      <c r="Y81" s="35" t="str">
        <f t="array" ref="Y81">IF(ISBLANK(X81),"",XLOOKUP(X81, DeviceWattagesTbl[Device], DeviceWattagesTbl[Power]))</f>
        <v/>
      </c>
    </row>
    <row r="82" ht="22.5" hidden="1" customHeight="1">
      <c r="A82" s="30" t="s">
        <v>134</v>
      </c>
      <c r="B82" s="31" t="str">
        <f t="array" ref="B82">IF(ISBLANK(A82),"",XLOOKUP(A82, FloorsTbl[Floor], FloorsTbl[Floor name]))</f>
        <v>First floor</v>
      </c>
      <c r="C82" s="30" t="s">
        <v>144</v>
      </c>
      <c r="D82" s="31" t="str">
        <f t="array" ref="D82">IF(ISBLANK(C82),"",XLOOKUP(C82, RoomsTbl[Room], RoomsTbl[Room Name]))</f>
        <v>Living Room</v>
      </c>
      <c r="E82" s="30" t="s">
        <v>103</v>
      </c>
      <c r="F82" s="32" t="str">
        <f t="shared" si="1"/>
        <v>F-LR-L02</v>
      </c>
      <c r="G82" s="30" t="s">
        <v>155</v>
      </c>
      <c r="H82" s="30" t="s">
        <v>142</v>
      </c>
      <c r="I82" s="32" t="str">
        <f>IF(ISBLANK(H82),"",VLOOKUP(H82,Breakers!$B$2:$C$44,2))</f>
        <v>Main</v>
      </c>
      <c r="J82" s="32" t="str">
        <f t="shared" si="4"/>
        <v>✔</v>
      </c>
      <c r="K82" s="33">
        <f t="shared" si="3"/>
        <v>180</v>
      </c>
      <c r="L82" s="36" t="s">
        <v>156</v>
      </c>
      <c r="M82" s="35">
        <f t="array" ref="M82">IF(ISBLANK(L82),"",XLOOKUP(L82, DeviceWattagesTbl[Device], DeviceWattagesTbl[Power]))</f>
        <v>180</v>
      </c>
      <c r="N82" s="34"/>
      <c r="O82" s="35" t="str">
        <f t="array" ref="O82">IF(ISBLANK(N82),"",XLOOKUP(N82, DeviceWattagesTbl[Device], DeviceWattagesTbl[Power]))</f>
        <v/>
      </c>
      <c r="P82" s="34"/>
      <c r="Q82" s="35" t="str">
        <f t="array" ref="Q82">IF(ISBLANK(P82),"",XLOOKUP(P82, DeviceWattagesTbl[Device], DeviceWattagesTbl[Power]))</f>
        <v/>
      </c>
      <c r="R82" s="34"/>
      <c r="S82" s="35" t="str">
        <f t="array" ref="S82">IF(ISBLANK(R82),"",XLOOKUP(R82, DeviceWattagesTbl[Device], DeviceWattagesTbl[Power]))</f>
        <v/>
      </c>
      <c r="T82" s="34"/>
      <c r="U82" s="35" t="str">
        <f t="array" ref="U82">IF(ISBLANK(T82),"",XLOOKUP(T82, DeviceWattagesTbl[Device], DeviceWattagesTbl[Power]))</f>
        <v/>
      </c>
      <c r="V82" s="34"/>
      <c r="W82" s="35" t="str">
        <f t="array" ref="W82">IF(ISBLANK(V82),"",XLOOKUP(V82, DeviceWattagesTbl[Device], DeviceWattagesTbl[Power]))</f>
        <v/>
      </c>
      <c r="X82" s="34"/>
      <c r="Y82" s="35" t="str">
        <f t="array" ref="Y82">IF(ISBLANK(X82),"",XLOOKUP(X82, DeviceWattagesTbl[Device], DeviceWattagesTbl[Power]))</f>
        <v/>
      </c>
    </row>
    <row r="83" ht="22.5" hidden="1" customHeight="1">
      <c r="A83" s="30" t="s">
        <v>134</v>
      </c>
      <c r="B83" s="31" t="str">
        <f t="array" ref="B83">IF(ISBLANK(A83),"",XLOOKUP(A83, FloorsTbl[Floor], FloorsTbl[Floor name]))</f>
        <v>First floor</v>
      </c>
      <c r="C83" s="30" t="s">
        <v>144</v>
      </c>
      <c r="D83" s="31" t="str">
        <f t="array" ref="D83">IF(ISBLANK(C83),"",XLOOKUP(C83, RoomsTbl[Room], RoomsTbl[Room Name]))</f>
        <v>Living Room</v>
      </c>
      <c r="E83" s="30" t="s">
        <v>41</v>
      </c>
      <c r="F83" s="32" t="str">
        <f t="shared" si="1"/>
        <v>F-LR-L01</v>
      </c>
      <c r="G83" s="30" t="s">
        <v>157</v>
      </c>
      <c r="H83" s="30" t="s">
        <v>142</v>
      </c>
      <c r="I83" s="32" t="str">
        <f>IF(ISBLANK(H83),"",VLOOKUP(H83,Breakers!$B$2:$C$44,2))</f>
        <v>Main</v>
      </c>
      <c r="J83" s="32" t="str">
        <f t="shared" si="4"/>
        <v>✔</v>
      </c>
      <c r="K83" s="33">
        <f t="shared" si="3"/>
        <v>400</v>
      </c>
      <c r="L83" s="36" t="s">
        <v>158</v>
      </c>
      <c r="M83" s="35">
        <f t="array" ref="M83">IF(ISBLANK(L83),"",XLOOKUP(L83, DeviceWattagesTbl[Device], DeviceWattagesTbl[Power]))</f>
        <v>400</v>
      </c>
      <c r="N83" s="34"/>
      <c r="O83" s="35" t="str">
        <f t="array" ref="O83">IF(ISBLANK(N83),"",XLOOKUP(N83, DeviceWattagesTbl[Device], DeviceWattagesTbl[Power]))</f>
        <v/>
      </c>
      <c r="P83" s="34"/>
      <c r="Q83" s="35" t="str">
        <f t="array" ref="Q83">IF(ISBLANK(P83),"",XLOOKUP(P83, DeviceWattagesTbl[Device], DeviceWattagesTbl[Power]))</f>
        <v/>
      </c>
      <c r="R83" s="34"/>
      <c r="S83" s="35" t="str">
        <f t="array" ref="S83">IF(ISBLANK(R83),"",XLOOKUP(R83, DeviceWattagesTbl[Device], DeviceWattagesTbl[Power]))</f>
        <v/>
      </c>
      <c r="T83" s="34"/>
      <c r="U83" s="35" t="str">
        <f t="array" ref="U83">IF(ISBLANK(T83),"",XLOOKUP(T83, DeviceWattagesTbl[Device], DeviceWattagesTbl[Power]))</f>
        <v/>
      </c>
      <c r="V83" s="34"/>
      <c r="W83" s="35" t="str">
        <f t="array" ref="W83">IF(ISBLANK(V83),"",XLOOKUP(V83, DeviceWattagesTbl[Device], DeviceWattagesTbl[Power]))</f>
        <v/>
      </c>
      <c r="X83" s="34"/>
      <c r="Y83" s="35" t="str">
        <f t="array" ref="Y83">IF(ISBLANK(X83),"",XLOOKUP(X83, DeviceWattagesTbl[Device], DeviceWattagesTbl[Power]))</f>
        <v/>
      </c>
    </row>
    <row r="84" ht="22.5" hidden="1" customHeight="1">
      <c r="A84" s="32" t="s">
        <v>134</v>
      </c>
      <c r="B84" s="31" t="str">
        <f t="array" ref="B84">IF(ISBLANK(A84),"",XLOOKUP(A84, FloorsTbl[Floor], FloorsTbl[Floor name]))</f>
        <v>First floor</v>
      </c>
      <c r="C84" s="31" t="s">
        <v>159</v>
      </c>
      <c r="D84" s="31" t="str">
        <f t="array" ref="D84">IF(ISBLANK(C84),"",XLOOKUP(C84, RoomsTbl[Room], RoomsTbl[Room Name]))</f>
        <v>Kitchen</v>
      </c>
      <c r="E84" s="30" t="s">
        <v>160</v>
      </c>
      <c r="F84" s="32" t="str">
        <f t="shared" si="1"/>
        <v>F-Ki-ST</v>
      </c>
      <c r="G84" s="57" t="s">
        <v>161</v>
      </c>
      <c r="H84" s="30" t="s">
        <v>162</v>
      </c>
      <c r="I84" s="32" t="str">
        <f>IF(ISBLANK(H84),"",VLOOKUP(H84,Breakers!$B$2:$C$44,2))</f>
        <v>Main</v>
      </c>
      <c r="J84" s="32" t="str">
        <f t="shared" si="4"/>
        <v>✔</v>
      </c>
      <c r="K84" s="33">
        <f t="shared" si="3"/>
        <v>5000</v>
      </c>
      <c r="L84" s="36" t="s">
        <v>163</v>
      </c>
      <c r="M84" s="35">
        <f t="array" ref="M84">IF(ISBLANK(L84),"",XLOOKUP(L84, DeviceWattagesTbl[Device], DeviceWattagesTbl[Power]))</f>
        <v>5000</v>
      </c>
      <c r="N84" s="34"/>
      <c r="O84" s="35" t="str">
        <f t="array" ref="O84">IF(ISBLANK(N84),"",XLOOKUP(N84, DeviceWattagesTbl[Device], DeviceWattagesTbl[Power]))</f>
        <v/>
      </c>
      <c r="P84" s="34"/>
      <c r="Q84" s="35" t="str">
        <f t="array" ref="Q84">IF(ISBLANK(P84),"",XLOOKUP(P84, DeviceWattagesTbl[Device], DeviceWattagesTbl[Power]))</f>
        <v/>
      </c>
      <c r="R84" s="34"/>
      <c r="S84" s="35" t="str">
        <f t="array" ref="S84">IF(ISBLANK(R84),"",XLOOKUP(R84, DeviceWattagesTbl[Device], DeviceWattagesTbl[Power]))</f>
        <v/>
      </c>
      <c r="T84" s="34"/>
      <c r="U84" s="35" t="str">
        <f t="array" ref="U84">IF(ISBLANK(T84),"",XLOOKUP(T84, DeviceWattagesTbl[Device], DeviceWattagesTbl[Power]))</f>
        <v/>
      </c>
      <c r="V84" s="34"/>
      <c r="W84" s="35" t="str">
        <f t="array" ref="W84">IF(ISBLANK(V84),"",XLOOKUP(V84, DeviceWattagesTbl[Device], DeviceWattagesTbl[Power]))</f>
        <v/>
      </c>
      <c r="X84" s="34"/>
      <c r="Y84" s="35" t="str">
        <f t="array" ref="Y84">IF(ISBLANK(X84),"",XLOOKUP(X84, DeviceWattagesTbl[Device], DeviceWattagesTbl[Power]))</f>
        <v/>
      </c>
    </row>
    <row r="85" ht="22.5" hidden="1" customHeight="1">
      <c r="A85" s="32" t="s">
        <v>134</v>
      </c>
      <c r="B85" s="31" t="str">
        <f t="array" ref="B85">IF(ISBLANK(A85),"",XLOOKUP(A85, FloorsTbl[Floor], FloorsTbl[Floor name]))</f>
        <v>First floor</v>
      </c>
      <c r="C85" s="31" t="s">
        <v>159</v>
      </c>
      <c r="D85" s="31" t="str">
        <f t="array" ref="D85">IF(ISBLANK(C85),"",XLOOKUP(C85, RoomsTbl[Room], RoomsTbl[Room Name]))</f>
        <v>Kitchen</v>
      </c>
      <c r="E85" s="30" t="s">
        <v>164</v>
      </c>
      <c r="F85" s="32" t="str">
        <f t="shared" si="1"/>
        <v>F-Ki-OV</v>
      </c>
      <c r="G85" s="57" t="s">
        <v>165</v>
      </c>
      <c r="H85" s="30" t="s">
        <v>162</v>
      </c>
      <c r="I85" s="32" t="str">
        <f>IF(ISBLANK(H85),"",VLOOKUP(H85,Breakers!$B$2:$C$44,2))</f>
        <v>Main</v>
      </c>
      <c r="J85" s="32" t="str">
        <f t="shared" si="4"/>
        <v>✔</v>
      </c>
      <c r="K85" s="33">
        <f t="shared" si="3"/>
        <v>4800</v>
      </c>
      <c r="L85" s="36" t="s">
        <v>165</v>
      </c>
      <c r="M85" s="35">
        <f t="array" ref="M85">IF(ISBLANK(L85),"",XLOOKUP(L85, DeviceWattagesTbl[Device], DeviceWattagesTbl[Power]))</f>
        <v>4800</v>
      </c>
      <c r="N85" s="34"/>
      <c r="O85" s="35" t="str">
        <f t="array" ref="O85">IF(ISBLANK(N85),"",XLOOKUP(N85, DeviceWattagesTbl[Device], DeviceWattagesTbl[Power]))</f>
        <v/>
      </c>
      <c r="P85" s="34"/>
      <c r="Q85" s="35" t="str">
        <f t="array" ref="Q85">IF(ISBLANK(P85),"",XLOOKUP(P85, DeviceWattagesTbl[Device], DeviceWattagesTbl[Power]))</f>
        <v/>
      </c>
      <c r="R85" s="34"/>
      <c r="S85" s="35" t="str">
        <f t="array" ref="S85">IF(ISBLANK(R85),"",XLOOKUP(R85, DeviceWattagesTbl[Device], DeviceWattagesTbl[Power]))</f>
        <v/>
      </c>
      <c r="T85" s="34"/>
      <c r="U85" s="35" t="str">
        <f t="array" ref="U85">IF(ISBLANK(T85),"",XLOOKUP(T85, DeviceWattagesTbl[Device], DeviceWattagesTbl[Power]))</f>
        <v/>
      </c>
      <c r="V85" s="34"/>
      <c r="W85" s="35" t="str">
        <f t="array" ref="W85">IF(ISBLANK(V85),"",XLOOKUP(V85, DeviceWattagesTbl[Device], DeviceWattagesTbl[Power]))</f>
        <v/>
      </c>
      <c r="X85" s="34"/>
      <c r="Y85" s="35" t="str">
        <f t="array" ref="Y85">IF(ISBLANK(X85),"",XLOOKUP(X85, DeviceWattagesTbl[Device], DeviceWattagesTbl[Power]))</f>
        <v/>
      </c>
    </row>
    <row r="86" ht="22.5" hidden="1" customHeight="1">
      <c r="A86" s="30" t="s">
        <v>134</v>
      </c>
      <c r="B86" s="31" t="str">
        <f t="array" ref="B86">IF(ISBLANK(A86),"",XLOOKUP(A86, FloorsTbl[Floor], FloorsTbl[Floor name]))</f>
        <v>First floor</v>
      </c>
      <c r="C86" s="30" t="s">
        <v>159</v>
      </c>
      <c r="D86" s="31" t="str">
        <f t="array" ref="D86">IF(ISBLANK(C86),"",XLOOKUP(C86, RoomsTbl[Room], RoomsTbl[Room Name]))</f>
        <v>Kitchen</v>
      </c>
      <c r="E86" s="30" t="s">
        <v>166</v>
      </c>
      <c r="F86" s="32" t="str">
        <f t="shared" si="1"/>
        <v>F-Ki-O11</v>
      </c>
      <c r="G86" s="30" t="s">
        <v>167</v>
      </c>
      <c r="H86" s="30" t="s">
        <v>168</v>
      </c>
      <c r="I86" s="32" t="str">
        <f>IF(ISBLANK(H86),"",VLOOKUP(H86,Breakers!$B$2:$C$44,2))</f>
        <v>Main</v>
      </c>
      <c r="J86" s="32" t="str">
        <f t="shared" si="4"/>
        <v>✔</v>
      </c>
      <c r="K86" s="33">
        <f t="shared" si="3"/>
        <v>120</v>
      </c>
      <c r="L86" s="36" t="s">
        <v>92</v>
      </c>
      <c r="M86" s="35">
        <f t="array" ref="M86">IF(ISBLANK(L86),"",XLOOKUP(L86, DeviceWattagesTbl[Device], DeviceWattagesTbl[Power]))</f>
        <v>120</v>
      </c>
      <c r="N86" s="34"/>
      <c r="O86" s="35" t="str">
        <f t="array" ref="O86">IF(ISBLANK(N86),"",XLOOKUP(N86, DeviceWattagesTbl[Device], DeviceWattagesTbl[Power]))</f>
        <v/>
      </c>
      <c r="P86" s="34"/>
      <c r="Q86" s="35" t="str">
        <f t="array" ref="Q86">IF(ISBLANK(P86),"",XLOOKUP(P86, DeviceWattagesTbl[Device], DeviceWattagesTbl[Power]))</f>
        <v/>
      </c>
      <c r="R86" s="34"/>
      <c r="S86" s="35" t="str">
        <f t="array" ref="S86">IF(ISBLANK(R86),"",XLOOKUP(R86, DeviceWattagesTbl[Device], DeviceWattagesTbl[Power]))</f>
        <v/>
      </c>
      <c r="T86" s="34"/>
      <c r="U86" s="35" t="str">
        <f t="array" ref="U86">IF(ISBLANK(T86),"",XLOOKUP(T86, DeviceWattagesTbl[Device], DeviceWattagesTbl[Power]))</f>
        <v/>
      </c>
      <c r="V86" s="34"/>
      <c r="W86" s="35" t="str">
        <f t="array" ref="W86">IF(ISBLANK(V86),"",XLOOKUP(V86, DeviceWattagesTbl[Device], DeviceWattagesTbl[Power]))</f>
        <v/>
      </c>
      <c r="X86" s="34"/>
      <c r="Y86" s="35" t="str">
        <f t="array" ref="Y86">IF(ISBLANK(X86),"",XLOOKUP(X86, DeviceWattagesTbl[Device], DeviceWattagesTbl[Power]))</f>
        <v/>
      </c>
    </row>
    <row r="87" ht="22.5" hidden="1" customHeight="1">
      <c r="A87" s="30" t="s">
        <v>134</v>
      </c>
      <c r="B87" s="31" t="str">
        <f t="array" ref="B87">IF(ISBLANK(A87),"",XLOOKUP(A87, FloorsTbl[Floor], FloorsTbl[Floor name]))</f>
        <v>First floor</v>
      </c>
      <c r="C87" s="30" t="s">
        <v>159</v>
      </c>
      <c r="D87" s="31" t="str">
        <f t="array" ref="D87">IF(ISBLANK(C87),"",XLOOKUP(C87, RoomsTbl[Room], RoomsTbl[Room Name]))</f>
        <v>Kitchen</v>
      </c>
      <c r="E87" s="30" t="s">
        <v>169</v>
      </c>
      <c r="F87" s="32" t="str">
        <f t="shared" si="1"/>
        <v>F-Ki-O10</v>
      </c>
      <c r="G87" s="30" t="s">
        <v>170</v>
      </c>
      <c r="H87" s="30" t="s">
        <v>168</v>
      </c>
      <c r="I87" s="32" t="str">
        <f>IF(ISBLANK(H87),"",VLOOKUP(H87,Breakers!$B$2:$C$44,2))</f>
        <v>Main</v>
      </c>
      <c r="J87" s="32" t="str">
        <f t="shared" si="4"/>
        <v>✔</v>
      </c>
      <c r="K87" s="33">
        <f t="shared" si="3"/>
        <v>1500</v>
      </c>
      <c r="L87" s="36" t="s">
        <v>171</v>
      </c>
      <c r="M87" s="35">
        <f t="array" ref="M87">IF(ISBLANK(L87),"",XLOOKUP(L87, DeviceWattagesTbl[Device], DeviceWattagesTbl[Power]))</f>
        <v>1500</v>
      </c>
      <c r="N87" s="34"/>
      <c r="O87" s="35" t="str">
        <f t="array" ref="O87">IF(ISBLANK(N87),"",XLOOKUP(N87, DeviceWattagesTbl[Device], DeviceWattagesTbl[Power]))</f>
        <v/>
      </c>
      <c r="P87" s="34"/>
      <c r="Q87" s="35" t="str">
        <f t="array" ref="Q87">IF(ISBLANK(P87),"",XLOOKUP(P87, DeviceWattagesTbl[Device], DeviceWattagesTbl[Power]))</f>
        <v/>
      </c>
      <c r="R87" s="34"/>
      <c r="S87" s="35" t="str">
        <f t="array" ref="S87">IF(ISBLANK(R87),"",XLOOKUP(R87, DeviceWattagesTbl[Device], DeviceWattagesTbl[Power]))</f>
        <v/>
      </c>
      <c r="T87" s="34"/>
      <c r="U87" s="35" t="str">
        <f t="array" ref="U87">IF(ISBLANK(T87),"",XLOOKUP(T87, DeviceWattagesTbl[Device], DeviceWattagesTbl[Power]))</f>
        <v/>
      </c>
      <c r="V87" s="34"/>
      <c r="W87" s="35" t="str">
        <f t="array" ref="W87">IF(ISBLANK(V87),"",XLOOKUP(V87, DeviceWattagesTbl[Device], DeviceWattagesTbl[Power]))</f>
        <v/>
      </c>
      <c r="X87" s="34"/>
      <c r="Y87" s="35" t="str">
        <f t="array" ref="Y87">IF(ISBLANK(X87),"",XLOOKUP(X87, DeviceWattagesTbl[Device], DeviceWattagesTbl[Power]))</f>
        <v/>
      </c>
    </row>
    <row r="88" ht="22.5" hidden="1" customHeight="1">
      <c r="A88" s="30" t="s">
        <v>134</v>
      </c>
      <c r="B88" s="31" t="str">
        <f t="array" ref="B88">IF(ISBLANK(A88),"",XLOOKUP(A88, FloorsTbl[Floor], FloorsTbl[Floor name]))</f>
        <v>First floor</v>
      </c>
      <c r="C88" s="30" t="s">
        <v>159</v>
      </c>
      <c r="D88" s="31" t="str">
        <f t="array" ref="D88">IF(ISBLANK(C88),"",XLOOKUP(C88, RoomsTbl[Room], RoomsTbl[Room Name]))</f>
        <v>Kitchen</v>
      </c>
      <c r="E88" s="30" t="s">
        <v>145</v>
      </c>
      <c r="F88" s="32" t="str">
        <f t="shared" si="1"/>
        <v>F-Ki-O09</v>
      </c>
      <c r="G88" s="30" t="s">
        <v>172</v>
      </c>
      <c r="H88" s="30" t="s">
        <v>168</v>
      </c>
      <c r="I88" s="32" t="str">
        <f>IF(ISBLANK(H88),"",VLOOKUP(H88,Breakers!$B$2:$C$44,2))</f>
        <v>Main</v>
      </c>
      <c r="J88" s="32" t="str">
        <f t="shared" si="4"/>
        <v>✔</v>
      </c>
      <c r="K88" s="33">
        <f t="shared" si="3"/>
        <v>0</v>
      </c>
      <c r="L88" s="34"/>
      <c r="M88" s="35" t="str">
        <f t="array" ref="M88">IF(ISBLANK(L88),"",XLOOKUP(L88, DeviceWattagesTbl[Device], DeviceWattagesTbl[Power]))</f>
        <v/>
      </c>
      <c r="N88" s="34"/>
      <c r="O88" s="35" t="str">
        <f t="array" ref="O88">IF(ISBLANK(N88),"",XLOOKUP(N88, DeviceWattagesTbl[Device], DeviceWattagesTbl[Power]))</f>
        <v/>
      </c>
      <c r="P88" s="34"/>
      <c r="Q88" s="35" t="str">
        <f t="array" ref="Q88">IF(ISBLANK(P88),"",XLOOKUP(P88, DeviceWattagesTbl[Device], DeviceWattagesTbl[Power]))</f>
        <v/>
      </c>
      <c r="R88" s="34"/>
      <c r="S88" s="35" t="str">
        <f t="array" ref="S88">IF(ISBLANK(R88),"",XLOOKUP(R88, DeviceWattagesTbl[Device], DeviceWattagesTbl[Power]))</f>
        <v/>
      </c>
      <c r="T88" s="34"/>
      <c r="U88" s="35" t="str">
        <f t="array" ref="U88">IF(ISBLANK(T88),"",XLOOKUP(T88, DeviceWattagesTbl[Device], DeviceWattagesTbl[Power]))</f>
        <v/>
      </c>
      <c r="V88" s="34"/>
      <c r="W88" s="35" t="str">
        <f t="array" ref="W88">IF(ISBLANK(V88),"",XLOOKUP(V88, DeviceWattagesTbl[Device], DeviceWattagesTbl[Power]))</f>
        <v/>
      </c>
      <c r="X88" s="34"/>
      <c r="Y88" s="35" t="str">
        <f t="array" ref="Y88">IF(ISBLANK(X88),"",XLOOKUP(X88, DeviceWattagesTbl[Device], DeviceWattagesTbl[Power]))</f>
        <v/>
      </c>
    </row>
    <row r="89" ht="22.5" hidden="1" customHeight="1">
      <c r="A89" s="30" t="s">
        <v>134</v>
      </c>
      <c r="B89" s="31" t="str">
        <f t="array" ref="B89">IF(ISBLANK(A89),"",XLOOKUP(A89, FloorsTbl[Floor], FloorsTbl[Floor name]))</f>
        <v>First floor</v>
      </c>
      <c r="C89" s="30" t="s">
        <v>159</v>
      </c>
      <c r="D89" s="31" t="str">
        <f t="array" ref="D89">IF(ISBLANK(C89),"",XLOOKUP(C89, RoomsTbl[Room], RoomsTbl[Room Name]))</f>
        <v>Kitchen</v>
      </c>
      <c r="E89" s="30" t="s">
        <v>146</v>
      </c>
      <c r="F89" s="32" t="str">
        <f t="shared" si="1"/>
        <v>F-Ki-O08</v>
      </c>
      <c r="G89" s="30" t="s">
        <v>173</v>
      </c>
      <c r="H89" s="30" t="s">
        <v>142</v>
      </c>
      <c r="I89" s="32" t="str">
        <f>IF(ISBLANK(H89),"",VLOOKUP(H89,Breakers!$B$2:$C$44,2))</f>
        <v>Main</v>
      </c>
      <c r="J89" s="32" t="str">
        <f t="shared" si="4"/>
        <v>✔</v>
      </c>
      <c r="K89" s="33">
        <f t="shared" si="3"/>
        <v>0</v>
      </c>
      <c r="L89" s="34"/>
      <c r="M89" s="35" t="str">
        <f t="array" ref="M89">IF(ISBLANK(L89),"",XLOOKUP(L89, DeviceWattagesTbl[Device], DeviceWattagesTbl[Power]))</f>
        <v/>
      </c>
      <c r="N89" s="34"/>
      <c r="O89" s="35" t="str">
        <f t="array" ref="O89">IF(ISBLANK(N89),"",XLOOKUP(N89, DeviceWattagesTbl[Device], DeviceWattagesTbl[Power]))</f>
        <v/>
      </c>
      <c r="P89" s="34"/>
      <c r="Q89" s="35" t="str">
        <f t="array" ref="Q89">IF(ISBLANK(P89),"",XLOOKUP(P89, DeviceWattagesTbl[Device], DeviceWattagesTbl[Power]))</f>
        <v/>
      </c>
      <c r="R89" s="34"/>
      <c r="S89" s="35" t="str">
        <f t="array" ref="S89">IF(ISBLANK(R89),"",XLOOKUP(R89, DeviceWattagesTbl[Device], DeviceWattagesTbl[Power]))</f>
        <v/>
      </c>
      <c r="T89" s="34"/>
      <c r="U89" s="35" t="str">
        <f t="array" ref="U89">IF(ISBLANK(T89),"",XLOOKUP(T89, DeviceWattagesTbl[Device], DeviceWattagesTbl[Power]))</f>
        <v/>
      </c>
      <c r="V89" s="34"/>
      <c r="W89" s="35" t="str">
        <f t="array" ref="W89">IF(ISBLANK(V89),"",XLOOKUP(V89, DeviceWattagesTbl[Device], DeviceWattagesTbl[Power]))</f>
        <v/>
      </c>
      <c r="X89" s="34"/>
      <c r="Y89" s="35" t="str">
        <f t="array" ref="Y89">IF(ISBLANK(X89),"",XLOOKUP(X89, DeviceWattagesTbl[Device], DeviceWattagesTbl[Power]))</f>
        <v/>
      </c>
    </row>
    <row r="90" ht="22.5" hidden="1" customHeight="1">
      <c r="A90" s="30" t="s">
        <v>134</v>
      </c>
      <c r="B90" s="31" t="str">
        <f t="array" ref="B90">IF(ISBLANK(A90),"",XLOOKUP(A90, FloorsTbl[Floor], FloorsTbl[Floor name]))</f>
        <v>First floor</v>
      </c>
      <c r="C90" s="30" t="s">
        <v>159</v>
      </c>
      <c r="D90" s="31" t="str">
        <f t="array" ref="D90">IF(ISBLANK(C90),"",XLOOKUP(C90, RoomsTbl[Room], RoomsTbl[Room Name]))</f>
        <v>Kitchen</v>
      </c>
      <c r="E90" s="30" t="s">
        <v>49</v>
      </c>
      <c r="F90" s="32" t="str">
        <f t="shared" si="1"/>
        <v>F-Ki-O07</v>
      </c>
      <c r="G90" s="30" t="s">
        <v>174</v>
      </c>
      <c r="H90" s="30" t="s">
        <v>175</v>
      </c>
      <c r="I90" s="32" t="str">
        <f>IF(ISBLANK(H90),"",VLOOKUP(H90,Breakers!$B$2:$C$44,2))</f>
        <v>Main</v>
      </c>
      <c r="J90" s="32" t="str">
        <f t="shared" si="4"/>
        <v>✔</v>
      </c>
      <c r="K90" s="33">
        <f t="shared" si="3"/>
        <v>960</v>
      </c>
      <c r="L90" s="36" t="s">
        <v>176</v>
      </c>
      <c r="M90" s="35">
        <f t="array" ref="M90">IF(ISBLANK(L90),"",XLOOKUP(L90, DeviceWattagesTbl[Device], DeviceWattagesTbl[Power]))</f>
        <v>960</v>
      </c>
      <c r="N90" s="34"/>
      <c r="O90" s="35" t="str">
        <f t="array" ref="O90">IF(ISBLANK(N90),"",XLOOKUP(N90, DeviceWattagesTbl[Device], DeviceWattagesTbl[Power]))</f>
        <v/>
      </c>
      <c r="P90" s="34"/>
      <c r="Q90" s="35" t="str">
        <f t="array" ref="Q90">IF(ISBLANK(P90),"",XLOOKUP(P90, DeviceWattagesTbl[Device], DeviceWattagesTbl[Power]))</f>
        <v/>
      </c>
      <c r="R90" s="34"/>
      <c r="S90" s="35" t="str">
        <f t="array" ref="S90">IF(ISBLANK(R90),"",XLOOKUP(R90, DeviceWattagesTbl[Device], DeviceWattagesTbl[Power]))</f>
        <v/>
      </c>
      <c r="T90" s="34"/>
      <c r="U90" s="35" t="str">
        <f t="array" ref="U90">IF(ISBLANK(T90),"",XLOOKUP(T90, DeviceWattagesTbl[Device], DeviceWattagesTbl[Power]))</f>
        <v/>
      </c>
      <c r="V90" s="34"/>
      <c r="W90" s="35" t="str">
        <f t="array" ref="W90">IF(ISBLANK(V90),"",XLOOKUP(V90, DeviceWattagesTbl[Device], DeviceWattagesTbl[Power]))</f>
        <v/>
      </c>
      <c r="X90" s="34"/>
      <c r="Y90" s="35" t="str">
        <f t="array" ref="Y90">IF(ISBLANK(X90),"",XLOOKUP(X90, DeviceWattagesTbl[Device], DeviceWattagesTbl[Power]))</f>
        <v/>
      </c>
    </row>
    <row r="91" ht="22.5" hidden="1" customHeight="1">
      <c r="A91" s="30" t="s">
        <v>134</v>
      </c>
      <c r="B91" s="31" t="str">
        <f t="array" ref="B91">IF(ISBLANK(A91),"",XLOOKUP(A91, FloorsTbl[Floor], FloorsTbl[Floor name]))</f>
        <v>First floor</v>
      </c>
      <c r="C91" s="30" t="s">
        <v>159</v>
      </c>
      <c r="D91" s="31" t="str">
        <f t="array" ref="D91">IF(ISBLANK(C91),"",XLOOKUP(C91, RoomsTbl[Room], RoomsTbl[Room Name]))</f>
        <v>Kitchen</v>
      </c>
      <c r="E91" s="30" t="s">
        <v>52</v>
      </c>
      <c r="F91" s="32" t="str">
        <f t="shared" si="1"/>
        <v>F-Ki-O06</v>
      </c>
      <c r="G91" s="30" t="s">
        <v>177</v>
      </c>
      <c r="H91" s="30" t="s">
        <v>178</v>
      </c>
      <c r="I91" s="32" t="str">
        <f>IF(ISBLANK(H91),"",VLOOKUP(H91,Breakers!$B$2:$C$44,2))</f>
        <v>Utility Subpanel</v>
      </c>
      <c r="J91" s="32" t="str">
        <f t="shared" si="4"/>
        <v>✔</v>
      </c>
      <c r="K91" s="33">
        <f t="shared" si="3"/>
        <v>0</v>
      </c>
      <c r="L91" s="34"/>
      <c r="M91" s="35" t="str">
        <f t="array" ref="M91">IF(ISBLANK(L91),"",XLOOKUP(L91, DeviceWattagesTbl[Device], DeviceWattagesTbl[Power]))</f>
        <v/>
      </c>
      <c r="N91" s="34"/>
      <c r="O91" s="35" t="str">
        <f t="array" ref="O91">IF(ISBLANK(N91),"",XLOOKUP(N91, DeviceWattagesTbl[Device], DeviceWattagesTbl[Power]))</f>
        <v/>
      </c>
      <c r="P91" s="34"/>
      <c r="Q91" s="35" t="str">
        <f t="array" ref="Q91">IF(ISBLANK(P91),"",XLOOKUP(P91, DeviceWattagesTbl[Device], DeviceWattagesTbl[Power]))</f>
        <v/>
      </c>
      <c r="R91" s="34"/>
      <c r="S91" s="35" t="str">
        <f t="array" ref="S91">IF(ISBLANK(R91),"",XLOOKUP(R91, DeviceWattagesTbl[Device], DeviceWattagesTbl[Power]))</f>
        <v/>
      </c>
      <c r="T91" s="34"/>
      <c r="U91" s="35" t="str">
        <f t="array" ref="U91">IF(ISBLANK(T91),"",XLOOKUP(T91, DeviceWattagesTbl[Device], DeviceWattagesTbl[Power]))</f>
        <v/>
      </c>
      <c r="V91" s="34"/>
      <c r="W91" s="35" t="str">
        <f t="array" ref="W91">IF(ISBLANK(V91),"",XLOOKUP(V91, DeviceWattagesTbl[Device], DeviceWattagesTbl[Power]))</f>
        <v/>
      </c>
      <c r="X91" s="34"/>
      <c r="Y91" s="35" t="str">
        <f t="array" ref="Y91">IF(ISBLANK(X91),"",XLOOKUP(X91, DeviceWattagesTbl[Device], DeviceWattagesTbl[Power]))</f>
        <v/>
      </c>
    </row>
    <row r="92" ht="22.5" hidden="1" customHeight="1">
      <c r="A92" s="30" t="s">
        <v>134</v>
      </c>
      <c r="B92" s="31" t="str">
        <f t="array" ref="B92">IF(ISBLANK(A92),"",XLOOKUP(A92, FloorsTbl[Floor], FloorsTbl[Floor name]))</f>
        <v>First floor</v>
      </c>
      <c r="C92" s="30" t="s">
        <v>159</v>
      </c>
      <c r="D92" s="31" t="str">
        <f t="array" ref="D92">IF(ISBLANK(C92),"",XLOOKUP(C92, RoomsTbl[Room], RoomsTbl[Room Name]))</f>
        <v>Kitchen</v>
      </c>
      <c r="E92" s="30" t="s">
        <v>54</v>
      </c>
      <c r="F92" s="32" t="str">
        <f t="shared" si="1"/>
        <v>F-Ki-O05</v>
      </c>
      <c r="G92" s="30" t="s">
        <v>179</v>
      </c>
      <c r="H92" s="30" t="s">
        <v>178</v>
      </c>
      <c r="I92" s="32" t="str">
        <f>IF(ISBLANK(H92),"",VLOOKUP(H92,Breakers!$B$2:$C$44,2))</f>
        <v>Utility Subpanel</v>
      </c>
      <c r="J92" s="32" t="str">
        <f t="shared" si="4"/>
        <v>✔</v>
      </c>
      <c r="K92" s="33">
        <f t="shared" si="3"/>
        <v>0</v>
      </c>
      <c r="L92" s="34"/>
      <c r="M92" s="35" t="str">
        <f t="array" ref="M92">IF(ISBLANK(L92),"",XLOOKUP(L92, DeviceWattagesTbl[Device], DeviceWattagesTbl[Power]))</f>
        <v/>
      </c>
      <c r="N92" s="34"/>
      <c r="O92" s="35" t="str">
        <f t="array" ref="O92">IF(ISBLANK(N92),"",XLOOKUP(N92, DeviceWattagesTbl[Device], DeviceWattagesTbl[Power]))</f>
        <v/>
      </c>
      <c r="P92" s="34"/>
      <c r="Q92" s="35" t="str">
        <f t="array" ref="Q92">IF(ISBLANK(P92),"",XLOOKUP(P92, DeviceWattagesTbl[Device], DeviceWattagesTbl[Power]))</f>
        <v/>
      </c>
      <c r="R92" s="34"/>
      <c r="S92" s="35" t="str">
        <f t="array" ref="S92">IF(ISBLANK(R92),"",XLOOKUP(R92, DeviceWattagesTbl[Device], DeviceWattagesTbl[Power]))</f>
        <v/>
      </c>
      <c r="T92" s="34"/>
      <c r="U92" s="35" t="str">
        <f t="array" ref="U92">IF(ISBLANK(T92),"",XLOOKUP(T92, DeviceWattagesTbl[Device], DeviceWattagesTbl[Power]))</f>
        <v/>
      </c>
      <c r="V92" s="34"/>
      <c r="W92" s="35" t="str">
        <f t="array" ref="W92">IF(ISBLANK(V92),"",XLOOKUP(V92, DeviceWattagesTbl[Device], DeviceWattagesTbl[Power]))</f>
        <v/>
      </c>
      <c r="X92" s="34"/>
      <c r="Y92" s="35" t="str">
        <f t="array" ref="Y92">IF(ISBLANK(X92),"",XLOOKUP(X92, DeviceWattagesTbl[Device], DeviceWattagesTbl[Power]))</f>
        <v/>
      </c>
    </row>
    <row r="93" ht="22.5" hidden="1" customHeight="1">
      <c r="A93" s="30" t="s">
        <v>134</v>
      </c>
      <c r="B93" s="31" t="str">
        <f t="array" ref="B93">IF(ISBLANK(A93),"",XLOOKUP(A93, FloorsTbl[Floor], FloorsTbl[Floor name]))</f>
        <v>First floor</v>
      </c>
      <c r="C93" s="30" t="s">
        <v>159</v>
      </c>
      <c r="D93" s="31" t="str">
        <f t="array" ref="D93">IF(ISBLANK(C93),"",XLOOKUP(C93, RoomsTbl[Room], RoomsTbl[Room Name]))</f>
        <v>Kitchen</v>
      </c>
      <c r="E93" s="30" t="s">
        <v>56</v>
      </c>
      <c r="F93" s="32" t="str">
        <f t="shared" si="1"/>
        <v>F-Ki-O04</v>
      </c>
      <c r="G93" s="30" t="s">
        <v>180</v>
      </c>
      <c r="H93" s="30" t="s">
        <v>178</v>
      </c>
      <c r="I93" s="32" t="str">
        <f>IF(ISBLANK(H93),"",VLOOKUP(H93,Breakers!$B$2:$C$44,2))</f>
        <v>Utility Subpanel</v>
      </c>
      <c r="J93" s="32" t="str">
        <f t="shared" si="4"/>
        <v>✔</v>
      </c>
      <c r="K93" s="33">
        <f t="shared" si="3"/>
        <v>0</v>
      </c>
      <c r="L93" s="34"/>
      <c r="M93" s="35" t="str">
        <f t="array" ref="M93">IF(ISBLANK(L93),"",XLOOKUP(L93, DeviceWattagesTbl[Device], DeviceWattagesTbl[Power]))</f>
        <v/>
      </c>
      <c r="N93" s="34"/>
      <c r="O93" s="35" t="str">
        <f t="array" ref="O93">IF(ISBLANK(N93),"",XLOOKUP(N93, DeviceWattagesTbl[Device], DeviceWattagesTbl[Power]))</f>
        <v/>
      </c>
      <c r="P93" s="34"/>
      <c r="Q93" s="35" t="str">
        <f t="array" ref="Q93">IF(ISBLANK(P93),"",XLOOKUP(P93, DeviceWattagesTbl[Device], DeviceWattagesTbl[Power]))</f>
        <v/>
      </c>
      <c r="R93" s="34"/>
      <c r="S93" s="35" t="str">
        <f t="array" ref="S93">IF(ISBLANK(R93),"",XLOOKUP(R93, DeviceWattagesTbl[Device], DeviceWattagesTbl[Power]))</f>
        <v/>
      </c>
      <c r="T93" s="34"/>
      <c r="U93" s="35" t="str">
        <f t="array" ref="U93">IF(ISBLANK(T93),"",XLOOKUP(T93, DeviceWattagesTbl[Device], DeviceWattagesTbl[Power]))</f>
        <v/>
      </c>
      <c r="V93" s="34"/>
      <c r="W93" s="35" t="str">
        <f t="array" ref="W93">IF(ISBLANK(V93),"",XLOOKUP(V93, DeviceWattagesTbl[Device], DeviceWattagesTbl[Power]))</f>
        <v/>
      </c>
      <c r="X93" s="34"/>
      <c r="Y93" s="35" t="str">
        <f t="array" ref="Y93">IF(ISBLANK(X93),"",XLOOKUP(X93, DeviceWattagesTbl[Device], DeviceWattagesTbl[Power]))</f>
        <v/>
      </c>
    </row>
    <row r="94" ht="22.5" hidden="1" customHeight="1">
      <c r="A94" s="30" t="s">
        <v>134</v>
      </c>
      <c r="B94" s="31" t="str">
        <f t="array" ref="B94">IF(ISBLANK(A94),"",XLOOKUP(A94, FloorsTbl[Floor], FloorsTbl[Floor name]))</f>
        <v>First floor</v>
      </c>
      <c r="C94" s="30" t="s">
        <v>159</v>
      </c>
      <c r="D94" s="31" t="str">
        <f t="array" ref="D94">IF(ISBLANK(C94),"",XLOOKUP(C94, RoomsTbl[Room], RoomsTbl[Room Name]))</f>
        <v>Kitchen</v>
      </c>
      <c r="E94" s="30" t="s">
        <v>58</v>
      </c>
      <c r="F94" s="32" t="str">
        <f t="shared" si="1"/>
        <v>F-Ki-O03</v>
      </c>
      <c r="G94" s="30" t="s">
        <v>84</v>
      </c>
      <c r="H94" s="30" t="s">
        <v>181</v>
      </c>
      <c r="I94" s="32" t="str">
        <f>IF(ISBLANK(H94),"",VLOOKUP(H94,Breakers!$B$2:$C$44,2))</f>
        <v>Main</v>
      </c>
      <c r="J94" s="32" t="str">
        <f t="shared" si="4"/>
        <v>✔</v>
      </c>
      <c r="K94" s="33">
        <f t="shared" si="3"/>
        <v>0</v>
      </c>
      <c r="L94" s="34"/>
      <c r="M94" s="35" t="str">
        <f t="array" ref="M94">IF(ISBLANK(L94),"",XLOOKUP(L94, DeviceWattagesTbl[Device], DeviceWattagesTbl[Power]))</f>
        <v/>
      </c>
      <c r="N94" s="34"/>
      <c r="O94" s="35" t="str">
        <f t="array" ref="O94">IF(ISBLANK(N94),"",XLOOKUP(N94, DeviceWattagesTbl[Device], DeviceWattagesTbl[Power]))</f>
        <v/>
      </c>
      <c r="P94" s="34"/>
      <c r="Q94" s="35" t="str">
        <f t="array" ref="Q94">IF(ISBLANK(P94),"",XLOOKUP(P94, DeviceWattagesTbl[Device], DeviceWattagesTbl[Power]))</f>
        <v/>
      </c>
      <c r="R94" s="34"/>
      <c r="S94" s="35" t="str">
        <f t="array" ref="S94">IF(ISBLANK(R94),"",XLOOKUP(R94, DeviceWattagesTbl[Device], DeviceWattagesTbl[Power]))</f>
        <v/>
      </c>
      <c r="T94" s="34"/>
      <c r="U94" s="35" t="str">
        <f t="array" ref="U94">IF(ISBLANK(T94),"",XLOOKUP(T94, DeviceWattagesTbl[Device], DeviceWattagesTbl[Power]))</f>
        <v/>
      </c>
      <c r="V94" s="34"/>
      <c r="W94" s="35" t="str">
        <f t="array" ref="W94">IF(ISBLANK(V94),"",XLOOKUP(V94, DeviceWattagesTbl[Device], DeviceWattagesTbl[Power]))</f>
        <v/>
      </c>
      <c r="X94" s="34"/>
      <c r="Y94" s="35" t="str">
        <f t="array" ref="Y94">IF(ISBLANK(X94),"",XLOOKUP(X94, DeviceWattagesTbl[Device], DeviceWattagesTbl[Power]))</f>
        <v/>
      </c>
    </row>
    <row r="95" ht="22.5" hidden="1" customHeight="1">
      <c r="A95" s="30" t="s">
        <v>134</v>
      </c>
      <c r="B95" s="31" t="str">
        <f t="array" ref="B95">IF(ISBLANK(A95),"",XLOOKUP(A95, FloorsTbl[Floor], FloorsTbl[Floor name]))</f>
        <v>First floor</v>
      </c>
      <c r="C95" s="30" t="s">
        <v>159</v>
      </c>
      <c r="D95" s="31" t="str">
        <f t="array" ref="D95">IF(ISBLANK(C95),"",XLOOKUP(C95, RoomsTbl[Room], RoomsTbl[Room Name]))</f>
        <v>Kitchen</v>
      </c>
      <c r="E95" s="30" t="s">
        <v>60</v>
      </c>
      <c r="F95" s="32" t="str">
        <f t="shared" si="1"/>
        <v>F-Ki-O02</v>
      </c>
      <c r="G95" s="30" t="s">
        <v>55</v>
      </c>
      <c r="H95" s="30" t="s">
        <v>181</v>
      </c>
      <c r="I95" s="32" t="str">
        <f>IF(ISBLANK(H95),"",VLOOKUP(H95,Breakers!$B$2:$C$44,2))</f>
        <v>Main</v>
      </c>
      <c r="J95" s="32" t="str">
        <f t="shared" si="4"/>
        <v>✔</v>
      </c>
      <c r="K95" s="33">
        <f t="shared" si="3"/>
        <v>2100</v>
      </c>
      <c r="L95" s="36" t="s">
        <v>182</v>
      </c>
      <c r="M95" s="35">
        <f t="array" ref="M95">IF(ISBLANK(L95),"",XLOOKUP(L95, DeviceWattagesTbl[Device], DeviceWattagesTbl[Power]))</f>
        <v>300</v>
      </c>
      <c r="N95" s="36" t="s">
        <v>183</v>
      </c>
      <c r="O95" s="35">
        <f t="array" ref="O95">IF(ISBLANK(N95),"",XLOOKUP(N95, DeviceWattagesTbl[Device], DeviceWattagesTbl[Power]))</f>
        <v>1800</v>
      </c>
      <c r="P95" s="34"/>
      <c r="Q95" s="35" t="str">
        <f t="array" ref="Q95">IF(ISBLANK(P95),"",XLOOKUP(P95, DeviceWattagesTbl[Device], DeviceWattagesTbl[Power]))</f>
        <v/>
      </c>
      <c r="R95" s="34"/>
      <c r="S95" s="35" t="str">
        <f t="array" ref="S95">IF(ISBLANK(R95),"",XLOOKUP(R95, DeviceWattagesTbl[Device], DeviceWattagesTbl[Power]))</f>
        <v/>
      </c>
      <c r="T95" s="34"/>
      <c r="U95" s="35" t="str">
        <f t="array" ref="U95">IF(ISBLANK(T95),"",XLOOKUP(T95, DeviceWattagesTbl[Device], DeviceWattagesTbl[Power]))</f>
        <v/>
      </c>
      <c r="V95" s="34"/>
      <c r="W95" s="35" t="str">
        <f t="array" ref="W95">IF(ISBLANK(V95),"",XLOOKUP(V95, DeviceWattagesTbl[Device], DeviceWattagesTbl[Power]))</f>
        <v/>
      </c>
      <c r="X95" s="34"/>
      <c r="Y95" s="35" t="str">
        <f t="array" ref="Y95">IF(ISBLANK(X95),"",XLOOKUP(X95, DeviceWattagesTbl[Device], DeviceWattagesTbl[Power]))</f>
        <v/>
      </c>
    </row>
    <row r="96" ht="22.5" hidden="1" customHeight="1">
      <c r="A96" s="30" t="s">
        <v>134</v>
      </c>
      <c r="B96" s="31" t="str">
        <f t="array" ref="B96">IF(ISBLANK(A96),"",XLOOKUP(A96, FloorsTbl[Floor], FloorsTbl[Floor name]))</f>
        <v>First floor</v>
      </c>
      <c r="C96" s="30" t="s">
        <v>159</v>
      </c>
      <c r="D96" s="31" t="str">
        <f t="array" ref="D96">IF(ISBLANK(C96),"",XLOOKUP(C96, RoomsTbl[Room], RoomsTbl[Room Name]))</f>
        <v>Kitchen</v>
      </c>
      <c r="E96" s="30" t="s">
        <v>38</v>
      </c>
      <c r="F96" s="32" t="str">
        <f t="shared" si="1"/>
        <v>F-Ki-O01</v>
      </c>
      <c r="G96" s="30" t="s">
        <v>39</v>
      </c>
      <c r="H96" s="30" t="s">
        <v>181</v>
      </c>
      <c r="I96" s="32" t="str">
        <f>IF(ISBLANK(H96),"",VLOOKUP(H96,Breakers!$B$2:$C$44,2))</f>
        <v>Main</v>
      </c>
      <c r="J96" s="32" t="str">
        <f t="shared" si="4"/>
        <v>✔</v>
      </c>
      <c r="K96" s="33">
        <f t="shared" si="3"/>
        <v>0</v>
      </c>
      <c r="L96" s="34"/>
      <c r="M96" s="35" t="str">
        <f t="array" ref="M96">IF(ISBLANK(L96),"",XLOOKUP(L96, DeviceWattagesTbl[Device], DeviceWattagesTbl[Power]))</f>
        <v/>
      </c>
      <c r="N96" s="34"/>
      <c r="O96" s="35" t="str">
        <f t="array" ref="O96">IF(ISBLANK(N96),"",XLOOKUP(N96, DeviceWattagesTbl[Device], DeviceWattagesTbl[Power]))</f>
        <v/>
      </c>
      <c r="P96" s="34"/>
      <c r="Q96" s="35" t="str">
        <f t="array" ref="Q96">IF(ISBLANK(P96),"",XLOOKUP(P96, DeviceWattagesTbl[Device], DeviceWattagesTbl[Power]))</f>
        <v/>
      </c>
      <c r="R96" s="34"/>
      <c r="S96" s="35" t="str">
        <f t="array" ref="S96">IF(ISBLANK(R96),"",XLOOKUP(R96, DeviceWattagesTbl[Device], DeviceWattagesTbl[Power]))</f>
        <v/>
      </c>
      <c r="T96" s="34"/>
      <c r="U96" s="35" t="str">
        <f t="array" ref="U96">IF(ISBLANK(T96),"",XLOOKUP(T96, DeviceWattagesTbl[Device], DeviceWattagesTbl[Power]))</f>
        <v/>
      </c>
      <c r="V96" s="34"/>
      <c r="W96" s="35" t="str">
        <f t="array" ref="W96">IF(ISBLANK(V96),"",XLOOKUP(V96, DeviceWattagesTbl[Device], DeviceWattagesTbl[Power]))</f>
        <v/>
      </c>
      <c r="X96" s="34"/>
      <c r="Y96" s="35" t="str">
        <f t="array" ref="Y96">IF(ISBLANK(X96),"",XLOOKUP(X96, DeviceWattagesTbl[Device], DeviceWattagesTbl[Power]))</f>
        <v/>
      </c>
    </row>
    <row r="97" ht="22.5" hidden="1" customHeight="1">
      <c r="A97" s="32" t="s">
        <v>134</v>
      </c>
      <c r="B97" s="31" t="str">
        <f t="array" ref="B97">IF(ISBLANK(A97),"",XLOOKUP(A97, FloorsTbl[Floor], FloorsTbl[Floor name]))</f>
        <v>First floor</v>
      </c>
      <c r="C97" s="30" t="s">
        <v>159</v>
      </c>
      <c r="D97" s="31" t="str">
        <f t="array" ref="D97">IF(ISBLANK(C97),"",XLOOKUP(C97, RoomsTbl[Room], RoomsTbl[Room Name]))</f>
        <v>Kitchen</v>
      </c>
      <c r="E97" s="30" t="s">
        <v>184</v>
      </c>
      <c r="F97" s="32" t="str">
        <f t="shared" si="1"/>
        <v>F-Ki-MW</v>
      </c>
      <c r="G97" s="57" t="s">
        <v>185</v>
      </c>
      <c r="H97" s="30" t="s">
        <v>186</v>
      </c>
      <c r="I97" s="32" t="str">
        <f>IF(ISBLANK(H97),"",VLOOKUP(H97,Breakers!$B$2:$C$44,2))</f>
        <v>Main</v>
      </c>
      <c r="J97" s="32" t="str">
        <f t="shared" si="4"/>
        <v>✔</v>
      </c>
      <c r="K97" s="33">
        <f t="shared" si="3"/>
        <v>0</v>
      </c>
      <c r="L97" s="34"/>
      <c r="M97" s="35" t="str">
        <f t="array" ref="M97">IF(ISBLANK(L97),"",XLOOKUP(L97, DeviceWattagesTbl[Device], DeviceWattagesTbl[Power]))</f>
        <v/>
      </c>
      <c r="N97" s="34"/>
      <c r="O97" s="35" t="str">
        <f t="array" ref="O97">IF(ISBLANK(N97),"",XLOOKUP(N97, DeviceWattagesTbl[Device], DeviceWattagesTbl[Power]))</f>
        <v/>
      </c>
      <c r="P97" s="34"/>
      <c r="Q97" s="35" t="str">
        <f t="array" ref="Q97">IF(ISBLANK(P97),"",XLOOKUP(P97, DeviceWattagesTbl[Device], DeviceWattagesTbl[Power]))</f>
        <v/>
      </c>
      <c r="R97" s="34"/>
      <c r="S97" s="35" t="str">
        <f t="array" ref="S97">IF(ISBLANK(R97),"",XLOOKUP(R97, DeviceWattagesTbl[Device], DeviceWattagesTbl[Power]))</f>
        <v/>
      </c>
      <c r="T97" s="34"/>
      <c r="U97" s="35" t="str">
        <f t="array" ref="U97">IF(ISBLANK(T97),"",XLOOKUP(T97, DeviceWattagesTbl[Device], DeviceWattagesTbl[Power]))</f>
        <v/>
      </c>
      <c r="V97" s="34"/>
      <c r="W97" s="35" t="str">
        <f t="array" ref="W97">IF(ISBLANK(V97),"",XLOOKUP(V97, DeviceWattagesTbl[Device], DeviceWattagesTbl[Power]))</f>
        <v/>
      </c>
      <c r="X97" s="34"/>
      <c r="Y97" s="35" t="str">
        <f t="array" ref="Y97">IF(ISBLANK(X97),"",XLOOKUP(X97, DeviceWattagesTbl[Device], DeviceWattagesTbl[Power]))</f>
        <v/>
      </c>
    </row>
    <row r="98" ht="22.5" hidden="1" customHeight="1">
      <c r="A98" s="30" t="s">
        <v>134</v>
      </c>
      <c r="B98" s="31" t="str">
        <f t="array" ref="B98">IF(ISBLANK(A98),"",XLOOKUP(A98, FloorsTbl[Floor], FloorsTbl[Floor name]))</f>
        <v>First floor</v>
      </c>
      <c r="C98" s="30" t="s">
        <v>159</v>
      </c>
      <c r="D98" s="31" t="str">
        <f t="array" ref="D98">IF(ISBLANK(C98),"",XLOOKUP(C98, RoomsTbl[Room], RoomsTbl[Room Name]))</f>
        <v>Kitchen</v>
      </c>
      <c r="E98" s="30" t="s">
        <v>187</v>
      </c>
      <c r="F98" s="32" t="str">
        <f t="shared" si="1"/>
        <v>F-Ki-L08</v>
      </c>
      <c r="G98" s="30" t="s">
        <v>188</v>
      </c>
      <c r="H98" s="30" t="s">
        <v>178</v>
      </c>
      <c r="I98" s="32" t="str">
        <f>IF(ISBLANK(H98),"",VLOOKUP(H98,Breakers!$B$2:$C$44,2))</f>
        <v>Utility Subpanel</v>
      </c>
      <c r="J98" s="32" t="str">
        <f t="shared" si="4"/>
        <v>✔</v>
      </c>
      <c r="K98" s="33">
        <f t="shared" si="3"/>
        <v>30</v>
      </c>
      <c r="L98" s="36" t="s">
        <v>43</v>
      </c>
      <c r="M98" s="35">
        <f t="array" ref="M98">IF(ISBLANK(L98),"",XLOOKUP(L98, DeviceWattagesTbl[Device], DeviceWattagesTbl[Power]))</f>
        <v>30</v>
      </c>
      <c r="N98" s="34"/>
      <c r="O98" s="35" t="str">
        <f t="array" ref="O98">IF(ISBLANK(N98),"",XLOOKUP(N98, DeviceWattagesTbl[Device], DeviceWattagesTbl[Power]))</f>
        <v/>
      </c>
      <c r="P98" s="34"/>
      <c r="Q98" s="35" t="str">
        <f t="array" ref="Q98">IF(ISBLANK(P98),"",XLOOKUP(P98, DeviceWattagesTbl[Device], DeviceWattagesTbl[Power]))</f>
        <v/>
      </c>
      <c r="R98" s="34"/>
      <c r="S98" s="35" t="str">
        <f t="array" ref="S98">IF(ISBLANK(R98),"",XLOOKUP(R98, DeviceWattagesTbl[Device], DeviceWattagesTbl[Power]))</f>
        <v/>
      </c>
      <c r="T98" s="34"/>
      <c r="U98" s="35" t="str">
        <f t="array" ref="U98">IF(ISBLANK(T98),"",XLOOKUP(T98, DeviceWattagesTbl[Device], DeviceWattagesTbl[Power]))</f>
        <v/>
      </c>
      <c r="V98" s="34"/>
      <c r="W98" s="35" t="str">
        <f t="array" ref="W98">IF(ISBLANK(V98),"",XLOOKUP(V98, DeviceWattagesTbl[Device], DeviceWattagesTbl[Power]))</f>
        <v/>
      </c>
      <c r="X98" s="34"/>
      <c r="Y98" s="35" t="str">
        <f t="array" ref="Y98">IF(ISBLANK(X98),"",XLOOKUP(X98, DeviceWattagesTbl[Device], DeviceWattagesTbl[Power]))</f>
        <v/>
      </c>
    </row>
    <row r="99" ht="22.5" hidden="1" customHeight="1">
      <c r="A99" s="32" t="s">
        <v>134</v>
      </c>
      <c r="B99" s="31" t="str">
        <f t="array" ref="B99">IF(ISBLANK(A99),"",XLOOKUP(A99, FloorsTbl[Floor], FloorsTbl[Floor name]))</f>
        <v>First floor</v>
      </c>
      <c r="C99" s="30" t="s">
        <v>159</v>
      </c>
      <c r="D99" s="31" t="str">
        <f t="array" ref="D99">IF(ISBLANK(C99),"",XLOOKUP(C99, RoomsTbl[Room], RoomsTbl[Room Name]))</f>
        <v>Kitchen</v>
      </c>
      <c r="E99" s="30" t="s">
        <v>189</v>
      </c>
      <c r="F99" s="32" t="str">
        <f t="shared" si="1"/>
        <v>F-Ki-L07</v>
      </c>
      <c r="G99" s="57" t="s">
        <v>190</v>
      </c>
      <c r="H99" s="30" t="s">
        <v>142</v>
      </c>
      <c r="I99" s="32" t="str">
        <f>IF(ISBLANK(H99),"",VLOOKUP(H99,Breakers!$B$2:$C$44,2))</f>
        <v>Main</v>
      </c>
      <c r="J99" s="32" t="str">
        <f t="shared" si="4"/>
        <v>✔</v>
      </c>
      <c r="K99" s="33">
        <f t="shared" si="3"/>
        <v>30</v>
      </c>
      <c r="L99" s="36" t="s">
        <v>43</v>
      </c>
      <c r="M99" s="35">
        <f t="array" ref="M99">IF(ISBLANK(L99),"",XLOOKUP(L99, DeviceWattagesTbl[Device], DeviceWattagesTbl[Power]))</f>
        <v>30</v>
      </c>
      <c r="N99" s="34"/>
      <c r="O99" s="35" t="str">
        <f t="array" ref="O99">IF(ISBLANK(N99),"",XLOOKUP(N99, DeviceWattagesTbl[Device], DeviceWattagesTbl[Power]))</f>
        <v/>
      </c>
      <c r="P99" s="34"/>
      <c r="Q99" s="35" t="str">
        <f t="array" ref="Q99">IF(ISBLANK(P99),"",XLOOKUP(P99, DeviceWattagesTbl[Device], DeviceWattagesTbl[Power]))</f>
        <v/>
      </c>
      <c r="R99" s="34"/>
      <c r="S99" s="35" t="str">
        <f t="array" ref="S99">IF(ISBLANK(R99),"",XLOOKUP(R99, DeviceWattagesTbl[Device], DeviceWattagesTbl[Power]))</f>
        <v/>
      </c>
      <c r="T99" s="34"/>
      <c r="U99" s="35" t="str">
        <f t="array" ref="U99">IF(ISBLANK(T99),"",XLOOKUP(T99, DeviceWattagesTbl[Device], DeviceWattagesTbl[Power]))</f>
        <v/>
      </c>
      <c r="V99" s="34"/>
      <c r="W99" s="35" t="str">
        <f t="array" ref="W99">IF(ISBLANK(V99),"",XLOOKUP(V99, DeviceWattagesTbl[Device], DeviceWattagesTbl[Power]))</f>
        <v/>
      </c>
      <c r="X99" s="34"/>
      <c r="Y99" s="35" t="str">
        <f t="array" ref="Y99">IF(ISBLANK(X99),"",XLOOKUP(X99, DeviceWattagesTbl[Device], DeviceWattagesTbl[Power]))</f>
        <v/>
      </c>
    </row>
    <row r="100" ht="22.5" hidden="1" customHeight="1">
      <c r="A100" s="32" t="s">
        <v>134</v>
      </c>
      <c r="B100" s="31" t="str">
        <f t="array" ref="B100">IF(ISBLANK(A100),"",XLOOKUP(A100, FloorsTbl[Floor], FloorsTbl[Floor name]))</f>
        <v>First floor</v>
      </c>
      <c r="C100" s="30" t="s">
        <v>159</v>
      </c>
      <c r="D100" s="31" t="str">
        <f t="array" ref="D100">IF(ISBLANK(C100),"",XLOOKUP(C100, RoomsTbl[Room], RoomsTbl[Room Name]))</f>
        <v>Kitchen</v>
      </c>
      <c r="E100" s="30" t="s">
        <v>191</v>
      </c>
      <c r="F100" s="32" t="str">
        <f t="shared" si="1"/>
        <v>F-Ki-L06</v>
      </c>
      <c r="G100" s="57" t="s">
        <v>192</v>
      </c>
      <c r="H100" s="30" t="s">
        <v>175</v>
      </c>
      <c r="I100" s="32" t="str">
        <f>IF(ISBLANK(H100),"",VLOOKUP(H100,Breakers!$B$2:$C$44,2))</f>
        <v>Main</v>
      </c>
      <c r="J100" s="32" t="str">
        <f t="shared" si="4"/>
        <v>✔</v>
      </c>
      <c r="K100" s="33">
        <f t="shared" si="3"/>
        <v>60</v>
      </c>
      <c r="L100" s="36" t="s">
        <v>43</v>
      </c>
      <c r="M100" s="35">
        <f t="array" ref="M100">IF(ISBLANK(L100),"",XLOOKUP(L100, DeviceWattagesTbl[Device], DeviceWattagesTbl[Power]))</f>
        <v>30</v>
      </c>
      <c r="N100" s="36" t="s">
        <v>43</v>
      </c>
      <c r="O100" s="35">
        <f t="array" ref="O100">IF(ISBLANK(N100),"",XLOOKUP(N100, DeviceWattagesTbl[Device], DeviceWattagesTbl[Power]))</f>
        <v>30</v>
      </c>
      <c r="P100" s="34"/>
      <c r="Q100" s="35" t="str">
        <f t="array" ref="Q100">IF(ISBLANK(P100),"",XLOOKUP(P100, DeviceWattagesTbl[Device], DeviceWattagesTbl[Power]))</f>
        <v/>
      </c>
      <c r="R100" s="34"/>
      <c r="S100" s="35" t="str">
        <f t="array" ref="S100">IF(ISBLANK(R100),"",XLOOKUP(R100, DeviceWattagesTbl[Device], DeviceWattagesTbl[Power]))</f>
        <v/>
      </c>
      <c r="T100" s="34"/>
      <c r="U100" s="35" t="str">
        <f t="array" ref="U100">IF(ISBLANK(T100),"",XLOOKUP(T100, DeviceWattagesTbl[Device], DeviceWattagesTbl[Power]))</f>
        <v/>
      </c>
      <c r="V100" s="34"/>
      <c r="W100" s="35" t="str">
        <f t="array" ref="W100">IF(ISBLANK(V100),"",XLOOKUP(V100, DeviceWattagesTbl[Device], DeviceWattagesTbl[Power]))</f>
        <v/>
      </c>
      <c r="X100" s="34"/>
      <c r="Y100" s="35" t="str">
        <f t="array" ref="Y100">IF(ISBLANK(X100),"",XLOOKUP(X100, DeviceWattagesTbl[Device], DeviceWattagesTbl[Power]))</f>
        <v/>
      </c>
    </row>
    <row r="101" ht="22.5" hidden="1" customHeight="1">
      <c r="A101" s="30" t="s">
        <v>134</v>
      </c>
      <c r="B101" s="31" t="str">
        <f t="array" ref="B101">IF(ISBLANK(A101),"",XLOOKUP(A101, FloorsTbl[Floor], FloorsTbl[Floor name]))</f>
        <v>First floor</v>
      </c>
      <c r="C101" s="30" t="s">
        <v>159</v>
      </c>
      <c r="D101" s="31" t="str">
        <f t="array" ref="D101">IF(ISBLANK(C101),"",XLOOKUP(C101, RoomsTbl[Room], RoomsTbl[Room Name]))</f>
        <v>Kitchen</v>
      </c>
      <c r="E101" s="30" t="s">
        <v>193</v>
      </c>
      <c r="F101" s="32" t="str">
        <f t="shared" si="1"/>
        <v>F-Ki-L05</v>
      </c>
      <c r="G101" s="30" t="s">
        <v>194</v>
      </c>
      <c r="H101" s="30" t="s">
        <v>142</v>
      </c>
      <c r="I101" s="32" t="str">
        <f>IF(ISBLANK(H101),"",VLOOKUP(H101,Breakers!$B$2:$C$44,2))</f>
        <v>Main</v>
      </c>
      <c r="J101" s="32" t="str">
        <f t="shared" si="4"/>
        <v>✔</v>
      </c>
      <c r="K101" s="33">
        <f t="shared" si="3"/>
        <v>30</v>
      </c>
      <c r="L101" s="36" t="s">
        <v>43</v>
      </c>
      <c r="M101" s="35">
        <f t="array" ref="M101">IF(ISBLANK(L101),"",XLOOKUP(L101, DeviceWattagesTbl[Device], DeviceWattagesTbl[Power]))</f>
        <v>30</v>
      </c>
      <c r="N101" s="34"/>
      <c r="O101" s="35" t="str">
        <f t="array" ref="O101">IF(ISBLANK(N101),"",XLOOKUP(N101, DeviceWattagesTbl[Device], DeviceWattagesTbl[Power]))</f>
        <v/>
      </c>
      <c r="P101" s="34"/>
      <c r="Q101" s="35" t="str">
        <f t="array" ref="Q101">IF(ISBLANK(P101),"",XLOOKUP(P101, DeviceWattagesTbl[Device], DeviceWattagesTbl[Power]))</f>
        <v/>
      </c>
      <c r="R101" s="34"/>
      <c r="S101" s="35" t="str">
        <f t="array" ref="S101">IF(ISBLANK(R101),"",XLOOKUP(R101, DeviceWattagesTbl[Device], DeviceWattagesTbl[Power]))</f>
        <v/>
      </c>
      <c r="T101" s="34"/>
      <c r="U101" s="35" t="str">
        <f t="array" ref="U101">IF(ISBLANK(T101),"",XLOOKUP(T101, DeviceWattagesTbl[Device], DeviceWattagesTbl[Power]))</f>
        <v/>
      </c>
      <c r="V101" s="34"/>
      <c r="W101" s="35" t="str">
        <f t="array" ref="W101">IF(ISBLANK(V101),"",XLOOKUP(V101, DeviceWattagesTbl[Device], DeviceWattagesTbl[Power]))</f>
        <v/>
      </c>
      <c r="X101" s="34"/>
      <c r="Y101" s="35" t="str">
        <f t="array" ref="Y101">IF(ISBLANK(X101),"",XLOOKUP(X101, DeviceWattagesTbl[Device], DeviceWattagesTbl[Power]))</f>
        <v/>
      </c>
    </row>
    <row r="102" ht="22.5" hidden="1" customHeight="1">
      <c r="A102" s="30" t="s">
        <v>134</v>
      </c>
      <c r="B102" s="31" t="str">
        <f t="array" ref="B102">IF(ISBLANK(A102),"",XLOOKUP(A102, FloorsTbl[Floor], FloorsTbl[Floor name]))</f>
        <v>First floor</v>
      </c>
      <c r="C102" s="30" t="s">
        <v>159</v>
      </c>
      <c r="D102" s="31" t="str">
        <f t="array" ref="D102">IF(ISBLANK(C102),"",XLOOKUP(C102, RoomsTbl[Room], RoomsTbl[Room Name]))</f>
        <v>Kitchen</v>
      </c>
      <c r="E102" s="30" t="s">
        <v>195</v>
      </c>
      <c r="F102" s="32" t="str">
        <f t="shared" si="1"/>
        <v>F-Ki-L04</v>
      </c>
      <c r="G102" s="30" t="s">
        <v>196</v>
      </c>
      <c r="H102" s="30" t="s">
        <v>175</v>
      </c>
      <c r="I102" s="32" t="str">
        <f>IF(ISBLANK(H102),"",VLOOKUP(H102,Breakers!$B$2:$C$44,2))</f>
        <v>Main</v>
      </c>
      <c r="J102" s="32" t="str">
        <f t="shared" si="4"/>
        <v>✔</v>
      </c>
      <c r="K102" s="33">
        <f t="shared" si="3"/>
        <v>30</v>
      </c>
      <c r="L102" s="36" t="s">
        <v>43</v>
      </c>
      <c r="M102" s="35">
        <f t="array" ref="M102">IF(ISBLANK(L102),"",XLOOKUP(L102, DeviceWattagesTbl[Device], DeviceWattagesTbl[Power]))</f>
        <v>30</v>
      </c>
      <c r="N102" s="34"/>
      <c r="O102" s="35" t="str">
        <f t="array" ref="O102">IF(ISBLANK(N102),"",XLOOKUP(N102, DeviceWattagesTbl[Device], DeviceWattagesTbl[Power]))</f>
        <v/>
      </c>
      <c r="P102" s="34"/>
      <c r="Q102" s="35" t="str">
        <f t="array" ref="Q102">IF(ISBLANK(P102),"",XLOOKUP(P102, DeviceWattagesTbl[Device], DeviceWattagesTbl[Power]))</f>
        <v/>
      </c>
      <c r="R102" s="34"/>
      <c r="S102" s="35" t="str">
        <f t="array" ref="S102">IF(ISBLANK(R102),"",XLOOKUP(R102, DeviceWattagesTbl[Device], DeviceWattagesTbl[Power]))</f>
        <v/>
      </c>
      <c r="T102" s="34"/>
      <c r="U102" s="35" t="str">
        <f t="array" ref="U102">IF(ISBLANK(T102),"",XLOOKUP(T102, DeviceWattagesTbl[Device], DeviceWattagesTbl[Power]))</f>
        <v/>
      </c>
      <c r="V102" s="34"/>
      <c r="W102" s="35" t="str">
        <f t="array" ref="W102">IF(ISBLANK(V102),"",XLOOKUP(V102, DeviceWattagesTbl[Device], DeviceWattagesTbl[Power]))</f>
        <v/>
      </c>
      <c r="X102" s="34"/>
      <c r="Y102" s="35" t="str">
        <f t="array" ref="Y102">IF(ISBLANK(X102),"",XLOOKUP(X102, DeviceWattagesTbl[Device], DeviceWattagesTbl[Power]))</f>
        <v/>
      </c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</row>
    <row r="103" ht="22.5" hidden="1" customHeight="1">
      <c r="A103" s="42" t="s">
        <v>134</v>
      </c>
      <c r="B103" s="41" t="str">
        <f t="array" ref="B103">IF(ISBLANK(A103),"",XLOOKUP(A103, Floors!$A$2:$A$6, Floors!$B$2:$B$6))</f>
        <v>First floor</v>
      </c>
      <c r="C103" s="41" t="s">
        <v>159</v>
      </c>
      <c r="D103" s="41" t="str">
        <f t="array" ref="D103">IF(ISBLANK(C103),"",XLOOKUP(C103, Rooms!$A$2:$A$29, Rooms!$B$2:$B$29))</f>
        <v>Kitchen</v>
      </c>
      <c r="E103" s="40" t="s">
        <v>197</v>
      </c>
      <c r="F103" s="41" t="str">
        <f t="shared" si="1"/>
        <v>F-Ki-LS03</v>
      </c>
      <c r="G103" s="40" t="s">
        <v>198</v>
      </c>
      <c r="H103" s="41" t="s">
        <v>65</v>
      </c>
      <c r="I103" s="41" t="str">
        <f>IF(ISBLANK(H103),"",VLOOKUP(H103,Breakers!$B$2:$C$44,2))</f>
        <v>Main</v>
      </c>
      <c r="J103" s="41" t="str">
        <f t="shared" si="4"/>
        <v>✔</v>
      </c>
      <c r="K103" s="58">
        <v>0.0</v>
      </c>
      <c r="L103" s="59" t="s">
        <v>68</v>
      </c>
      <c r="M103" s="43">
        <f t="array" ref="M103">IF(ISBLANK(L103),"",XLOOKUP(L103, 'Device Wattages'!$A$2:$A$54, 'Device Wattages'!$E$2:$E$54))</f>
        <v>0</v>
      </c>
      <c r="N103" s="45"/>
      <c r="O103" s="46" t="str">
        <f t="array" ref="O103">IF(ISBLANK(N103),"",XLOOKUP(N103, 'Device Wattages'!$A$2:$A$54, 'Device Wattages'!$E$2:$E$54))</f>
        <v/>
      </c>
      <c r="P103" s="45"/>
      <c r="Q103" s="46" t="str">
        <f t="array" ref="Q103">IF(ISBLANK(P103),"",XLOOKUP(P103, 'Device Wattages'!$A$2:$A$54, 'Device Wattages'!$E$2:$E$54))</f>
        <v/>
      </c>
      <c r="R103" s="45"/>
      <c r="S103" s="46" t="str">
        <f t="array" ref="S103">IF(ISBLANK(R103),"",XLOOKUP(R103, 'Device Wattages'!$A$2:$A$54, 'Device Wattages'!$E$2:$E$54))</f>
        <v/>
      </c>
      <c r="T103" s="45"/>
      <c r="U103" s="46" t="str">
        <f t="array" ref="U103">IF(ISBLANK(T103),"",XLOOKUP(T103, 'Device Wattages'!$A$2:$A$54, 'Device Wattages'!$E$2:$E$54))</f>
        <v/>
      </c>
      <c r="V103" s="45"/>
      <c r="W103" s="46" t="str">
        <f t="array" ref="W103">IF(ISBLANK(V103),"",XLOOKUP(V103, 'Device Wattages'!$A$2:$A$54, 'Device Wattages'!$E$2:$E$54))</f>
        <v/>
      </c>
      <c r="X103" s="45"/>
      <c r="Y103" s="47" t="str">
        <f t="array" ref="Y103">IF(ISBLANK(X103),"",XLOOKUP(X103, 'Device Wattages'!$A$2:$A$54, 'Device Wattages'!$E$2:$E$54))</f>
        <v/>
      </c>
    </row>
    <row r="104" ht="22.5" hidden="1" customHeight="1">
      <c r="A104" s="30" t="s">
        <v>134</v>
      </c>
      <c r="B104" s="31" t="str">
        <f t="array" ref="B104">IF(ISBLANK(A104),"",XLOOKUP(A104, FloorsTbl[Floor], FloorsTbl[Floor name]))</f>
        <v>First floor</v>
      </c>
      <c r="C104" s="30" t="s">
        <v>159</v>
      </c>
      <c r="D104" s="31" t="str">
        <f t="array" ref="D104">IF(ISBLANK(C104),"",XLOOKUP(C104, RoomsTbl[Room], RoomsTbl[Room Name]))</f>
        <v>Kitchen</v>
      </c>
      <c r="E104" s="30" t="s">
        <v>113</v>
      </c>
      <c r="F104" s="32" t="str">
        <f t="shared" si="1"/>
        <v>F-Ki-L03</v>
      </c>
      <c r="G104" s="30" t="s">
        <v>199</v>
      </c>
      <c r="H104" s="30" t="s">
        <v>65</v>
      </c>
      <c r="I104" s="32" t="str">
        <f>IF(ISBLANK(H104),"",VLOOKUP(H104,Breakers!$B$2:$C$44,2))</f>
        <v>Main</v>
      </c>
      <c r="J104" s="32" t="str">
        <f t="shared" si="4"/>
        <v>✔</v>
      </c>
      <c r="K104" s="33">
        <f t="shared" ref="K104:K182" si="5">+M104+O104+Q104+S104+U104+W104+Y104</f>
        <v>30</v>
      </c>
      <c r="L104" s="36" t="s">
        <v>43</v>
      </c>
      <c r="M104" s="35">
        <f t="array" ref="M104">IF(ISBLANK(L104),"",XLOOKUP(L104, DeviceWattagesTbl[Device], DeviceWattagesTbl[Power]))</f>
        <v>30</v>
      </c>
      <c r="N104" s="34"/>
      <c r="O104" s="35" t="str">
        <f t="array" ref="O104">IF(ISBLANK(N104),"",XLOOKUP(N104, DeviceWattagesTbl[Device], DeviceWattagesTbl[Power]))</f>
        <v/>
      </c>
      <c r="P104" s="34"/>
      <c r="Q104" s="35" t="str">
        <f t="array" ref="Q104">IF(ISBLANK(P104),"",XLOOKUP(P104, DeviceWattagesTbl[Device], DeviceWattagesTbl[Power]))</f>
        <v/>
      </c>
      <c r="R104" s="34"/>
      <c r="S104" s="35" t="str">
        <f t="array" ref="S104">IF(ISBLANK(R104),"",XLOOKUP(R104, DeviceWattagesTbl[Device], DeviceWattagesTbl[Power]))</f>
        <v/>
      </c>
      <c r="T104" s="34"/>
      <c r="U104" s="35" t="str">
        <f t="array" ref="U104">IF(ISBLANK(T104),"",XLOOKUP(T104, DeviceWattagesTbl[Device], DeviceWattagesTbl[Power]))</f>
        <v/>
      </c>
      <c r="V104" s="34"/>
      <c r="W104" s="35" t="str">
        <f t="array" ref="W104">IF(ISBLANK(V104),"",XLOOKUP(V104, DeviceWattagesTbl[Device], DeviceWattagesTbl[Power]))</f>
        <v/>
      </c>
      <c r="X104" s="34"/>
      <c r="Y104" s="35" t="str">
        <f t="array" ref="Y104">IF(ISBLANK(X104),"",XLOOKUP(X104, DeviceWattagesTbl[Device], DeviceWattagesTbl[Power]))</f>
        <v/>
      </c>
    </row>
    <row r="105" ht="22.5" hidden="1" customHeight="1">
      <c r="A105" s="30" t="s">
        <v>134</v>
      </c>
      <c r="B105" s="31" t="str">
        <f t="array" ref="B105">IF(ISBLANK(A105),"",XLOOKUP(A105, FloorsTbl[Floor], FloorsTbl[Floor name]))</f>
        <v>First floor</v>
      </c>
      <c r="C105" s="30" t="s">
        <v>159</v>
      </c>
      <c r="D105" s="31" t="str">
        <f t="array" ref="D105">IF(ISBLANK(C105),"",XLOOKUP(C105, RoomsTbl[Room], RoomsTbl[Room Name]))</f>
        <v>Kitchen</v>
      </c>
      <c r="E105" s="30" t="s">
        <v>103</v>
      </c>
      <c r="F105" s="32" t="str">
        <f t="shared" si="1"/>
        <v>F-Ki-L02</v>
      </c>
      <c r="G105" s="30" t="s">
        <v>200</v>
      </c>
      <c r="H105" s="30" t="s">
        <v>142</v>
      </c>
      <c r="I105" s="32" t="str">
        <f>IF(ISBLANK(H105),"",VLOOKUP(H105,Breakers!$B$2:$C$44,2))</f>
        <v>Main</v>
      </c>
      <c r="J105" s="32" t="str">
        <f t="shared" si="4"/>
        <v>✔</v>
      </c>
      <c r="K105" s="33">
        <f t="shared" si="5"/>
        <v>30</v>
      </c>
      <c r="L105" s="36" t="s">
        <v>43</v>
      </c>
      <c r="M105" s="35">
        <f t="array" ref="M105">IF(ISBLANK(L105),"",XLOOKUP(L105, DeviceWattagesTbl[Device], DeviceWattagesTbl[Power]))</f>
        <v>30</v>
      </c>
      <c r="N105" s="34"/>
      <c r="O105" s="35" t="str">
        <f t="array" ref="O105">IF(ISBLANK(N105),"",XLOOKUP(N105, DeviceWattagesTbl[Device], DeviceWattagesTbl[Power]))</f>
        <v/>
      </c>
      <c r="P105" s="34"/>
      <c r="Q105" s="35" t="str">
        <f t="array" ref="Q105">IF(ISBLANK(P105),"",XLOOKUP(P105, DeviceWattagesTbl[Device], DeviceWattagesTbl[Power]))</f>
        <v/>
      </c>
      <c r="R105" s="34"/>
      <c r="S105" s="35" t="str">
        <f t="array" ref="S105">IF(ISBLANK(R105),"",XLOOKUP(R105, DeviceWattagesTbl[Device], DeviceWattagesTbl[Power]))</f>
        <v/>
      </c>
      <c r="T105" s="34"/>
      <c r="U105" s="35" t="str">
        <f t="array" ref="U105">IF(ISBLANK(T105),"",XLOOKUP(T105, DeviceWattagesTbl[Device], DeviceWattagesTbl[Power]))</f>
        <v/>
      </c>
      <c r="V105" s="34"/>
      <c r="W105" s="35" t="str">
        <f t="array" ref="W105">IF(ISBLANK(V105),"",XLOOKUP(V105, DeviceWattagesTbl[Device], DeviceWattagesTbl[Power]))</f>
        <v/>
      </c>
      <c r="X105" s="34"/>
      <c r="Y105" s="35" t="str">
        <f t="array" ref="Y105">IF(ISBLANK(X105),"",XLOOKUP(X105, DeviceWattagesTbl[Device], DeviceWattagesTbl[Power]))</f>
        <v/>
      </c>
    </row>
    <row r="106" ht="22.5" hidden="1" customHeight="1">
      <c r="A106" s="30" t="s">
        <v>134</v>
      </c>
      <c r="B106" s="31" t="str">
        <f t="array" ref="B106">IF(ISBLANK(A106),"",XLOOKUP(A106, FloorsTbl[Floor], FloorsTbl[Floor name]))</f>
        <v>First floor</v>
      </c>
      <c r="C106" s="30" t="s">
        <v>159</v>
      </c>
      <c r="D106" s="31" t="str">
        <f t="array" ref="D106">IF(ISBLANK(C106),"",XLOOKUP(C106, RoomsTbl[Room], RoomsTbl[Room Name]))</f>
        <v>Kitchen</v>
      </c>
      <c r="E106" s="30" t="s">
        <v>41</v>
      </c>
      <c r="F106" s="32" t="str">
        <f t="shared" si="1"/>
        <v>F-Ki-L01</v>
      </c>
      <c r="G106" s="30" t="s">
        <v>201</v>
      </c>
      <c r="H106" s="30" t="s">
        <v>138</v>
      </c>
      <c r="I106" s="32" t="str">
        <f>IF(ISBLANK(H106),"",VLOOKUP(H106,Breakers!$B$2:$C$44,2))</f>
        <v>Main</v>
      </c>
      <c r="J106" s="32" t="str">
        <f t="shared" si="4"/>
        <v>✔</v>
      </c>
      <c r="K106" s="33">
        <f t="shared" si="5"/>
        <v>180</v>
      </c>
      <c r="L106" s="36" t="s">
        <v>43</v>
      </c>
      <c r="M106" s="35">
        <f t="array" ref="M106">IF(ISBLANK(L106),"",XLOOKUP(L106, DeviceWattagesTbl[Device], DeviceWattagesTbl[Power]))</f>
        <v>30</v>
      </c>
      <c r="N106" s="36" t="s">
        <v>43</v>
      </c>
      <c r="O106" s="35">
        <f t="array" ref="O106">IF(ISBLANK(N106),"",XLOOKUP(N106, DeviceWattagesTbl[Device], DeviceWattagesTbl[Power]))</f>
        <v>30</v>
      </c>
      <c r="P106" s="36" t="s">
        <v>43</v>
      </c>
      <c r="Q106" s="35">
        <f t="array" ref="Q106">IF(ISBLANK(P106),"",XLOOKUP(P106, DeviceWattagesTbl[Device], DeviceWattagesTbl[Power]))</f>
        <v>30</v>
      </c>
      <c r="R106" s="36" t="s">
        <v>43</v>
      </c>
      <c r="S106" s="35">
        <f t="array" ref="S106">IF(ISBLANK(R106),"",XLOOKUP(R106, DeviceWattagesTbl[Device], DeviceWattagesTbl[Power]))</f>
        <v>30</v>
      </c>
      <c r="T106" s="36" t="s">
        <v>43</v>
      </c>
      <c r="U106" s="35">
        <f t="array" ref="U106">IF(ISBLANK(T106),"",XLOOKUP(T106, DeviceWattagesTbl[Device], DeviceWattagesTbl[Power]))</f>
        <v>30</v>
      </c>
      <c r="V106" s="36" t="s">
        <v>43</v>
      </c>
      <c r="W106" s="35">
        <f t="array" ref="W106">IF(ISBLANK(V106),"",XLOOKUP(V106, DeviceWattagesTbl[Device], DeviceWattagesTbl[Power]))</f>
        <v>30</v>
      </c>
      <c r="X106" s="34"/>
      <c r="Y106" s="35" t="str">
        <f t="array" ref="Y106">IF(ISBLANK(X106),"",XLOOKUP(X106, DeviceWattagesTbl[Device], DeviceWattagesTbl[Power]))</f>
        <v/>
      </c>
    </row>
    <row r="107" ht="22.5" hidden="1" customHeight="1">
      <c r="A107" s="32" t="s">
        <v>134</v>
      </c>
      <c r="B107" s="31" t="str">
        <f t="array" ref="B107">IF(ISBLANK(A107),"",XLOOKUP(A107, FloorsTbl[Floor], FloorsTbl[Floor name]))</f>
        <v>First floor</v>
      </c>
      <c r="C107" s="30" t="s">
        <v>159</v>
      </c>
      <c r="D107" s="31" t="str">
        <f t="array" ref="D107">IF(ISBLANK(C107),"",XLOOKUP(C107, RoomsTbl[Room], RoomsTbl[Room Name]))</f>
        <v>Kitchen</v>
      </c>
      <c r="E107" s="30" t="s">
        <v>202</v>
      </c>
      <c r="F107" s="32" t="str">
        <f t="shared" si="1"/>
        <v>F-Ki-DW</v>
      </c>
      <c r="G107" s="57" t="s">
        <v>203</v>
      </c>
      <c r="H107" s="30" t="s">
        <v>204</v>
      </c>
      <c r="I107" s="32" t="str">
        <f>IF(ISBLANK(H107),"",VLOOKUP(H107,Breakers!$B$2:$C$44,2))</f>
        <v>Main</v>
      </c>
      <c r="J107" s="32" t="str">
        <f t="shared" si="4"/>
        <v>✔</v>
      </c>
      <c r="K107" s="33">
        <f t="shared" si="5"/>
        <v>1200</v>
      </c>
      <c r="L107" s="36" t="s">
        <v>203</v>
      </c>
      <c r="M107" s="35">
        <f t="array" ref="M107">IF(ISBLANK(L107),"",XLOOKUP(L107, DeviceWattagesTbl[Device], DeviceWattagesTbl[Power]))</f>
        <v>1200</v>
      </c>
      <c r="N107" s="34"/>
      <c r="O107" s="35" t="str">
        <f t="array" ref="O107">IF(ISBLANK(N107),"",XLOOKUP(N107, DeviceWattagesTbl[Device], DeviceWattagesTbl[Power]))</f>
        <v/>
      </c>
      <c r="P107" s="34"/>
      <c r="Q107" s="35" t="str">
        <f t="array" ref="Q107">IF(ISBLANK(P107),"",XLOOKUP(P107, DeviceWattagesTbl[Device], DeviceWattagesTbl[Power]))</f>
        <v/>
      </c>
      <c r="R107" s="34"/>
      <c r="S107" s="35" t="str">
        <f t="array" ref="S107">IF(ISBLANK(R107),"",XLOOKUP(R107, DeviceWattagesTbl[Device], DeviceWattagesTbl[Power]))</f>
        <v/>
      </c>
      <c r="T107" s="34"/>
      <c r="U107" s="35" t="str">
        <f t="array" ref="U107">IF(ISBLANK(T107),"",XLOOKUP(T107, DeviceWattagesTbl[Device], DeviceWattagesTbl[Power]))</f>
        <v/>
      </c>
      <c r="V107" s="34"/>
      <c r="W107" s="35" t="str">
        <f t="array" ref="W107">IF(ISBLANK(V107),"",XLOOKUP(V107, DeviceWattagesTbl[Device], DeviceWattagesTbl[Power]))</f>
        <v/>
      </c>
      <c r="X107" s="34"/>
      <c r="Y107" s="35" t="str">
        <f t="array" ref="Y107">IF(ISBLANK(X107),"",XLOOKUP(X107, DeviceWattagesTbl[Device], DeviceWattagesTbl[Power]))</f>
        <v/>
      </c>
    </row>
    <row r="108" ht="22.5" hidden="1" customHeight="1">
      <c r="A108" s="30" t="s">
        <v>134</v>
      </c>
      <c r="B108" s="31" t="str">
        <f t="array" ref="B108">IF(ISBLANK(A108),"",XLOOKUP(A108, FloorsTbl[Floor], FloorsTbl[Floor name]))</f>
        <v>First floor</v>
      </c>
      <c r="C108" s="30" t="s">
        <v>205</v>
      </c>
      <c r="D108" s="31" t="str">
        <f t="array" ref="D108">IF(ISBLANK(C108),"",XLOOKUP(C108, RoomsTbl[Room], RoomsTbl[Room Name]))</f>
        <v>#N/A</v>
      </c>
      <c r="E108" s="30" t="s">
        <v>56</v>
      </c>
      <c r="F108" s="32" t="str">
        <f t="shared" si="1"/>
        <v>F-H-O04</v>
      </c>
      <c r="G108" s="30" t="s">
        <v>206</v>
      </c>
      <c r="H108" s="30" t="s">
        <v>207</v>
      </c>
      <c r="I108" s="32" t="str">
        <f>IF(ISBLANK(H108),"",VLOOKUP(H108,Breakers!$B$2:$C$44,2))</f>
        <v>Main</v>
      </c>
      <c r="J108" s="32" t="str">
        <f t="shared" si="4"/>
        <v>✔</v>
      </c>
      <c r="K108" s="33">
        <f t="shared" si="5"/>
        <v>0</v>
      </c>
      <c r="L108" s="34"/>
      <c r="M108" s="35" t="str">
        <f t="array" ref="M108">IF(ISBLANK(L108),"",XLOOKUP(L108, DeviceWattagesTbl[Device], DeviceWattagesTbl[Power]))</f>
        <v/>
      </c>
      <c r="N108" s="34"/>
      <c r="O108" s="35" t="str">
        <f t="array" ref="O108">IF(ISBLANK(N108),"",XLOOKUP(N108, DeviceWattagesTbl[Device], DeviceWattagesTbl[Power]))</f>
        <v/>
      </c>
      <c r="P108" s="34"/>
      <c r="Q108" s="35" t="str">
        <f t="array" ref="Q108">IF(ISBLANK(P108),"",XLOOKUP(P108, DeviceWattagesTbl[Device], DeviceWattagesTbl[Power]))</f>
        <v/>
      </c>
      <c r="R108" s="34"/>
      <c r="S108" s="35" t="str">
        <f t="array" ref="S108">IF(ISBLANK(R108),"",XLOOKUP(R108, DeviceWattagesTbl[Device], DeviceWattagesTbl[Power]))</f>
        <v/>
      </c>
      <c r="T108" s="34"/>
      <c r="U108" s="35" t="str">
        <f t="array" ref="U108">IF(ISBLANK(T108),"",XLOOKUP(T108, DeviceWattagesTbl[Device], DeviceWattagesTbl[Power]))</f>
        <v/>
      </c>
      <c r="V108" s="34"/>
      <c r="W108" s="35" t="str">
        <f t="array" ref="W108">IF(ISBLANK(V108),"",XLOOKUP(V108, DeviceWattagesTbl[Device], DeviceWattagesTbl[Power]))</f>
        <v/>
      </c>
      <c r="X108" s="34"/>
      <c r="Y108" s="35" t="str">
        <f t="array" ref="Y108">IF(ISBLANK(X108),"",XLOOKUP(X108, DeviceWattagesTbl[Device], DeviceWattagesTbl[Power]))</f>
        <v/>
      </c>
    </row>
    <row r="109" ht="22.5" hidden="1" customHeight="1">
      <c r="A109" s="30" t="s">
        <v>134</v>
      </c>
      <c r="B109" s="31" t="str">
        <f t="array" ref="B109">IF(ISBLANK(A109),"",XLOOKUP(A109, FloorsTbl[Floor], FloorsTbl[Floor name]))</f>
        <v>First floor</v>
      </c>
      <c r="C109" s="30" t="s">
        <v>205</v>
      </c>
      <c r="D109" s="31" t="str">
        <f t="array" ref="D109">IF(ISBLANK(C109),"",XLOOKUP(C109, RoomsTbl[Room], RoomsTbl[Room Name]))</f>
        <v>#N/A</v>
      </c>
      <c r="E109" s="30" t="s">
        <v>58</v>
      </c>
      <c r="F109" s="32" t="str">
        <f t="shared" si="1"/>
        <v>F-H-O03</v>
      </c>
      <c r="G109" s="30" t="s">
        <v>208</v>
      </c>
      <c r="H109" s="30" t="s">
        <v>207</v>
      </c>
      <c r="I109" s="32" t="str">
        <f>IF(ISBLANK(H109),"",VLOOKUP(H109,Breakers!$B$2:$C$44,2))</f>
        <v>Main</v>
      </c>
      <c r="J109" s="32" t="str">
        <f t="shared" si="4"/>
        <v>✔</v>
      </c>
      <c r="K109" s="33">
        <f t="shared" si="5"/>
        <v>0</v>
      </c>
      <c r="L109" s="34"/>
      <c r="M109" s="35" t="str">
        <f t="array" ref="M109">IF(ISBLANK(L109),"",XLOOKUP(L109, DeviceWattagesTbl[Device], DeviceWattagesTbl[Power]))</f>
        <v/>
      </c>
      <c r="N109" s="34"/>
      <c r="O109" s="35" t="str">
        <f t="array" ref="O109">IF(ISBLANK(N109),"",XLOOKUP(N109, DeviceWattagesTbl[Device], DeviceWattagesTbl[Power]))</f>
        <v/>
      </c>
      <c r="P109" s="34"/>
      <c r="Q109" s="35" t="str">
        <f t="array" ref="Q109">IF(ISBLANK(P109),"",XLOOKUP(P109, DeviceWattagesTbl[Device], DeviceWattagesTbl[Power]))</f>
        <v/>
      </c>
      <c r="R109" s="34"/>
      <c r="S109" s="35" t="str">
        <f t="array" ref="S109">IF(ISBLANK(R109),"",XLOOKUP(R109, DeviceWattagesTbl[Device], DeviceWattagesTbl[Power]))</f>
        <v/>
      </c>
      <c r="T109" s="34"/>
      <c r="U109" s="35" t="str">
        <f t="array" ref="U109">IF(ISBLANK(T109),"",XLOOKUP(T109, DeviceWattagesTbl[Device], DeviceWattagesTbl[Power]))</f>
        <v/>
      </c>
      <c r="V109" s="34"/>
      <c r="W109" s="35" t="str">
        <f t="array" ref="W109">IF(ISBLANK(V109),"",XLOOKUP(V109, DeviceWattagesTbl[Device], DeviceWattagesTbl[Power]))</f>
        <v/>
      </c>
      <c r="X109" s="34"/>
      <c r="Y109" s="35" t="str">
        <f t="array" ref="Y109">IF(ISBLANK(X109),"",XLOOKUP(X109, DeviceWattagesTbl[Device], DeviceWattagesTbl[Power]))</f>
        <v/>
      </c>
    </row>
    <row r="110" ht="22.5" hidden="1" customHeight="1">
      <c r="A110" s="30" t="s">
        <v>134</v>
      </c>
      <c r="B110" s="31" t="str">
        <f t="array" ref="B110">IF(ISBLANK(A110),"",XLOOKUP(A110, FloorsTbl[Floor], FloorsTbl[Floor name]))</f>
        <v>First floor</v>
      </c>
      <c r="C110" s="30" t="s">
        <v>205</v>
      </c>
      <c r="D110" s="31" t="str">
        <f t="array" ref="D110">IF(ISBLANK(C110),"",XLOOKUP(C110, RoomsTbl[Room], RoomsTbl[Room Name]))</f>
        <v>#N/A</v>
      </c>
      <c r="E110" s="30" t="s">
        <v>60</v>
      </c>
      <c r="F110" s="32" t="str">
        <f t="shared" si="1"/>
        <v>F-H-O02</v>
      </c>
      <c r="G110" s="30" t="s">
        <v>209</v>
      </c>
      <c r="H110" s="30" t="s">
        <v>207</v>
      </c>
      <c r="I110" s="32" t="str">
        <f>IF(ISBLANK(H110),"",VLOOKUP(H110,Breakers!$B$2:$C$44,2))</f>
        <v>Main</v>
      </c>
      <c r="J110" s="32" t="str">
        <f t="shared" si="4"/>
        <v>✔</v>
      </c>
      <c r="K110" s="33">
        <f t="shared" si="5"/>
        <v>0</v>
      </c>
      <c r="L110" s="34"/>
      <c r="M110" s="35" t="str">
        <f t="array" ref="M110">IF(ISBLANK(L110),"",XLOOKUP(L110, DeviceWattagesTbl[Device], DeviceWattagesTbl[Power]))</f>
        <v/>
      </c>
      <c r="N110" s="34"/>
      <c r="O110" s="35" t="str">
        <f t="array" ref="O110">IF(ISBLANK(N110),"",XLOOKUP(N110, DeviceWattagesTbl[Device], DeviceWattagesTbl[Power]))</f>
        <v/>
      </c>
      <c r="P110" s="34"/>
      <c r="Q110" s="35" t="str">
        <f t="array" ref="Q110">IF(ISBLANK(P110),"",XLOOKUP(P110, DeviceWattagesTbl[Device], DeviceWattagesTbl[Power]))</f>
        <v/>
      </c>
      <c r="R110" s="34"/>
      <c r="S110" s="35" t="str">
        <f t="array" ref="S110">IF(ISBLANK(R110),"",XLOOKUP(R110, DeviceWattagesTbl[Device], DeviceWattagesTbl[Power]))</f>
        <v/>
      </c>
      <c r="T110" s="34"/>
      <c r="U110" s="35" t="str">
        <f t="array" ref="U110">IF(ISBLANK(T110),"",XLOOKUP(T110, DeviceWattagesTbl[Device], DeviceWattagesTbl[Power]))</f>
        <v/>
      </c>
      <c r="V110" s="34"/>
      <c r="W110" s="35" t="str">
        <f t="array" ref="W110">IF(ISBLANK(V110),"",XLOOKUP(V110, DeviceWattagesTbl[Device], DeviceWattagesTbl[Power]))</f>
        <v/>
      </c>
      <c r="X110" s="34"/>
      <c r="Y110" s="35" t="str">
        <f t="array" ref="Y110">IF(ISBLANK(X110),"",XLOOKUP(X110, DeviceWattagesTbl[Device], DeviceWattagesTbl[Power]))</f>
        <v/>
      </c>
    </row>
    <row r="111" ht="22.5" hidden="1" customHeight="1">
      <c r="A111" s="30" t="s">
        <v>134</v>
      </c>
      <c r="B111" s="31" t="str">
        <f t="array" ref="B111">IF(ISBLANK(A111),"",XLOOKUP(A111, FloorsTbl[Floor], FloorsTbl[Floor name]))</f>
        <v>First floor</v>
      </c>
      <c r="C111" s="30" t="s">
        <v>205</v>
      </c>
      <c r="D111" s="31" t="str">
        <f t="array" ref="D111">IF(ISBLANK(C111),"",XLOOKUP(C111, RoomsTbl[Room], RoomsTbl[Room Name]))</f>
        <v>#N/A</v>
      </c>
      <c r="E111" s="30" t="s">
        <v>38</v>
      </c>
      <c r="F111" s="32" t="str">
        <f t="shared" si="1"/>
        <v>F-H-O01</v>
      </c>
      <c r="G111" s="30" t="s">
        <v>59</v>
      </c>
      <c r="H111" s="30" t="s">
        <v>142</v>
      </c>
      <c r="I111" s="32" t="str">
        <f>IF(ISBLANK(H111),"",VLOOKUP(H111,Breakers!$B$2:$C$44,2))</f>
        <v>Main</v>
      </c>
      <c r="J111" s="32" t="str">
        <f t="shared" si="4"/>
        <v>✔</v>
      </c>
      <c r="K111" s="33">
        <f t="shared" si="5"/>
        <v>0</v>
      </c>
      <c r="L111" s="34"/>
      <c r="M111" s="35" t="str">
        <f t="array" ref="M111">IF(ISBLANK(L111),"",XLOOKUP(L111, DeviceWattagesTbl[Device], DeviceWattagesTbl[Power]))</f>
        <v/>
      </c>
      <c r="N111" s="34"/>
      <c r="O111" s="35" t="str">
        <f t="array" ref="O111">IF(ISBLANK(N111),"",XLOOKUP(N111, DeviceWattagesTbl[Device], DeviceWattagesTbl[Power]))</f>
        <v/>
      </c>
      <c r="P111" s="34"/>
      <c r="Q111" s="35" t="str">
        <f t="array" ref="Q111">IF(ISBLANK(P111),"",XLOOKUP(P111, DeviceWattagesTbl[Device], DeviceWattagesTbl[Power]))</f>
        <v/>
      </c>
      <c r="R111" s="34"/>
      <c r="S111" s="35" t="str">
        <f t="array" ref="S111">IF(ISBLANK(R111),"",XLOOKUP(R111, DeviceWattagesTbl[Device], DeviceWattagesTbl[Power]))</f>
        <v/>
      </c>
      <c r="T111" s="34"/>
      <c r="U111" s="35" t="str">
        <f t="array" ref="U111">IF(ISBLANK(T111),"",XLOOKUP(T111, DeviceWattagesTbl[Device], DeviceWattagesTbl[Power]))</f>
        <v/>
      </c>
      <c r="V111" s="34"/>
      <c r="W111" s="35" t="str">
        <f t="array" ref="W111">IF(ISBLANK(V111),"",XLOOKUP(V111, DeviceWattagesTbl[Device], DeviceWattagesTbl[Power]))</f>
        <v/>
      </c>
      <c r="X111" s="34"/>
      <c r="Y111" s="35" t="str">
        <f t="array" ref="Y111">IF(ISBLANK(X111),"",XLOOKUP(X111, DeviceWattagesTbl[Device], DeviceWattagesTbl[Power]))</f>
        <v/>
      </c>
    </row>
    <row r="112" ht="22.5" hidden="1" customHeight="1">
      <c r="A112" s="30" t="s">
        <v>134</v>
      </c>
      <c r="B112" s="31" t="str">
        <f t="array" ref="B112">IF(ISBLANK(A112),"",XLOOKUP(A112, FloorsTbl[Floor], FloorsTbl[Floor name]))</f>
        <v>First floor</v>
      </c>
      <c r="C112" s="30" t="s">
        <v>205</v>
      </c>
      <c r="D112" s="31" t="str">
        <f t="array" ref="D112">IF(ISBLANK(C112),"",XLOOKUP(C112, RoomsTbl[Room], RoomsTbl[Room Name]))</f>
        <v>#N/A</v>
      </c>
      <c r="E112" s="30" t="s">
        <v>193</v>
      </c>
      <c r="F112" s="32" t="str">
        <f t="shared" si="1"/>
        <v>F-H-L05</v>
      </c>
      <c r="G112" s="30" t="s">
        <v>210</v>
      </c>
      <c r="H112" s="30" t="s">
        <v>142</v>
      </c>
      <c r="I112" s="32" t="str">
        <f>IF(ISBLANK(H112),"",VLOOKUP(H112,Breakers!$B$2:$C$44,2))</f>
        <v>Main</v>
      </c>
      <c r="J112" s="32" t="str">
        <f t="shared" si="4"/>
        <v>✔</v>
      </c>
      <c r="K112" s="33">
        <f t="shared" si="5"/>
        <v>180</v>
      </c>
      <c r="L112" s="36" t="s">
        <v>211</v>
      </c>
      <c r="M112" s="35">
        <f t="array" ref="M112">IF(ISBLANK(L112),"",XLOOKUP(L112, DeviceWattagesTbl[Device], DeviceWattagesTbl[Power]))</f>
        <v>60</v>
      </c>
      <c r="N112" s="36" t="s">
        <v>211</v>
      </c>
      <c r="O112" s="35">
        <f t="array" ref="O112">IF(ISBLANK(N112),"",XLOOKUP(N112, DeviceWattagesTbl[Device], DeviceWattagesTbl[Power]))</f>
        <v>60</v>
      </c>
      <c r="P112" s="36" t="s">
        <v>211</v>
      </c>
      <c r="Q112" s="35">
        <f t="array" ref="Q112">IF(ISBLANK(P112),"",XLOOKUP(P112, DeviceWattagesTbl[Device], DeviceWattagesTbl[Power]))</f>
        <v>60</v>
      </c>
      <c r="R112" s="34"/>
      <c r="S112" s="35" t="str">
        <f t="array" ref="S112">IF(ISBLANK(R112),"",XLOOKUP(R112, DeviceWattagesTbl[Device], DeviceWattagesTbl[Power]))</f>
        <v/>
      </c>
      <c r="T112" s="34"/>
      <c r="U112" s="35" t="str">
        <f t="array" ref="U112">IF(ISBLANK(T112),"",XLOOKUP(T112, DeviceWattagesTbl[Device], DeviceWattagesTbl[Power]))</f>
        <v/>
      </c>
      <c r="V112" s="34"/>
      <c r="W112" s="35" t="str">
        <f t="array" ref="W112">IF(ISBLANK(V112),"",XLOOKUP(V112, DeviceWattagesTbl[Device], DeviceWattagesTbl[Power]))</f>
        <v/>
      </c>
      <c r="X112" s="34"/>
      <c r="Y112" s="35" t="str">
        <f t="array" ref="Y112">IF(ISBLANK(X112),"",XLOOKUP(X112, DeviceWattagesTbl[Device], DeviceWattagesTbl[Power]))</f>
        <v/>
      </c>
    </row>
    <row r="113" ht="22.5" hidden="1" customHeight="1">
      <c r="A113" s="30" t="s">
        <v>134</v>
      </c>
      <c r="B113" s="31" t="str">
        <f t="array" ref="B113">IF(ISBLANK(A113),"",XLOOKUP(A113, FloorsTbl[Floor], FloorsTbl[Floor name]))</f>
        <v>First floor</v>
      </c>
      <c r="C113" s="30" t="s">
        <v>205</v>
      </c>
      <c r="D113" s="31" t="str">
        <f t="array" ref="D113">IF(ISBLANK(C113),"",XLOOKUP(C113, RoomsTbl[Room], RoomsTbl[Room Name]))</f>
        <v>#N/A</v>
      </c>
      <c r="E113" s="30" t="s">
        <v>195</v>
      </c>
      <c r="F113" s="32" t="str">
        <f t="shared" si="1"/>
        <v>F-H-L04</v>
      </c>
      <c r="G113" s="30" t="s">
        <v>212</v>
      </c>
      <c r="H113" s="30" t="s">
        <v>142</v>
      </c>
      <c r="I113" s="32" t="str">
        <f>IF(ISBLANK(H113),"",VLOOKUP(H113,Breakers!$B$2:$C$44,2))</f>
        <v>Main</v>
      </c>
      <c r="J113" s="32" t="str">
        <f t="shared" si="4"/>
        <v>✔</v>
      </c>
      <c r="K113" s="33">
        <f t="shared" si="5"/>
        <v>180</v>
      </c>
      <c r="L113" s="36" t="s">
        <v>43</v>
      </c>
      <c r="M113" s="35">
        <f t="array" ref="M113">IF(ISBLANK(L113),"",XLOOKUP(L113, DeviceWattagesTbl[Device], DeviceWattagesTbl[Power]))</f>
        <v>30</v>
      </c>
      <c r="N113" s="36" t="s">
        <v>43</v>
      </c>
      <c r="O113" s="35">
        <f t="array" ref="O113">IF(ISBLANK(N113),"",XLOOKUP(N113, DeviceWattagesTbl[Device], DeviceWattagesTbl[Power]))</f>
        <v>30</v>
      </c>
      <c r="P113" s="36" t="s">
        <v>43</v>
      </c>
      <c r="Q113" s="35">
        <f t="array" ref="Q113">IF(ISBLANK(P113),"",XLOOKUP(P113, DeviceWattagesTbl[Device], DeviceWattagesTbl[Power]))</f>
        <v>30</v>
      </c>
      <c r="R113" s="36" t="s">
        <v>43</v>
      </c>
      <c r="S113" s="35">
        <f t="array" ref="S113">IF(ISBLANK(R113),"",XLOOKUP(R113, DeviceWattagesTbl[Device], DeviceWattagesTbl[Power]))</f>
        <v>30</v>
      </c>
      <c r="T113" s="36" t="s">
        <v>43</v>
      </c>
      <c r="U113" s="35">
        <f t="array" ref="U113">IF(ISBLANK(T113),"",XLOOKUP(T113, DeviceWattagesTbl[Device], DeviceWattagesTbl[Power]))</f>
        <v>30</v>
      </c>
      <c r="V113" s="36" t="s">
        <v>43</v>
      </c>
      <c r="W113" s="35">
        <f t="array" ref="W113">IF(ISBLANK(V113),"",XLOOKUP(V113, DeviceWattagesTbl[Device], DeviceWattagesTbl[Power]))</f>
        <v>30</v>
      </c>
      <c r="X113" s="34"/>
      <c r="Y113" s="35" t="str">
        <f t="array" ref="Y113">IF(ISBLANK(X113),"",XLOOKUP(X113, DeviceWattagesTbl[Device], DeviceWattagesTbl[Power]))</f>
        <v/>
      </c>
    </row>
    <row r="114" ht="22.5" hidden="1" customHeight="1">
      <c r="A114" s="30" t="s">
        <v>134</v>
      </c>
      <c r="B114" s="31" t="str">
        <f t="array" ref="B114">IF(ISBLANK(A114),"",XLOOKUP(A114, FloorsTbl[Floor], FloorsTbl[Floor name]))</f>
        <v>First floor</v>
      </c>
      <c r="C114" s="30" t="s">
        <v>97</v>
      </c>
      <c r="D114" s="31" t="str">
        <f t="array" ref="D114">IF(ISBLANK(C114),"",XLOOKUP(C114, RoomsTbl[Room], RoomsTbl[Room Name]))</f>
        <v>Guest Bathroom</v>
      </c>
      <c r="E114" s="30" t="s">
        <v>60</v>
      </c>
      <c r="F114" s="32" t="str">
        <f t="shared" si="1"/>
        <v>F-GB-O02</v>
      </c>
      <c r="G114" s="30" t="s">
        <v>213</v>
      </c>
      <c r="H114" s="30" t="s">
        <v>142</v>
      </c>
      <c r="I114" s="32" t="str">
        <f>IF(ISBLANK(H114),"",VLOOKUP(H114,Breakers!$B$2:$C$44,2))</f>
        <v>Main</v>
      </c>
      <c r="J114" s="32" t="str">
        <f t="shared" si="4"/>
        <v>✔</v>
      </c>
      <c r="K114" s="33">
        <f t="shared" si="5"/>
        <v>1000</v>
      </c>
      <c r="L114" s="36" t="s">
        <v>99</v>
      </c>
      <c r="M114" s="35">
        <f t="array" ref="M114">IF(ISBLANK(L114),"",XLOOKUP(L114, DeviceWattagesTbl[Device], DeviceWattagesTbl[Power]))</f>
        <v>1000</v>
      </c>
      <c r="N114" s="34"/>
      <c r="O114" s="35" t="str">
        <f t="array" ref="O114">IF(ISBLANK(N114),"",XLOOKUP(N114, DeviceWattagesTbl[Device], DeviceWattagesTbl[Power]))</f>
        <v/>
      </c>
      <c r="P114" s="34"/>
      <c r="Q114" s="35" t="str">
        <f t="array" ref="Q114">IF(ISBLANK(P114),"",XLOOKUP(P114, DeviceWattagesTbl[Device], DeviceWattagesTbl[Power]))</f>
        <v/>
      </c>
      <c r="R114" s="34"/>
      <c r="S114" s="35" t="str">
        <f t="array" ref="S114">IF(ISBLANK(R114),"",XLOOKUP(R114, DeviceWattagesTbl[Device], DeviceWattagesTbl[Power]))</f>
        <v/>
      </c>
      <c r="T114" s="34"/>
      <c r="U114" s="35" t="str">
        <f t="array" ref="U114">IF(ISBLANK(T114),"",XLOOKUP(T114, DeviceWattagesTbl[Device], DeviceWattagesTbl[Power]))</f>
        <v/>
      </c>
      <c r="V114" s="34"/>
      <c r="W114" s="35" t="str">
        <f t="array" ref="W114">IF(ISBLANK(V114),"",XLOOKUP(V114, DeviceWattagesTbl[Device], DeviceWattagesTbl[Power]))</f>
        <v/>
      </c>
      <c r="X114" s="34"/>
      <c r="Y114" s="35" t="str">
        <f t="array" ref="Y114">IF(ISBLANK(X114),"",XLOOKUP(X114, DeviceWattagesTbl[Device], DeviceWattagesTbl[Power]))</f>
        <v/>
      </c>
    </row>
    <row r="115" ht="22.5" hidden="1" customHeight="1">
      <c r="A115" s="30" t="s">
        <v>134</v>
      </c>
      <c r="B115" s="31" t="str">
        <f t="array" ref="B115">IF(ISBLANK(A115),"",XLOOKUP(A115, FloorsTbl[Floor], FloorsTbl[Floor name]))</f>
        <v>First floor</v>
      </c>
      <c r="C115" s="30" t="s">
        <v>97</v>
      </c>
      <c r="D115" s="31" t="str">
        <f t="array" ref="D115">IF(ISBLANK(C115),"",XLOOKUP(C115, RoomsTbl[Room], RoomsTbl[Room Name]))</f>
        <v>Guest Bathroom</v>
      </c>
      <c r="E115" s="30" t="s">
        <v>38</v>
      </c>
      <c r="F115" s="32" t="str">
        <f t="shared" si="1"/>
        <v>F-GB-O01</v>
      </c>
      <c r="G115" s="30" t="s">
        <v>214</v>
      </c>
      <c r="H115" s="30" t="s">
        <v>142</v>
      </c>
      <c r="I115" s="32" t="str">
        <f>IF(ISBLANK(H115),"",VLOOKUP(H115,Breakers!$B$2:$C$44,2))</f>
        <v>Main</v>
      </c>
      <c r="J115" s="32" t="str">
        <f t="shared" si="4"/>
        <v>✔</v>
      </c>
      <c r="K115" s="33">
        <f t="shared" si="5"/>
        <v>0</v>
      </c>
      <c r="L115" s="34"/>
      <c r="M115" s="35" t="str">
        <f t="array" ref="M115">IF(ISBLANK(L115),"",XLOOKUP(L115, DeviceWattagesTbl[Device], DeviceWattagesTbl[Power]))</f>
        <v/>
      </c>
      <c r="N115" s="34"/>
      <c r="O115" s="35" t="str">
        <f t="array" ref="O115">IF(ISBLANK(N115),"",XLOOKUP(N115, DeviceWattagesTbl[Device], DeviceWattagesTbl[Power]))</f>
        <v/>
      </c>
      <c r="P115" s="34"/>
      <c r="Q115" s="35" t="str">
        <f t="array" ref="Q115">IF(ISBLANK(P115),"",XLOOKUP(P115, DeviceWattagesTbl[Device], DeviceWattagesTbl[Power]))</f>
        <v/>
      </c>
      <c r="R115" s="34"/>
      <c r="S115" s="35" t="str">
        <f t="array" ref="S115">IF(ISBLANK(R115),"",XLOOKUP(R115, DeviceWattagesTbl[Device], DeviceWattagesTbl[Power]))</f>
        <v/>
      </c>
      <c r="T115" s="34"/>
      <c r="U115" s="35" t="str">
        <f t="array" ref="U115">IF(ISBLANK(T115),"",XLOOKUP(T115, DeviceWattagesTbl[Device], DeviceWattagesTbl[Power]))</f>
        <v/>
      </c>
      <c r="V115" s="34"/>
      <c r="W115" s="35" t="str">
        <f t="array" ref="W115">IF(ISBLANK(V115),"",XLOOKUP(V115, DeviceWattagesTbl[Device], DeviceWattagesTbl[Power]))</f>
        <v/>
      </c>
      <c r="X115" s="34"/>
      <c r="Y115" s="35" t="str">
        <f t="array" ref="Y115">IF(ISBLANK(X115),"",XLOOKUP(X115, DeviceWattagesTbl[Device], DeviceWattagesTbl[Power]))</f>
        <v/>
      </c>
    </row>
    <row r="116" ht="22.5" hidden="1" customHeight="1">
      <c r="A116" s="30" t="s">
        <v>134</v>
      </c>
      <c r="B116" s="31" t="str">
        <f t="array" ref="B116">IF(ISBLANK(A116),"",XLOOKUP(A116, FloorsTbl[Floor], FloorsTbl[Floor name]))</f>
        <v>First floor</v>
      </c>
      <c r="C116" s="30" t="s">
        <v>97</v>
      </c>
      <c r="D116" s="31" t="str">
        <f t="array" ref="D116">IF(ISBLANK(C116),"",XLOOKUP(C116, RoomsTbl[Room], RoomsTbl[Room Name]))</f>
        <v>Guest Bathroom</v>
      </c>
      <c r="E116" s="30" t="s">
        <v>41</v>
      </c>
      <c r="F116" s="32" t="str">
        <f t="shared" si="1"/>
        <v>F-GB-L01</v>
      </c>
      <c r="G116" s="30" t="s">
        <v>215</v>
      </c>
      <c r="H116" s="30" t="s">
        <v>142</v>
      </c>
      <c r="I116" s="32" t="str">
        <f>IF(ISBLANK(H116),"",VLOOKUP(H116,Breakers!$B$2:$C$44,2))</f>
        <v>Main</v>
      </c>
      <c r="J116" s="32" t="str">
        <f t="shared" si="4"/>
        <v>✔</v>
      </c>
      <c r="K116" s="33">
        <f t="shared" si="5"/>
        <v>180</v>
      </c>
      <c r="L116" s="36" t="s">
        <v>216</v>
      </c>
      <c r="M116" s="35">
        <f t="array" ref="M116">IF(ISBLANK(L116),"",XLOOKUP(L116, DeviceWattagesTbl[Device], DeviceWattagesTbl[Power]))</f>
        <v>60</v>
      </c>
      <c r="N116" s="36" t="s">
        <v>216</v>
      </c>
      <c r="O116" s="35">
        <f t="array" ref="O116">IF(ISBLANK(N116),"",XLOOKUP(N116, DeviceWattagesTbl[Device], DeviceWattagesTbl[Power]))</f>
        <v>60</v>
      </c>
      <c r="P116" s="36" t="s">
        <v>216</v>
      </c>
      <c r="Q116" s="35">
        <f t="array" ref="Q116">IF(ISBLANK(P116),"",XLOOKUP(P116, DeviceWattagesTbl[Device], DeviceWattagesTbl[Power]))</f>
        <v>60</v>
      </c>
      <c r="R116" s="34"/>
      <c r="S116" s="35" t="str">
        <f t="array" ref="S116">IF(ISBLANK(R116),"",XLOOKUP(R116, DeviceWattagesTbl[Device], DeviceWattagesTbl[Power]))</f>
        <v/>
      </c>
      <c r="T116" s="34"/>
      <c r="U116" s="35" t="str">
        <f t="array" ref="U116">IF(ISBLANK(T116),"",XLOOKUP(T116, DeviceWattagesTbl[Device], DeviceWattagesTbl[Power]))</f>
        <v/>
      </c>
      <c r="V116" s="34"/>
      <c r="W116" s="35" t="str">
        <f t="array" ref="W116">IF(ISBLANK(V116),"",XLOOKUP(V116, DeviceWattagesTbl[Device], DeviceWattagesTbl[Power]))</f>
        <v/>
      </c>
      <c r="X116" s="34"/>
      <c r="Y116" s="35" t="str">
        <f t="array" ref="Y116">IF(ISBLANK(X116),"",XLOOKUP(X116, DeviceWattagesTbl[Device], DeviceWattagesTbl[Power]))</f>
        <v/>
      </c>
    </row>
    <row r="117" ht="22.5" hidden="1" customHeight="1">
      <c r="A117" s="30" t="s">
        <v>134</v>
      </c>
      <c r="B117" s="31" t="str">
        <f t="array" ref="B117">IF(ISBLANK(A117),"",XLOOKUP(A117, FloorsTbl[Floor], FloorsTbl[Floor name]))</f>
        <v>First floor</v>
      </c>
      <c r="C117" s="30" t="s">
        <v>217</v>
      </c>
      <c r="D117" s="31" t="str">
        <f t="array" ref="D117">IF(ISBLANK(C117),"",XLOOKUP(C117, RoomsTbl[Room], RoomsTbl[Room Name]))</f>
        <v>Garage</v>
      </c>
      <c r="E117" s="30" t="s">
        <v>60</v>
      </c>
      <c r="F117" s="32" t="str">
        <f t="shared" si="1"/>
        <v>F-Ga-O02</v>
      </c>
      <c r="G117" s="30" t="s">
        <v>218</v>
      </c>
      <c r="H117" s="30" t="s">
        <v>138</v>
      </c>
      <c r="I117" s="32" t="str">
        <f>IF(ISBLANK(H117),"",VLOOKUP(H117,Breakers!$B$2:$C$44,2))</f>
        <v>Main</v>
      </c>
      <c r="J117" s="32" t="str">
        <f t="shared" si="4"/>
        <v>✔</v>
      </c>
      <c r="K117" s="33">
        <f t="shared" si="5"/>
        <v>600</v>
      </c>
      <c r="L117" s="36" t="s">
        <v>219</v>
      </c>
      <c r="M117" s="35">
        <f t="array" ref="M117">IF(ISBLANK(L117),"",XLOOKUP(L117, DeviceWattagesTbl[Device], DeviceWattagesTbl[Power]))</f>
        <v>300</v>
      </c>
      <c r="N117" s="36" t="s">
        <v>219</v>
      </c>
      <c r="O117" s="35">
        <f t="array" ref="O117">IF(ISBLANK(N117),"",XLOOKUP(N117, DeviceWattagesTbl[Device], DeviceWattagesTbl[Power]))</f>
        <v>300</v>
      </c>
      <c r="P117" s="34"/>
      <c r="Q117" s="35" t="str">
        <f t="array" ref="Q117">IF(ISBLANK(P117),"",XLOOKUP(P117, DeviceWattagesTbl[Device], DeviceWattagesTbl[Power]))</f>
        <v/>
      </c>
      <c r="R117" s="34"/>
      <c r="S117" s="35" t="str">
        <f t="array" ref="S117">IF(ISBLANK(R117),"",XLOOKUP(R117, DeviceWattagesTbl[Device], DeviceWattagesTbl[Power]))</f>
        <v/>
      </c>
      <c r="T117" s="34"/>
      <c r="U117" s="35" t="str">
        <f t="array" ref="U117">IF(ISBLANK(T117),"",XLOOKUP(T117, DeviceWattagesTbl[Device], DeviceWattagesTbl[Power]))</f>
        <v/>
      </c>
      <c r="V117" s="34"/>
      <c r="W117" s="35" t="str">
        <f t="array" ref="W117">IF(ISBLANK(V117),"",XLOOKUP(V117, DeviceWattagesTbl[Device], DeviceWattagesTbl[Power]))</f>
        <v/>
      </c>
      <c r="X117" s="34"/>
      <c r="Y117" s="35" t="str">
        <f t="array" ref="Y117">IF(ISBLANK(X117),"",XLOOKUP(X117, DeviceWattagesTbl[Device], DeviceWattagesTbl[Power]))</f>
        <v/>
      </c>
    </row>
    <row r="118" ht="22.5" hidden="1" customHeight="1">
      <c r="A118" s="30" t="s">
        <v>134</v>
      </c>
      <c r="B118" s="31" t="str">
        <f t="array" ref="B118">IF(ISBLANK(A118),"",XLOOKUP(A118, FloorsTbl[Floor], FloorsTbl[Floor name]))</f>
        <v>First floor</v>
      </c>
      <c r="C118" s="30" t="s">
        <v>217</v>
      </c>
      <c r="D118" s="31" t="str">
        <f t="array" ref="D118">IF(ISBLANK(C118),"",XLOOKUP(C118, RoomsTbl[Room], RoomsTbl[Room Name]))</f>
        <v>Garage</v>
      </c>
      <c r="E118" s="30" t="s">
        <v>38</v>
      </c>
      <c r="F118" s="32" t="str">
        <f t="shared" si="1"/>
        <v>F-Ga-O01</v>
      </c>
      <c r="G118" s="30" t="s">
        <v>39</v>
      </c>
      <c r="H118" s="30" t="s">
        <v>138</v>
      </c>
      <c r="I118" s="32" t="str">
        <f>IF(ISBLANK(H118),"",VLOOKUP(H118,Breakers!$B$2:$C$44,2))</f>
        <v>Main</v>
      </c>
      <c r="J118" s="32" t="str">
        <f t="shared" si="4"/>
        <v>✔</v>
      </c>
      <c r="K118" s="33">
        <f t="shared" si="5"/>
        <v>0</v>
      </c>
      <c r="L118" s="34"/>
      <c r="M118" s="35" t="str">
        <f t="array" ref="M118">IF(ISBLANK(L118),"",XLOOKUP(L118, DeviceWattagesTbl[Device], DeviceWattagesTbl[Power]))</f>
        <v/>
      </c>
      <c r="N118" s="34"/>
      <c r="O118" s="35" t="str">
        <f t="array" ref="O118">IF(ISBLANK(N118),"",XLOOKUP(N118, DeviceWattagesTbl[Device], DeviceWattagesTbl[Power]))</f>
        <v/>
      </c>
      <c r="P118" s="34"/>
      <c r="Q118" s="35" t="str">
        <f t="array" ref="Q118">IF(ISBLANK(P118),"",XLOOKUP(P118, DeviceWattagesTbl[Device], DeviceWattagesTbl[Power]))</f>
        <v/>
      </c>
      <c r="R118" s="34"/>
      <c r="S118" s="35" t="str">
        <f t="array" ref="S118">IF(ISBLANK(R118),"",XLOOKUP(R118, DeviceWattagesTbl[Device], DeviceWattagesTbl[Power]))</f>
        <v/>
      </c>
      <c r="T118" s="34"/>
      <c r="U118" s="35" t="str">
        <f t="array" ref="U118">IF(ISBLANK(T118),"",XLOOKUP(T118, DeviceWattagesTbl[Device], DeviceWattagesTbl[Power]))</f>
        <v/>
      </c>
      <c r="V118" s="34"/>
      <c r="W118" s="35" t="str">
        <f t="array" ref="W118">IF(ISBLANK(V118),"",XLOOKUP(V118, DeviceWattagesTbl[Device], DeviceWattagesTbl[Power]))</f>
        <v/>
      </c>
      <c r="X118" s="34"/>
      <c r="Y118" s="35" t="str">
        <f t="array" ref="Y118">IF(ISBLANK(X118),"",XLOOKUP(X118, DeviceWattagesTbl[Device], DeviceWattagesTbl[Power]))</f>
        <v/>
      </c>
    </row>
    <row r="119" ht="22.5" hidden="1" customHeight="1">
      <c r="A119" s="30" t="s">
        <v>134</v>
      </c>
      <c r="B119" s="31" t="str">
        <f t="array" ref="B119">IF(ISBLANK(A119),"",XLOOKUP(A119, FloorsTbl[Floor], FloorsTbl[Floor name]))</f>
        <v>First floor</v>
      </c>
      <c r="C119" s="30" t="s">
        <v>217</v>
      </c>
      <c r="D119" s="31" t="str">
        <f t="array" ref="D119">IF(ISBLANK(C119),"",XLOOKUP(C119, RoomsTbl[Room], RoomsTbl[Room Name]))</f>
        <v>Garage</v>
      </c>
      <c r="E119" s="30" t="s">
        <v>41</v>
      </c>
      <c r="F119" s="32" t="str">
        <f t="shared" si="1"/>
        <v>F-Ga-L01</v>
      </c>
      <c r="G119" s="30" t="s">
        <v>220</v>
      </c>
      <c r="H119" s="30" t="s">
        <v>138</v>
      </c>
      <c r="I119" s="32" t="str">
        <f>IF(ISBLANK(H119),"",VLOOKUP(H119,Breakers!$B$2:$C$44,2))</f>
        <v>Main</v>
      </c>
      <c r="J119" s="32" t="str">
        <f t="shared" si="4"/>
        <v>✔</v>
      </c>
      <c r="K119" s="33">
        <f t="shared" si="5"/>
        <v>60</v>
      </c>
      <c r="L119" s="36" t="s">
        <v>43</v>
      </c>
      <c r="M119" s="35">
        <f t="array" ref="M119">IF(ISBLANK(L119),"",XLOOKUP(L119, DeviceWattagesTbl[Device], DeviceWattagesTbl[Power]))</f>
        <v>30</v>
      </c>
      <c r="N119" s="36" t="s">
        <v>43</v>
      </c>
      <c r="O119" s="35">
        <f t="array" ref="O119">IF(ISBLANK(N119),"",XLOOKUP(N119, DeviceWattagesTbl[Device], DeviceWattagesTbl[Power]))</f>
        <v>30</v>
      </c>
      <c r="P119" s="34"/>
      <c r="Q119" s="35" t="str">
        <f t="array" ref="Q119">IF(ISBLANK(P119),"",XLOOKUP(P119, DeviceWattagesTbl[Device], DeviceWattagesTbl[Power]))</f>
        <v/>
      </c>
      <c r="R119" s="34"/>
      <c r="S119" s="35" t="str">
        <f t="array" ref="S119">IF(ISBLANK(R119),"",XLOOKUP(R119, DeviceWattagesTbl[Device], DeviceWattagesTbl[Power]))</f>
        <v/>
      </c>
      <c r="T119" s="34"/>
      <c r="U119" s="35" t="str">
        <f t="array" ref="U119">IF(ISBLANK(T119),"",XLOOKUP(T119, DeviceWattagesTbl[Device], DeviceWattagesTbl[Power]))</f>
        <v/>
      </c>
      <c r="V119" s="34"/>
      <c r="W119" s="35" t="str">
        <f t="array" ref="W119">IF(ISBLANK(V119),"",XLOOKUP(V119, DeviceWattagesTbl[Device], DeviceWattagesTbl[Power]))</f>
        <v/>
      </c>
      <c r="X119" s="34"/>
      <c r="Y119" s="35" t="str">
        <f t="array" ref="Y119">IF(ISBLANK(X119),"",XLOOKUP(X119, DeviceWattagesTbl[Device], DeviceWattagesTbl[Power]))</f>
        <v/>
      </c>
    </row>
    <row r="120" ht="22.5" hidden="1" customHeight="1">
      <c r="A120" s="31" t="s">
        <v>134</v>
      </c>
      <c r="B120" s="31" t="str">
        <f t="array" ref="B120">IF(ISBLANK(A120),"",XLOOKUP(A120, FloorsTbl[Floor], FloorsTbl[Floor name]))</f>
        <v>First floor</v>
      </c>
      <c r="C120" s="31" t="s">
        <v>217</v>
      </c>
      <c r="D120" s="31" t="str">
        <f t="array" ref="D120">IF(ISBLANK(C120),"",XLOOKUP(C120, RoomsTbl[Room], RoomsTbl[Room Name]))</f>
        <v>Garage</v>
      </c>
      <c r="E120" s="31" t="s">
        <v>60</v>
      </c>
      <c r="F120" s="32" t="str">
        <f t="shared" si="1"/>
        <v>F-Ga-O02</v>
      </c>
      <c r="G120" s="31" t="s">
        <v>221</v>
      </c>
      <c r="H120" s="31" t="s">
        <v>138</v>
      </c>
      <c r="I120" s="32" t="str">
        <f>IF(ISBLANK(H120),"",VLOOKUP(H120,Breakers!$B$2:$C$44,2))</f>
        <v>Main</v>
      </c>
      <c r="J120" s="32" t="str">
        <f t="shared" si="4"/>
        <v>✔</v>
      </c>
      <c r="K120" s="33">
        <f t="shared" si="5"/>
        <v>30</v>
      </c>
      <c r="L120" s="39" t="s">
        <v>43</v>
      </c>
      <c r="M120" s="35">
        <f t="array" ref="M120">IF(ISBLANK(L120),"",XLOOKUP(L120, DeviceWattagesTbl[Device], DeviceWattagesTbl[Power]))</f>
        <v>30</v>
      </c>
      <c r="N120" s="39"/>
      <c r="O120" s="35" t="str">
        <f t="array" ref="O120">IF(ISBLANK(N120),"",XLOOKUP(N120, DeviceWattagesTbl[Device], DeviceWattagesTbl[Power]))</f>
        <v/>
      </c>
      <c r="P120" s="34"/>
      <c r="Q120" s="35" t="str">
        <f t="array" ref="Q120">IF(ISBLANK(P120),"",XLOOKUP(P120, DeviceWattagesTbl[Device], DeviceWattagesTbl[Power]))</f>
        <v/>
      </c>
      <c r="R120" s="34"/>
      <c r="S120" s="35" t="str">
        <f t="array" ref="S120">IF(ISBLANK(R120),"",XLOOKUP(R120, DeviceWattagesTbl[Device], DeviceWattagesTbl[Power]))</f>
        <v/>
      </c>
      <c r="T120" s="34"/>
      <c r="U120" s="35" t="str">
        <f t="array" ref="U120">IF(ISBLANK(T120),"",XLOOKUP(T120, DeviceWattagesTbl[Device], DeviceWattagesTbl[Power]))</f>
        <v/>
      </c>
      <c r="V120" s="34"/>
      <c r="W120" s="35" t="str">
        <f t="array" ref="W120">IF(ISBLANK(V120),"",XLOOKUP(V120, DeviceWattagesTbl[Device], DeviceWattagesTbl[Power]))</f>
        <v/>
      </c>
      <c r="X120" s="34"/>
      <c r="Y120" s="35" t="str">
        <f t="array" ref="Y120">IF(ISBLANK(X120),"",XLOOKUP(X120, DeviceWattagesTbl[Device], DeviceWattagesTbl[Power]))</f>
        <v/>
      </c>
    </row>
    <row r="121" ht="22.5" hidden="1" customHeight="1">
      <c r="A121" s="31" t="s">
        <v>134</v>
      </c>
      <c r="B121" s="31" t="str">
        <f t="array" ref="B121">IF(ISBLANK(A121),"",XLOOKUP(A121, FloorsTbl[Floor], FloorsTbl[Floor name]))</f>
        <v>First floor</v>
      </c>
      <c r="C121" s="31" t="s">
        <v>217</v>
      </c>
      <c r="D121" s="31" t="str">
        <f t="array" ref="D121">IF(ISBLANK(C121),"",XLOOKUP(C121, RoomsTbl[Room], RoomsTbl[Room Name]))</f>
        <v>Garage</v>
      </c>
      <c r="E121" s="31" t="s">
        <v>58</v>
      </c>
      <c r="F121" s="32" t="str">
        <f t="shared" si="1"/>
        <v>F-Ga-O03</v>
      </c>
      <c r="G121" s="31" t="s">
        <v>222</v>
      </c>
      <c r="H121" s="31" t="s">
        <v>138</v>
      </c>
      <c r="I121" s="32" t="str">
        <f>IF(ISBLANK(H121),"",VLOOKUP(H121,Breakers!$B$2:$C$44,2))</f>
        <v>Main</v>
      </c>
      <c r="J121" s="32" t="str">
        <f t="shared" si="4"/>
        <v>✔</v>
      </c>
      <c r="K121" s="33">
        <f t="shared" si="5"/>
        <v>0</v>
      </c>
      <c r="L121" s="39"/>
      <c r="M121" s="35" t="str">
        <f t="array" ref="M121">IF(ISBLANK(L121),"",XLOOKUP(L121, DeviceWattagesTbl[Device], DeviceWattagesTbl[Power]))</f>
        <v/>
      </c>
      <c r="N121" s="39"/>
      <c r="O121" s="35" t="str">
        <f t="array" ref="O121">IF(ISBLANK(N121),"",XLOOKUP(N121, DeviceWattagesTbl[Device], DeviceWattagesTbl[Power]))</f>
        <v/>
      </c>
      <c r="P121" s="34"/>
      <c r="Q121" s="35" t="str">
        <f t="array" ref="Q121">IF(ISBLANK(P121),"",XLOOKUP(P121, DeviceWattagesTbl[Device], DeviceWattagesTbl[Power]))</f>
        <v/>
      </c>
      <c r="R121" s="34"/>
      <c r="S121" s="35" t="str">
        <f t="array" ref="S121">IF(ISBLANK(R121),"",XLOOKUP(R121, DeviceWattagesTbl[Device], DeviceWattagesTbl[Power]))</f>
        <v/>
      </c>
      <c r="T121" s="34"/>
      <c r="U121" s="35" t="str">
        <f t="array" ref="U121">IF(ISBLANK(T121),"",XLOOKUP(T121, DeviceWattagesTbl[Device], DeviceWattagesTbl[Power]))</f>
        <v/>
      </c>
      <c r="V121" s="34"/>
      <c r="W121" s="35" t="str">
        <f t="array" ref="W121">IF(ISBLANK(V121),"",XLOOKUP(V121, DeviceWattagesTbl[Device], DeviceWattagesTbl[Power]))</f>
        <v/>
      </c>
      <c r="X121" s="34"/>
      <c r="Y121" s="35" t="str">
        <f t="array" ref="Y121">IF(ISBLANK(X121),"",XLOOKUP(X121, DeviceWattagesTbl[Device], DeviceWattagesTbl[Power]))</f>
        <v/>
      </c>
    </row>
    <row r="122" ht="22.5" hidden="1" customHeight="1">
      <c r="A122" s="42" t="s">
        <v>134</v>
      </c>
      <c r="B122" s="41" t="str">
        <f t="array" ref="B122">IF(ISBLANK(A122),"",XLOOKUP(A122, Floors!$A$2:$A$6, Floors!$B$2:$B$6))</f>
        <v>First floor</v>
      </c>
      <c r="C122" s="41" t="s">
        <v>217</v>
      </c>
      <c r="D122" s="41" t="str">
        <f t="array" ref="D122">IF(ISBLANK(C122),"",XLOOKUP(C122, Rooms!$A$2:$A$31, Rooms!$B$2:$B$31))</f>
        <v>Garage</v>
      </c>
      <c r="E122" s="40" t="s">
        <v>56</v>
      </c>
      <c r="F122" s="41" t="str">
        <f t="shared" si="1"/>
        <v>F-Ga-O04</v>
      </c>
      <c r="G122" s="40" t="s">
        <v>223</v>
      </c>
      <c r="H122" s="60" t="s">
        <v>138</v>
      </c>
      <c r="I122" s="45" t="str">
        <f>IF(ISBLANK(H122),"",VLOOKUP(H122,Breakers!$B$2:$C$44,2))</f>
        <v>Main</v>
      </c>
      <c r="J122" s="41" t="str">
        <f t="shared" si="4"/>
        <v>✔</v>
      </c>
      <c r="K122" s="43">
        <f t="shared" si="5"/>
        <v>0</v>
      </c>
      <c r="L122" s="45"/>
      <c r="M122" s="46" t="str">
        <f t="array" ref="M122">IF(ISBLANK(L122),"",XLOOKUP(L122, 'Device Wattages'!$A$2:$A$55, 'Device Wattages'!$E$2:$E$55))</f>
        <v/>
      </c>
      <c r="N122" s="45"/>
      <c r="O122" s="46" t="str">
        <f t="array" ref="O122">IF(ISBLANK(N122),"",XLOOKUP(N122, 'Device Wattages'!$A$2:$A$55, 'Device Wattages'!$E$2:$E$55))</f>
        <v/>
      </c>
      <c r="P122" s="45"/>
      <c r="Q122" s="46" t="str">
        <f t="array" ref="Q122">IF(ISBLANK(P122),"",XLOOKUP(P122, 'Device Wattages'!$A$2:$A$55, 'Device Wattages'!$E$2:$E$55))</f>
        <v/>
      </c>
      <c r="R122" s="45"/>
      <c r="S122" s="46" t="str">
        <f t="array" ref="S122">IF(ISBLANK(R122),"",XLOOKUP(R122, 'Device Wattages'!$A$2:$A$55, 'Device Wattages'!$E$2:$E$55))</f>
        <v/>
      </c>
      <c r="T122" s="45"/>
      <c r="U122" s="46" t="str">
        <f t="array" ref="U122">IF(ISBLANK(T122),"",XLOOKUP(T122, 'Device Wattages'!$A$2:$A$55, 'Device Wattages'!$E$2:$E$55))</f>
        <v/>
      </c>
      <c r="V122" s="45"/>
      <c r="W122" s="46" t="str">
        <f t="array" ref="W122">IF(ISBLANK(V122),"",XLOOKUP(V122, 'Device Wattages'!$A$2:$A$55, 'Device Wattages'!$E$2:$E$55))</f>
        <v/>
      </c>
      <c r="X122" s="45"/>
      <c r="Y122" s="47" t="str">
        <f t="array" ref="Y122">IF(ISBLANK(X122),"",XLOOKUP(X122, 'Device Wattages'!$A$2:$A$55, 'Device Wattages'!$E$2:$E$55))</f>
        <v/>
      </c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</row>
    <row r="123" ht="22.5" hidden="1" customHeight="1">
      <c r="A123" s="30" t="s">
        <v>134</v>
      </c>
      <c r="B123" s="31" t="str">
        <f t="array" ref="B123">IF(ISBLANK(A123),"",XLOOKUP(A123, FloorsTbl[Floor], FloorsTbl[Floor name]))</f>
        <v>First floor</v>
      </c>
      <c r="C123" s="30" t="s">
        <v>224</v>
      </c>
      <c r="D123" s="31" t="str">
        <f t="array" ref="D123">IF(ISBLANK(C123),"",XLOOKUP(C123, RoomsTbl[Room], RoomsTbl[Room Name]))</f>
        <v>#N/A</v>
      </c>
      <c r="E123" s="30" t="s">
        <v>58</v>
      </c>
      <c r="F123" s="32" t="str">
        <f t="shared" si="1"/>
        <v>F-D-O03</v>
      </c>
      <c r="G123" s="30" t="s">
        <v>225</v>
      </c>
      <c r="H123" s="30" t="s">
        <v>181</v>
      </c>
      <c r="I123" s="32" t="str">
        <f>IF(ISBLANK(H123),"",VLOOKUP(H123,Breakers!$B$2:$C$44,2))</f>
        <v>Main</v>
      </c>
      <c r="J123" s="32" t="str">
        <f t="shared" si="4"/>
        <v>✔</v>
      </c>
      <c r="K123" s="33">
        <f t="shared" si="5"/>
        <v>0</v>
      </c>
      <c r="L123" s="34"/>
      <c r="M123" s="35" t="str">
        <f t="array" ref="M123">IF(ISBLANK(L123),"",XLOOKUP(L123, DeviceWattagesTbl[Device], DeviceWattagesTbl[Power]))</f>
        <v/>
      </c>
      <c r="N123" s="34"/>
      <c r="O123" s="35" t="str">
        <f t="array" ref="O123">IF(ISBLANK(N123),"",XLOOKUP(N123, DeviceWattagesTbl[Device], DeviceWattagesTbl[Power]))</f>
        <v/>
      </c>
      <c r="P123" s="34"/>
      <c r="Q123" s="35" t="str">
        <f t="array" ref="Q123">IF(ISBLANK(P123),"",XLOOKUP(P123, DeviceWattagesTbl[Device], DeviceWattagesTbl[Power]))</f>
        <v/>
      </c>
      <c r="R123" s="34"/>
      <c r="S123" s="35" t="str">
        <f t="array" ref="S123">IF(ISBLANK(R123),"",XLOOKUP(R123, DeviceWattagesTbl[Device], DeviceWattagesTbl[Power]))</f>
        <v/>
      </c>
      <c r="T123" s="34"/>
      <c r="U123" s="35" t="str">
        <f t="array" ref="U123">IF(ISBLANK(T123),"",XLOOKUP(T123, DeviceWattagesTbl[Device], DeviceWattagesTbl[Power]))</f>
        <v/>
      </c>
      <c r="V123" s="34"/>
      <c r="W123" s="35" t="str">
        <f t="array" ref="W123">IF(ISBLANK(V123),"",XLOOKUP(V123, DeviceWattagesTbl[Device], DeviceWattagesTbl[Power]))</f>
        <v/>
      </c>
      <c r="X123" s="34"/>
      <c r="Y123" s="35" t="str">
        <f t="array" ref="Y123">IF(ISBLANK(X123),"",XLOOKUP(X123, DeviceWattagesTbl[Device], DeviceWattagesTbl[Power]))</f>
        <v/>
      </c>
    </row>
    <row r="124" ht="22.5" hidden="1" customHeight="1">
      <c r="A124" s="30" t="s">
        <v>134</v>
      </c>
      <c r="B124" s="31" t="str">
        <f t="array" ref="B124">IF(ISBLANK(A124),"",XLOOKUP(A124, FloorsTbl[Floor], FloorsTbl[Floor name]))</f>
        <v>First floor</v>
      </c>
      <c r="C124" s="30" t="s">
        <v>224</v>
      </c>
      <c r="D124" s="31" t="str">
        <f t="array" ref="D124">IF(ISBLANK(C124),"",XLOOKUP(C124, RoomsTbl[Room], RoomsTbl[Room Name]))</f>
        <v>#N/A</v>
      </c>
      <c r="E124" s="30" t="s">
        <v>60</v>
      </c>
      <c r="F124" s="32" t="str">
        <f t="shared" si="1"/>
        <v>F-D-O02</v>
      </c>
      <c r="G124" s="30" t="s">
        <v>226</v>
      </c>
      <c r="H124" s="30" t="s">
        <v>142</v>
      </c>
      <c r="I124" s="32" t="str">
        <f>IF(ISBLANK(H124),"",VLOOKUP(H124,Breakers!$B$2:$C$44,2))</f>
        <v>Main</v>
      </c>
      <c r="J124" s="32" t="str">
        <f t="shared" si="4"/>
        <v>✔</v>
      </c>
      <c r="K124" s="33">
        <f t="shared" si="5"/>
        <v>0</v>
      </c>
      <c r="L124" s="34"/>
      <c r="M124" s="35" t="str">
        <f t="array" ref="M124">IF(ISBLANK(L124),"",XLOOKUP(L124, DeviceWattagesTbl[Device], DeviceWattagesTbl[Power]))</f>
        <v/>
      </c>
      <c r="N124" s="34"/>
      <c r="O124" s="35" t="str">
        <f t="array" ref="O124">IF(ISBLANK(N124),"",XLOOKUP(N124, DeviceWattagesTbl[Device], DeviceWattagesTbl[Power]))</f>
        <v/>
      </c>
      <c r="P124" s="34"/>
      <c r="Q124" s="35" t="str">
        <f t="array" ref="Q124">IF(ISBLANK(P124),"",XLOOKUP(P124, DeviceWattagesTbl[Device], DeviceWattagesTbl[Power]))</f>
        <v/>
      </c>
      <c r="R124" s="34"/>
      <c r="S124" s="35" t="str">
        <f t="array" ref="S124">IF(ISBLANK(R124),"",XLOOKUP(R124, DeviceWattagesTbl[Device], DeviceWattagesTbl[Power]))</f>
        <v/>
      </c>
      <c r="T124" s="34"/>
      <c r="U124" s="35" t="str">
        <f t="array" ref="U124">IF(ISBLANK(T124),"",XLOOKUP(T124, DeviceWattagesTbl[Device], DeviceWattagesTbl[Power]))</f>
        <v/>
      </c>
      <c r="V124" s="34"/>
      <c r="W124" s="35" t="str">
        <f t="array" ref="W124">IF(ISBLANK(V124),"",XLOOKUP(V124, DeviceWattagesTbl[Device], DeviceWattagesTbl[Power]))</f>
        <v/>
      </c>
      <c r="X124" s="34"/>
      <c r="Y124" s="35" t="str">
        <f t="array" ref="Y124">IF(ISBLANK(X124),"",XLOOKUP(X124, DeviceWattagesTbl[Device], DeviceWattagesTbl[Power]))</f>
        <v/>
      </c>
    </row>
    <row r="125" ht="22.5" hidden="1" customHeight="1">
      <c r="A125" s="30" t="s">
        <v>134</v>
      </c>
      <c r="B125" s="31" t="str">
        <f t="array" ref="B125">IF(ISBLANK(A125),"",XLOOKUP(A125, FloorsTbl[Floor], FloorsTbl[Floor name]))</f>
        <v>First floor</v>
      </c>
      <c r="C125" s="30" t="s">
        <v>224</v>
      </c>
      <c r="D125" s="31" t="str">
        <f t="array" ref="D125">IF(ISBLANK(C125),"",XLOOKUP(C125, RoomsTbl[Room], RoomsTbl[Room Name]))</f>
        <v>#N/A</v>
      </c>
      <c r="E125" s="30" t="s">
        <v>38</v>
      </c>
      <c r="F125" s="32" t="str">
        <f t="shared" si="1"/>
        <v>F-D-O01</v>
      </c>
      <c r="G125" s="30" t="s">
        <v>227</v>
      </c>
      <c r="H125" s="30" t="s">
        <v>142</v>
      </c>
      <c r="I125" s="32" t="str">
        <f>IF(ISBLANK(H125),"",VLOOKUP(H125,Breakers!$B$2:$C$44,2))</f>
        <v>Main</v>
      </c>
      <c r="J125" s="32" t="str">
        <f t="shared" si="4"/>
        <v>✔</v>
      </c>
      <c r="K125" s="33">
        <f t="shared" si="5"/>
        <v>0</v>
      </c>
      <c r="L125" s="34"/>
      <c r="M125" s="35" t="str">
        <f t="array" ref="M125">IF(ISBLANK(L125),"",XLOOKUP(L125, DeviceWattagesTbl[Device], DeviceWattagesTbl[Power]))</f>
        <v/>
      </c>
      <c r="N125" s="34"/>
      <c r="O125" s="35" t="str">
        <f t="array" ref="O125">IF(ISBLANK(N125),"",XLOOKUP(N125, DeviceWattagesTbl[Device], DeviceWattagesTbl[Power]))</f>
        <v/>
      </c>
      <c r="P125" s="34"/>
      <c r="Q125" s="35" t="str">
        <f t="array" ref="Q125">IF(ISBLANK(P125),"",XLOOKUP(P125, DeviceWattagesTbl[Device], DeviceWattagesTbl[Power]))</f>
        <v/>
      </c>
      <c r="R125" s="34"/>
      <c r="S125" s="35" t="str">
        <f t="array" ref="S125">IF(ISBLANK(R125),"",XLOOKUP(R125, DeviceWattagesTbl[Device], DeviceWattagesTbl[Power]))</f>
        <v/>
      </c>
      <c r="T125" s="34"/>
      <c r="U125" s="35" t="str">
        <f t="array" ref="U125">IF(ISBLANK(T125),"",XLOOKUP(T125, DeviceWattagesTbl[Device], DeviceWattagesTbl[Power]))</f>
        <v/>
      </c>
      <c r="V125" s="34"/>
      <c r="W125" s="35" t="str">
        <f t="array" ref="W125">IF(ISBLANK(V125),"",XLOOKUP(V125, DeviceWattagesTbl[Device], DeviceWattagesTbl[Power]))</f>
        <v/>
      </c>
      <c r="X125" s="34"/>
      <c r="Y125" s="35" t="str">
        <f t="array" ref="Y125">IF(ISBLANK(X125),"",XLOOKUP(X125, DeviceWattagesTbl[Device], DeviceWattagesTbl[Power]))</f>
        <v/>
      </c>
    </row>
    <row r="126" ht="22.5" hidden="1" customHeight="1">
      <c r="A126" s="30" t="s">
        <v>134</v>
      </c>
      <c r="B126" s="31" t="str">
        <f t="array" ref="B126">IF(ISBLANK(A126),"",XLOOKUP(A126, FloorsTbl[Floor], FloorsTbl[Floor name]))</f>
        <v>First floor</v>
      </c>
      <c r="C126" s="30" t="s">
        <v>224</v>
      </c>
      <c r="D126" s="31" t="str">
        <f t="array" ref="D126">IF(ISBLANK(C126),"",XLOOKUP(C126, RoomsTbl[Room], RoomsTbl[Room Name]))</f>
        <v>#N/A</v>
      </c>
      <c r="E126" s="30" t="s">
        <v>113</v>
      </c>
      <c r="F126" s="32" t="str">
        <f t="shared" si="1"/>
        <v>F-D-L03</v>
      </c>
      <c r="G126" s="30" t="s">
        <v>228</v>
      </c>
      <c r="H126" s="30" t="s">
        <v>142</v>
      </c>
      <c r="I126" s="32" t="str">
        <f>IF(ISBLANK(H126),"",VLOOKUP(H126,Breakers!$B$2:$C$44,2))</f>
        <v>Main</v>
      </c>
      <c r="J126" s="32" t="str">
        <f t="shared" si="4"/>
        <v>✔</v>
      </c>
      <c r="K126" s="33">
        <f t="shared" si="5"/>
        <v>30</v>
      </c>
      <c r="L126" s="36" t="s">
        <v>43</v>
      </c>
      <c r="M126" s="35">
        <f t="array" ref="M126">IF(ISBLANK(L126),"",XLOOKUP(L126, DeviceWattagesTbl[Device], DeviceWattagesTbl[Power]))</f>
        <v>30</v>
      </c>
      <c r="N126" s="34"/>
      <c r="O126" s="35" t="str">
        <f t="array" ref="O126">IF(ISBLANK(N126),"",XLOOKUP(N126, DeviceWattagesTbl[Device], DeviceWattagesTbl[Power]))</f>
        <v/>
      </c>
      <c r="P126" s="34"/>
      <c r="Q126" s="35" t="str">
        <f t="array" ref="Q126">IF(ISBLANK(P126),"",XLOOKUP(P126, DeviceWattagesTbl[Device], DeviceWattagesTbl[Power]))</f>
        <v/>
      </c>
      <c r="R126" s="34"/>
      <c r="S126" s="35" t="str">
        <f t="array" ref="S126">IF(ISBLANK(R126),"",XLOOKUP(R126, DeviceWattagesTbl[Device], DeviceWattagesTbl[Power]))</f>
        <v/>
      </c>
      <c r="T126" s="34"/>
      <c r="U126" s="35" t="str">
        <f t="array" ref="U126">IF(ISBLANK(T126),"",XLOOKUP(T126, DeviceWattagesTbl[Device], DeviceWattagesTbl[Power]))</f>
        <v/>
      </c>
      <c r="V126" s="34"/>
      <c r="W126" s="35" t="str">
        <f t="array" ref="W126">IF(ISBLANK(V126),"",XLOOKUP(V126, DeviceWattagesTbl[Device], DeviceWattagesTbl[Power]))</f>
        <v/>
      </c>
      <c r="X126" s="34"/>
      <c r="Y126" s="35" t="str">
        <f t="array" ref="Y126">IF(ISBLANK(X126),"",XLOOKUP(X126, DeviceWattagesTbl[Device], DeviceWattagesTbl[Power]))</f>
        <v/>
      </c>
    </row>
    <row r="127" ht="22.5" hidden="1" customHeight="1">
      <c r="A127" s="30" t="s">
        <v>134</v>
      </c>
      <c r="B127" s="31" t="str">
        <f t="array" ref="B127">IF(ISBLANK(A127),"",XLOOKUP(A127, FloorsTbl[Floor], FloorsTbl[Floor name]))</f>
        <v>First floor</v>
      </c>
      <c r="C127" s="30" t="s">
        <v>224</v>
      </c>
      <c r="D127" s="31" t="str">
        <f t="array" ref="D127">IF(ISBLANK(C127),"",XLOOKUP(C127, RoomsTbl[Room], RoomsTbl[Room Name]))</f>
        <v>#N/A</v>
      </c>
      <c r="E127" s="30" t="s">
        <v>103</v>
      </c>
      <c r="F127" s="32" t="str">
        <f t="shared" si="1"/>
        <v>F-D-L02</v>
      </c>
      <c r="G127" s="30" t="s">
        <v>229</v>
      </c>
      <c r="H127" s="30" t="s">
        <v>142</v>
      </c>
      <c r="I127" s="32" t="str">
        <f>IF(ISBLANK(H127),"",VLOOKUP(H127,Breakers!$B$2:$C$44,2))</f>
        <v>Main</v>
      </c>
      <c r="J127" s="32" t="str">
        <f t="shared" si="4"/>
        <v>✔</v>
      </c>
      <c r="K127" s="33">
        <f t="shared" si="5"/>
        <v>30</v>
      </c>
      <c r="L127" s="36" t="s">
        <v>43</v>
      </c>
      <c r="M127" s="35">
        <f t="array" ref="M127">IF(ISBLANK(L127),"",XLOOKUP(L127, DeviceWattagesTbl[Device], DeviceWattagesTbl[Power]))</f>
        <v>30</v>
      </c>
      <c r="N127" s="34"/>
      <c r="O127" s="35" t="str">
        <f t="array" ref="O127">IF(ISBLANK(N127),"",XLOOKUP(N127, DeviceWattagesTbl[Device], DeviceWattagesTbl[Power]))</f>
        <v/>
      </c>
      <c r="P127" s="34"/>
      <c r="Q127" s="35" t="str">
        <f t="array" ref="Q127">IF(ISBLANK(P127),"",XLOOKUP(P127, DeviceWattagesTbl[Device], DeviceWattagesTbl[Power]))</f>
        <v/>
      </c>
      <c r="R127" s="34"/>
      <c r="S127" s="35" t="str">
        <f t="array" ref="S127">IF(ISBLANK(R127),"",XLOOKUP(R127, DeviceWattagesTbl[Device], DeviceWattagesTbl[Power]))</f>
        <v/>
      </c>
      <c r="T127" s="34"/>
      <c r="U127" s="35" t="str">
        <f t="array" ref="U127">IF(ISBLANK(T127),"",XLOOKUP(T127, DeviceWattagesTbl[Device], DeviceWattagesTbl[Power]))</f>
        <v/>
      </c>
      <c r="V127" s="34"/>
      <c r="W127" s="35" t="str">
        <f t="array" ref="W127">IF(ISBLANK(V127),"",XLOOKUP(V127, DeviceWattagesTbl[Device], DeviceWattagesTbl[Power]))</f>
        <v/>
      </c>
      <c r="X127" s="34"/>
      <c r="Y127" s="35" t="str">
        <f t="array" ref="Y127">IF(ISBLANK(X127),"",XLOOKUP(X127, DeviceWattagesTbl[Device], DeviceWattagesTbl[Power]))</f>
        <v/>
      </c>
    </row>
    <row r="128" ht="22.5" hidden="1" customHeight="1">
      <c r="A128" s="30" t="s">
        <v>134</v>
      </c>
      <c r="B128" s="31" t="str">
        <f t="array" ref="B128">IF(ISBLANK(A128),"",XLOOKUP(A128, FloorsTbl[Floor], FloorsTbl[Floor name]))</f>
        <v>First floor</v>
      </c>
      <c r="C128" s="30" t="s">
        <v>224</v>
      </c>
      <c r="D128" s="31" t="str">
        <f t="array" ref="D128">IF(ISBLANK(C128),"",XLOOKUP(C128, RoomsTbl[Room], RoomsTbl[Room Name]))</f>
        <v>#N/A</v>
      </c>
      <c r="E128" s="30" t="s">
        <v>41</v>
      </c>
      <c r="F128" s="32" t="str">
        <f t="shared" si="1"/>
        <v>F-D-L01</v>
      </c>
      <c r="G128" s="30" t="s">
        <v>230</v>
      </c>
      <c r="H128" s="30" t="s">
        <v>142</v>
      </c>
      <c r="I128" s="32" t="str">
        <f>IF(ISBLANK(H128),"",VLOOKUP(H128,Breakers!$B$2:$C$44,2))</f>
        <v>Main</v>
      </c>
      <c r="J128" s="32" t="str">
        <f t="shared" si="4"/>
        <v>✔</v>
      </c>
      <c r="K128" s="33">
        <f t="shared" si="5"/>
        <v>30</v>
      </c>
      <c r="L128" s="36" t="s">
        <v>43</v>
      </c>
      <c r="M128" s="35">
        <f t="array" ref="M128">IF(ISBLANK(L128),"",XLOOKUP(L128, DeviceWattagesTbl[Device], DeviceWattagesTbl[Power]))</f>
        <v>30</v>
      </c>
      <c r="N128" s="34"/>
      <c r="O128" s="35" t="str">
        <f t="array" ref="O128">IF(ISBLANK(N128),"",XLOOKUP(N128, DeviceWattagesTbl[Device], DeviceWattagesTbl[Power]))</f>
        <v/>
      </c>
      <c r="P128" s="34"/>
      <c r="Q128" s="35" t="str">
        <f t="array" ref="Q128">IF(ISBLANK(P128),"",XLOOKUP(P128, DeviceWattagesTbl[Device], DeviceWattagesTbl[Power]))</f>
        <v/>
      </c>
      <c r="R128" s="34"/>
      <c r="S128" s="35" t="str">
        <f t="array" ref="S128">IF(ISBLANK(R128),"",XLOOKUP(R128, DeviceWattagesTbl[Device], DeviceWattagesTbl[Power]))</f>
        <v/>
      </c>
      <c r="T128" s="34"/>
      <c r="U128" s="35" t="str">
        <f t="array" ref="U128">IF(ISBLANK(T128),"",XLOOKUP(T128, DeviceWattagesTbl[Device], DeviceWattagesTbl[Power]))</f>
        <v/>
      </c>
      <c r="V128" s="34"/>
      <c r="W128" s="35" t="str">
        <f t="array" ref="W128">IF(ISBLANK(V128),"",XLOOKUP(V128, DeviceWattagesTbl[Device], DeviceWattagesTbl[Power]))</f>
        <v/>
      </c>
      <c r="X128" s="34"/>
      <c r="Y128" s="35" t="str">
        <f t="array" ref="Y128">IF(ISBLANK(X128),"",XLOOKUP(X128, DeviceWattagesTbl[Device], DeviceWattagesTbl[Power]))</f>
        <v/>
      </c>
    </row>
    <row r="129" ht="22.5" customHeight="1">
      <c r="A129" s="30" t="s">
        <v>231</v>
      </c>
      <c r="B129" s="31" t="str">
        <f t="array" ref="B129">IF(ISBLANK(A129),"",XLOOKUP(A129, FloorsTbl[Floor], FloorsTbl[Floor name]))</f>
        <v>Basement</v>
      </c>
      <c r="C129" s="30" t="s">
        <v>232</v>
      </c>
      <c r="D129" s="31" t="str">
        <f t="array" ref="D129">IF(ISBLANK(C129),"",XLOOKUP(C129, RoomsTbl[Room], RoomsTbl[Room Name]))</f>
        <v>Utility Room</v>
      </c>
      <c r="E129" s="30" t="s">
        <v>38</v>
      </c>
      <c r="F129" s="32" t="str">
        <f t="shared" si="1"/>
        <v>B-UR-O01</v>
      </c>
      <c r="G129" s="30" t="s">
        <v>85</v>
      </c>
      <c r="H129" s="30" t="s">
        <v>233</v>
      </c>
      <c r="I129" s="32" t="str">
        <f>IF(ISBLANK(H129),"",VLOOKUP(H129,Breakers!$B$2:$C$44,2))</f>
        <v>Utility Subpanel</v>
      </c>
      <c r="J129" s="32" t="str">
        <f t="shared" si="4"/>
        <v>✔</v>
      </c>
      <c r="K129" s="33">
        <f t="shared" si="5"/>
        <v>0</v>
      </c>
      <c r="L129" s="34"/>
      <c r="M129" s="35" t="str">
        <f t="array" ref="M129">IF(ISBLANK(L129),"",XLOOKUP(L129, DeviceWattagesTbl[Device], DeviceWattagesTbl[Power]))</f>
        <v/>
      </c>
      <c r="N129" s="34"/>
      <c r="O129" s="35" t="str">
        <f t="array" ref="O129">IF(ISBLANK(N129),"",XLOOKUP(N129, DeviceWattagesTbl[Device], DeviceWattagesTbl[Power]))</f>
        <v/>
      </c>
      <c r="P129" s="34"/>
      <c r="Q129" s="35" t="str">
        <f t="array" ref="Q129">IF(ISBLANK(P129),"",XLOOKUP(P129, DeviceWattagesTbl[Device], DeviceWattagesTbl[Power]))</f>
        <v/>
      </c>
      <c r="R129" s="34"/>
      <c r="S129" s="35" t="str">
        <f t="array" ref="S129">IF(ISBLANK(R129),"",XLOOKUP(R129, DeviceWattagesTbl[Device], DeviceWattagesTbl[Power]))</f>
        <v/>
      </c>
      <c r="T129" s="34"/>
      <c r="U129" s="35" t="str">
        <f t="array" ref="U129">IF(ISBLANK(T129),"",XLOOKUP(T129, DeviceWattagesTbl[Device], DeviceWattagesTbl[Power]))</f>
        <v/>
      </c>
      <c r="V129" s="34"/>
      <c r="W129" s="35" t="str">
        <f t="array" ref="W129">IF(ISBLANK(V129),"",XLOOKUP(V129, DeviceWattagesTbl[Device], DeviceWattagesTbl[Power]))</f>
        <v/>
      </c>
      <c r="X129" s="34"/>
      <c r="Y129" s="35" t="str">
        <f t="array" ref="Y129">IF(ISBLANK(X129),"",XLOOKUP(X129, DeviceWattagesTbl[Device], DeviceWattagesTbl[Power]))</f>
        <v/>
      </c>
    </row>
    <row r="130" ht="22.5" customHeight="1">
      <c r="A130" s="30" t="s">
        <v>231</v>
      </c>
      <c r="B130" s="31" t="str">
        <f t="array" ref="B130">IF(ISBLANK(A130),"",XLOOKUP(A130, FloorsTbl[Floor], FloorsTbl[Floor name]))</f>
        <v>Basement</v>
      </c>
      <c r="C130" s="30" t="s">
        <v>232</v>
      </c>
      <c r="D130" s="31" t="str">
        <f t="array" ref="D130">IF(ISBLANK(C130),"",XLOOKUP(C130, RoomsTbl[Room], RoomsTbl[Room Name]))</f>
        <v>Utility Room</v>
      </c>
      <c r="E130" s="30" t="s">
        <v>41</v>
      </c>
      <c r="F130" s="32" t="str">
        <f t="shared" si="1"/>
        <v>B-UR-L01</v>
      </c>
      <c r="G130" s="30" t="s">
        <v>88</v>
      </c>
      <c r="H130" s="30" t="s">
        <v>142</v>
      </c>
      <c r="I130" s="32" t="str">
        <f>IF(ISBLANK(H130),"",VLOOKUP(H130,Breakers!$B$2:$C$44,2))</f>
        <v>Main</v>
      </c>
      <c r="J130" s="32" t="str">
        <f t="shared" si="4"/>
        <v>✔</v>
      </c>
      <c r="K130" s="33">
        <f t="shared" si="5"/>
        <v>120</v>
      </c>
      <c r="L130" s="36" t="s">
        <v>43</v>
      </c>
      <c r="M130" s="35">
        <f t="array" ref="M130">IF(ISBLANK(L130),"",XLOOKUP(L130, DeviceWattagesTbl[Device], DeviceWattagesTbl[Power]))</f>
        <v>30</v>
      </c>
      <c r="N130" s="36" t="s">
        <v>43</v>
      </c>
      <c r="O130" s="35">
        <f t="array" ref="O130">IF(ISBLANK(N130),"",XLOOKUP(N130, DeviceWattagesTbl[Device], DeviceWattagesTbl[Power]))</f>
        <v>30</v>
      </c>
      <c r="P130" s="36" t="s">
        <v>43</v>
      </c>
      <c r="Q130" s="35">
        <f t="array" ref="Q130">IF(ISBLANK(P130),"",XLOOKUP(P130, DeviceWattagesTbl[Device], DeviceWattagesTbl[Power]))</f>
        <v>30</v>
      </c>
      <c r="R130" s="36" t="s">
        <v>43</v>
      </c>
      <c r="S130" s="35">
        <f t="array" ref="S130">IF(ISBLANK(R130),"",XLOOKUP(R130, DeviceWattagesTbl[Device], DeviceWattagesTbl[Power]))</f>
        <v>30</v>
      </c>
      <c r="T130" s="34"/>
      <c r="U130" s="35" t="str">
        <f t="array" ref="U130">IF(ISBLANK(T130),"",XLOOKUP(T130, DeviceWattagesTbl[Device], DeviceWattagesTbl[Power]))</f>
        <v/>
      </c>
      <c r="V130" s="34"/>
      <c r="W130" s="35" t="str">
        <f t="array" ref="W130">IF(ISBLANK(V130),"",XLOOKUP(V130, DeviceWattagesTbl[Device], DeviceWattagesTbl[Power]))</f>
        <v/>
      </c>
      <c r="X130" s="34"/>
      <c r="Y130" s="35" t="str">
        <f t="array" ref="Y130">IF(ISBLANK(X130),"",XLOOKUP(X130, DeviceWattagesTbl[Device], DeviceWattagesTbl[Power]))</f>
        <v/>
      </c>
    </row>
    <row r="131" ht="22.5" customHeight="1">
      <c r="A131" s="31" t="s">
        <v>231</v>
      </c>
      <c r="B131" s="31" t="str">
        <f t="array" ref="B131">IF(ISBLANK(A131),"",XLOOKUP(A131, FloorsTbl[Floor], FloorsTbl[Floor name]))</f>
        <v>Basement</v>
      </c>
      <c r="C131" s="31" t="s">
        <v>232</v>
      </c>
      <c r="D131" s="31" t="str">
        <f t="array" ref="D131">IF(ISBLANK(C131),"",XLOOKUP(C131, RoomsTbl[Room], RoomsTbl[Room Name]))</f>
        <v>Utility Room</v>
      </c>
      <c r="E131" s="31" t="s">
        <v>234</v>
      </c>
      <c r="F131" s="32" t="str">
        <f t="shared" si="1"/>
        <v>B-UR-HP02</v>
      </c>
      <c r="G131" s="31" t="s">
        <v>235</v>
      </c>
      <c r="H131" s="31"/>
      <c r="I131" s="32" t="str">
        <f>IF(ISBLANK(H131),"",VLOOKUP(H131,Breakers!$B$2:$C$44,2))</f>
        <v/>
      </c>
      <c r="J131" s="32" t="str">
        <f t="shared" si="4"/>
        <v>✔</v>
      </c>
      <c r="K131" s="33">
        <f t="shared" si="5"/>
        <v>3600</v>
      </c>
      <c r="L131" s="39" t="s">
        <v>236</v>
      </c>
      <c r="M131" s="35">
        <f t="array" ref="M131">IF(ISBLANK(L131),"",XLOOKUP(L131, DeviceWattagesTbl[Device], DeviceWattagesTbl[Power]))</f>
        <v>3600</v>
      </c>
      <c r="N131" s="39"/>
      <c r="O131" s="35" t="str">
        <f t="array" ref="O131">IF(ISBLANK(N131),"",XLOOKUP(N131, DeviceWattagesTbl[Device], DeviceWattagesTbl[Power]))</f>
        <v/>
      </c>
      <c r="P131" s="39"/>
      <c r="Q131" s="35" t="str">
        <f t="array" ref="Q131">IF(ISBLANK(P131),"",XLOOKUP(P131, DeviceWattagesTbl[Device], DeviceWattagesTbl[Power]))</f>
        <v/>
      </c>
      <c r="R131" s="39"/>
      <c r="S131" s="35" t="str">
        <f t="array" ref="S131">IF(ISBLANK(R131),"",XLOOKUP(R131, DeviceWattagesTbl[Device], DeviceWattagesTbl[Power]))</f>
        <v/>
      </c>
      <c r="T131" s="34"/>
      <c r="U131" s="35" t="str">
        <f t="array" ref="U131">IF(ISBLANK(T131),"",XLOOKUP(T131, DeviceWattagesTbl[Device], DeviceWattagesTbl[Power]))</f>
        <v/>
      </c>
      <c r="V131" s="34"/>
      <c r="W131" s="35" t="str">
        <f t="array" ref="W131">IF(ISBLANK(V131),"",XLOOKUP(V131, DeviceWattagesTbl[Device], DeviceWattagesTbl[Power]))</f>
        <v/>
      </c>
      <c r="X131" s="34"/>
      <c r="Y131" s="35" t="str">
        <f t="array" ref="Y131">IF(ISBLANK(X131),"",XLOOKUP(X131, DeviceWattagesTbl[Device], DeviceWattagesTbl[Power]))</f>
        <v/>
      </c>
    </row>
    <row r="132" ht="22.5" customHeight="1">
      <c r="A132" s="30" t="s">
        <v>231</v>
      </c>
      <c r="B132" s="31" t="str">
        <f t="array" ref="B132">IF(ISBLANK(A132),"",XLOOKUP(A132, FloorsTbl[Floor], FloorsTbl[Floor name]))</f>
        <v>Basement</v>
      </c>
      <c r="C132" s="30" t="s">
        <v>237</v>
      </c>
      <c r="D132" s="31" t="str">
        <f t="array" ref="D132">IF(ISBLANK(C132),"",XLOOKUP(C132, RoomsTbl[Room], RoomsTbl[Room Name]))</f>
        <v>Utility closet</v>
      </c>
      <c r="E132" s="30" t="s">
        <v>60</v>
      </c>
      <c r="F132" s="32" t="str">
        <f t="shared" si="1"/>
        <v>B-UC-O02</v>
      </c>
      <c r="G132" s="30" t="s">
        <v>84</v>
      </c>
      <c r="H132" s="30" t="s">
        <v>238</v>
      </c>
      <c r="I132" s="32" t="str">
        <f>IF(ISBLANK(H132),"",VLOOKUP(H132,Breakers!$B$2:$C$44,2))</f>
        <v>Utility Subpanel</v>
      </c>
      <c r="J132" s="32" t="str">
        <f t="shared" si="4"/>
        <v>✔</v>
      </c>
      <c r="K132" s="33">
        <f t="shared" si="5"/>
        <v>0</v>
      </c>
      <c r="L132" s="34"/>
      <c r="M132" s="35" t="str">
        <f t="array" ref="M132">IF(ISBLANK(L132),"",XLOOKUP(L132, DeviceWattagesTbl[Device], DeviceWattagesTbl[Power]))</f>
        <v/>
      </c>
      <c r="N132" s="34"/>
      <c r="O132" s="35" t="str">
        <f t="array" ref="O132">IF(ISBLANK(N132),"",XLOOKUP(N132, DeviceWattagesTbl[Device], DeviceWattagesTbl[Power]))</f>
        <v/>
      </c>
      <c r="P132" s="34"/>
      <c r="Q132" s="35" t="str">
        <f t="array" ref="Q132">IF(ISBLANK(P132),"",XLOOKUP(P132, DeviceWattagesTbl[Device], DeviceWattagesTbl[Power]))</f>
        <v/>
      </c>
      <c r="R132" s="34"/>
      <c r="S132" s="35" t="str">
        <f t="array" ref="S132">IF(ISBLANK(R132),"",XLOOKUP(R132, DeviceWattagesTbl[Device], DeviceWattagesTbl[Power]))</f>
        <v/>
      </c>
      <c r="T132" s="34"/>
      <c r="U132" s="35" t="str">
        <f t="array" ref="U132">IF(ISBLANK(T132),"",XLOOKUP(T132, DeviceWattagesTbl[Device], DeviceWattagesTbl[Power]))</f>
        <v/>
      </c>
      <c r="V132" s="34"/>
      <c r="W132" s="35" t="str">
        <f t="array" ref="W132">IF(ISBLANK(V132),"",XLOOKUP(V132, DeviceWattagesTbl[Device], DeviceWattagesTbl[Power]))</f>
        <v/>
      </c>
      <c r="X132" s="34"/>
      <c r="Y132" s="35" t="str">
        <f t="array" ref="Y132">IF(ISBLANK(X132),"",XLOOKUP(X132, DeviceWattagesTbl[Device], DeviceWattagesTbl[Power]))</f>
        <v/>
      </c>
    </row>
    <row r="133" ht="22.5" customHeight="1">
      <c r="A133" s="30" t="s">
        <v>231</v>
      </c>
      <c r="B133" s="31" t="str">
        <f t="array" ref="B133">IF(ISBLANK(A133),"",XLOOKUP(A133, FloorsTbl[Floor], FloorsTbl[Floor name]))</f>
        <v>Basement</v>
      </c>
      <c r="C133" s="30" t="s">
        <v>237</v>
      </c>
      <c r="D133" s="31" t="str">
        <f t="array" ref="D133">IF(ISBLANK(C133),"",XLOOKUP(C133, RoomsTbl[Room], RoomsTbl[Room Name]))</f>
        <v>Utility closet</v>
      </c>
      <c r="E133" s="30" t="s">
        <v>38</v>
      </c>
      <c r="F133" s="32" t="str">
        <f t="shared" si="1"/>
        <v>B-UC-O01</v>
      </c>
      <c r="G133" s="30" t="s">
        <v>239</v>
      </c>
      <c r="H133" s="30" t="s">
        <v>142</v>
      </c>
      <c r="I133" s="32" t="str">
        <f>IF(ISBLANK(H133),"",VLOOKUP(H133,Breakers!$B$2:$C$44,2))</f>
        <v>Main</v>
      </c>
      <c r="J133" s="32" t="str">
        <f t="shared" si="4"/>
        <v>✔</v>
      </c>
      <c r="K133" s="33">
        <f t="shared" si="5"/>
        <v>0</v>
      </c>
      <c r="L133" s="34"/>
      <c r="M133" s="35" t="str">
        <f t="array" ref="M133">IF(ISBLANK(L133),"",XLOOKUP(L133, DeviceWattagesTbl[Device], DeviceWattagesTbl[Power]))</f>
        <v/>
      </c>
      <c r="N133" s="34"/>
      <c r="O133" s="35" t="str">
        <f t="array" ref="O133">IF(ISBLANK(N133),"",XLOOKUP(N133, DeviceWattagesTbl[Device], DeviceWattagesTbl[Power]))</f>
        <v/>
      </c>
      <c r="P133" s="34"/>
      <c r="Q133" s="35" t="str">
        <f t="array" ref="Q133">IF(ISBLANK(P133),"",XLOOKUP(P133, DeviceWattagesTbl[Device], DeviceWattagesTbl[Power]))</f>
        <v/>
      </c>
      <c r="R133" s="34"/>
      <c r="S133" s="35" t="str">
        <f t="array" ref="S133">IF(ISBLANK(R133),"",XLOOKUP(R133, DeviceWattagesTbl[Device], DeviceWattagesTbl[Power]))</f>
        <v/>
      </c>
      <c r="T133" s="34"/>
      <c r="U133" s="35" t="str">
        <f t="array" ref="U133">IF(ISBLANK(T133),"",XLOOKUP(T133, DeviceWattagesTbl[Device], DeviceWattagesTbl[Power]))</f>
        <v/>
      </c>
      <c r="V133" s="34"/>
      <c r="W133" s="35" t="str">
        <f t="array" ref="W133">IF(ISBLANK(V133),"",XLOOKUP(V133, DeviceWattagesTbl[Device], DeviceWattagesTbl[Power]))</f>
        <v/>
      </c>
      <c r="X133" s="34"/>
      <c r="Y133" s="35" t="str">
        <f t="array" ref="Y133">IF(ISBLANK(X133),"",XLOOKUP(X133, DeviceWattagesTbl[Device], DeviceWattagesTbl[Power]))</f>
        <v/>
      </c>
    </row>
    <row r="134" ht="22.5" customHeight="1">
      <c r="A134" s="30" t="s">
        <v>231</v>
      </c>
      <c r="B134" s="31" t="str">
        <f t="array" ref="B134">IF(ISBLANK(A134),"",XLOOKUP(A134, FloorsTbl[Floor], FloorsTbl[Floor name]))</f>
        <v>Basement</v>
      </c>
      <c r="C134" s="30" t="s">
        <v>237</v>
      </c>
      <c r="D134" s="31" t="str">
        <f t="array" ref="D134">IF(ISBLANK(C134),"",XLOOKUP(C134, RoomsTbl[Room], RoomsTbl[Room Name]))</f>
        <v>Utility closet</v>
      </c>
      <c r="E134" s="30" t="s">
        <v>38</v>
      </c>
      <c r="F134" s="32" t="str">
        <f t="shared" si="1"/>
        <v>B-UC-O01</v>
      </c>
      <c r="G134" s="30" t="s">
        <v>39</v>
      </c>
      <c r="H134" s="30" t="s">
        <v>238</v>
      </c>
      <c r="I134" s="32" t="str">
        <f>IF(ISBLANK(H134),"",VLOOKUP(H134,Breakers!$B$2:$C$44,2))</f>
        <v>Utility Subpanel</v>
      </c>
      <c r="J134" s="32" t="str">
        <f t="shared" si="4"/>
        <v>✔</v>
      </c>
      <c r="K134" s="33">
        <f t="shared" si="5"/>
        <v>0</v>
      </c>
      <c r="L134" s="34"/>
      <c r="M134" s="35" t="str">
        <f t="array" ref="M134">IF(ISBLANK(L134),"",XLOOKUP(L134, DeviceWattagesTbl[Device], DeviceWattagesTbl[Power]))</f>
        <v/>
      </c>
      <c r="N134" s="34"/>
      <c r="O134" s="35" t="str">
        <f t="array" ref="O134">IF(ISBLANK(N134),"",XLOOKUP(N134, DeviceWattagesTbl[Device], DeviceWattagesTbl[Power]))</f>
        <v/>
      </c>
      <c r="P134" s="34"/>
      <c r="Q134" s="35" t="str">
        <f t="array" ref="Q134">IF(ISBLANK(P134),"",XLOOKUP(P134, DeviceWattagesTbl[Device], DeviceWattagesTbl[Power]))</f>
        <v/>
      </c>
      <c r="R134" s="34"/>
      <c r="S134" s="35" t="str">
        <f t="array" ref="S134">IF(ISBLANK(R134),"",XLOOKUP(R134, DeviceWattagesTbl[Device], DeviceWattagesTbl[Power]))</f>
        <v/>
      </c>
      <c r="T134" s="34"/>
      <c r="U134" s="35" t="str">
        <f t="array" ref="U134">IF(ISBLANK(T134),"",XLOOKUP(T134, DeviceWattagesTbl[Device], DeviceWattagesTbl[Power]))</f>
        <v/>
      </c>
      <c r="V134" s="34"/>
      <c r="W134" s="35" t="str">
        <f t="array" ref="W134">IF(ISBLANK(V134),"",XLOOKUP(V134, DeviceWattagesTbl[Device], DeviceWattagesTbl[Power]))</f>
        <v/>
      </c>
      <c r="X134" s="34"/>
      <c r="Y134" s="35" t="str">
        <f t="array" ref="Y134">IF(ISBLANK(X134),"",XLOOKUP(X134, DeviceWattagesTbl[Device], DeviceWattagesTbl[Power]))</f>
        <v/>
      </c>
    </row>
    <row r="135" ht="22.5" customHeight="1">
      <c r="A135" s="30" t="s">
        <v>231</v>
      </c>
      <c r="B135" s="31" t="str">
        <f t="array" ref="B135">IF(ISBLANK(A135),"",XLOOKUP(A135, FloorsTbl[Floor], FloorsTbl[Floor name]))</f>
        <v>Basement</v>
      </c>
      <c r="C135" s="30" t="s">
        <v>237</v>
      </c>
      <c r="D135" s="31" t="str">
        <f t="array" ref="D135">IF(ISBLANK(C135),"",XLOOKUP(C135, RoomsTbl[Room], RoomsTbl[Room Name]))</f>
        <v>Utility closet</v>
      </c>
      <c r="E135" s="30" t="s">
        <v>41</v>
      </c>
      <c r="F135" s="32" t="str">
        <f t="shared" si="1"/>
        <v>B-UC-L01</v>
      </c>
      <c r="G135" s="30" t="s">
        <v>88</v>
      </c>
      <c r="H135" s="30" t="s">
        <v>238</v>
      </c>
      <c r="I135" s="32" t="str">
        <f>IF(ISBLANK(H135),"",VLOOKUP(H135,Breakers!$B$2:$C$44,2))</f>
        <v>Utility Subpanel</v>
      </c>
      <c r="J135" s="32" t="str">
        <f t="shared" si="4"/>
        <v>✔</v>
      </c>
      <c r="K135" s="33">
        <f t="shared" si="5"/>
        <v>60</v>
      </c>
      <c r="L135" s="36" t="s">
        <v>43</v>
      </c>
      <c r="M135" s="35">
        <f t="array" ref="M135">IF(ISBLANK(L135),"",XLOOKUP(L135, DeviceWattagesTbl[Device], DeviceWattagesTbl[Power]))</f>
        <v>30</v>
      </c>
      <c r="N135" s="36" t="s">
        <v>43</v>
      </c>
      <c r="O135" s="35">
        <f t="array" ref="O135">IF(ISBLANK(N135),"",XLOOKUP(N135, DeviceWattagesTbl[Device], DeviceWattagesTbl[Power]))</f>
        <v>30</v>
      </c>
      <c r="P135" s="34"/>
      <c r="Q135" s="35" t="str">
        <f t="array" ref="Q135">IF(ISBLANK(P135),"",XLOOKUP(P135, DeviceWattagesTbl[Device], DeviceWattagesTbl[Power]))</f>
        <v/>
      </c>
      <c r="R135" s="34"/>
      <c r="S135" s="35" t="str">
        <f t="array" ref="S135">IF(ISBLANK(R135),"",XLOOKUP(R135, DeviceWattagesTbl[Device], DeviceWattagesTbl[Power]))</f>
        <v/>
      </c>
      <c r="T135" s="34"/>
      <c r="U135" s="35" t="str">
        <f t="array" ref="U135">IF(ISBLANK(T135),"",XLOOKUP(T135, DeviceWattagesTbl[Device], DeviceWattagesTbl[Power]))</f>
        <v/>
      </c>
      <c r="V135" s="34"/>
      <c r="W135" s="35" t="str">
        <f t="array" ref="W135">IF(ISBLANK(V135),"",XLOOKUP(V135, DeviceWattagesTbl[Device], DeviceWattagesTbl[Power]))</f>
        <v/>
      </c>
      <c r="X135" s="34"/>
      <c r="Y135" s="35" t="str">
        <f t="array" ref="Y135">IF(ISBLANK(X135),"",XLOOKUP(X135, DeviceWattagesTbl[Device], DeviceWattagesTbl[Power]))</f>
        <v/>
      </c>
    </row>
    <row r="136" ht="22.5" customHeight="1">
      <c r="A136" s="30" t="s">
        <v>231</v>
      </c>
      <c r="B136" s="31" t="str">
        <f t="array" ref="B136">IF(ISBLANK(A136),"",XLOOKUP(A136, FloorsTbl[Floor], FloorsTbl[Floor name]))</f>
        <v>Basement</v>
      </c>
      <c r="C136" s="30" t="s">
        <v>237</v>
      </c>
      <c r="D136" s="31" t="str">
        <f t="array" ref="D136">IF(ISBLANK(C136),"",XLOOKUP(C136, RoomsTbl[Room], RoomsTbl[Room Name]))</f>
        <v>Utility closet</v>
      </c>
      <c r="E136" s="30" t="s">
        <v>240</v>
      </c>
      <c r="F136" s="32" t="str">
        <f t="shared" si="1"/>
        <v>B-UC-HP01</v>
      </c>
      <c r="G136" s="30" t="s">
        <v>241</v>
      </c>
      <c r="H136" s="31"/>
      <c r="I136" s="32" t="str">
        <f>IF(ISBLANK(H136),"",VLOOKUP(H136,Breakers!$B$2:$C$44,2))</f>
        <v/>
      </c>
      <c r="J136" s="32" t="str">
        <f t="shared" si="4"/>
        <v>✔</v>
      </c>
      <c r="K136" s="33">
        <f t="shared" si="5"/>
        <v>3600</v>
      </c>
      <c r="L136" s="39" t="s">
        <v>242</v>
      </c>
      <c r="M136" s="35">
        <f t="array" ref="M136">IF(ISBLANK(L136),"",XLOOKUP(L136, DeviceWattagesTbl[Device], DeviceWattagesTbl[Power]))</f>
        <v>3600</v>
      </c>
      <c r="N136" s="39"/>
      <c r="O136" s="35" t="str">
        <f t="array" ref="O136">IF(ISBLANK(N136),"",XLOOKUP(N136, DeviceWattagesTbl[Device], DeviceWattagesTbl[Power]))</f>
        <v/>
      </c>
      <c r="P136" s="34"/>
      <c r="Q136" s="35" t="str">
        <f t="array" ref="Q136">IF(ISBLANK(P136),"",XLOOKUP(P136, DeviceWattagesTbl[Device], DeviceWattagesTbl[Power]))</f>
        <v/>
      </c>
      <c r="R136" s="34"/>
      <c r="S136" s="35" t="str">
        <f t="array" ref="S136">IF(ISBLANK(R136),"",XLOOKUP(R136, DeviceWattagesTbl[Device], DeviceWattagesTbl[Power]))</f>
        <v/>
      </c>
      <c r="T136" s="34"/>
      <c r="U136" s="35" t="str">
        <f t="array" ref="U136">IF(ISBLANK(T136),"",XLOOKUP(T136, DeviceWattagesTbl[Device], DeviceWattagesTbl[Power]))</f>
        <v/>
      </c>
      <c r="V136" s="34"/>
      <c r="W136" s="35" t="str">
        <f t="array" ref="W136">IF(ISBLANK(V136),"",XLOOKUP(V136, DeviceWattagesTbl[Device], DeviceWattagesTbl[Power]))</f>
        <v/>
      </c>
      <c r="X136" s="34"/>
      <c r="Y136" s="35" t="str">
        <f t="array" ref="Y136">IF(ISBLANK(X136),"",XLOOKUP(X136, DeviceWattagesTbl[Device], DeviceWattagesTbl[Power]))</f>
        <v/>
      </c>
    </row>
    <row r="137" ht="22.5" customHeight="1">
      <c r="A137" s="30" t="s">
        <v>231</v>
      </c>
      <c r="B137" s="31" t="str">
        <f t="array" ref="B137">IF(ISBLANK(A137),"",XLOOKUP(A137, FloorsTbl[Floor], FloorsTbl[Floor name]))</f>
        <v>Basement</v>
      </c>
      <c r="C137" s="30" t="s">
        <v>232</v>
      </c>
      <c r="D137" s="31" t="str">
        <f t="array" ref="D137">IF(ISBLANK(C137),"",XLOOKUP(C137, RoomsTbl[Room], RoomsTbl[Room Name]))</f>
        <v>Utility Room</v>
      </c>
      <c r="E137" s="30" t="s">
        <v>243</v>
      </c>
      <c r="F137" s="32" t="str">
        <f t="shared" si="1"/>
        <v>B-UR-WH</v>
      </c>
      <c r="G137" s="30" t="s">
        <v>244</v>
      </c>
      <c r="H137" s="30" t="s">
        <v>47</v>
      </c>
      <c r="I137" s="32" t="str">
        <f>IF(ISBLANK(H137),"",VLOOKUP(H137,Breakers!$B$2:$C$44,2))</f>
        <v>?</v>
      </c>
      <c r="J137" s="32"/>
      <c r="K137" s="37" t="str">
        <f t="shared" si="5"/>
        <v>#N/A</v>
      </c>
      <c r="L137" s="36" t="s">
        <v>245</v>
      </c>
      <c r="M137" s="35" t="str">
        <f t="array" ref="M137">IF(ISBLANK(L137),"",XLOOKUP(L137, DeviceWattagesTbl[Device], DeviceWattagesTbl[Power]))</f>
        <v>#N/A</v>
      </c>
      <c r="N137" s="34"/>
      <c r="O137" s="35" t="str">
        <f t="array" ref="O137">IF(ISBLANK(N137),"",XLOOKUP(N137, DeviceWattagesTbl[Device], DeviceWattagesTbl[Power]))</f>
        <v/>
      </c>
      <c r="P137" s="34"/>
      <c r="Q137" s="35" t="str">
        <f t="array" ref="Q137">IF(ISBLANK(P137),"",XLOOKUP(P137, DeviceWattagesTbl[Device], DeviceWattagesTbl[Power]))</f>
        <v/>
      </c>
      <c r="R137" s="34"/>
      <c r="S137" s="35" t="str">
        <f t="array" ref="S137">IF(ISBLANK(R137),"",XLOOKUP(R137, DeviceWattagesTbl[Device], DeviceWattagesTbl[Power]))</f>
        <v/>
      </c>
      <c r="T137" s="34"/>
      <c r="U137" s="35" t="str">
        <f t="array" ref="U137">IF(ISBLANK(T137),"",XLOOKUP(T137, DeviceWattagesTbl[Device], DeviceWattagesTbl[Power]))</f>
        <v/>
      </c>
      <c r="V137" s="34"/>
      <c r="W137" s="35" t="str">
        <f t="array" ref="W137">IF(ISBLANK(V137),"",XLOOKUP(V137, DeviceWattagesTbl[Device], DeviceWattagesTbl[Power]))</f>
        <v/>
      </c>
      <c r="X137" s="34"/>
      <c r="Y137" s="35" t="str">
        <f t="array" ref="Y137">IF(ISBLANK(X137),"",XLOOKUP(X137, DeviceWattagesTbl[Device], DeviceWattagesTbl[Power]))</f>
        <v/>
      </c>
    </row>
    <row r="138" ht="22.5" customHeight="1">
      <c r="A138" s="30" t="s">
        <v>231</v>
      </c>
      <c r="B138" s="31" t="str">
        <f t="array" ref="B138">IF(ISBLANK(A138),"",XLOOKUP(A138, FloorsTbl[Floor], FloorsTbl[Floor name]))</f>
        <v>Basement</v>
      </c>
      <c r="C138" s="30" t="s">
        <v>232</v>
      </c>
      <c r="D138" s="31" t="str">
        <f t="array" ref="D138">IF(ISBLANK(C138),"",XLOOKUP(C138, RoomsTbl[Room], RoomsTbl[Room Name]))</f>
        <v>Utility Room</v>
      </c>
      <c r="E138" s="30" t="s">
        <v>60</v>
      </c>
      <c r="F138" s="32" t="str">
        <f t="shared" si="1"/>
        <v>B-UR-O02</v>
      </c>
      <c r="G138" s="30" t="s">
        <v>84</v>
      </c>
      <c r="H138" s="30" t="s">
        <v>246</v>
      </c>
      <c r="I138" s="32" t="str">
        <f>IF(ISBLANK(H138),"",VLOOKUP(H138,Breakers!$B$2:$C$44,2))</f>
        <v>Utility Subpanel</v>
      </c>
      <c r="J138" s="32" t="str">
        <f t="shared" ref="J138:J139" si="6">CHAR(10004)</f>
        <v>✔</v>
      </c>
      <c r="K138" s="33">
        <f t="shared" si="5"/>
        <v>0</v>
      </c>
      <c r="L138" s="34"/>
      <c r="M138" s="35" t="str">
        <f t="array" ref="M138">IF(ISBLANK(L138),"",XLOOKUP(L138, DeviceWattagesTbl[Device], DeviceWattagesTbl[Power]))</f>
        <v/>
      </c>
      <c r="N138" s="34"/>
      <c r="O138" s="35" t="str">
        <f t="array" ref="O138">IF(ISBLANK(N138),"",XLOOKUP(N138, DeviceWattagesTbl[Device], DeviceWattagesTbl[Power]))</f>
        <v/>
      </c>
      <c r="P138" s="34"/>
      <c r="Q138" s="35" t="str">
        <f t="array" ref="Q138">IF(ISBLANK(P138),"",XLOOKUP(P138, DeviceWattagesTbl[Device], DeviceWattagesTbl[Power]))</f>
        <v/>
      </c>
      <c r="R138" s="34"/>
      <c r="S138" s="35" t="str">
        <f t="array" ref="S138">IF(ISBLANK(R138),"",XLOOKUP(R138, DeviceWattagesTbl[Device], DeviceWattagesTbl[Power]))</f>
        <v/>
      </c>
      <c r="T138" s="34"/>
      <c r="U138" s="35" t="str">
        <f t="array" ref="U138">IF(ISBLANK(T138),"",XLOOKUP(T138, DeviceWattagesTbl[Device], DeviceWattagesTbl[Power]))</f>
        <v/>
      </c>
      <c r="V138" s="34"/>
      <c r="W138" s="35" t="str">
        <f t="array" ref="W138">IF(ISBLANK(V138),"",XLOOKUP(V138, DeviceWattagesTbl[Device], DeviceWattagesTbl[Power]))</f>
        <v/>
      </c>
      <c r="X138" s="34"/>
      <c r="Y138" s="35" t="str">
        <f t="array" ref="Y138">IF(ISBLANK(X138),"",XLOOKUP(X138, DeviceWattagesTbl[Device], DeviceWattagesTbl[Power]))</f>
        <v/>
      </c>
    </row>
    <row r="139" ht="22.5" customHeight="1">
      <c r="A139" s="30" t="s">
        <v>231</v>
      </c>
      <c r="B139" s="31" t="str">
        <f t="array" ref="B139">IF(ISBLANK(A139),"",XLOOKUP(A139, FloorsTbl[Floor], FloorsTbl[Floor name]))</f>
        <v>Basement</v>
      </c>
      <c r="C139" s="30" t="s">
        <v>232</v>
      </c>
      <c r="D139" s="31" t="str">
        <f t="array" ref="D139">IF(ISBLANK(C139),"",XLOOKUP(C139, RoomsTbl[Room], RoomsTbl[Room Name]))</f>
        <v>Utility Room</v>
      </c>
      <c r="E139" s="30" t="s">
        <v>38</v>
      </c>
      <c r="F139" s="32" t="str">
        <f t="shared" si="1"/>
        <v>B-UR-O01</v>
      </c>
      <c r="G139" s="30" t="s">
        <v>39</v>
      </c>
      <c r="H139" s="30" t="s">
        <v>246</v>
      </c>
      <c r="I139" s="32" t="str">
        <f>IF(ISBLANK(H139),"",VLOOKUP(H139,Breakers!$B$2:$C$44,2))</f>
        <v>Utility Subpanel</v>
      </c>
      <c r="J139" s="32" t="str">
        <f t="shared" si="6"/>
        <v>✔</v>
      </c>
      <c r="K139" s="33">
        <f t="shared" si="5"/>
        <v>0</v>
      </c>
      <c r="L139" s="34"/>
      <c r="M139" s="35" t="str">
        <f t="array" ref="M139">IF(ISBLANK(L139),"",XLOOKUP(L139, DeviceWattagesTbl[Device], DeviceWattagesTbl[Power]))</f>
        <v/>
      </c>
      <c r="N139" s="34"/>
      <c r="O139" s="35" t="str">
        <f t="array" ref="O139">IF(ISBLANK(N139),"",XLOOKUP(N139, DeviceWattagesTbl[Device], DeviceWattagesTbl[Power]))</f>
        <v/>
      </c>
      <c r="P139" s="34"/>
      <c r="Q139" s="35" t="str">
        <f t="array" ref="Q139">IF(ISBLANK(P139),"",XLOOKUP(P139, DeviceWattagesTbl[Device], DeviceWattagesTbl[Power]))</f>
        <v/>
      </c>
      <c r="R139" s="34"/>
      <c r="S139" s="35" t="str">
        <f t="array" ref="S139">IF(ISBLANK(R139),"",XLOOKUP(R139, DeviceWattagesTbl[Device], DeviceWattagesTbl[Power]))</f>
        <v/>
      </c>
      <c r="T139" s="34"/>
      <c r="U139" s="35" t="str">
        <f t="array" ref="U139">IF(ISBLANK(T139),"",XLOOKUP(T139, DeviceWattagesTbl[Device], DeviceWattagesTbl[Power]))</f>
        <v/>
      </c>
      <c r="V139" s="34"/>
      <c r="W139" s="35" t="str">
        <f t="array" ref="W139">IF(ISBLANK(V139),"",XLOOKUP(V139, DeviceWattagesTbl[Device], DeviceWattagesTbl[Power]))</f>
        <v/>
      </c>
      <c r="X139" s="34"/>
      <c r="Y139" s="35" t="str">
        <f t="array" ref="Y139">IF(ISBLANK(X139),"",XLOOKUP(X139, DeviceWattagesTbl[Device], DeviceWattagesTbl[Power]))</f>
        <v/>
      </c>
    </row>
    <row r="140" ht="22.5" customHeight="1">
      <c r="A140" s="30" t="s">
        <v>231</v>
      </c>
      <c r="B140" s="31" t="str">
        <f t="array" ref="B140">IF(ISBLANK(A140),"",XLOOKUP(A140, FloorsTbl[Floor], FloorsTbl[Floor name]))</f>
        <v>Basement</v>
      </c>
      <c r="C140" s="30" t="s">
        <v>232</v>
      </c>
      <c r="D140" s="31" t="str">
        <f t="array" ref="D140">IF(ISBLANK(C140),"",XLOOKUP(C140, RoomsTbl[Room], RoomsTbl[Room Name]))</f>
        <v>Utility Room</v>
      </c>
      <c r="E140" s="30" t="s">
        <v>41</v>
      </c>
      <c r="F140" s="32" t="str">
        <f t="shared" si="1"/>
        <v>B-UR-L01</v>
      </c>
      <c r="G140" s="30" t="s">
        <v>247</v>
      </c>
      <c r="H140" s="30" t="s">
        <v>204</v>
      </c>
      <c r="I140" s="32" t="str">
        <f>IF(ISBLANK(H140),"",VLOOKUP(H140,Breakers!$B$2:$C$44,2))</f>
        <v>Main</v>
      </c>
      <c r="J140" s="30" t="s">
        <v>248</v>
      </c>
      <c r="K140" s="33">
        <f t="shared" si="5"/>
        <v>60</v>
      </c>
      <c r="L140" s="36" t="s">
        <v>43</v>
      </c>
      <c r="M140" s="35">
        <f t="array" ref="M140">IF(ISBLANK(L140),"",XLOOKUP(L140, DeviceWattagesTbl[Device], DeviceWattagesTbl[Power]))</f>
        <v>30</v>
      </c>
      <c r="N140" s="36" t="s">
        <v>43</v>
      </c>
      <c r="O140" s="35">
        <f t="array" ref="O140">IF(ISBLANK(N140),"",XLOOKUP(N140, DeviceWattagesTbl[Device], DeviceWattagesTbl[Power]))</f>
        <v>30</v>
      </c>
      <c r="P140" s="34"/>
      <c r="Q140" s="35" t="str">
        <f t="array" ref="Q140">IF(ISBLANK(P140),"",XLOOKUP(P140, DeviceWattagesTbl[Device], DeviceWattagesTbl[Power]))</f>
        <v/>
      </c>
      <c r="R140" s="34"/>
      <c r="S140" s="35" t="str">
        <f t="array" ref="S140">IF(ISBLANK(R140),"",XLOOKUP(R140, DeviceWattagesTbl[Device], DeviceWattagesTbl[Power]))</f>
        <v/>
      </c>
      <c r="T140" s="34"/>
      <c r="U140" s="35" t="str">
        <f t="array" ref="U140">IF(ISBLANK(T140),"",XLOOKUP(T140, DeviceWattagesTbl[Device], DeviceWattagesTbl[Power]))</f>
        <v/>
      </c>
      <c r="V140" s="34"/>
      <c r="W140" s="35" t="str">
        <f t="array" ref="W140">IF(ISBLANK(V140),"",XLOOKUP(V140, DeviceWattagesTbl[Device], DeviceWattagesTbl[Power]))</f>
        <v/>
      </c>
      <c r="X140" s="34"/>
      <c r="Y140" s="35" t="str">
        <f t="array" ref="Y140">IF(ISBLANK(X140),"",XLOOKUP(X140, DeviceWattagesTbl[Device], DeviceWattagesTbl[Power]))</f>
        <v/>
      </c>
    </row>
    <row r="141" ht="22.5" customHeight="1">
      <c r="A141" s="30" t="s">
        <v>231</v>
      </c>
      <c r="B141" s="31" t="str">
        <f t="array" ref="B141">IF(ISBLANK(A141),"",XLOOKUP(A141, FloorsTbl[Floor], FloorsTbl[Floor name]))</f>
        <v>Basement</v>
      </c>
      <c r="C141" s="30" t="s">
        <v>232</v>
      </c>
      <c r="D141" s="31" t="str">
        <f t="array" ref="D141">IF(ISBLANK(C141),"",XLOOKUP(C141, RoomsTbl[Room], RoomsTbl[Room Name]))</f>
        <v>Utility Room</v>
      </c>
      <c r="E141" s="30" t="s">
        <v>249</v>
      </c>
      <c r="F141" s="32" t="str">
        <f t="shared" si="1"/>
        <v>B-UR-Fu</v>
      </c>
      <c r="G141" s="30" t="s">
        <v>250</v>
      </c>
      <c r="H141" s="30" t="s">
        <v>47</v>
      </c>
      <c r="I141" s="32" t="str">
        <f>IF(ISBLANK(H141),"",VLOOKUP(H141,Breakers!$B$2:$C$44,2))</f>
        <v>?</v>
      </c>
      <c r="J141" s="32"/>
      <c r="K141" s="37" t="str">
        <f t="shared" si="5"/>
        <v>#N/A</v>
      </c>
      <c r="L141" s="36" t="s">
        <v>251</v>
      </c>
      <c r="M141" s="35" t="str">
        <f t="array" ref="M141">IF(ISBLANK(L141),"",XLOOKUP(L141, DeviceWattagesTbl[Device], DeviceWattagesTbl[Power]))</f>
        <v>#N/A</v>
      </c>
      <c r="N141" s="34"/>
      <c r="O141" s="35" t="str">
        <f t="array" ref="O141">IF(ISBLANK(N141),"",XLOOKUP(N141, DeviceWattagesTbl[Device], DeviceWattagesTbl[Power]))</f>
        <v/>
      </c>
      <c r="P141" s="34"/>
      <c r="Q141" s="35" t="str">
        <f t="array" ref="Q141">IF(ISBLANK(P141),"",XLOOKUP(P141, DeviceWattagesTbl[Device], DeviceWattagesTbl[Power]))</f>
        <v/>
      </c>
      <c r="R141" s="34"/>
      <c r="S141" s="35" t="str">
        <f t="array" ref="S141">IF(ISBLANK(R141),"",XLOOKUP(R141, DeviceWattagesTbl[Device], DeviceWattagesTbl[Power]))</f>
        <v/>
      </c>
      <c r="T141" s="34"/>
      <c r="U141" s="35" t="str">
        <f t="array" ref="U141">IF(ISBLANK(T141),"",XLOOKUP(T141, DeviceWattagesTbl[Device], DeviceWattagesTbl[Power]))</f>
        <v/>
      </c>
      <c r="V141" s="34"/>
      <c r="W141" s="35" t="str">
        <f t="array" ref="W141">IF(ISBLANK(V141),"",XLOOKUP(V141, DeviceWattagesTbl[Device], DeviceWattagesTbl[Power]))</f>
        <v/>
      </c>
      <c r="X141" s="34"/>
      <c r="Y141" s="35" t="str">
        <f t="array" ref="Y141">IF(ISBLANK(X141),"",XLOOKUP(X141, DeviceWattagesTbl[Device], DeviceWattagesTbl[Power]))</f>
        <v/>
      </c>
    </row>
    <row r="142" ht="22.5" customHeight="1">
      <c r="A142" s="30" t="s">
        <v>231</v>
      </c>
      <c r="B142" s="31" t="str">
        <f t="array" ref="B142">IF(ISBLANK(A142),"",XLOOKUP(A142, FloorsTbl[Floor], FloorsTbl[Floor name]))</f>
        <v>Basement</v>
      </c>
      <c r="C142" s="30" t="s">
        <v>252</v>
      </c>
      <c r="D142" s="31" t="str">
        <f t="array" ref="D142">IF(ISBLANK(C142),"",XLOOKUP(C142, RoomsTbl[Room], RoomsTbl[Room Name]))</f>
        <v>#N/A</v>
      </c>
      <c r="E142" s="30" t="s">
        <v>169</v>
      </c>
      <c r="F142" s="32" t="str">
        <f t="shared" si="1"/>
        <v>B-S-O10</v>
      </c>
      <c r="G142" s="30" t="s">
        <v>74</v>
      </c>
      <c r="H142" s="30" t="s">
        <v>238</v>
      </c>
      <c r="I142" s="32" t="str">
        <f>IF(ISBLANK(H142),"",VLOOKUP(H142,Breakers!$B$2:$C$44,2))</f>
        <v>Utility Subpanel</v>
      </c>
      <c r="J142" s="32" t="str">
        <f t="shared" ref="J142:J182" si="7">CHAR(10004)</f>
        <v>✔</v>
      </c>
      <c r="K142" s="33">
        <f t="shared" si="5"/>
        <v>1800</v>
      </c>
      <c r="L142" s="34" t="str">
        <f>'Device Wattages'!A42</f>
        <v>Mitre Saw Dewalt DWS716XPS</v>
      </c>
      <c r="M142" s="35">
        <f t="array" ref="M142">IF(ISBLANK(L142),"",XLOOKUP(L142, DeviceWattagesTbl[Device], DeviceWattagesTbl[Power]))</f>
        <v>1800</v>
      </c>
      <c r="N142" s="34"/>
      <c r="O142" s="35" t="str">
        <f t="array" ref="O142">IF(ISBLANK(N142),"",XLOOKUP(N142, DeviceWattagesTbl[Device], DeviceWattagesTbl[Power]))</f>
        <v/>
      </c>
      <c r="P142" s="34"/>
      <c r="Q142" s="35" t="str">
        <f t="array" ref="Q142">IF(ISBLANK(P142),"",XLOOKUP(P142, DeviceWattagesTbl[Device], DeviceWattagesTbl[Power]))</f>
        <v/>
      </c>
      <c r="R142" s="34"/>
      <c r="S142" s="35" t="str">
        <f t="array" ref="S142">IF(ISBLANK(R142),"",XLOOKUP(R142, DeviceWattagesTbl[Device], DeviceWattagesTbl[Power]))</f>
        <v/>
      </c>
      <c r="T142" s="34"/>
      <c r="U142" s="35" t="str">
        <f t="array" ref="U142">IF(ISBLANK(T142),"",XLOOKUP(T142, DeviceWattagesTbl[Device], DeviceWattagesTbl[Power]))</f>
        <v/>
      </c>
      <c r="V142" s="34"/>
      <c r="W142" s="35" t="str">
        <f t="array" ref="W142">IF(ISBLANK(V142),"",XLOOKUP(V142, DeviceWattagesTbl[Device], DeviceWattagesTbl[Power]))</f>
        <v/>
      </c>
      <c r="X142" s="34"/>
      <c r="Y142" s="35" t="str">
        <f t="array" ref="Y142">IF(ISBLANK(X142),"",XLOOKUP(X142, DeviceWattagesTbl[Device], DeviceWattagesTbl[Power]))</f>
        <v/>
      </c>
    </row>
    <row r="143" ht="22.5" customHeight="1">
      <c r="A143" s="30" t="s">
        <v>231</v>
      </c>
      <c r="B143" s="31" t="str">
        <f t="array" ref="B143">IF(ISBLANK(A143),"",XLOOKUP(A143, FloorsTbl[Floor], FloorsTbl[Floor name]))</f>
        <v>Basement</v>
      </c>
      <c r="C143" s="30" t="s">
        <v>252</v>
      </c>
      <c r="D143" s="31" t="str">
        <f t="array" ref="D143">IF(ISBLANK(C143),"",XLOOKUP(C143, RoomsTbl[Room], RoomsTbl[Room Name]))</f>
        <v>#N/A</v>
      </c>
      <c r="E143" s="30" t="s">
        <v>145</v>
      </c>
      <c r="F143" s="32" t="str">
        <f t="shared" si="1"/>
        <v>B-S-O09</v>
      </c>
      <c r="G143" s="30" t="s">
        <v>253</v>
      </c>
      <c r="H143" s="30" t="s">
        <v>238</v>
      </c>
      <c r="I143" s="32" t="str">
        <f>IF(ISBLANK(H143),"",VLOOKUP(H143,Breakers!$B$2:$C$44,2))</f>
        <v>Utility Subpanel</v>
      </c>
      <c r="J143" s="32" t="str">
        <f t="shared" si="7"/>
        <v>✔</v>
      </c>
      <c r="K143" s="33">
        <f t="shared" si="5"/>
        <v>0</v>
      </c>
      <c r="L143" s="34"/>
      <c r="M143" s="35" t="str">
        <f t="array" ref="M143">IF(ISBLANK(L143),"",XLOOKUP(L143, DeviceWattagesTbl[Device], DeviceWattagesTbl[Power]))</f>
        <v/>
      </c>
      <c r="N143" s="34"/>
      <c r="O143" s="35" t="str">
        <f t="array" ref="O143">IF(ISBLANK(N143),"",XLOOKUP(N143, DeviceWattagesTbl[Device], DeviceWattagesTbl[Power]))</f>
        <v/>
      </c>
      <c r="P143" s="34"/>
      <c r="Q143" s="35" t="str">
        <f t="array" ref="Q143">IF(ISBLANK(P143),"",XLOOKUP(P143, DeviceWattagesTbl[Device], DeviceWattagesTbl[Power]))</f>
        <v/>
      </c>
      <c r="R143" s="34"/>
      <c r="S143" s="35" t="str">
        <f t="array" ref="S143">IF(ISBLANK(R143),"",XLOOKUP(R143, DeviceWattagesTbl[Device], DeviceWattagesTbl[Power]))</f>
        <v/>
      </c>
      <c r="T143" s="34"/>
      <c r="U143" s="35" t="str">
        <f t="array" ref="U143">IF(ISBLANK(T143),"",XLOOKUP(T143, DeviceWattagesTbl[Device], DeviceWattagesTbl[Power]))</f>
        <v/>
      </c>
      <c r="V143" s="34"/>
      <c r="W143" s="35" t="str">
        <f t="array" ref="W143">IF(ISBLANK(V143),"",XLOOKUP(V143, DeviceWattagesTbl[Device], DeviceWattagesTbl[Power]))</f>
        <v/>
      </c>
      <c r="X143" s="34"/>
      <c r="Y143" s="35" t="str">
        <f t="array" ref="Y143">IF(ISBLANK(X143),"",XLOOKUP(X143, DeviceWattagesTbl[Device], DeviceWattagesTbl[Power]))</f>
        <v/>
      </c>
    </row>
    <row r="144" ht="22.5" customHeight="1">
      <c r="A144" s="30" t="s">
        <v>231</v>
      </c>
      <c r="B144" s="31" t="str">
        <f t="array" ref="B144">IF(ISBLANK(A144),"",XLOOKUP(A144, FloorsTbl[Floor], FloorsTbl[Floor name]))</f>
        <v>Basement</v>
      </c>
      <c r="C144" s="30" t="s">
        <v>252</v>
      </c>
      <c r="D144" s="31" t="str">
        <f t="array" ref="D144">IF(ISBLANK(C144),"",XLOOKUP(C144, RoomsTbl[Room], RoomsTbl[Room Name]))</f>
        <v>#N/A</v>
      </c>
      <c r="E144" s="30" t="s">
        <v>146</v>
      </c>
      <c r="F144" s="32" t="str">
        <f t="shared" si="1"/>
        <v>B-S-O08</v>
      </c>
      <c r="G144" s="30" t="s">
        <v>39</v>
      </c>
      <c r="H144" s="30" t="s">
        <v>142</v>
      </c>
      <c r="I144" s="32" t="str">
        <f>IF(ISBLANK(H144),"",VLOOKUP(H144,Breakers!$B$2:$C$44,2))</f>
        <v>Main</v>
      </c>
      <c r="J144" s="32" t="str">
        <f t="shared" si="7"/>
        <v>✔</v>
      </c>
      <c r="K144" s="33">
        <f t="shared" si="5"/>
        <v>0</v>
      </c>
      <c r="L144" s="34"/>
      <c r="M144" s="35" t="str">
        <f t="array" ref="M144">IF(ISBLANK(L144),"",XLOOKUP(L144, DeviceWattagesTbl[Device], DeviceWattagesTbl[Power]))</f>
        <v/>
      </c>
      <c r="N144" s="34"/>
      <c r="O144" s="35" t="str">
        <f t="array" ref="O144">IF(ISBLANK(N144),"",XLOOKUP(N144, DeviceWattagesTbl[Device], DeviceWattagesTbl[Power]))</f>
        <v/>
      </c>
      <c r="P144" s="34"/>
      <c r="Q144" s="35" t="str">
        <f t="array" ref="Q144">IF(ISBLANK(P144),"",XLOOKUP(P144, DeviceWattagesTbl[Device], DeviceWattagesTbl[Power]))</f>
        <v/>
      </c>
      <c r="R144" s="34"/>
      <c r="S144" s="35" t="str">
        <f t="array" ref="S144">IF(ISBLANK(R144),"",XLOOKUP(R144, DeviceWattagesTbl[Device], DeviceWattagesTbl[Power]))</f>
        <v/>
      </c>
      <c r="T144" s="34"/>
      <c r="U144" s="35" t="str">
        <f t="array" ref="U144">IF(ISBLANK(T144),"",XLOOKUP(T144, DeviceWattagesTbl[Device], DeviceWattagesTbl[Power]))</f>
        <v/>
      </c>
      <c r="V144" s="34"/>
      <c r="W144" s="35" t="str">
        <f t="array" ref="W144">IF(ISBLANK(V144),"",XLOOKUP(V144, DeviceWattagesTbl[Device], DeviceWattagesTbl[Power]))</f>
        <v/>
      </c>
      <c r="X144" s="34"/>
      <c r="Y144" s="35" t="str">
        <f t="array" ref="Y144">IF(ISBLANK(X144),"",XLOOKUP(X144, DeviceWattagesTbl[Device], DeviceWattagesTbl[Power]))</f>
        <v/>
      </c>
    </row>
    <row r="145" ht="22.5" customHeight="1">
      <c r="A145" s="30" t="s">
        <v>231</v>
      </c>
      <c r="B145" s="31" t="str">
        <f t="array" ref="B145">IF(ISBLANK(A145),"",XLOOKUP(A145, FloorsTbl[Floor], FloorsTbl[Floor name]))</f>
        <v>Basement</v>
      </c>
      <c r="C145" s="30" t="s">
        <v>252</v>
      </c>
      <c r="D145" s="31" t="str">
        <f t="array" ref="D145">IF(ISBLANK(C145),"",XLOOKUP(C145, RoomsTbl[Room], RoomsTbl[Room Name]))</f>
        <v>#N/A</v>
      </c>
      <c r="E145" s="30" t="s">
        <v>49</v>
      </c>
      <c r="F145" s="32" t="str">
        <f t="shared" si="1"/>
        <v>B-S-O07</v>
      </c>
      <c r="G145" s="30" t="s">
        <v>39</v>
      </c>
      <c r="H145" s="30" t="s">
        <v>142</v>
      </c>
      <c r="I145" s="32" t="str">
        <f>IF(ISBLANK(H145),"",VLOOKUP(H145,Breakers!$B$2:$C$44,2))</f>
        <v>Main</v>
      </c>
      <c r="J145" s="32" t="str">
        <f t="shared" si="7"/>
        <v>✔</v>
      </c>
      <c r="K145" s="33">
        <f t="shared" si="5"/>
        <v>0</v>
      </c>
      <c r="L145" s="34"/>
      <c r="M145" s="35" t="str">
        <f t="array" ref="M145">IF(ISBLANK(L145),"",XLOOKUP(L145, DeviceWattagesTbl[Device], DeviceWattagesTbl[Power]))</f>
        <v/>
      </c>
      <c r="N145" s="34"/>
      <c r="O145" s="35" t="str">
        <f t="array" ref="O145">IF(ISBLANK(N145),"",XLOOKUP(N145, DeviceWattagesTbl[Device], DeviceWattagesTbl[Power]))</f>
        <v/>
      </c>
      <c r="P145" s="34"/>
      <c r="Q145" s="35" t="str">
        <f t="array" ref="Q145">IF(ISBLANK(P145),"",XLOOKUP(P145, DeviceWattagesTbl[Device], DeviceWattagesTbl[Power]))</f>
        <v/>
      </c>
      <c r="R145" s="34"/>
      <c r="S145" s="35" t="str">
        <f t="array" ref="S145">IF(ISBLANK(R145),"",XLOOKUP(R145, DeviceWattagesTbl[Device], DeviceWattagesTbl[Power]))</f>
        <v/>
      </c>
      <c r="T145" s="34"/>
      <c r="U145" s="35" t="str">
        <f t="array" ref="U145">IF(ISBLANK(T145),"",XLOOKUP(T145, DeviceWattagesTbl[Device], DeviceWattagesTbl[Power]))</f>
        <v/>
      </c>
      <c r="V145" s="34"/>
      <c r="W145" s="35" t="str">
        <f t="array" ref="W145">IF(ISBLANK(V145),"",XLOOKUP(V145, DeviceWattagesTbl[Device], DeviceWattagesTbl[Power]))</f>
        <v/>
      </c>
      <c r="X145" s="34"/>
      <c r="Y145" s="35" t="str">
        <f t="array" ref="Y145">IF(ISBLANK(X145),"",XLOOKUP(X145, DeviceWattagesTbl[Device], DeviceWattagesTbl[Power]))</f>
        <v/>
      </c>
    </row>
    <row r="146" ht="22.5" customHeight="1">
      <c r="A146" s="30" t="s">
        <v>231</v>
      </c>
      <c r="B146" s="31" t="str">
        <f t="array" ref="B146">IF(ISBLANK(A146),"",XLOOKUP(A146, FloorsTbl[Floor], FloorsTbl[Floor name]))</f>
        <v>Basement</v>
      </c>
      <c r="C146" s="30" t="s">
        <v>252</v>
      </c>
      <c r="D146" s="31" t="str">
        <f t="array" ref="D146">IF(ISBLANK(C146),"",XLOOKUP(C146, RoomsTbl[Room], RoomsTbl[Room Name]))</f>
        <v>#N/A</v>
      </c>
      <c r="E146" s="30" t="s">
        <v>52</v>
      </c>
      <c r="F146" s="32" t="str">
        <f t="shared" si="1"/>
        <v>B-S-O06</v>
      </c>
      <c r="G146" s="30" t="s">
        <v>254</v>
      </c>
      <c r="H146" s="30" t="s">
        <v>142</v>
      </c>
      <c r="I146" s="32" t="str">
        <f>IF(ISBLANK(H146),"",VLOOKUP(H146,Breakers!$B$2:$C$44,2))</f>
        <v>Main</v>
      </c>
      <c r="J146" s="32" t="str">
        <f t="shared" si="7"/>
        <v>✔</v>
      </c>
      <c r="K146" s="33">
        <f t="shared" si="5"/>
        <v>0</v>
      </c>
      <c r="L146" s="34"/>
      <c r="M146" s="35" t="str">
        <f t="array" ref="M146">IF(ISBLANK(L146),"",XLOOKUP(L146, DeviceWattagesTbl[Device], DeviceWattagesTbl[Power]))</f>
        <v/>
      </c>
      <c r="N146" s="34"/>
      <c r="O146" s="35" t="str">
        <f t="array" ref="O146">IF(ISBLANK(N146),"",XLOOKUP(N146, DeviceWattagesTbl[Device], DeviceWattagesTbl[Power]))</f>
        <v/>
      </c>
      <c r="P146" s="34"/>
      <c r="Q146" s="35" t="str">
        <f t="array" ref="Q146">IF(ISBLANK(P146),"",XLOOKUP(P146, DeviceWattagesTbl[Device], DeviceWattagesTbl[Power]))</f>
        <v/>
      </c>
      <c r="R146" s="34"/>
      <c r="S146" s="35" t="str">
        <f t="array" ref="S146">IF(ISBLANK(R146),"",XLOOKUP(R146, DeviceWattagesTbl[Device], DeviceWattagesTbl[Power]))</f>
        <v/>
      </c>
      <c r="T146" s="34"/>
      <c r="U146" s="35" t="str">
        <f t="array" ref="U146">IF(ISBLANK(T146),"",XLOOKUP(T146, DeviceWattagesTbl[Device], DeviceWattagesTbl[Power]))</f>
        <v/>
      </c>
      <c r="V146" s="34"/>
      <c r="W146" s="35" t="str">
        <f t="array" ref="W146">IF(ISBLANK(V146),"",XLOOKUP(V146, DeviceWattagesTbl[Device], DeviceWattagesTbl[Power]))</f>
        <v/>
      </c>
      <c r="X146" s="34"/>
      <c r="Y146" s="35" t="str">
        <f t="array" ref="Y146">IF(ISBLANK(X146),"",XLOOKUP(X146, DeviceWattagesTbl[Device], DeviceWattagesTbl[Power]))</f>
        <v/>
      </c>
    </row>
    <row r="147" ht="22.5" customHeight="1">
      <c r="A147" s="30" t="s">
        <v>231</v>
      </c>
      <c r="B147" s="31" t="str">
        <f t="array" ref="B147">IF(ISBLANK(A147),"",XLOOKUP(A147, FloorsTbl[Floor], FloorsTbl[Floor name]))</f>
        <v>Basement</v>
      </c>
      <c r="C147" s="30" t="s">
        <v>252</v>
      </c>
      <c r="D147" s="31" t="str">
        <f t="array" ref="D147">IF(ISBLANK(C147),"",XLOOKUP(C147, RoomsTbl[Room], RoomsTbl[Room Name]))</f>
        <v>#N/A</v>
      </c>
      <c r="E147" s="30" t="s">
        <v>54</v>
      </c>
      <c r="F147" s="32" t="str">
        <f t="shared" si="1"/>
        <v>B-S-O05</v>
      </c>
      <c r="G147" s="30" t="s">
        <v>57</v>
      </c>
      <c r="H147" s="30" t="s">
        <v>142</v>
      </c>
      <c r="I147" s="32" t="str">
        <f>IF(ISBLANK(H147),"",VLOOKUP(H147,Breakers!$B$2:$C$44,2))</f>
        <v>Main</v>
      </c>
      <c r="J147" s="32" t="str">
        <f t="shared" si="7"/>
        <v>✔</v>
      </c>
      <c r="K147" s="33">
        <f t="shared" si="5"/>
        <v>80</v>
      </c>
      <c r="L147" s="34" t="str">
        <f>'Device Wattages'!A7</f>
        <v>Ceiling Fan</v>
      </c>
      <c r="M147" s="35">
        <f t="array" ref="M147">IF(ISBLANK(L147),"",XLOOKUP(L147, DeviceWattagesTbl[Device], DeviceWattagesTbl[Power]))</f>
        <v>80</v>
      </c>
      <c r="N147" s="34"/>
      <c r="O147" s="35" t="str">
        <f t="array" ref="O147">IF(ISBLANK(N147),"",XLOOKUP(N147, DeviceWattagesTbl[Device], DeviceWattagesTbl[Power]))</f>
        <v/>
      </c>
      <c r="P147" s="34"/>
      <c r="Q147" s="35" t="str">
        <f t="array" ref="Q147">IF(ISBLANK(P147),"",XLOOKUP(P147, DeviceWattagesTbl[Device], DeviceWattagesTbl[Power]))</f>
        <v/>
      </c>
      <c r="R147" s="34"/>
      <c r="S147" s="35" t="str">
        <f t="array" ref="S147">IF(ISBLANK(R147),"",XLOOKUP(R147, DeviceWattagesTbl[Device], DeviceWattagesTbl[Power]))</f>
        <v/>
      </c>
      <c r="T147" s="34"/>
      <c r="U147" s="35" t="str">
        <f t="array" ref="U147">IF(ISBLANK(T147),"",XLOOKUP(T147, DeviceWattagesTbl[Device], DeviceWattagesTbl[Power]))</f>
        <v/>
      </c>
      <c r="V147" s="34"/>
      <c r="W147" s="35" t="str">
        <f t="array" ref="W147">IF(ISBLANK(V147),"",XLOOKUP(V147, DeviceWattagesTbl[Device], DeviceWattagesTbl[Power]))</f>
        <v/>
      </c>
      <c r="X147" s="34"/>
      <c r="Y147" s="35" t="str">
        <f t="array" ref="Y147">IF(ISBLANK(X147),"",XLOOKUP(X147, DeviceWattagesTbl[Device], DeviceWattagesTbl[Power]))</f>
        <v/>
      </c>
    </row>
    <row r="148" ht="22.5" customHeight="1">
      <c r="A148" s="30" t="s">
        <v>231</v>
      </c>
      <c r="B148" s="31" t="str">
        <f t="array" ref="B148">IF(ISBLANK(A148),"",XLOOKUP(A148, FloorsTbl[Floor], FloorsTbl[Floor name]))</f>
        <v>Basement</v>
      </c>
      <c r="C148" s="30" t="s">
        <v>252</v>
      </c>
      <c r="D148" s="31" t="str">
        <f t="array" ref="D148">IF(ISBLANK(C148),"",XLOOKUP(C148, RoomsTbl[Room], RoomsTbl[Room Name]))</f>
        <v>#N/A</v>
      </c>
      <c r="E148" s="30" t="s">
        <v>58</v>
      </c>
      <c r="F148" s="32" t="str">
        <f t="shared" si="1"/>
        <v>B-S-O03</v>
      </c>
      <c r="G148" s="30" t="s">
        <v>86</v>
      </c>
      <c r="H148" s="30" t="s">
        <v>142</v>
      </c>
      <c r="I148" s="32" t="str">
        <f>IF(ISBLANK(H148),"",VLOOKUP(H148,Breakers!$B$2:$C$44,2))</f>
        <v>Main</v>
      </c>
      <c r="J148" s="32" t="str">
        <f t="shared" si="7"/>
        <v>✔</v>
      </c>
      <c r="K148" s="33">
        <f t="shared" si="5"/>
        <v>0</v>
      </c>
      <c r="L148" s="34"/>
      <c r="M148" s="35" t="str">
        <f t="array" ref="M148">IF(ISBLANK(L148),"",XLOOKUP(L148, DeviceWattagesTbl[Device], DeviceWattagesTbl[Power]))</f>
        <v/>
      </c>
      <c r="N148" s="34"/>
      <c r="O148" s="35" t="str">
        <f t="array" ref="O148">IF(ISBLANK(N148),"",XLOOKUP(N148, DeviceWattagesTbl[Device], DeviceWattagesTbl[Power]))</f>
        <v/>
      </c>
      <c r="P148" s="34"/>
      <c r="Q148" s="35" t="str">
        <f t="array" ref="Q148">IF(ISBLANK(P148),"",XLOOKUP(P148, DeviceWattagesTbl[Device], DeviceWattagesTbl[Power]))</f>
        <v/>
      </c>
      <c r="R148" s="34"/>
      <c r="S148" s="35" t="str">
        <f t="array" ref="S148">IF(ISBLANK(R148),"",XLOOKUP(R148, DeviceWattagesTbl[Device], DeviceWattagesTbl[Power]))</f>
        <v/>
      </c>
      <c r="T148" s="34"/>
      <c r="U148" s="35" t="str">
        <f t="array" ref="U148">IF(ISBLANK(T148),"",XLOOKUP(T148, DeviceWattagesTbl[Device], DeviceWattagesTbl[Power]))</f>
        <v/>
      </c>
      <c r="V148" s="34"/>
      <c r="W148" s="35" t="str">
        <f t="array" ref="W148">IF(ISBLANK(V148),"",XLOOKUP(V148, DeviceWattagesTbl[Device], DeviceWattagesTbl[Power]))</f>
        <v/>
      </c>
      <c r="X148" s="34"/>
      <c r="Y148" s="35" t="str">
        <f t="array" ref="Y148">IF(ISBLANK(X148),"",XLOOKUP(X148, DeviceWattagesTbl[Device], DeviceWattagesTbl[Power]))</f>
        <v/>
      </c>
    </row>
    <row r="149" ht="22.5" customHeight="1">
      <c r="A149" s="30" t="s">
        <v>231</v>
      </c>
      <c r="B149" s="31" t="str">
        <f t="array" ref="B149">IF(ISBLANK(A149),"",XLOOKUP(A149, FloorsTbl[Floor], FloorsTbl[Floor name]))</f>
        <v>Basement</v>
      </c>
      <c r="C149" s="30" t="s">
        <v>252</v>
      </c>
      <c r="D149" s="31" t="str">
        <f t="array" ref="D149">IF(ISBLANK(C149),"",XLOOKUP(C149, RoomsTbl[Room], RoomsTbl[Room Name]))</f>
        <v>#N/A</v>
      </c>
      <c r="E149" s="30" t="s">
        <v>60</v>
      </c>
      <c r="F149" s="32" t="str">
        <f t="shared" si="1"/>
        <v>B-S-O02</v>
      </c>
      <c r="G149" s="30" t="s">
        <v>50</v>
      </c>
      <c r="H149" s="30" t="s">
        <v>133</v>
      </c>
      <c r="I149" s="32" t="str">
        <f>IF(ISBLANK(H149),"",VLOOKUP(H149,Breakers!$B$2:$C$44,2))</f>
        <v>Utility Subpanel</v>
      </c>
      <c r="J149" s="32" t="str">
        <f t="shared" si="7"/>
        <v>✔</v>
      </c>
      <c r="K149" s="33">
        <f t="shared" si="5"/>
        <v>200</v>
      </c>
      <c r="L149" s="34" t="str">
        <f>'Device Wattages'!A46</f>
        <v>Stereo</v>
      </c>
      <c r="M149" s="35">
        <f t="array" ref="M149">IF(ISBLANK(L149),"",XLOOKUP(L149, DeviceWattagesTbl[Device], DeviceWattagesTbl[Power]))</f>
        <v>200</v>
      </c>
      <c r="N149" s="34"/>
      <c r="O149" s="35" t="str">
        <f t="array" ref="O149">IF(ISBLANK(N149),"",XLOOKUP(N149, DeviceWattagesTbl[Device], DeviceWattagesTbl[Power]))</f>
        <v/>
      </c>
      <c r="P149" s="34"/>
      <c r="Q149" s="35" t="str">
        <f t="array" ref="Q149">IF(ISBLANK(P149),"",XLOOKUP(P149, DeviceWattagesTbl[Device], DeviceWattagesTbl[Power]))</f>
        <v/>
      </c>
      <c r="R149" s="34"/>
      <c r="S149" s="35" t="str">
        <f t="array" ref="S149">IF(ISBLANK(R149),"",XLOOKUP(R149, DeviceWattagesTbl[Device], DeviceWattagesTbl[Power]))</f>
        <v/>
      </c>
      <c r="T149" s="34"/>
      <c r="U149" s="35" t="str">
        <f t="array" ref="U149">IF(ISBLANK(T149),"",XLOOKUP(T149, DeviceWattagesTbl[Device], DeviceWattagesTbl[Power]))</f>
        <v/>
      </c>
      <c r="V149" s="34"/>
      <c r="W149" s="35" t="str">
        <f t="array" ref="W149">IF(ISBLANK(V149),"",XLOOKUP(V149, DeviceWattagesTbl[Device], DeviceWattagesTbl[Power]))</f>
        <v/>
      </c>
      <c r="X149" s="34"/>
      <c r="Y149" s="35" t="str">
        <f t="array" ref="Y149">IF(ISBLANK(X149),"",XLOOKUP(X149, DeviceWattagesTbl[Device], DeviceWattagesTbl[Power]))</f>
        <v/>
      </c>
    </row>
    <row r="150" ht="22.5" customHeight="1">
      <c r="A150" s="30" t="s">
        <v>231</v>
      </c>
      <c r="B150" s="31" t="str">
        <f t="array" ref="B150">IF(ISBLANK(A150),"",XLOOKUP(A150, FloorsTbl[Floor], FloorsTbl[Floor name]))</f>
        <v>Basement</v>
      </c>
      <c r="C150" s="30" t="s">
        <v>252</v>
      </c>
      <c r="D150" s="31" t="str">
        <f t="array" ref="D150">IF(ISBLANK(C150),"",XLOOKUP(C150, RoomsTbl[Room], RoomsTbl[Room Name]))</f>
        <v>#N/A</v>
      </c>
      <c r="E150" s="30" t="s">
        <v>38</v>
      </c>
      <c r="F150" s="32" t="str">
        <f t="shared" si="1"/>
        <v>B-S-O01</v>
      </c>
      <c r="G150" s="30" t="s">
        <v>255</v>
      </c>
      <c r="H150" s="30" t="s">
        <v>133</v>
      </c>
      <c r="I150" s="32" t="str">
        <f>IF(ISBLANK(H150),"",VLOOKUP(H150,Breakers!$B$2:$C$44,2))</f>
        <v>Utility Subpanel</v>
      </c>
      <c r="J150" s="32" t="str">
        <f t="shared" si="7"/>
        <v>✔</v>
      </c>
      <c r="K150" s="33">
        <f t="shared" si="5"/>
        <v>0</v>
      </c>
      <c r="L150" s="34"/>
      <c r="M150" s="35" t="str">
        <f t="array" ref="M150">IF(ISBLANK(L150),"",XLOOKUP(L150, DeviceWattagesTbl[Device], DeviceWattagesTbl[Power]))</f>
        <v/>
      </c>
      <c r="N150" s="34"/>
      <c r="O150" s="35" t="str">
        <f t="array" ref="O150">IF(ISBLANK(N150),"",XLOOKUP(N150, DeviceWattagesTbl[Device], DeviceWattagesTbl[Power]))</f>
        <v/>
      </c>
      <c r="P150" s="34"/>
      <c r="Q150" s="35" t="str">
        <f t="array" ref="Q150">IF(ISBLANK(P150),"",XLOOKUP(P150, DeviceWattagesTbl[Device], DeviceWattagesTbl[Power]))</f>
        <v/>
      </c>
      <c r="R150" s="34"/>
      <c r="S150" s="35" t="str">
        <f t="array" ref="S150">IF(ISBLANK(R150),"",XLOOKUP(R150, DeviceWattagesTbl[Device], DeviceWattagesTbl[Power]))</f>
        <v/>
      </c>
      <c r="T150" s="34"/>
      <c r="U150" s="35" t="str">
        <f t="array" ref="U150">IF(ISBLANK(T150),"",XLOOKUP(T150, DeviceWattagesTbl[Device], DeviceWattagesTbl[Power]))</f>
        <v/>
      </c>
      <c r="V150" s="34"/>
      <c r="W150" s="35" t="str">
        <f t="array" ref="W150">IF(ISBLANK(V150),"",XLOOKUP(V150, DeviceWattagesTbl[Device], DeviceWattagesTbl[Power]))</f>
        <v/>
      </c>
      <c r="X150" s="34"/>
      <c r="Y150" s="35" t="str">
        <f t="array" ref="Y150">IF(ISBLANK(X150),"",XLOOKUP(X150, DeviceWattagesTbl[Device], DeviceWattagesTbl[Power]))</f>
        <v/>
      </c>
    </row>
    <row r="151" ht="22.5" customHeight="1">
      <c r="A151" s="30" t="s">
        <v>231</v>
      </c>
      <c r="B151" s="31" t="str">
        <f t="array" ref="B151">IF(ISBLANK(A151),"",XLOOKUP(A151, FloorsTbl[Floor], FloorsTbl[Floor name]))</f>
        <v>Basement</v>
      </c>
      <c r="C151" s="30" t="s">
        <v>252</v>
      </c>
      <c r="D151" s="31" t="str">
        <f t="array" ref="D151">IF(ISBLANK(C151),"",XLOOKUP(C151, RoomsTbl[Room], RoomsTbl[Room Name]))</f>
        <v>#N/A</v>
      </c>
      <c r="E151" s="30" t="s">
        <v>41</v>
      </c>
      <c r="F151" s="32" t="str">
        <f t="shared" si="1"/>
        <v>B-S-L01</v>
      </c>
      <c r="G151" s="30" t="s">
        <v>256</v>
      </c>
      <c r="H151" s="30" t="s">
        <v>133</v>
      </c>
      <c r="I151" s="32" t="str">
        <f>IF(ISBLANK(H151),"",VLOOKUP(H151,Breakers!$B$2:$C$44,2))</f>
        <v>Utility Subpanel</v>
      </c>
      <c r="J151" s="32" t="str">
        <f t="shared" si="7"/>
        <v>✔</v>
      </c>
      <c r="K151" s="33">
        <f t="shared" si="5"/>
        <v>1750</v>
      </c>
      <c r="L151" s="36" t="s">
        <v>257</v>
      </c>
      <c r="M151" s="35">
        <f t="array" ref="M151">IF(ISBLANK(L151),"",XLOOKUP(L151, DeviceWattagesTbl[Device], DeviceWattagesTbl[Power]))</f>
        <v>250</v>
      </c>
      <c r="N151" s="36" t="s">
        <v>257</v>
      </c>
      <c r="O151" s="35">
        <f t="array" ref="O151">IF(ISBLANK(N151),"",XLOOKUP(N151, DeviceWattagesTbl[Device], DeviceWattagesTbl[Power]))</f>
        <v>250</v>
      </c>
      <c r="P151" s="36" t="s">
        <v>257</v>
      </c>
      <c r="Q151" s="35">
        <f t="array" ref="Q151">IF(ISBLANK(P151),"",XLOOKUP(P151, DeviceWattagesTbl[Device], DeviceWattagesTbl[Power]))</f>
        <v>250</v>
      </c>
      <c r="R151" s="36" t="s">
        <v>257</v>
      </c>
      <c r="S151" s="35">
        <f t="array" ref="S151">IF(ISBLANK(R151),"",XLOOKUP(R151, DeviceWattagesTbl[Device], DeviceWattagesTbl[Power]))</f>
        <v>250</v>
      </c>
      <c r="T151" s="36" t="s">
        <v>257</v>
      </c>
      <c r="U151" s="35">
        <f t="array" ref="U151">IF(ISBLANK(T151),"",XLOOKUP(T151, DeviceWattagesTbl[Device], DeviceWattagesTbl[Power]))</f>
        <v>250</v>
      </c>
      <c r="V151" s="36" t="s">
        <v>257</v>
      </c>
      <c r="W151" s="35">
        <f t="array" ref="W151">IF(ISBLANK(V151),"",XLOOKUP(V151, DeviceWattagesTbl[Device], DeviceWattagesTbl[Power]))</f>
        <v>250</v>
      </c>
      <c r="X151" s="36" t="s">
        <v>257</v>
      </c>
      <c r="Y151" s="35">
        <f t="array" ref="Y151">IF(ISBLANK(X151),"",XLOOKUP(X151, DeviceWattagesTbl[Device], DeviceWattagesTbl[Power]))</f>
        <v>250</v>
      </c>
    </row>
    <row r="152" ht="22.5" customHeight="1">
      <c r="A152" s="54" t="s">
        <v>231</v>
      </c>
      <c r="B152" s="31" t="str">
        <f t="array" ref="B152">IF(ISBLANK(A152),"",XLOOKUP(A152, FloorsTbl[Floor], FloorsTbl[Floor name]))</f>
        <v>Basement</v>
      </c>
      <c r="C152" s="54" t="s">
        <v>258</v>
      </c>
      <c r="D152" s="31" t="str">
        <f t="array" ref="D152">IF(ISBLANK(C152),"",XLOOKUP(C152, RoomsTbl[Room], RoomsTbl[Room Name]))</f>
        <v>Patio</v>
      </c>
      <c r="E152" s="30" t="s">
        <v>60</v>
      </c>
      <c r="F152" s="32" t="str">
        <f t="shared" si="1"/>
        <v>B-Pa-O02</v>
      </c>
      <c r="G152" s="57" t="s">
        <v>259</v>
      </c>
      <c r="H152" s="30" t="s">
        <v>142</v>
      </c>
      <c r="I152" s="32" t="str">
        <f>IF(ISBLANK(H152),"",VLOOKUP(H152,Breakers!$B$2:$C$44,2))</f>
        <v>Main</v>
      </c>
      <c r="J152" s="32" t="str">
        <f t="shared" si="7"/>
        <v>✔</v>
      </c>
      <c r="K152" s="33">
        <f t="shared" si="5"/>
        <v>0</v>
      </c>
      <c r="L152" s="34"/>
      <c r="M152" s="35" t="str">
        <f t="array" ref="M152">IF(ISBLANK(L152),"",XLOOKUP(L152, DeviceWattagesTbl[Device], DeviceWattagesTbl[Power]))</f>
        <v/>
      </c>
      <c r="N152" s="34"/>
      <c r="O152" s="35" t="str">
        <f t="array" ref="O152">IF(ISBLANK(N152),"",XLOOKUP(N152, DeviceWattagesTbl[Device], DeviceWattagesTbl[Power]))</f>
        <v/>
      </c>
      <c r="P152" s="34"/>
      <c r="Q152" s="35" t="str">
        <f t="array" ref="Q152">IF(ISBLANK(P152),"",XLOOKUP(P152, DeviceWattagesTbl[Device], DeviceWattagesTbl[Power]))</f>
        <v/>
      </c>
      <c r="R152" s="34"/>
      <c r="S152" s="35" t="str">
        <f t="array" ref="S152">IF(ISBLANK(R152),"",XLOOKUP(R152, DeviceWattagesTbl[Device], DeviceWattagesTbl[Power]))</f>
        <v/>
      </c>
      <c r="T152" s="34"/>
      <c r="U152" s="35" t="str">
        <f t="array" ref="U152">IF(ISBLANK(T152),"",XLOOKUP(T152, DeviceWattagesTbl[Device], DeviceWattagesTbl[Power]))</f>
        <v/>
      </c>
      <c r="V152" s="34"/>
      <c r="W152" s="35" t="str">
        <f t="array" ref="W152">IF(ISBLANK(V152),"",XLOOKUP(V152, DeviceWattagesTbl[Device], DeviceWattagesTbl[Power]))</f>
        <v/>
      </c>
      <c r="X152" s="34"/>
      <c r="Y152" s="35" t="str">
        <f t="array" ref="Y152">IF(ISBLANK(X152),"",XLOOKUP(X152, DeviceWattagesTbl[Device], DeviceWattagesTbl[Power]))</f>
        <v/>
      </c>
    </row>
    <row r="153" ht="22.5" customHeight="1">
      <c r="A153" s="30" t="s">
        <v>231</v>
      </c>
      <c r="B153" s="31" t="str">
        <f t="array" ref="B153">IF(ISBLANK(A153),"",XLOOKUP(A153, FloorsTbl[Floor], FloorsTbl[Floor name]))</f>
        <v>Basement</v>
      </c>
      <c r="C153" s="30" t="s">
        <v>258</v>
      </c>
      <c r="D153" s="31" t="str">
        <f t="array" ref="D153">IF(ISBLANK(C153),"",XLOOKUP(C153, RoomsTbl[Room], RoomsTbl[Room Name]))</f>
        <v>Patio</v>
      </c>
      <c r="E153" s="30" t="s">
        <v>60</v>
      </c>
      <c r="F153" s="32" t="str">
        <f t="shared" si="1"/>
        <v>B-Pa-O02</v>
      </c>
      <c r="G153" s="30" t="s">
        <v>260</v>
      </c>
      <c r="H153" s="30" t="s">
        <v>142</v>
      </c>
      <c r="I153" s="32" t="str">
        <f>IF(ISBLANK(H153),"",VLOOKUP(H153,Breakers!$B$2:$C$44,2))</f>
        <v>Main</v>
      </c>
      <c r="J153" s="32" t="str">
        <f t="shared" si="7"/>
        <v>✔</v>
      </c>
      <c r="K153" s="33">
        <f t="shared" si="5"/>
        <v>0</v>
      </c>
      <c r="L153" s="34"/>
      <c r="M153" s="35" t="str">
        <f t="array" ref="M153">IF(ISBLANK(L153),"",XLOOKUP(L153, DeviceWattagesTbl[Device], DeviceWattagesTbl[Power]))</f>
        <v/>
      </c>
      <c r="N153" s="34"/>
      <c r="O153" s="35" t="str">
        <f t="array" ref="O153">IF(ISBLANK(N153),"",XLOOKUP(N153, DeviceWattagesTbl[Device], DeviceWattagesTbl[Power]))</f>
        <v/>
      </c>
      <c r="P153" s="34"/>
      <c r="Q153" s="35" t="str">
        <f t="array" ref="Q153">IF(ISBLANK(P153),"",XLOOKUP(P153, DeviceWattagesTbl[Device], DeviceWattagesTbl[Power]))</f>
        <v/>
      </c>
      <c r="R153" s="34"/>
      <c r="S153" s="35" t="str">
        <f t="array" ref="S153">IF(ISBLANK(R153),"",XLOOKUP(R153, DeviceWattagesTbl[Device], DeviceWattagesTbl[Power]))</f>
        <v/>
      </c>
      <c r="T153" s="34"/>
      <c r="U153" s="35" t="str">
        <f t="array" ref="U153">IF(ISBLANK(T153),"",XLOOKUP(T153, DeviceWattagesTbl[Device], DeviceWattagesTbl[Power]))</f>
        <v/>
      </c>
      <c r="V153" s="34"/>
      <c r="W153" s="35" t="str">
        <f t="array" ref="W153">IF(ISBLANK(V153),"",XLOOKUP(V153, DeviceWattagesTbl[Device], DeviceWattagesTbl[Power]))</f>
        <v/>
      </c>
      <c r="X153" s="34"/>
      <c r="Y153" s="35" t="str">
        <f t="array" ref="Y153">IF(ISBLANK(X153),"",XLOOKUP(X153, DeviceWattagesTbl[Device], DeviceWattagesTbl[Power]))</f>
        <v/>
      </c>
    </row>
    <row r="154" ht="22.5" customHeight="1">
      <c r="A154" s="30" t="s">
        <v>231</v>
      </c>
      <c r="B154" s="31" t="str">
        <f t="array" ref="B154">IF(ISBLANK(A154),"",XLOOKUP(A154, FloorsTbl[Floor], FloorsTbl[Floor name]))</f>
        <v>Basement</v>
      </c>
      <c r="C154" s="30" t="s">
        <v>258</v>
      </c>
      <c r="D154" s="31" t="str">
        <f t="array" ref="D154">IF(ISBLANK(C154),"",XLOOKUP(C154, RoomsTbl[Room], RoomsTbl[Room Name]))</f>
        <v>Patio</v>
      </c>
      <c r="E154" s="30" t="s">
        <v>38</v>
      </c>
      <c r="F154" s="32" t="str">
        <f t="shared" si="1"/>
        <v>B-Pa-O01</v>
      </c>
      <c r="G154" s="30" t="s">
        <v>261</v>
      </c>
      <c r="H154" s="30" t="s">
        <v>142</v>
      </c>
      <c r="I154" s="32" t="str">
        <f>IF(ISBLANK(H154),"",VLOOKUP(H154,Breakers!$B$2:$C$44,2))</f>
        <v>Main</v>
      </c>
      <c r="J154" s="32" t="str">
        <f t="shared" si="7"/>
        <v>✔</v>
      </c>
      <c r="K154" s="33">
        <f t="shared" si="5"/>
        <v>0</v>
      </c>
      <c r="L154" s="34"/>
      <c r="M154" s="35" t="str">
        <f t="array" ref="M154">IF(ISBLANK(L154),"",XLOOKUP(L154, DeviceWattagesTbl[Device], DeviceWattagesTbl[Power]))</f>
        <v/>
      </c>
      <c r="N154" s="34"/>
      <c r="O154" s="35" t="str">
        <f t="array" ref="O154">IF(ISBLANK(N154),"",XLOOKUP(N154, DeviceWattagesTbl[Device], DeviceWattagesTbl[Power]))</f>
        <v/>
      </c>
      <c r="P154" s="34"/>
      <c r="Q154" s="35" t="str">
        <f t="array" ref="Q154">IF(ISBLANK(P154),"",XLOOKUP(P154, DeviceWattagesTbl[Device], DeviceWattagesTbl[Power]))</f>
        <v/>
      </c>
      <c r="R154" s="34"/>
      <c r="S154" s="35" t="str">
        <f t="array" ref="S154">IF(ISBLANK(R154),"",XLOOKUP(R154, DeviceWattagesTbl[Device], DeviceWattagesTbl[Power]))</f>
        <v/>
      </c>
      <c r="T154" s="34"/>
      <c r="U154" s="35" t="str">
        <f t="array" ref="U154">IF(ISBLANK(T154),"",XLOOKUP(T154, DeviceWattagesTbl[Device], DeviceWattagesTbl[Power]))</f>
        <v/>
      </c>
      <c r="V154" s="34"/>
      <c r="W154" s="35" t="str">
        <f t="array" ref="W154">IF(ISBLANK(V154),"",XLOOKUP(V154, DeviceWattagesTbl[Device], DeviceWattagesTbl[Power]))</f>
        <v/>
      </c>
      <c r="X154" s="34"/>
      <c r="Y154" s="35" t="str">
        <f t="array" ref="Y154">IF(ISBLANK(X154),"",XLOOKUP(X154, DeviceWattagesTbl[Device], DeviceWattagesTbl[Power]))</f>
        <v/>
      </c>
    </row>
    <row r="155" ht="22.5" customHeight="1">
      <c r="A155" s="30" t="s">
        <v>231</v>
      </c>
      <c r="B155" s="31" t="str">
        <f t="array" ref="B155">IF(ISBLANK(A155),"",XLOOKUP(A155, FloorsTbl[Floor], FloorsTbl[Floor name]))</f>
        <v>Basement</v>
      </c>
      <c r="C155" s="30" t="s">
        <v>258</v>
      </c>
      <c r="D155" s="31" t="str">
        <f t="array" ref="D155">IF(ISBLANK(C155),"",XLOOKUP(C155, RoomsTbl[Room], RoomsTbl[Room Name]))</f>
        <v>Patio</v>
      </c>
      <c r="E155" s="30" t="s">
        <v>113</v>
      </c>
      <c r="F155" s="32" t="str">
        <f t="shared" si="1"/>
        <v>B-Pa-L03</v>
      </c>
      <c r="G155" s="30" t="s">
        <v>262</v>
      </c>
      <c r="H155" s="30" t="s">
        <v>142</v>
      </c>
      <c r="I155" s="32" t="str">
        <f>IF(ISBLANK(H155),"",VLOOKUP(H155,Breakers!$B$2:$C$44,2))</f>
        <v>Main</v>
      </c>
      <c r="J155" s="32" t="str">
        <f t="shared" si="7"/>
        <v>✔</v>
      </c>
      <c r="K155" s="33">
        <f t="shared" si="5"/>
        <v>30</v>
      </c>
      <c r="L155" s="36" t="s">
        <v>43</v>
      </c>
      <c r="M155" s="35">
        <f t="array" ref="M155">IF(ISBLANK(L155),"",XLOOKUP(L155, DeviceWattagesTbl[Device], DeviceWattagesTbl[Power]))</f>
        <v>30</v>
      </c>
      <c r="N155" s="34"/>
      <c r="O155" s="35" t="str">
        <f t="array" ref="O155">IF(ISBLANK(N155),"",XLOOKUP(N155, DeviceWattagesTbl[Device], DeviceWattagesTbl[Power]))</f>
        <v/>
      </c>
      <c r="P155" s="34"/>
      <c r="Q155" s="35" t="str">
        <f t="array" ref="Q155">IF(ISBLANK(P155),"",XLOOKUP(P155, DeviceWattagesTbl[Device], DeviceWattagesTbl[Power]))</f>
        <v/>
      </c>
      <c r="R155" s="34"/>
      <c r="S155" s="35" t="str">
        <f t="array" ref="S155">IF(ISBLANK(R155),"",XLOOKUP(R155, DeviceWattagesTbl[Device], DeviceWattagesTbl[Power]))</f>
        <v/>
      </c>
      <c r="T155" s="34"/>
      <c r="U155" s="35" t="str">
        <f t="array" ref="U155">IF(ISBLANK(T155),"",XLOOKUP(T155, DeviceWattagesTbl[Device], DeviceWattagesTbl[Power]))</f>
        <v/>
      </c>
      <c r="V155" s="34"/>
      <c r="W155" s="35" t="str">
        <f t="array" ref="W155">IF(ISBLANK(V155),"",XLOOKUP(V155, DeviceWattagesTbl[Device], DeviceWattagesTbl[Power]))</f>
        <v/>
      </c>
      <c r="X155" s="34"/>
      <c r="Y155" s="35" t="str">
        <f t="array" ref="Y155">IF(ISBLANK(X155),"",XLOOKUP(X155, DeviceWattagesTbl[Device], DeviceWattagesTbl[Power]))</f>
        <v/>
      </c>
    </row>
    <row r="156" ht="22.5" customHeight="1">
      <c r="A156" s="30" t="s">
        <v>231</v>
      </c>
      <c r="B156" s="31" t="str">
        <f t="array" ref="B156">IF(ISBLANK(A156),"",XLOOKUP(A156, FloorsTbl[Floor], FloorsTbl[Floor name]))</f>
        <v>Basement</v>
      </c>
      <c r="C156" s="30" t="s">
        <v>258</v>
      </c>
      <c r="D156" s="31" t="str">
        <f t="array" ref="D156">IF(ISBLANK(C156),"",XLOOKUP(C156, RoomsTbl[Room], RoomsTbl[Room Name]))</f>
        <v>Patio</v>
      </c>
      <c r="E156" s="30" t="s">
        <v>103</v>
      </c>
      <c r="F156" s="32" t="str">
        <f t="shared" si="1"/>
        <v>B-Pa-L02</v>
      </c>
      <c r="G156" s="30" t="s">
        <v>263</v>
      </c>
      <c r="H156" s="30" t="s">
        <v>264</v>
      </c>
      <c r="I156" s="32" t="str">
        <f>IF(ISBLANK(H156),"",VLOOKUP(H156,Breakers!$B$2:$C$44,2))</f>
        <v>Utility Subpanel</v>
      </c>
      <c r="J156" s="32" t="str">
        <f t="shared" si="7"/>
        <v>✔</v>
      </c>
      <c r="K156" s="33">
        <f t="shared" si="5"/>
        <v>30</v>
      </c>
      <c r="L156" s="36" t="s">
        <v>43</v>
      </c>
      <c r="M156" s="35">
        <f t="array" ref="M156">IF(ISBLANK(L156),"",XLOOKUP(L156, DeviceWattagesTbl[Device], DeviceWattagesTbl[Power]))</f>
        <v>30</v>
      </c>
      <c r="N156" s="34"/>
      <c r="O156" s="35" t="str">
        <f t="array" ref="O156">IF(ISBLANK(N156),"",XLOOKUP(N156, DeviceWattagesTbl[Device], DeviceWattagesTbl[Power]))</f>
        <v/>
      </c>
      <c r="P156" s="34"/>
      <c r="Q156" s="35" t="str">
        <f t="array" ref="Q156">IF(ISBLANK(P156),"",XLOOKUP(P156, DeviceWattagesTbl[Device], DeviceWattagesTbl[Power]))</f>
        <v/>
      </c>
      <c r="R156" s="34"/>
      <c r="S156" s="35" t="str">
        <f t="array" ref="S156">IF(ISBLANK(R156),"",XLOOKUP(R156, DeviceWattagesTbl[Device], DeviceWattagesTbl[Power]))</f>
        <v/>
      </c>
      <c r="T156" s="34"/>
      <c r="U156" s="35" t="str">
        <f t="array" ref="U156">IF(ISBLANK(T156),"",XLOOKUP(T156, DeviceWattagesTbl[Device], DeviceWattagesTbl[Power]))</f>
        <v/>
      </c>
      <c r="V156" s="34"/>
      <c r="W156" s="35" t="str">
        <f t="array" ref="W156">IF(ISBLANK(V156),"",XLOOKUP(V156, DeviceWattagesTbl[Device], DeviceWattagesTbl[Power]))</f>
        <v/>
      </c>
      <c r="X156" s="34"/>
      <c r="Y156" s="35" t="str">
        <f t="array" ref="Y156">IF(ISBLANK(X156),"",XLOOKUP(X156, DeviceWattagesTbl[Device], DeviceWattagesTbl[Power]))</f>
        <v/>
      </c>
    </row>
    <row r="157" ht="22.5" customHeight="1">
      <c r="A157" s="30" t="s">
        <v>231</v>
      </c>
      <c r="B157" s="31" t="str">
        <f t="array" ref="B157">IF(ISBLANK(A157),"",XLOOKUP(A157, FloorsTbl[Floor], FloorsTbl[Floor name]))</f>
        <v>Basement</v>
      </c>
      <c r="C157" s="30" t="s">
        <v>258</v>
      </c>
      <c r="D157" s="31" t="str">
        <f t="array" ref="D157">IF(ISBLANK(C157),"",XLOOKUP(C157, RoomsTbl[Room], RoomsTbl[Room Name]))</f>
        <v>Patio</v>
      </c>
      <c r="E157" s="30" t="s">
        <v>41</v>
      </c>
      <c r="F157" s="32" t="str">
        <f t="shared" si="1"/>
        <v>B-Pa-L01</v>
      </c>
      <c r="G157" s="30" t="s">
        <v>265</v>
      </c>
      <c r="H157" s="30" t="s">
        <v>142</v>
      </c>
      <c r="I157" s="32" t="str">
        <f>IF(ISBLANK(H157),"",VLOOKUP(H157,Breakers!$B$2:$C$44,2))</f>
        <v>Main</v>
      </c>
      <c r="J157" s="32" t="str">
        <f t="shared" si="7"/>
        <v>✔</v>
      </c>
      <c r="K157" s="33">
        <f t="shared" si="5"/>
        <v>30</v>
      </c>
      <c r="L157" s="36" t="s">
        <v>43</v>
      </c>
      <c r="M157" s="35">
        <f t="array" ref="M157">IF(ISBLANK(L157),"",XLOOKUP(L157, DeviceWattagesTbl[Device], DeviceWattagesTbl[Power]))</f>
        <v>30</v>
      </c>
      <c r="N157" s="34"/>
      <c r="O157" s="35" t="str">
        <f t="array" ref="O157">IF(ISBLANK(N157),"",XLOOKUP(N157, DeviceWattagesTbl[Device], DeviceWattagesTbl[Power]))</f>
        <v/>
      </c>
      <c r="P157" s="34"/>
      <c r="Q157" s="35" t="str">
        <f t="array" ref="Q157">IF(ISBLANK(P157),"",XLOOKUP(P157, DeviceWattagesTbl[Device], DeviceWattagesTbl[Power]))</f>
        <v/>
      </c>
      <c r="R157" s="34"/>
      <c r="S157" s="35" t="str">
        <f t="array" ref="S157">IF(ISBLANK(R157),"",XLOOKUP(R157, DeviceWattagesTbl[Device], DeviceWattagesTbl[Power]))</f>
        <v/>
      </c>
      <c r="T157" s="34"/>
      <c r="U157" s="35" t="str">
        <f t="array" ref="U157">IF(ISBLANK(T157),"",XLOOKUP(T157, DeviceWattagesTbl[Device], DeviceWattagesTbl[Power]))</f>
        <v/>
      </c>
      <c r="V157" s="34"/>
      <c r="W157" s="35" t="str">
        <f t="array" ref="W157">IF(ISBLANK(V157),"",XLOOKUP(V157, DeviceWattagesTbl[Device], DeviceWattagesTbl[Power]))</f>
        <v/>
      </c>
      <c r="X157" s="34"/>
      <c r="Y157" s="35" t="str">
        <f t="array" ref="Y157">IF(ISBLANK(X157),"",XLOOKUP(X157, DeviceWattagesTbl[Device], DeviceWattagesTbl[Power]))</f>
        <v/>
      </c>
    </row>
    <row r="158" ht="22.5" customHeight="1">
      <c r="A158" s="30" t="s">
        <v>231</v>
      </c>
      <c r="B158" s="31" t="str">
        <f t="array" ref="B158">IF(ISBLANK(A158),"",XLOOKUP(A158, FloorsTbl[Floor], FloorsTbl[Floor name]))</f>
        <v>Basement</v>
      </c>
      <c r="C158" s="30" t="s">
        <v>266</v>
      </c>
      <c r="D158" s="31" t="str">
        <f t="array" ref="D158">IF(ISBLANK(C158),"",XLOOKUP(C158, RoomsTbl[Room], RoomsTbl[Room Name]))</f>
        <v>Abuelita's bedroom</v>
      </c>
      <c r="E158" s="30" t="s">
        <v>160</v>
      </c>
      <c r="F158" s="32" t="str">
        <f t="shared" si="1"/>
        <v>B-Ab-ST</v>
      </c>
      <c r="G158" s="30" t="s">
        <v>161</v>
      </c>
      <c r="H158" s="30" t="s">
        <v>267</v>
      </c>
      <c r="I158" s="32" t="str">
        <f>IF(ISBLANK(H158),"",VLOOKUP(H158,Breakers!$B$2:$C$44,2))</f>
        <v>Utility Subpanel</v>
      </c>
      <c r="J158" s="32" t="str">
        <f t="shared" si="7"/>
        <v>✔</v>
      </c>
      <c r="K158" s="33">
        <f t="shared" si="5"/>
        <v>4800</v>
      </c>
      <c r="L158" s="39" t="str">
        <f>'Device Wattages'!A43</f>
        <v>Oven</v>
      </c>
      <c r="M158" s="35">
        <f t="array" ref="M158">IF(ISBLANK(L158),"",XLOOKUP(L158, DeviceWattagesTbl[Device], DeviceWattagesTbl[Power]))</f>
        <v>4800</v>
      </c>
      <c r="N158" s="34"/>
      <c r="O158" s="35" t="str">
        <f t="array" ref="O158">IF(ISBLANK(N158),"",XLOOKUP(N158, DeviceWattagesTbl[Device], DeviceWattagesTbl[Power]))</f>
        <v/>
      </c>
      <c r="P158" s="34"/>
      <c r="Q158" s="35" t="str">
        <f t="array" ref="Q158">IF(ISBLANK(P158),"",XLOOKUP(P158, DeviceWattagesTbl[Device], DeviceWattagesTbl[Power]))</f>
        <v/>
      </c>
      <c r="R158" s="34"/>
      <c r="S158" s="35" t="str">
        <f t="array" ref="S158">IF(ISBLANK(R158),"",XLOOKUP(R158, DeviceWattagesTbl[Device], DeviceWattagesTbl[Power]))</f>
        <v/>
      </c>
      <c r="T158" s="34"/>
      <c r="U158" s="35" t="str">
        <f t="array" ref="U158">IF(ISBLANK(T158),"",XLOOKUP(T158, DeviceWattagesTbl[Device], DeviceWattagesTbl[Power]))</f>
        <v/>
      </c>
      <c r="V158" s="34"/>
      <c r="W158" s="35" t="str">
        <f t="array" ref="W158">IF(ISBLANK(V158),"",XLOOKUP(V158, DeviceWattagesTbl[Device], DeviceWattagesTbl[Power]))</f>
        <v/>
      </c>
      <c r="X158" s="34"/>
      <c r="Y158" s="35" t="str">
        <f t="array" ref="Y158">IF(ISBLANK(X158),"",XLOOKUP(X158, DeviceWattagesTbl[Device], DeviceWattagesTbl[Power]))</f>
        <v/>
      </c>
    </row>
    <row r="159" ht="22.5" customHeight="1">
      <c r="A159" s="30" t="s">
        <v>231</v>
      </c>
      <c r="B159" s="31" t="str">
        <f t="array" ref="B159">IF(ISBLANK(A159),"",XLOOKUP(A159, FloorsTbl[Floor], FloorsTbl[Floor name]))</f>
        <v>Basement</v>
      </c>
      <c r="C159" s="30" t="s">
        <v>266</v>
      </c>
      <c r="D159" s="31" t="str">
        <f t="array" ref="D159">IF(ISBLANK(C159),"",XLOOKUP(C159, RoomsTbl[Room], RoomsTbl[Room Name]))</f>
        <v>Abuelita's bedroom</v>
      </c>
      <c r="E159" s="30" t="s">
        <v>268</v>
      </c>
      <c r="F159" s="32" t="str">
        <f t="shared" si="1"/>
        <v>B-Ab-O12</v>
      </c>
      <c r="G159" s="30" t="s">
        <v>57</v>
      </c>
      <c r="H159" s="30" t="s">
        <v>264</v>
      </c>
      <c r="I159" s="32" t="str">
        <f>IF(ISBLANK(H159),"",VLOOKUP(H159,Breakers!$B$2:$C$44,2))</f>
        <v>Utility Subpanel</v>
      </c>
      <c r="J159" s="32" t="str">
        <f t="shared" si="7"/>
        <v>✔</v>
      </c>
      <c r="K159" s="33">
        <f t="shared" si="5"/>
        <v>0</v>
      </c>
      <c r="L159" s="34"/>
      <c r="M159" s="35" t="str">
        <f t="array" ref="M159">IF(ISBLANK(L159),"",XLOOKUP(L159, DeviceWattagesTbl[Device], DeviceWattagesTbl[Power]))</f>
        <v/>
      </c>
      <c r="N159" s="34"/>
      <c r="O159" s="35" t="str">
        <f t="array" ref="O159">IF(ISBLANK(N159),"",XLOOKUP(N159, DeviceWattagesTbl[Device], DeviceWattagesTbl[Power]))</f>
        <v/>
      </c>
      <c r="P159" s="34"/>
      <c r="Q159" s="35" t="str">
        <f t="array" ref="Q159">IF(ISBLANK(P159),"",XLOOKUP(P159, DeviceWattagesTbl[Device], DeviceWattagesTbl[Power]))</f>
        <v/>
      </c>
      <c r="R159" s="34"/>
      <c r="S159" s="35" t="str">
        <f t="array" ref="S159">IF(ISBLANK(R159),"",XLOOKUP(R159, DeviceWattagesTbl[Device], DeviceWattagesTbl[Power]))</f>
        <v/>
      </c>
      <c r="T159" s="34"/>
      <c r="U159" s="35" t="str">
        <f t="array" ref="U159">IF(ISBLANK(T159),"",XLOOKUP(T159, DeviceWattagesTbl[Device], DeviceWattagesTbl[Power]))</f>
        <v/>
      </c>
      <c r="V159" s="34"/>
      <c r="W159" s="35" t="str">
        <f t="array" ref="W159">IF(ISBLANK(V159),"",XLOOKUP(V159, DeviceWattagesTbl[Device], DeviceWattagesTbl[Power]))</f>
        <v/>
      </c>
      <c r="X159" s="34"/>
      <c r="Y159" s="35" t="str">
        <f t="array" ref="Y159">IF(ISBLANK(X159),"",XLOOKUP(X159, DeviceWattagesTbl[Device], DeviceWattagesTbl[Power]))</f>
        <v/>
      </c>
    </row>
    <row r="160" ht="22.5" customHeight="1">
      <c r="A160" s="30" t="s">
        <v>231</v>
      </c>
      <c r="B160" s="31" t="str">
        <f t="array" ref="B160">IF(ISBLANK(A160),"",XLOOKUP(A160, FloorsTbl[Floor], FloorsTbl[Floor name]))</f>
        <v>Basement</v>
      </c>
      <c r="C160" s="30" t="s">
        <v>266</v>
      </c>
      <c r="D160" s="31" t="str">
        <f t="array" ref="D160">IF(ISBLANK(C160),"",XLOOKUP(C160, RoomsTbl[Room], RoomsTbl[Room Name]))</f>
        <v>Abuelita's bedroom</v>
      </c>
      <c r="E160" s="30" t="s">
        <v>166</v>
      </c>
      <c r="F160" s="32" t="str">
        <f t="shared" si="1"/>
        <v>B-Ab-O11</v>
      </c>
      <c r="G160" s="30" t="s">
        <v>53</v>
      </c>
      <c r="H160" s="30" t="s">
        <v>269</v>
      </c>
      <c r="I160" s="32" t="str">
        <f>IF(ISBLANK(H160),"",VLOOKUP(H160,Breakers!$B$2:$C$44,2))</f>
        <v>Utility Subpanel</v>
      </c>
      <c r="J160" s="32" t="str">
        <f t="shared" si="7"/>
        <v>✔</v>
      </c>
      <c r="K160" s="33">
        <f t="shared" si="5"/>
        <v>0</v>
      </c>
      <c r="L160" s="34"/>
      <c r="M160" s="35" t="str">
        <f t="array" ref="M160">IF(ISBLANK(L160),"",XLOOKUP(L160, DeviceWattagesTbl[Device], DeviceWattagesTbl[Power]))</f>
        <v/>
      </c>
      <c r="N160" s="34"/>
      <c r="O160" s="35" t="str">
        <f t="array" ref="O160">IF(ISBLANK(N160),"",XLOOKUP(N160, DeviceWattagesTbl[Device], DeviceWattagesTbl[Power]))</f>
        <v/>
      </c>
      <c r="P160" s="34"/>
      <c r="Q160" s="35" t="str">
        <f t="array" ref="Q160">IF(ISBLANK(P160),"",XLOOKUP(P160, DeviceWattagesTbl[Device], DeviceWattagesTbl[Power]))</f>
        <v/>
      </c>
      <c r="R160" s="34"/>
      <c r="S160" s="35" t="str">
        <f t="array" ref="S160">IF(ISBLANK(R160),"",XLOOKUP(R160, DeviceWattagesTbl[Device], DeviceWattagesTbl[Power]))</f>
        <v/>
      </c>
      <c r="T160" s="34"/>
      <c r="U160" s="35" t="str">
        <f t="array" ref="U160">IF(ISBLANK(T160),"",XLOOKUP(T160, DeviceWattagesTbl[Device], DeviceWattagesTbl[Power]))</f>
        <v/>
      </c>
      <c r="V160" s="34"/>
      <c r="W160" s="35" t="str">
        <f t="array" ref="W160">IF(ISBLANK(V160),"",XLOOKUP(V160, DeviceWattagesTbl[Device], DeviceWattagesTbl[Power]))</f>
        <v/>
      </c>
      <c r="X160" s="34"/>
      <c r="Y160" s="35" t="str">
        <f t="array" ref="Y160">IF(ISBLANK(X160),"",XLOOKUP(X160, DeviceWattagesTbl[Device], DeviceWattagesTbl[Power]))</f>
        <v/>
      </c>
    </row>
    <row r="161" ht="22.5" customHeight="1">
      <c r="A161" s="30" t="s">
        <v>231</v>
      </c>
      <c r="B161" s="31" t="str">
        <f t="array" ref="B161">IF(ISBLANK(A161),"",XLOOKUP(A161, FloorsTbl[Floor], FloorsTbl[Floor name]))</f>
        <v>Basement</v>
      </c>
      <c r="C161" s="30" t="s">
        <v>266</v>
      </c>
      <c r="D161" s="31" t="str">
        <f t="array" ref="D161">IF(ISBLANK(C161),"",XLOOKUP(C161, RoomsTbl[Room], RoomsTbl[Room Name]))</f>
        <v>Abuelita's bedroom</v>
      </c>
      <c r="E161" s="30" t="s">
        <v>169</v>
      </c>
      <c r="F161" s="32" t="str">
        <f t="shared" si="1"/>
        <v>B-Ab-O10</v>
      </c>
      <c r="G161" s="30" t="s">
        <v>270</v>
      </c>
      <c r="H161" s="30" t="s">
        <v>271</v>
      </c>
      <c r="I161" s="32" t="str">
        <f>IF(ISBLANK(H161),"",VLOOKUP(H161,Breakers!$B$2:$C$44,2))</f>
        <v>Utility Subpanel</v>
      </c>
      <c r="J161" s="32" t="str">
        <f t="shared" si="7"/>
        <v>✔</v>
      </c>
      <c r="K161" s="33">
        <f t="shared" si="5"/>
        <v>0</v>
      </c>
      <c r="L161" s="34"/>
      <c r="M161" s="35" t="str">
        <f t="array" ref="M161">IF(ISBLANK(L161),"",XLOOKUP(L161, DeviceWattagesTbl[Device], DeviceWattagesTbl[Power]))</f>
        <v/>
      </c>
      <c r="N161" s="34"/>
      <c r="O161" s="35" t="str">
        <f t="array" ref="O161">IF(ISBLANK(N161),"",XLOOKUP(N161, DeviceWattagesTbl[Device], DeviceWattagesTbl[Power]))</f>
        <v/>
      </c>
      <c r="P161" s="34"/>
      <c r="Q161" s="35" t="str">
        <f t="array" ref="Q161">IF(ISBLANK(P161),"",XLOOKUP(P161, DeviceWattagesTbl[Device], DeviceWattagesTbl[Power]))</f>
        <v/>
      </c>
      <c r="R161" s="34"/>
      <c r="S161" s="35" t="str">
        <f t="array" ref="S161">IF(ISBLANK(R161),"",XLOOKUP(R161, DeviceWattagesTbl[Device], DeviceWattagesTbl[Power]))</f>
        <v/>
      </c>
      <c r="T161" s="34"/>
      <c r="U161" s="35" t="str">
        <f t="array" ref="U161">IF(ISBLANK(T161),"",XLOOKUP(T161, DeviceWattagesTbl[Device], DeviceWattagesTbl[Power]))</f>
        <v/>
      </c>
      <c r="V161" s="34"/>
      <c r="W161" s="35" t="str">
        <f t="array" ref="W161">IF(ISBLANK(V161),"",XLOOKUP(V161, DeviceWattagesTbl[Device], DeviceWattagesTbl[Power]))</f>
        <v/>
      </c>
      <c r="X161" s="34"/>
      <c r="Y161" s="35" t="str">
        <f t="array" ref="Y161">IF(ISBLANK(X161),"",XLOOKUP(X161, DeviceWattagesTbl[Device], DeviceWattagesTbl[Power]))</f>
        <v/>
      </c>
    </row>
    <row r="162" ht="22.5" customHeight="1">
      <c r="A162" s="30" t="s">
        <v>231</v>
      </c>
      <c r="B162" s="31" t="str">
        <f t="array" ref="B162">IF(ISBLANK(A162),"",XLOOKUP(A162, FloorsTbl[Floor], FloorsTbl[Floor name]))</f>
        <v>Basement</v>
      </c>
      <c r="C162" s="30" t="s">
        <v>266</v>
      </c>
      <c r="D162" s="31" t="str">
        <f t="array" ref="D162">IF(ISBLANK(C162),"",XLOOKUP(C162, RoomsTbl[Room], RoomsTbl[Room Name]))</f>
        <v>Abuelita's bedroom</v>
      </c>
      <c r="E162" s="30" t="s">
        <v>145</v>
      </c>
      <c r="F162" s="32" t="str">
        <f t="shared" si="1"/>
        <v>B-Ab-O09</v>
      </c>
      <c r="G162" s="30" t="s">
        <v>272</v>
      </c>
      <c r="H162" s="30" t="s">
        <v>246</v>
      </c>
      <c r="I162" s="32" t="str">
        <f>IF(ISBLANK(H162),"",VLOOKUP(H162,Breakers!$B$2:$C$44,2))</f>
        <v>Utility Subpanel</v>
      </c>
      <c r="J162" s="32" t="str">
        <f t="shared" si="7"/>
        <v>✔</v>
      </c>
      <c r="K162" s="33">
        <f t="shared" si="5"/>
        <v>0</v>
      </c>
      <c r="L162" s="34"/>
      <c r="M162" s="35" t="str">
        <f t="array" ref="M162">IF(ISBLANK(L162),"",XLOOKUP(L162, DeviceWattagesTbl[Device], DeviceWattagesTbl[Power]))</f>
        <v/>
      </c>
      <c r="N162" s="34"/>
      <c r="O162" s="35" t="str">
        <f t="array" ref="O162">IF(ISBLANK(N162),"",XLOOKUP(N162, DeviceWattagesTbl[Device], DeviceWattagesTbl[Power]))</f>
        <v/>
      </c>
      <c r="P162" s="34"/>
      <c r="Q162" s="35" t="str">
        <f t="array" ref="Q162">IF(ISBLANK(P162),"",XLOOKUP(P162, DeviceWattagesTbl[Device], DeviceWattagesTbl[Power]))</f>
        <v/>
      </c>
      <c r="R162" s="34"/>
      <c r="S162" s="35" t="str">
        <f t="array" ref="S162">IF(ISBLANK(R162),"",XLOOKUP(R162, DeviceWattagesTbl[Device], DeviceWattagesTbl[Power]))</f>
        <v/>
      </c>
      <c r="T162" s="34"/>
      <c r="U162" s="35" t="str">
        <f t="array" ref="U162">IF(ISBLANK(T162),"",XLOOKUP(T162, DeviceWattagesTbl[Device], DeviceWattagesTbl[Power]))</f>
        <v/>
      </c>
      <c r="V162" s="34"/>
      <c r="W162" s="35" t="str">
        <f t="array" ref="W162">IF(ISBLANK(V162),"",XLOOKUP(V162, DeviceWattagesTbl[Device], DeviceWattagesTbl[Power]))</f>
        <v/>
      </c>
      <c r="X162" s="34"/>
      <c r="Y162" s="35" t="str">
        <f t="array" ref="Y162">IF(ISBLANK(X162),"",XLOOKUP(X162, DeviceWattagesTbl[Device], DeviceWattagesTbl[Power]))</f>
        <v/>
      </c>
    </row>
    <row r="163" ht="22.5" customHeight="1">
      <c r="A163" s="30" t="s">
        <v>231</v>
      </c>
      <c r="B163" s="31" t="str">
        <f t="array" ref="B163">IF(ISBLANK(A163),"",XLOOKUP(A163, FloorsTbl[Floor], FloorsTbl[Floor name]))</f>
        <v>Basement</v>
      </c>
      <c r="C163" s="30" t="s">
        <v>266</v>
      </c>
      <c r="D163" s="31" t="str">
        <f t="array" ref="D163">IF(ISBLANK(C163),"",XLOOKUP(C163, RoomsTbl[Room], RoomsTbl[Room Name]))</f>
        <v>Abuelita's bedroom</v>
      </c>
      <c r="E163" s="30" t="s">
        <v>146</v>
      </c>
      <c r="F163" s="32" t="str">
        <f t="shared" si="1"/>
        <v>B-Ab-O08</v>
      </c>
      <c r="G163" s="30" t="s">
        <v>273</v>
      </c>
      <c r="H163" s="30" t="s">
        <v>238</v>
      </c>
      <c r="I163" s="32" t="str">
        <f>IF(ISBLANK(H163),"",VLOOKUP(H163,Breakers!$B$2:$C$44,2))</f>
        <v>Utility Subpanel</v>
      </c>
      <c r="J163" s="32" t="str">
        <f t="shared" si="7"/>
        <v>✔</v>
      </c>
      <c r="K163" s="33">
        <f t="shared" si="5"/>
        <v>57</v>
      </c>
      <c r="L163" s="36" t="s">
        <v>107</v>
      </c>
      <c r="M163" s="35">
        <f t="array" ref="M163">IF(ISBLANK(L163),"",XLOOKUP(L163, DeviceWattagesTbl[Device], DeviceWattagesTbl[Power]))</f>
        <v>57</v>
      </c>
      <c r="N163" s="34"/>
      <c r="O163" s="35" t="str">
        <f t="array" ref="O163">IF(ISBLANK(N163),"",XLOOKUP(N163, DeviceWattagesTbl[Device], DeviceWattagesTbl[Power]))</f>
        <v/>
      </c>
      <c r="P163" s="34"/>
      <c r="Q163" s="35" t="str">
        <f t="array" ref="Q163">IF(ISBLANK(P163),"",XLOOKUP(P163, DeviceWattagesTbl[Device], DeviceWattagesTbl[Power]))</f>
        <v/>
      </c>
      <c r="R163" s="34"/>
      <c r="S163" s="35" t="str">
        <f t="array" ref="S163">IF(ISBLANK(R163),"",XLOOKUP(R163, DeviceWattagesTbl[Device], DeviceWattagesTbl[Power]))</f>
        <v/>
      </c>
      <c r="T163" s="34"/>
      <c r="U163" s="35" t="str">
        <f t="array" ref="U163">IF(ISBLANK(T163),"",XLOOKUP(T163, DeviceWattagesTbl[Device], DeviceWattagesTbl[Power]))</f>
        <v/>
      </c>
      <c r="V163" s="34"/>
      <c r="W163" s="35" t="str">
        <f t="array" ref="W163">IF(ISBLANK(V163),"",XLOOKUP(V163, DeviceWattagesTbl[Device], DeviceWattagesTbl[Power]))</f>
        <v/>
      </c>
      <c r="X163" s="34"/>
      <c r="Y163" s="35" t="str">
        <f t="array" ref="Y163">IF(ISBLANK(X163),"",XLOOKUP(X163, DeviceWattagesTbl[Device], DeviceWattagesTbl[Power]))</f>
        <v/>
      </c>
    </row>
    <row r="164" ht="22.5" customHeight="1">
      <c r="A164" s="30" t="s">
        <v>231</v>
      </c>
      <c r="B164" s="31" t="str">
        <f t="array" ref="B164">IF(ISBLANK(A164),"",XLOOKUP(A164, FloorsTbl[Floor], FloorsTbl[Floor name]))</f>
        <v>Basement</v>
      </c>
      <c r="C164" s="30" t="s">
        <v>266</v>
      </c>
      <c r="D164" s="31" t="str">
        <f t="array" ref="D164">IF(ISBLANK(C164),"",XLOOKUP(C164, RoomsTbl[Room], RoomsTbl[Room Name]))</f>
        <v>Abuelita's bedroom</v>
      </c>
      <c r="E164" s="30" t="s">
        <v>49</v>
      </c>
      <c r="F164" s="32" t="str">
        <f t="shared" si="1"/>
        <v>B-Ab-O07</v>
      </c>
      <c r="G164" s="30" t="s">
        <v>274</v>
      </c>
      <c r="H164" s="30" t="s">
        <v>238</v>
      </c>
      <c r="I164" s="32" t="str">
        <f>IF(ISBLANK(H164),"",VLOOKUP(H164,Breakers!$B$2:$C$44,2))</f>
        <v>Utility Subpanel</v>
      </c>
      <c r="J164" s="32" t="str">
        <f t="shared" si="7"/>
        <v>✔</v>
      </c>
      <c r="K164" s="33">
        <f t="shared" si="5"/>
        <v>120</v>
      </c>
      <c r="L164" s="36" t="s">
        <v>92</v>
      </c>
      <c r="M164" s="35">
        <f t="array" ref="M164">IF(ISBLANK(L164),"",XLOOKUP(L164, DeviceWattagesTbl[Device], DeviceWattagesTbl[Power]))</f>
        <v>120</v>
      </c>
      <c r="N164" s="34"/>
      <c r="O164" s="35" t="str">
        <f t="array" ref="O164">IF(ISBLANK(N164),"",XLOOKUP(N164, DeviceWattagesTbl[Device], DeviceWattagesTbl[Power]))</f>
        <v/>
      </c>
      <c r="P164" s="34"/>
      <c r="Q164" s="35" t="str">
        <f t="array" ref="Q164">IF(ISBLANK(P164),"",XLOOKUP(P164, DeviceWattagesTbl[Device], DeviceWattagesTbl[Power]))</f>
        <v/>
      </c>
      <c r="R164" s="34"/>
      <c r="S164" s="35" t="str">
        <f t="array" ref="S164">IF(ISBLANK(R164),"",XLOOKUP(R164, DeviceWattagesTbl[Device], DeviceWattagesTbl[Power]))</f>
        <v/>
      </c>
      <c r="T164" s="34"/>
      <c r="U164" s="35" t="str">
        <f t="array" ref="U164">IF(ISBLANK(T164),"",XLOOKUP(T164, DeviceWattagesTbl[Device], DeviceWattagesTbl[Power]))</f>
        <v/>
      </c>
      <c r="V164" s="34"/>
      <c r="W164" s="35" t="str">
        <f t="array" ref="W164">IF(ISBLANK(V164),"",XLOOKUP(V164, DeviceWattagesTbl[Device], DeviceWattagesTbl[Power]))</f>
        <v/>
      </c>
      <c r="X164" s="34"/>
      <c r="Y164" s="35" t="str">
        <f t="array" ref="Y164">IF(ISBLANK(X164),"",XLOOKUP(X164, DeviceWattagesTbl[Device], DeviceWattagesTbl[Power]))</f>
        <v/>
      </c>
    </row>
    <row r="165" ht="22.5" customHeight="1">
      <c r="A165" s="30" t="s">
        <v>231</v>
      </c>
      <c r="B165" s="31" t="str">
        <f t="array" ref="B165">IF(ISBLANK(A165),"",XLOOKUP(A165, FloorsTbl[Floor], FloorsTbl[Floor name]))</f>
        <v>Basement</v>
      </c>
      <c r="C165" s="30" t="s">
        <v>266</v>
      </c>
      <c r="D165" s="31" t="str">
        <f t="array" ref="D165">IF(ISBLANK(C165),"",XLOOKUP(C165, RoomsTbl[Room], RoomsTbl[Room Name]))</f>
        <v>Abuelita's bedroom</v>
      </c>
      <c r="E165" s="30" t="s">
        <v>52</v>
      </c>
      <c r="F165" s="32" t="str">
        <f t="shared" si="1"/>
        <v>B-Ab-O06</v>
      </c>
      <c r="G165" s="30" t="s">
        <v>74</v>
      </c>
      <c r="H165" s="30" t="s">
        <v>238</v>
      </c>
      <c r="I165" s="32" t="str">
        <f>IF(ISBLANK(H165),"",VLOOKUP(H165,Breakers!$B$2:$C$44,2))</f>
        <v>Utility Subpanel</v>
      </c>
      <c r="J165" s="32" t="str">
        <f t="shared" si="7"/>
        <v>✔</v>
      </c>
      <c r="K165" s="33">
        <f t="shared" si="5"/>
        <v>30</v>
      </c>
      <c r="L165" s="36" t="s">
        <v>43</v>
      </c>
      <c r="M165" s="35">
        <f t="array" ref="M165">IF(ISBLANK(L165),"",XLOOKUP(L165, DeviceWattagesTbl[Device], DeviceWattagesTbl[Power]))</f>
        <v>30</v>
      </c>
      <c r="N165" s="34"/>
      <c r="O165" s="35" t="str">
        <f t="array" ref="O165">IF(ISBLANK(N165),"",XLOOKUP(N165, DeviceWattagesTbl[Device], DeviceWattagesTbl[Power]))</f>
        <v/>
      </c>
      <c r="P165" s="34"/>
      <c r="Q165" s="35" t="str">
        <f t="array" ref="Q165">IF(ISBLANK(P165),"",XLOOKUP(P165, DeviceWattagesTbl[Device], DeviceWattagesTbl[Power]))</f>
        <v/>
      </c>
      <c r="R165" s="34"/>
      <c r="S165" s="35" t="str">
        <f t="array" ref="S165">IF(ISBLANK(R165),"",XLOOKUP(R165, DeviceWattagesTbl[Device], DeviceWattagesTbl[Power]))</f>
        <v/>
      </c>
      <c r="T165" s="34"/>
      <c r="U165" s="35" t="str">
        <f t="array" ref="U165">IF(ISBLANK(T165),"",XLOOKUP(T165, DeviceWattagesTbl[Device], DeviceWattagesTbl[Power]))</f>
        <v/>
      </c>
      <c r="V165" s="34"/>
      <c r="W165" s="35" t="str">
        <f t="array" ref="W165">IF(ISBLANK(V165),"",XLOOKUP(V165, DeviceWattagesTbl[Device], DeviceWattagesTbl[Power]))</f>
        <v/>
      </c>
      <c r="X165" s="34"/>
      <c r="Y165" s="35" t="str">
        <f t="array" ref="Y165">IF(ISBLANK(X165),"",XLOOKUP(X165, DeviceWattagesTbl[Device], DeviceWattagesTbl[Power]))</f>
        <v/>
      </c>
    </row>
    <row r="166" ht="22.5" customHeight="1">
      <c r="A166" s="30" t="s">
        <v>231</v>
      </c>
      <c r="B166" s="31" t="str">
        <f t="array" ref="B166">IF(ISBLANK(A166),"",XLOOKUP(A166, FloorsTbl[Floor], FloorsTbl[Floor name]))</f>
        <v>Basement</v>
      </c>
      <c r="C166" s="30" t="s">
        <v>266</v>
      </c>
      <c r="D166" s="31" t="str">
        <f t="array" ref="D166">IF(ISBLANK(C166),"",XLOOKUP(C166, RoomsTbl[Room], RoomsTbl[Room Name]))</f>
        <v>Abuelita's bedroom</v>
      </c>
      <c r="E166" s="30" t="s">
        <v>54</v>
      </c>
      <c r="F166" s="32" t="str">
        <f t="shared" si="1"/>
        <v>B-Ab-O05</v>
      </c>
      <c r="G166" s="30" t="s">
        <v>275</v>
      </c>
      <c r="H166" s="30" t="s">
        <v>238</v>
      </c>
      <c r="I166" s="32" t="str">
        <f>IF(ISBLANK(H166),"",VLOOKUP(H166,Breakers!$B$2:$C$44,2))</f>
        <v>Utility Subpanel</v>
      </c>
      <c r="J166" s="32" t="str">
        <f t="shared" si="7"/>
        <v>✔</v>
      </c>
      <c r="K166" s="33">
        <f t="shared" si="5"/>
        <v>30</v>
      </c>
      <c r="L166" s="36" t="s">
        <v>43</v>
      </c>
      <c r="M166" s="35">
        <f t="array" ref="M166">IF(ISBLANK(L166),"",XLOOKUP(L166, DeviceWattagesTbl[Device], DeviceWattagesTbl[Power]))</f>
        <v>30</v>
      </c>
      <c r="N166" s="34"/>
      <c r="O166" s="35" t="str">
        <f t="array" ref="O166">IF(ISBLANK(N166),"",XLOOKUP(N166, DeviceWattagesTbl[Device], DeviceWattagesTbl[Power]))</f>
        <v/>
      </c>
      <c r="P166" s="34"/>
      <c r="Q166" s="35" t="str">
        <f t="array" ref="Q166">IF(ISBLANK(P166),"",XLOOKUP(P166, DeviceWattagesTbl[Device], DeviceWattagesTbl[Power]))</f>
        <v/>
      </c>
      <c r="R166" s="34"/>
      <c r="S166" s="35" t="str">
        <f t="array" ref="S166">IF(ISBLANK(R166),"",XLOOKUP(R166, DeviceWattagesTbl[Device], DeviceWattagesTbl[Power]))</f>
        <v/>
      </c>
      <c r="T166" s="34"/>
      <c r="U166" s="35" t="str">
        <f t="array" ref="U166">IF(ISBLANK(T166),"",XLOOKUP(T166, DeviceWattagesTbl[Device], DeviceWattagesTbl[Power]))</f>
        <v/>
      </c>
      <c r="V166" s="34"/>
      <c r="W166" s="35" t="str">
        <f t="array" ref="W166">IF(ISBLANK(V166),"",XLOOKUP(V166, DeviceWattagesTbl[Device], DeviceWattagesTbl[Power]))</f>
        <v/>
      </c>
      <c r="X166" s="34"/>
      <c r="Y166" s="35" t="str">
        <f t="array" ref="Y166">IF(ISBLANK(X166),"",XLOOKUP(X166, DeviceWattagesTbl[Device], DeviceWattagesTbl[Power]))</f>
        <v/>
      </c>
    </row>
    <row r="167" ht="22.5" customHeight="1">
      <c r="A167" s="30" t="s">
        <v>231</v>
      </c>
      <c r="B167" s="31" t="str">
        <f t="array" ref="B167">IF(ISBLANK(A167),"",XLOOKUP(A167, FloorsTbl[Floor], FloorsTbl[Floor name]))</f>
        <v>Basement</v>
      </c>
      <c r="C167" s="30" t="s">
        <v>266</v>
      </c>
      <c r="D167" s="31" t="str">
        <f t="array" ref="D167">IF(ISBLANK(C167),"",XLOOKUP(C167, RoomsTbl[Room], RoomsTbl[Room Name]))</f>
        <v>Abuelita's bedroom</v>
      </c>
      <c r="E167" s="30" t="s">
        <v>56</v>
      </c>
      <c r="F167" s="32" t="str">
        <f t="shared" si="1"/>
        <v>B-Ab-O04</v>
      </c>
      <c r="G167" s="30" t="s">
        <v>59</v>
      </c>
      <c r="H167" s="30" t="s">
        <v>238</v>
      </c>
      <c r="I167" s="32" t="str">
        <f>IF(ISBLANK(H167),"",VLOOKUP(H167,Breakers!$B$2:$C$44,2))</f>
        <v>Utility Subpanel</v>
      </c>
      <c r="J167" s="32" t="str">
        <f t="shared" si="7"/>
        <v>✔</v>
      </c>
      <c r="K167" s="33">
        <f t="shared" si="5"/>
        <v>30</v>
      </c>
      <c r="L167" s="36" t="s">
        <v>43</v>
      </c>
      <c r="M167" s="35">
        <f t="array" ref="M167">IF(ISBLANK(L167),"",XLOOKUP(L167, DeviceWattagesTbl[Device], DeviceWattagesTbl[Power]))</f>
        <v>30</v>
      </c>
      <c r="N167" s="34"/>
      <c r="O167" s="35" t="str">
        <f t="array" ref="O167">IF(ISBLANK(N167),"",XLOOKUP(N167, DeviceWattagesTbl[Device], DeviceWattagesTbl[Power]))</f>
        <v/>
      </c>
      <c r="P167" s="34"/>
      <c r="Q167" s="35" t="str">
        <f t="array" ref="Q167">IF(ISBLANK(P167),"",XLOOKUP(P167, DeviceWattagesTbl[Device], DeviceWattagesTbl[Power]))</f>
        <v/>
      </c>
      <c r="R167" s="34"/>
      <c r="S167" s="35" t="str">
        <f t="array" ref="S167">IF(ISBLANK(R167),"",XLOOKUP(R167, DeviceWattagesTbl[Device], DeviceWattagesTbl[Power]))</f>
        <v/>
      </c>
      <c r="T167" s="34"/>
      <c r="U167" s="35" t="str">
        <f t="array" ref="U167">IF(ISBLANK(T167),"",XLOOKUP(T167, DeviceWattagesTbl[Device], DeviceWattagesTbl[Power]))</f>
        <v/>
      </c>
      <c r="V167" s="34"/>
      <c r="W167" s="35" t="str">
        <f t="array" ref="W167">IF(ISBLANK(V167),"",XLOOKUP(V167, DeviceWattagesTbl[Device], DeviceWattagesTbl[Power]))</f>
        <v/>
      </c>
      <c r="X167" s="34"/>
      <c r="Y167" s="35" t="str">
        <f t="array" ref="Y167">IF(ISBLANK(X167),"",XLOOKUP(X167, DeviceWattagesTbl[Device], DeviceWattagesTbl[Power]))</f>
        <v/>
      </c>
    </row>
    <row r="168" ht="22.5" customHeight="1">
      <c r="A168" s="30" t="s">
        <v>231</v>
      </c>
      <c r="B168" s="31" t="str">
        <f t="array" ref="B168">IF(ISBLANK(A168),"",XLOOKUP(A168, FloorsTbl[Floor], FloorsTbl[Floor name]))</f>
        <v>Basement</v>
      </c>
      <c r="C168" s="30" t="s">
        <v>266</v>
      </c>
      <c r="D168" s="31" t="str">
        <f t="array" ref="D168">IF(ISBLANK(C168),"",XLOOKUP(C168, RoomsTbl[Room], RoomsTbl[Room Name]))</f>
        <v>Abuelita's bedroom</v>
      </c>
      <c r="E168" s="30" t="s">
        <v>58</v>
      </c>
      <c r="F168" s="32" t="str">
        <f t="shared" si="1"/>
        <v>B-Ab-O03</v>
      </c>
      <c r="G168" s="30" t="s">
        <v>276</v>
      </c>
      <c r="H168" s="30" t="s">
        <v>238</v>
      </c>
      <c r="I168" s="32" t="str">
        <f>IF(ISBLANK(H168),"",VLOOKUP(H168,Breakers!$B$2:$C$44,2))</f>
        <v>Utility Subpanel</v>
      </c>
      <c r="J168" s="32" t="str">
        <f t="shared" si="7"/>
        <v>✔</v>
      </c>
      <c r="K168" s="33">
        <f t="shared" si="5"/>
        <v>0</v>
      </c>
      <c r="L168" s="34"/>
      <c r="M168" s="35" t="str">
        <f t="array" ref="M168">IF(ISBLANK(L168),"",XLOOKUP(L168, DeviceWattagesTbl[Device], DeviceWattagesTbl[Power]))</f>
        <v/>
      </c>
      <c r="N168" s="34"/>
      <c r="O168" s="35" t="str">
        <f t="array" ref="O168">IF(ISBLANK(N168),"",XLOOKUP(N168, DeviceWattagesTbl[Device], DeviceWattagesTbl[Power]))</f>
        <v/>
      </c>
      <c r="P168" s="34"/>
      <c r="Q168" s="35" t="str">
        <f t="array" ref="Q168">IF(ISBLANK(P168),"",XLOOKUP(P168, DeviceWattagesTbl[Device], DeviceWattagesTbl[Power]))</f>
        <v/>
      </c>
      <c r="R168" s="34"/>
      <c r="S168" s="35" t="str">
        <f t="array" ref="S168">IF(ISBLANK(R168),"",XLOOKUP(R168, DeviceWattagesTbl[Device], DeviceWattagesTbl[Power]))</f>
        <v/>
      </c>
      <c r="T168" s="34"/>
      <c r="U168" s="35" t="str">
        <f t="array" ref="U168">IF(ISBLANK(T168),"",XLOOKUP(T168, DeviceWattagesTbl[Device], DeviceWattagesTbl[Power]))</f>
        <v/>
      </c>
      <c r="V168" s="34"/>
      <c r="W168" s="35" t="str">
        <f t="array" ref="W168">IF(ISBLANK(V168),"",XLOOKUP(V168, DeviceWattagesTbl[Device], DeviceWattagesTbl[Power]))</f>
        <v/>
      </c>
      <c r="X168" s="34"/>
      <c r="Y168" s="35" t="str">
        <f t="array" ref="Y168">IF(ISBLANK(X168),"",XLOOKUP(X168, DeviceWattagesTbl[Device], DeviceWattagesTbl[Power]))</f>
        <v/>
      </c>
    </row>
    <row r="169" ht="22.5" customHeight="1">
      <c r="A169" s="30" t="s">
        <v>231</v>
      </c>
      <c r="B169" s="31" t="str">
        <f t="array" ref="B169">IF(ISBLANK(A169),"",XLOOKUP(A169, FloorsTbl[Floor], FloorsTbl[Floor name]))</f>
        <v>Basement</v>
      </c>
      <c r="C169" s="30" t="s">
        <v>266</v>
      </c>
      <c r="D169" s="31" t="str">
        <f t="array" ref="D169">IF(ISBLANK(C169),"",XLOOKUP(C169, RoomsTbl[Room], RoomsTbl[Room Name]))</f>
        <v>Abuelita's bedroom</v>
      </c>
      <c r="E169" s="30" t="s">
        <v>60</v>
      </c>
      <c r="F169" s="32" t="str">
        <f t="shared" si="1"/>
        <v>B-Ab-O02</v>
      </c>
      <c r="G169" s="30" t="s">
        <v>277</v>
      </c>
      <c r="H169" s="30" t="s">
        <v>238</v>
      </c>
      <c r="I169" s="32" t="str">
        <f>IF(ISBLANK(H169),"",VLOOKUP(H169,Breakers!$B$2:$C$44,2))</f>
        <v>Utility Subpanel</v>
      </c>
      <c r="J169" s="32" t="str">
        <f t="shared" si="7"/>
        <v>✔</v>
      </c>
      <c r="K169" s="33">
        <f t="shared" si="5"/>
        <v>0</v>
      </c>
      <c r="L169" s="34"/>
      <c r="M169" s="35" t="str">
        <f t="array" ref="M169">IF(ISBLANK(L169),"",XLOOKUP(L169, DeviceWattagesTbl[Device], DeviceWattagesTbl[Power]))</f>
        <v/>
      </c>
      <c r="N169" s="34"/>
      <c r="O169" s="35" t="str">
        <f t="array" ref="O169">IF(ISBLANK(N169),"",XLOOKUP(N169, DeviceWattagesTbl[Device], DeviceWattagesTbl[Power]))</f>
        <v/>
      </c>
      <c r="P169" s="34"/>
      <c r="Q169" s="35" t="str">
        <f t="array" ref="Q169">IF(ISBLANK(P169),"",XLOOKUP(P169, DeviceWattagesTbl[Device], DeviceWattagesTbl[Power]))</f>
        <v/>
      </c>
      <c r="R169" s="34"/>
      <c r="S169" s="35" t="str">
        <f t="array" ref="S169">IF(ISBLANK(R169),"",XLOOKUP(R169, DeviceWattagesTbl[Device], DeviceWattagesTbl[Power]))</f>
        <v/>
      </c>
      <c r="T169" s="34"/>
      <c r="U169" s="35" t="str">
        <f t="array" ref="U169">IF(ISBLANK(T169),"",XLOOKUP(T169, DeviceWattagesTbl[Device], DeviceWattagesTbl[Power]))</f>
        <v/>
      </c>
      <c r="V169" s="34"/>
      <c r="W169" s="35" t="str">
        <f t="array" ref="W169">IF(ISBLANK(V169),"",XLOOKUP(V169, DeviceWattagesTbl[Device], DeviceWattagesTbl[Power]))</f>
        <v/>
      </c>
      <c r="X169" s="34"/>
      <c r="Y169" s="35" t="str">
        <f t="array" ref="Y169">IF(ISBLANK(X169),"",XLOOKUP(X169, DeviceWattagesTbl[Device], DeviceWattagesTbl[Power]))</f>
        <v/>
      </c>
    </row>
    <row r="170" ht="22.5" customHeight="1">
      <c r="A170" s="30" t="s">
        <v>231</v>
      </c>
      <c r="B170" s="31" t="str">
        <f t="array" ref="B170">IF(ISBLANK(A170),"",XLOOKUP(A170, FloorsTbl[Floor], FloorsTbl[Floor name]))</f>
        <v>Basement</v>
      </c>
      <c r="C170" s="30" t="s">
        <v>266</v>
      </c>
      <c r="D170" s="31" t="str">
        <f t="array" ref="D170">IF(ISBLANK(C170),"",XLOOKUP(C170, RoomsTbl[Room], RoomsTbl[Room Name]))</f>
        <v>Abuelita's bedroom</v>
      </c>
      <c r="E170" s="30" t="s">
        <v>38</v>
      </c>
      <c r="F170" s="32" t="str">
        <f t="shared" si="1"/>
        <v>B-Ab-O01</v>
      </c>
      <c r="G170" s="30" t="s">
        <v>278</v>
      </c>
      <c r="H170" s="30" t="s">
        <v>133</v>
      </c>
      <c r="I170" s="32" t="str">
        <f>IF(ISBLANK(H170),"",VLOOKUP(H170,Breakers!$B$2:$C$44,2))</f>
        <v>Utility Subpanel</v>
      </c>
      <c r="J170" s="32" t="str">
        <f t="shared" si="7"/>
        <v>✔</v>
      </c>
      <c r="K170" s="33">
        <f t="shared" si="5"/>
        <v>0</v>
      </c>
      <c r="L170" s="34"/>
      <c r="M170" s="35" t="str">
        <f t="array" ref="M170">IF(ISBLANK(L170),"",XLOOKUP(L170, DeviceWattagesTbl[Device], DeviceWattagesTbl[Power]))</f>
        <v/>
      </c>
      <c r="N170" s="34"/>
      <c r="O170" s="35" t="str">
        <f t="array" ref="O170">IF(ISBLANK(N170),"",XLOOKUP(N170, DeviceWattagesTbl[Device], DeviceWattagesTbl[Power]))</f>
        <v/>
      </c>
      <c r="P170" s="34"/>
      <c r="Q170" s="35" t="str">
        <f t="array" ref="Q170">IF(ISBLANK(P170),"",XLOOKUP(P170, DeviceWattagesTbl[Device], DeviceWattagesTbl[Power]))</f>
        <v/>
      </c>
      <c r="R170" s="34"/>
      <c r="S170" s="35" t="str">
        <f t="array" ref="S170">IF(ISBLANK(R170),"",XLOOKUP(R170, DeviceWattagesTbl[Device], DeviceWattagesTbl[Power]))</f>
        <v/>
      </c>
      <c r="T170" s="34"/>
      <c r="U170" s="35" t="str">
        <f t="array" ref="U170">IF(ISBLANK(T170),"",XLOOKUP(T170, DeviceWattagesTbl[Device], DeviceWattagesTbl[Power]))</f>
        <v/>
      </c>
      <c r="V170" s="34"/>
      <c r="W170" s="35" t="str">
        <f t="array" ref="W170">IF(ISBLANK(V170),"",XLOOKUP(V170, DeviceWattagesTbl[Device], DeviceWattagesTbl[Power]))</f>
        <v/>
      </c>
      <c r="X170" s="34"/>
      <c r="Y170" s="35" t="str">
        <f t="array" ref="Y170">IF(ISBLANK(X170),"",XLOOKUP(X170, DeviceWattagesTbl[Device], DeviceWattagesTbl[Power]))</f>
        <v/>
      </c>
    </row>
    <row r="171" ht="22.5" customHeight="1">
      <c r="A171" s="30" t="s">
        <v>231</v>
      </c>
      <c r="B171" s="31" t="str">
        <f t="array" ref="B171">IF(ISBLANK(A171),"",XLOOKUP(A171, FloorsTbl[Floor], FloorsTbl[Floor name]))</f>
        <v>Basement</v>
      </c>
      <c r="C171" s="30" t="s">
        <v>266</v>
      </c>
      <c r="D171" s="31" t="str">
        <f t="array" ref="D171">IF(ISBLANK(C171),"",XLOOKUP(C171, RoomsTbl[Room], RoomsTbl[Room Name]))</f>
        <v>Abuelita's bedroom</v>
      </c>
      <c r="E171" s="30" t="s">
        <v>184</v>
      </c>
      <c r="F171" s="32" t="str">
        <f t="shared" si="1"/>
        <v>B-Ab-MW</v>
      </c>
      <c r="G171" s="30" t="s">
        <v>185</v>
      </c>
      <c r="H171" s="30" t="s">
        <v>271</v>
      </c>
      <c r="I171" s="32" t="str">
        <f>IF(ISBLANK(H171),"",VLOOKUP(H171,Breakers!$B$2:$C$44,2))</f>
        <v>Utility Subpanel</v>
      </c>
      <c r="J171" s="32" t="str">
        <f t="shared" si="7"/>
        <v>✔</v>
      </c>
      <c r="K171" s="33">
        <f t="shared" si="5"/>
        <v>1500</v>
      </c>
      <c r="L171" s="36" t="s">
        <v>185</v>
      </c>
      <c r="M171" s="35">
        <f t="array" ref="M171">IF(ISBLANK(L171),"",XLOOKUP(L171, DeviceWattagesTbl[Device], DeviceWattagesTbl[Power]))</f>
        <v>1500</v>
      </c>
      <c r="N171" s="34"/>
      <c r="O171" s="35" t="str">
        <f t="array" ref="O171">IF(ISBLANK(N171),"",XLOOKUP(N171, DeviceWattagesTbl[Device], DeviceWattagesTbl[Power]))</f>
        <v/>
      </c>
      <c r="P171" s="34"/>
      <c r="Q171" s="35" t="str">
        <f t="array" ref="Q171">IF(ISBLANK(P171),"",XLOOKUP(P171, DeviceWattagesTbl[Device], DeviceWattagesTbl[Power]))</f>
        <v/>
      </c>
      <c r="R171" s="34"/>
      <c r="S171" s="35" t="str">
        <f t="array" ref="S171">IF(ISBLANK(R171),"",XLOOKUP(R171, DeviceWattagesTbl[Device], DeviceWattagesTbl[Power]))</f>
        <v/>
      </c>
      <c r="T171" s="34"/>
      <c r="U171" s="35" t="str">
        <f t="array" ref="U171">IF(ISBLANK(T171),"",XLOOKUP(T171, DeviceWattagesTbl[Device], DeviceWattagesTbl[Power]))</f>
        <v/>
      </c>
      <c r="V171" s="34"/>
      <c r="W171" s="35" t="str">
        <f t="array" ref="W171">IF(ISBLANK(V171),"",XLOOKUP(V171, DeviceWattagesTbl[Device], DeviceWattagesTbl[Power]))</f>
        <v/>
      </c>
      <c r="X171" s="34"/>
      <c r="Y171" s="35" t="str">
        <f t="array" ref="Y171">IF(ISBLANK(X171),"",XLOOKUP(X171, DeviceWattagesTbl[Device], DeviceWattagesTbl[Power]))</f>
        <v/>
      </c>
    </row>
    <row r="172" ht="22.5" customHeight="1">
      <c r="A172" s="30" t="s">
        <v>231</v>
      </c>
      <c r="B172" s="31" t="str">
        <f t="array" ref="B172">IF(ISBLANK(A172),"",XLOOKUP(A172, FloorsTbl[Floor], FloorsTbl[Floor name]))</f>
        <v>Basement</v>
      </c>
      <c r="C172" s="30" t="s">
        <v>266</v>
      </c>
      <c r="D172" s="31" t="str">
        <f t="array" ref="D172">IF(ISBLANK(C172),"",XLOOKUP(C172, RoomsTbl[Room], RoomsTbl[Room Name]))</f>
        <v>Abuelita's bedroom</v>
      </c>
      <c r="E172" s="30" t="s">
        <v>103</v>
      </c>
      <c r="F172" s="32" t="str">
        <f t="shared" si="1"/>
        <v>B-Ab-L02</v>
      </c>
      <c r="G172" s="30" t="s">
        <v>279</v>
      </c>
      <c r="H172" s="30" t="s">
        <v>178</v>
      </c>
      <c r="I172" s="32" t="str">
        <f>IF(ISBLANK(H172),"",VLOOKUP(H172,Breakers!$B$2:$C$44,2))</f>
        <v>Utility Subpanel</v>
      </c>
      <c r="J172" s="32" t="str">
        <f t="shared" si="7"/>
        <v>✔</v>
      </c>
      <c r="K172" s="33">
        <f t="shared" si="5"/>
        <v>120</v>
      </c>
      <c r="L172" s="36" t="s">
        <v>43</v>
      </c>
      <c r="M172" s="35">
        <f t="array" ref="M172">IF(ISBLANK(L172),"",XLOOKUP(L172, DeviceWattagesTbl[Device], DeviceWattagesTbl[Power]))</f>
        <v>30</v>
      </c>
      <c r="N172" s="36" t="s">
        <v>43</v>
      </c>
      <c r="O172" s="35">
        <f t="array" ref="O172">IF(ISBLANK(N172),"",XLOOKUP(N172, DeviceWattagesTbl[Device], DeviceWattagesTbl[Power]))</f>
        <v>30</v>
      </c>
      <c r="P172" s="36" t="s">
        <v>43</v>
      </c>
      <c r="Q172" s="35">
        <f t="array" ref="Q172">IF(ISBLANK(P172),"",XLOOKUP(P172, DeviceWattagesTbl[Device], DeviceWattagesTbl[Power]))</f>
        <v>30</v>
      </c>
      <c r="R172" s="36" t="s">
        <v>43</v>
      </c>
      <c r="S172" s="35">
        <f t="array" ref="S172">IF(ISBLANK(R172),"",XLOOKUP(R172, DeviceWattagesTbl[Device], DeviceWattagesTbl[Power]))</f>
        <v>30</v>
      </c>
      <c r="T172" s="34"/>
      <c r="U172" s="35" t="str">
        <f t="array" ref="U172">IF(ISBLANK(T172),"",XLOOKUP(T172, DeviceWattagesTbl[Device], DeviceWattagesTbl[Power]))</f>
        <v/>
      </c>
      <c r="V172" s="34"/>
      <c r="W172" s="35" t="str">
        <f t="array" ref="W172">IF(ISBLANK(V172),"",XLOOKUP(V172, DeviceWattagesTbl[Device], DeviceWattagesTbl[Power]))</f>
        <v/>
      </c>
      <c r="X172" s="34"/>
      <c r="Y172" s="35" t="str">
        <f t="array" ref="Y172">IF(ISBLANK(X172),"",XLOOKUP(X172, DeviceWattagesTbl[Device], DeviceWattagesTbl[Power]))</f>
        <v/>
      </c>
    </row>
    <row r="173" ht="22.5" customHeight="1">
      <c r="A173" s="30" t="s">
        <v>231</v>
      </c>
      <c r="B173" s="31" t="str">
        <f t="array" ref="B173">IF(ISBLANK(A173),"",XLOOKUP(A173, FloorsTbl[Floor], FloorsTbl[Floor name]))</f>
        <v>Basement</v>
      </c>
      <c r="C173" s="30" t="s">
        <v>266</v>
      </c>
      <c r="D173" s="31" t="str">
        <f t="array" ref="D173">IF(ISBLANK(C173),"",XLOOKUP(C173, RoomsTbl[Room], RoomsTbl[Room Name]))</f>
        <v>Abuelita's bedroom</v>
      </c>
      <c r="E173" s="30" t="s">
        <v>41</v>
      </c>
      <c r="F173" s="32" t="str">
        <f t="shared" si="1"/>
        <v>B-Ab-L01</v>
      </c>
      <c r="G173" s="30" t="s">
        <v>88</v>
      </c>
      <c r="H173" s="30" t="s">
        <v>238</v>
      </c>
      <c r="I173" s="32" t="str">
        <f>IF(ISBLANK(H173),"",VLOOKUP(H173,Breakers!$B$2:$C$44,2))</f>
        <v>Utility Subpanel</v>
      </c>
      <c r="J173" s="32" t="str">
        <f t="shared" si="7"/>
        <v>✔</v>
      </c>
      <c r="K173" s="33">
        <f t="shared" si="5"/>
        <v>180</v>
      </c>
      <c r="L173" s="36" t="s">
        <v>43</v>
      </c>
      <c r="M173" s="35">
        <f t="array" ref="M173">IF(ISBLANK(L173),"",XLOOKUP(L173, DeviceWattagesTbl[Device], DeviceWattagesTbl[Power]))</f>
        <v>30</v>
      </c>
      <c r="N173" s="36" t="s">
        <v>43</v>
      </c>
      <c r="O173" s="35">
        <f t="array" ref="O173">IF(ISBLANK(N173),"",XLOOKUP(N173, DeviceWattagesTbl[Device], DeviceWattagesTbl[Power]))</f>
        <v>30</v>
      </c>
      <c r="P173" s="36" t="s">
        <v>43</v>
      </c>
      <c r="Q173" s="35">
        <f t="array" ref="Q173">IF(ISBLANK(P173),"",XLOOKUP(P173, DeviceWattagesTbl[Device], DeviceWattagesTbl[Power]))</f>
        <v>30</v>
      </c>
      <c r="R173" s="36" t="s">
        <v>43</v>
      </c>
      <c r="S173" s="35">
        <f t="array" ref="S173">IF(ISBLANK(R173),"",XLOOKUP(R173, DeviceWattagesTbl[Device], DeviceWattagesTbl[Power]))</f>
        <v>30</v>
      </c>
      <c r="T173" s="36" t="s">
        <v>43</v>
      </c>
      <c r="U173" s="35">
        <f t="array" ref="U173">IF(ISBLANK(T173),"",XLOOKUP(T173, DeviceWattagesTbl[Device], DeviceWattagesTbl[Power]))</f>
        <v>30</v>
      </c>
      <c r="V173" s="36" t="s">
        <v>43</v>
      </c>
      <c r="W173" s="35">
        <f t="array" ref="W173">IF(ISBLANK(V173),"",XLOOKUP(V173, DeviceWattagesTbl[Device], DeviceWattagesTbl[Power]))</f>
        <v>30</v>
      </c>
      <c r="X173" s="34"/>
      <c r="Y173" s="35" t="str">
        <f t="array" ref="Y173">IF(ISBLANK(X173),"",XLOOKUP(X173, DeviceWattagesTbl[Device], DeviceWattagesTbl[Power]))</f>
        <v/>
      </c>
    </row>
    <row r="174" ht="22.5" customHeight="1">
      <c r="A174" s="30" t="s">
        <v>231</v>
      </c>
      <c r="B174" s="31" t="str">
        <f t="array" ref="B174">IF(ISBLANK(A174),"",XLOOKUP(A174, FloorsTbl[Floor], FloorsTbl[Floor name]))</f>
        <v>Basement</v>
      </c>
      <c r="C174" s="30" t="s">
        <v>266</v>
      </c>
      <c r="D174" s="31" t="str">
        <f t="array" ref="D174">IF(ISBLANK(C174),"",XLOOKUP(C174, RoomsTbl[Room], RoomsTbl[Room Name]))</f>
        <v>Abuelita's bedroom</v>
      </c>
      <c r="E174" s="30" t="s">
        <v>45</v>
      </c>
      <c r="F174" s="32" t="str">
        <f t="shared" si="1"/>
        <v>B-Ab-F01</v>
      </c>
      <c r="G174" s="30" t="s">
        <v>46</v>
      </c>
      <c r="H174" s="30" t="s">
        <v>204</v>
      </c>
      <c r="I174" s="32" t="str">
        <f>IF(ISBLANK(H174),"",VLOOKUP(H174,Breakers!$B$2:$C$44,2))</f>
        <v>Main</v>
      </c>
      <c r="J174" s="32" t="str">
        <f t="shared" si="7"/>
        <v>✔</v>
      </c>
      <c r="K174" s="33">
        <f t="shared" si="5"/>
        <v>70</v>
      </c>
      <c r="L174" s="36" t="s">
        <v>118</v>
      </c>
      <c r="M174" s="35">
        <f t="array" ref="M174">IF(ISBLANK(L174),"",XLOOKUP(L174, DeviceWattagesTbl[Device], DeviceWattagesTbl[Power]))</f>
        <v>70</v>
      </c>
      <c r="N174" s="34"/>
      <c r="O174" s="35" t="str">
        <f t="array" ref="O174">IF(ISBLANK(N174),"",XLOOKUP(N174, DeviceWattagesTbl[Device], DeviceWattagesTbl[Power]))</f>
        <v/>
      </c>
      <c r="P174" s="34"/>
      <c r="Q174" s="35" t="str">
        <f t="array" ref="Q174">IF(ISBLANK(P174),"",XLOOKUP(P174, DeviceWattagesTbl[Device], DeviceWattagesTbl[Power]))</f>
        <v/>
      </c>
      <c r="R174" s="34"/>
      <c r="S174" s="35" t="str">
        <f t="array" ref="S174">IF(ISBLANK(R174),"",XLOOKUP(R174, DeviceWattagesTbl[Device], DeviceWattagesTbl[Power]))</f>
        <v/>
      </c>
      <c r="T174" s="34"/>
      <c r="U174" s="35" t="str">
        <f t="array" ref="U174">IF(ISBLANK(T174),"",XLOOKUP(T174, DeviceWattagesTbl[Device], DeviceWattagesTbl[Power]))</f>
        <v/>
      </c>
      <c r="V174" s="34"/>
      <c r="W174" s="35" t="str">
        <f t="array" ref="W174">IF(ISBLANK(V174),"",XLOOKUP(V174, DeviceWattagesTbl[Device], DeviceWattagesTbl[Power]))</f>
        <v/>
      </c>
      <c r="X174" s="34"/>
      <c r="Y174" s="35" t="str">
        <f t="array" ref="Y174">IF(ISBLANK(X174),"",XLOOKUP(X174, DeviceWattagesTbl[Device], DeviceWattagesTbl[Power]))</f>
        <v/>
      </c>
    </row>
    <row r="175" ht="22.5" customHeight="1">
      <c r="A175" s="30" t="s">
        <v>231</v>
      </c>
      <c r="B175" s="31" t="str">
        <f t="array" ref="B175">IF(ISBLANK(A175),"",XLOOKUP(A175, FloorsTbl[Floor], FloorsTbl[Floor name]))</f>
        <v>Basement</v>
      </c>
      <c r="C175" s="30" t="s">
        <v>266</v>
      </c>
      <c r="D175" s="31" t="str">
        <f t="array" ref="D175">IF(ISBLANK(C175),"",XLOOKUP(C175, RoomsTbl[Room], RoomsTbl[Room Name]))</f>
        <v>Abuelita's bedroom</v>
      </c>
      <c r="E175" s="30" t="s">
        <v>280</v>
      </c>
      <c r="F175" s="32" t="str">
        <f t="shared" si="1"/>
        <v>B-Ab-B-O01</v>
      </c>
      <c r="G175" s="30" t="s">
        <v>281</v>
      </c>
      <c r="H175" s="30" t="s">
        <v>133</v>
      </c>
      <c r="I175" s="32" t="str">
        <f>IF(ISBLANK(H175),"",VLOOKUP(H175,Breakers!$B$2:$C$44,2))</f>
        <v>Utility Subpanel</v>
      </c>
      <c r="J175" s="32" t="str">
        <f t="shared" si="7"/>
        <v>✔</v>
      </c>
      <c r="K175" s="33">
        <f t="shared" si="5"/>
        <v>0</v>
      </c>
      <c r="L175" s="34"/>
      <c r="M175" s="35" t="str">
        <f t="array" ref="M175">IF(ISBLANK(L175),"",XLOOKUP(L175, DeviceWattagesTbl[Device], DeviceWattagesTbl[Power]))</f>
        <v/>
      </c>
      <c r="N175" s="34"/>
      <c r="O175" s="35" t="str">
        <f t="array" ref="O175">IF(ISBLANK(N175),"",XLOOKUP(N175, DeviceWattagesTbl[Device], DeviceWattagesTbl[Power]))</f>
        <v/>
      </c>
      <c r="P175" s="34"/>
      <c r="Q175" s="35" t="str">
        <f t="array" ref="Q175">IF(ISBLANK(P175),"",XLOOKUP(P175, DeviceWattagesTbl[Device], DeviceWattagesTbl[Power]))</f>
        <v/>
      </c>
      <c r="R175" s="34"/>
      <c r="S175" s="35" t="str">
        <f t="array" ref="S175">IF(ISBLANK(R175),"",XLOOKUP(R175, DeviceWattagesTbl[Device], DeviceWattagesTbl[Power]))</f>
        <v/>
      </c>
      <c r="T175" s="34"/>
      <c r="U175" s="35" t="str">
        <f t="array" ref="U175">IF(ISBLANK(T175),"",XLOOKUP(T175, DeviceWattagesTbl[Device], DeviceWattagesTbl[Power]))</f>
        <v/>
      </c>
      <c r="V175" s="34"/>
      <c r="W175" s="35" t="str">
        <f t="array" ref="W175">IF(ISBLANK(V175),"",XLOOKUP(V175, DeviceWattagesTbl[Device], DeviceWattagesTbl[Power]))</f>
        <v/>
      </c>
      <c r="X175" s="34"/>
      <c r="Y175" s="35" t="str">
        <f t="array" ref="Y175">IF(ISBLANK(X175),"",XLOOKUP(X175, DeviceWattagesTbl[Device], DeviceWattagesTbl[Power]))</f>
        <v/>
      </c>
    </row>
    <row r="176" ht="22.5" customHeight="1">
      <c r="A176" s="30" t="s">
        <v>231</v>
      </c>
      <c r="B176" s="31" t="str">
        <f t="array" ref="B176">IF(ISBLANK(A176),"",XLOOKUP(A176, FloorsTbl[Floor], FloorsTbl[Floor name]))</f>
        <v>Basement</v>
      </c>
      <c r="C176" s="30" t="s">
        <v>266</v>
      </c>
      <c r="D176" s="31" t="str">
        <f t="array" ref="D176">IF(ISBLANK(C176),"",XLOOKUP(C176, RoomsTbl[Room], RoomsTbl[Room Name]))</f>
        <v>Abuelita's bedroom</v>
      </c>
      <c r="E176" s="30" t="s">
        <v>282</v>
      </c>
      <c r="F176" s="32" t="str">
        <f t="shared" si="1"/>
        <v>B-Ab-B-LF01</v>
      </c>
      <c r="G176" s="30" t="s">
        <v>283</v>
      </c>
      <c r="H176" s="30" t="s">
        <v>133</v>
      </c>
      <c r="I176" s="32" t="str">
        <f>IF(ISBLANK(H176),"",VLOOKUP(H176,Breakers!$B$2:$C$44,2))</f>
        <v>Utility Subpanel</v>
      </c>
      <c r="J176" s="32" t="str">
        <f t="shared" si="7"/>
        <v>✔</v>
      </c>
      <c r="K176" s="33">
        <f t="shared" si="5"/>
        <v>70</v>
      </c>
      <c r="L176" s="36" t="s">
        <v>118</v>
      </c>
      <c r="M176" s="35">
        <f t="array" ref="M176">IF(ISBLANK(L176),"",XLOOKUP(L176, DeviceWattagesTbl[Device], DeviceWattagesTbl[Power]))</f>
        <v>70</v>
      </c>
      <c r="N176" s="34"/>
      <c r="O176" s="35" t="str">
        <f t="array" ref="O176">IF(ISBLANK(N176),"",XLOOKUP(N176, DeviceWattagesTbl[Device], DeviceWattagesTbl[Power]))</f>
        <v/>
      </c>
      <c r="P176" s="34"/>
      <c r="Q176" s="35" t="str">
        <f t="array" ref="Q176">IF(ISBLANK(P176),"",XLOOKUP(P176, DeviceWattagesTbl[Device], DeviceWattagesTbl[Power]))</f>
        <v/>
      </c>
      <c r="R176" s="34"/>
      <c r="S176" s="35" t="str">
        <f t="array" ref="S176">IF(ISBLANK(R176),"",XLOOKUP(R176, DeviceWattagesTbl[Device], DeviceWattagesTbl[Power]))</f>
        <v/>
      </c>
      <c r="T176" s="34"/>
      <c r="U176" s="35" t="str">
        <f t="array" ref="U176">IF(ISBLANK(T176),"",XLOOKUP(T176, DeviceWattagesTbl[Device], DeviceWattagesTbl[Power]))</f>
        <v/>
      </c>
      <c r="V176" s="34"/>
      <c r="W176" s="35" t="str">
        <f t="array" ref="W176">IF(ISBLANK(V176),"",XLOOKUP(V176, DeviceWattagesTbl[Device], DeviceWattagesTbl[Power]))</f>
        <v/>
      </c>
      <c r="X176" s="34"/>
      <c r="Y176" s="35" t="str">
        <f t="array" ref="Y176">IF(ISBLANK(X176),"",XLOOKUP(X176, DeviceWattagesTbl[Device], DeviceWattagesTbl[Power]))</f>
        <v/>
      </c>
    </row>
    <row r="177" ht="22.5" customHeight="1">
      <c r="A177" s="30" t="s">
        <v>231</v>
      </c>
      <c r="B177" s="31" t="str">
        <f t="array" ref="B177">IF(ISBLANK(A177),"",XLOOKUP(A177, FloorsTbl[Floor], FloorsTbl[Floor name]))</f>
        <v>Basement</v>
      </c>
      <c r="C177" s="30" t="s">
        <v>266</v>
      </c>
      <c r="D177" s="31" t="str">
        <f t="array" ref="D177">IF(ISBLANK(C177),"",XLOOKUP(C177, RoomsTbl[Room], RoomsTbl[Room Name]))</f>
        <v>Abuelita's bedroom</v>
      </c>
      <c r="E177" s="30" t="s">
        <v>284</v>
      </c>
      <c r="F177" s="32" t="str">
        <f t="shared" si="1"/>
        <v>B-Ab-B-L01</v>
      </c>
      <c r="G177" s="30" t="s">
        <v>285</v>
      </c>
      <c r="H177" s="30" t="s">
        <v>133</v>
      </c>
      <c r="I177" s="32" t="str">
        <f>IF(ISBLANK(H177),"",VLOOKUP(H177,Breakers!$B$2:$C$44,2))</f>
        <v>Utility Subpanel</v>
      </c>
      <c r="J177" s="32" t="str">
        <f t="shared" si="7"/>
        <v>✔</v>
      </c>
      <c r="K177" s="33">
        <f t="shared" si="5"/>
        <v>90</v>
      </c>
      <c r="L177" s="36" t="s">
        <v>43</v>
      </c>
      <c r="M177" s="35">
        <f t="array" ref="M177">IF(ISBLANK(L177),"",XLOOKUP(L177, DeviceWattagesTbl[Device], DeviceWattagesTbl[Power]))</f>
        <v>30</v>
      </c>
      <c r="N177" s="36" t="s">
        <v>43</v>
      </c>
      <c r="O177" s="35">
        <f t="array" ref="O177">IF(ISBLANK(N177),"",XLOOKUP(N177, DeviceWattagesTbl[Device], DeviceWattagesTbl[Power]))</f>
        <v>30</v>
      </c>
      <c r="P177" s="36" t="s">
        <v>43</v>
      </c>
      <c r="Q177" s="35">
        <f t="array" ref="Q177">IF(ISBLANK(P177),"",XLOOKUP(P177, DeviceWattagesTbl[Device], DeviceWattagesTbl[Power]))</f>
        <v>30</v>
      </c>
      <c r="R177" s="34"/>
      <c r="S177" s="35" t="str">
        <f t="array" ref="S177">IF(ISBLANK(R177),"",XLOOKUP(R177, DeviceWattagesTbl[Device], DeviceWattagesTbl[Power]))</f>
        <v/>
      </c>
      <c r="T177" s="34"/>
      <c r="U177" s="35" t="str">
        <f t="array" ref="U177">IF(ISBLANK(T177),"",XLOOKUP(T177, DeviceWattagesTbl[Device], DeviceWattagesTbl[Power]))</f>
        <v/>
      </c>
      <c r="V177" s="34"/>
      <c r="W177" s="35" t="str">
        <f t="array" ref="W177">IF(ISBLANK(V177),"",XLOOKUP(V177, DeviceWattagesTbl[Device], DeviceWattagesTbl[Power]))</f>
        <v/>
      </c>
      <c r="X177" s="34"/>
      <c r="Y177" s="35" t="str">
        <f t="array" ref="Y177">IF(ISBLANK(X177),"",XLOOKUP(X177, DeviceWattagesTbl[Device], DeviceWattagesTbl[Power]))</f>
        <v/>
      </c>
    </row>
    <row r="178" ht="22.5" customHeight="1">
      <c r="A178" s="30" t="s">
        <v>231</v>
      </c>
      <c r="B178" s="31" t="str">
        <f t="array" ref="B178">IF(ISBLANK(A178),"",XLOOKUP(A178, FloorsTbl[Floor], FloorsTbl[Floor name]))</f>
        <v>Basement</v>
      </c>
      <c r="C178" s="30" t="s">
        <v>286</v>
      </c>
      <c r="D178" s="31" t="str">
        <f t="array" ref="D178">IF(ISBLANK(C178),"",XLOOKUP(C178, RoomsTbl[Room], RoomsTbl[Room Name]))</f>
        <v>#N/A</v>
      </c>
      <c r="E178" s="30" t="s">
        <v>60</v>
      </c>
      <c r="F178" s="32" t="str">
        <f t="shared" si="1"/>
        <v>B-A-O02</v>
      </c>
      <c r="G178" s="30" t="s">
        <v>287</v>
      </c>
      <c r="H178" s="30" t="s">
        <v>233</v>
      </c>
      <c r="I178" s="32" t="str">
        <f>IF(ISBLANK(H178),"",VLOOKUP(H178,Breakers!$B$2:$C$44,2))</f>
        <v>Utility Subpanel</v>
      </c>
      <c r="J178" s="32" t="str">
        <f t="shared" si="7"/>
        <v>✔</v>
      </c>
      <c r="K178" s="33">
        <f t="shared" si="5"/>
        <v>0</v>
      </c>
      <c r="L178" s="34"/>
      <c r="M178" s="35" t="str">
        <f t="array" ref="M178">IF(ISBLANK(L178),"",XLOOKUP(L178, DeviceWattagesTbl[Device], DeviceWattagesTbl[Power]))</f>
        <v/>
      </c>
      <c r="N178" s="34"/>
      <c r="O178" s="35" t="str">
        <f t="array" ref="O178">IF(ISBLANK(N178),"",XLOOKUP(N178, DeviceWattagesTbl[Device], DeviceWattagesTbl[Power]))</f>
        <v/>
      </c>
      <c r="P178" s="34"/>
      <c r="Q178" s="35" t="str">
        <f t="array" ref="Q178">IF(ISBLANK(P178),"",XLOOKUP(P178, DeviceWattagesTbl[Device], DeviceWattagesTbl[Power]))</f>
        <v/>
      </c>
      <c r="R178" s="34"/>
      <c r="S178" s="35" t="str">
        <f t="array" ref="S178">IF(ISBLANK(R178),"",XLOOKUP(R178, DeviceWattagesTbl[Device], DeviceWattagesTbl[Power]))</f>
        <v/>
      </c>
      <c r="T178" s="34"/>
      <c r="U178" s="35" t="str">
        <f t="array" ref="U178">IF(ISBLANK(T178),"",XLOOKUP(T178, DeviceWattagesTbl[Device], DeviceWattagesTbl[Power]))</f>
        <v/>
      </c>
      <c r="V178" s="34"/>
      <c r="W178" s="35" t="str">
        <f t="array" ref="W178">IF(ISBLANK(V178),"",XLOOKUP(V178, DeviceWattagesTbl[Device], DeviceWattagesTbl[Power]))</f>
        <v/>
      </c>
      <c r="X178" s="34"/>
      <c r="Y178" s="35" t="str">
        <f t="array" ref="Y178">IF(ISBLANK(X178),"",XLOOKUP(X178, DeviceWattagesTbl[Device], DeviceWattagesTbl[Power]))</f>
        <v/>
      </c>
    </row>
    <row r="179" ht="22.5" customHeight="1">
      <c r="A179" s="30" t="s">
        <v>231</v>
      </c>
      <c r="B179" s="31" t="str">
        <f t="array" ref="B179">IF(ISBLANK(A179),"",XLOOKUP(A179, FloorsTbl[Floor], FloorsTbl[Floor name]))</f>
        <v>Basement</v>
      </c>
      <c r="C179" s="30" t="s">
        <v>286</v>
      </c>
      <c r="D179" s="31" t="str">
        <f t="array" ref="D179">IF(ISBLANK(C179),"",XLOOKUP(C179, RoomsTbl[Room], RoomsTbl[Room Name]))</f>
        <v>#N/A</v>
      </c>
      <c r="E179" s="30" t="s">
        <v>38</v>
      </c>
      <c r="F179" s="32" t="str">
        <f t="shared" si="1"/>
        <v>B-A-O01</v>
      </c>
      <c r="G179" s="30" t="s">
        <v>288</v>
      </c>
      <c r="H179" s="30" t="s">
        <v>142</v>
      </c>
      <c r="I179" s="32" t="str">
        <f>IF(ISBLANK(H179),"",VLOOKUP(H179,Breakers!$B$2:$C$44,2))</f>
        <v>Main</v>
      </c>
      <c r="J179" s="32" t="str">
        <f t="shared" si="7"/>
        <v>✔</v>
      </c>
      <c r="K179" s="33">
        <f t="shared" si="5"/>
        <v>0</v>
      </c>
      <c r="L179" s="34"/>
      <c r="M179" s="35" t="str">
        <f t="array" ref="M179">IF(ISBLANK(L179),"",XLOOKUP(L179, DeviceWattagesTbl[Device], DeviceWattagesTbl[Power]))</f>
        <v/>
      </c>
      <c r="N179" s="34"/>
      <c r="O179" s="35" t="str">
        <f t="array" ref="O179">IF(ISBLANK(N179),"",XLOOKUP(N179, DeviceWattagesTbl[Device], DeviceWattagesTbl[Power]))</f>
        <v/>
      </c>
      <c r="P179" s="34"/>
      <c r="Q179" s="35" t="str">
        <f t="array" ref="Q179">IF(ISBLANK(P179),"",XLOOKUP(P179, DeviceWattagesTbl[Device], DeviceWattagesTbl[Power]))</f>
        <v/>
      </c>
      <c r="R179" s="34"/>
      <c r="S179" s="35" t="str">
        <f t="array" ref="S179">IF(ISBLANK(R179),"",XLOOKUP(R179, DeviceWattagesTbl[Device], DeviceWattagesTbl[Power]))</f>
        <v/>
      </c>
      <c r="T179" s="34"/>
      <c r="U179" s="35" t="str">
        <f t="array" ref="U179">IF(ISBLANK(T179),"",XLOOKUP(T179, DeviceWattagesTbl[Device], DeviceWattagesTbl[Power]))</f>
        <v/>
      </c>
      <c r="V179" s="34"/>
      <c r="W179" s="35" t="str">
        <f t="array" ref="W179">IF(ISBLANK(V179),"",XLOOKUP(V179, DeviceWattagesTbl[Device], DeviceWattagesTbl[Power]))</f>
        <v/>
      </c>
      <c r="X179" s="34"/>
      <c r="Y179" s="35" t="str">
        <f t="array" ref="Y179">IF(ISBLANK(X179),"",XLOOKUP(X179, DeviceWattagesTbl[Device], DeviceWattagesTbl[Power]))</f>
        <v/>
      </c>
    </row>
    <row r="180" ht="22.5" customHeight="1">
      <c r="A180" s="30" t="s">
        <v>286</v>
      </c>
      <c r="B180" s="31" t="str">
        <f t="array" ref="B180">IF(ISBLANK(A180),"",XLOOKUP(A180, FloorsTbl[Floor], FloorsTbl[Floor name]))</f>
        <v>Attic</v>
      </c>
      <c r="C180" s="30" t="s">
        <v>289</v>
      </c>
      <c r="D180" s="31" t="str">
        <f t="array" ref="D180">IF(ISBLANK(C180),"",XLOOKUP(C180, RoomsTbl[Room], RoomsTbl[Room Name]))</f>
        <v>Attic</v>
      </c>
      <c r="E180" s="30" t="s">
        <v>38</v>
      </c>
      <c r="F180" s="32" t="str">
        <f t="shared" si="1"/>
        <v>A-At-O01</v>
      </c>
      <c r="G180" s="30" t="s">
        <v>290</v>
      </c>
      <c r="H180" s="30" t="s">
        <v>65</v>
      </c>
      <c r="I180" s="32" t="str">
        <f>IF(ISBLANK(H180),"",VLOOKUP(H180,Breakers!$B$2:$C$44,2))</f>
        <v>Main</v>
      </c>
      <c r="J180" s="32" t="str">
        <f t="shared" si="7"/>
        <v>✔</v>
      </c>
      <c r="K180" s="61">
        <f t="shared" si="5"/>
        <v>400</v>
      </c>
      <c r="L180" s="36" t="s">
        <v>291</v>
      </c>
      <c r="M180" s="35">
        <f t="array" ref="M180">IF(ISBLANK(L180),"",XLOOKUP(L180, DeviceWattagesTbl[Device], DeviceWattagesTbl[Power]))</f>
        <v>200</v>
      </c>
      <c r="N180" s="39" t="s">
        <v>291</v>
      </c>
      <c r="O180" s="35">
        <f t="array" ref="O180">IF(ISBLANK(N180),"",XLOOKUP(N180, DeviceWattagesTbl[Device], DeviceWattagesTbl[Power]))</f>
        <v>200</v>
      </c>
      <c r="P180" s="34"/>
      <c r="Q180" s="35" t="str">
        <f t="array" ref="Q180">IF(ISBLANK(P180),"",XLOOKUP(P180, DeviceWattagesTbl[Device], DeviceWattagesTbl[Power]))</f>
        <v/>
      </c>
      <c r="R180" s="34"/>
      <c r="S180" s="35" t="str">
        <f t="array" ref="S180">IF(ISBLANK(R180),"",XLOOKUP(R180, DeviceWattagesTbl[Device], DeviceWattagesTbl[Power]))</f>
        <v/>
      </c>
      <c r="T180" s="34"/>
      <c r="U180" s="35" t="str">
        <f t="array" ref="U180">IF(ISBLANK(T180),"",XLOOKUP(T180, DeviceWattagesTbl[Device], DeviceWattagesTbl[Power]))</f>
        <v/>
      </c>
      <c r="V180" s="34"/>
      <c r="W180" s="35" t="str">
        <f t="array" ref="W180">IF(ISBLANK(V180),"",XLOOKUP(V180, DeviceWattagesTbl[Device], DeviceWattagesTbl[Power]))</f>
        <v/>
      </c>
      <c r="X180" s="34"/>
      <c r="Y180" s="35" t="str">
        <f t="array" ref="Y180">IF(ISBLANK(X180),"",XLOOKUP(X180, DeviceWattagesTbl[Device], DeviceWattagesTbl[Power]))</f>
        <v/>
      </c>
    </row>
    <row r="181" ht="22.5" customHeight="1">
      <c r="A181" s="30" t="s">
        <v>286</v>
      </c>
      <c r="B181" s="31" t="str">
        <f t="array" ref="B181">IF(ISBLANK(A181),"",XLOOKUP(A181, FloorsTbl[Floor], FloorsTbl[Floor name]))</f>
        <v>Attic</v>
      </c>
      <c r="C181" s="30" t="s">
        <v>289</v>
      </c>
      <c r="D181" s="31" t="str">
        <f t="array" ref="D181">IF(ISBLANK(C181),"",XLOOKUP(C181, RoomsTbl[Room], RoomsTbl[Room Name]))</f>
        <v>Attic</v>
      </c>
      <c r="E181" s="30" t="s">
        <v>41</v>
      </c>
      <c r="F181" s="32" t="str">
        <f t="shared" si="1"/>
        <v>A-At-L01</v>
      </c>
      <c r="G181" s="30" t="s">
        <v>292</v>
      </c>
      <c r="H181" s="30" t="s">
        <v>65</v>
      </c>
      <c r="I181" s="32" t="str">
        <f>IF(ISBLANK(H181),"",VLOOKUP(H181,Breakers!$B$2:$C$44,2))</f>
        <v>Main</v>
      </c>
      <c r="J181" s="32" t="str">
        <f t="shared" si="7"/>
        <v>✔</v>
      </c>
      <c r="K181" s="61">
        <f t="shared" si="5"/>
        <v>0</v>
      </c>
      <c r="L181" s="39"/>
      <c r="M181" s="35" t="str">
        <f t="array" ref="M181">IF(ISBLANK(L181),"",XLOOKUP(L181, DeviceWattagesTbl[Device], DeviceWattagesTbl[Power]))</f>
        <v/>
      </c>
      <c r="N181" s="34"/>
      <c r="O181" s="35" t="str">
        <f t="array" ref="O181">IF(ISBLANK(N181),"",XLOOKUP(N181, DeviceWattagesTbl[Device], DeviceWattagesTbl[Power]))</f>
        <v/>
      </c>
      <c r="P181" s="34"/>
      <c r="Q181" s="35" t="str">
        <f t="array" ref="Q181">IF(ISBLANK(P181),"",XLOOKUP(P181, DeviceWattagesTbl[Device], DeviceWattagesTbl[Power]))</f>
        <v/>
      </c>
      <c r="R181" s="34"/>
      <c r="S181" s="35" t="str">
        <f t="array" ref="S181">IF(ISBLANK(R181),"",XLOOKUP(R181, DeviceWattagesTbl[Device], DeviceWattagesTbl[Power]))</f>
        <v/>
      </c>
      <c r="T181" s="34"/>
      <c r="U181" s="35" t="str">
        <f t="array" ref="U181">IF(ISBLANK(T181),"",XLOOKUP(T181, DeviceWattagesTbl[Device], DeviceWattagesTbl[Power]))</f>
        <v/>
      </c>
      <c r="V181" s="34"/>
      <c r="W181" s="35" t="str">
        <f t="array" ref="W181">IF(ISBLANK(V181),"",XLOOKUP(V181, DeviceWattagesTbl[Device], DeviceWattagesTbl[Power]))</f>
        <v/>
      </c>
      <c r="X181" s="34"/>
      <c r="Y181" s="35" t="str">
        <f t="array" ref="Y181">IF(ISBLANK(X181),"",XLOOKUP(X181, DeviceWattagesTbl[Device], DeviceWattagesTbl[Power]))</f>
        <v/>
      </c>
    </row>
    <row r="182" ht="22.5" customHeight="1">
      <c r="A182" s="31" t="s">
        <v>286</v>
      </c>
      <c r="B182" s="31" t="str">
        <f t="array" ref="B182">IF(ISBLANK(A182),"",XLOOKUP(A182, FloorsTbl[Floor], FloorsTbl[Floor name]))</f>
        <v>Attic</v>
      </c>
      <c r="C182" s="31" t="s">
        <v>289</v>
      </c>
      <c r="D182" s="31" t="str">
        <f t="array" ref="D182">IF(ISBLANK(C182),"",XLOOKUP(C182, RoomsTbl[Room], RoomsTbl[Room Name]))</f>
        <v>Attic</v>
      </c>
      <c r="E182" s="31" t="s">
        <v>293</v>
      </c>
      <c r="F182" s="32" t="str">
        <f t="shared" si="1"/>
        <v>A-At-HP03</v>
      </c>
      <c r="G182" s="31" t="s">
        <v>294</v>
      </c>
      <c r="H182" s="31"/>
      <c r="I182" s="32" t="str">
        <f>IF(ISBLANK(H182),"",VLOOKUP(H182,Breakers!$B$2:$C$44,2))</f>
        <v/>
      </c>
      <c r="J182" s="32" t="str">
        <f t="shared" si="7"/>
        <v>✔</v>
      </c>
      <c r="K182" s="61">
        <f t="shared" si="5"/>
        <v>0</v>
      </c>
      <c r="L182" s="39"/>
      <c r="M182" s="35"/>
      <c r="N182" s="34"/>
      <c r="O182" s="35" t="str">
        <f t="array" ref="O182">IF(ISBLANK(N182),"",XLOOKUP(N182, DeviceWattagesTbl[Device], DeviceWattagesTbl[Power]))</f>
        <v/>
      </c>
      <c r="P182" s="34"/>
      <c r="Q182" s="35" t="str">
        <f t="array" ref="Q182">IF(ISBLANK(P182),"",XLOOKUP(P182, DeviceWattagesTbl[Device], DeviceWattagesTbl[Power]))</f>
        <v/>
      </c>
      <c r="R182" s="34"/>
      <c r="S182" s="35" t="str">
        <f t="array" ref="S182">IF(ISBLANK(R182),"",XLOOKUP(R182, DeviceWattagesTbl[Device], DeviceWattagesTbl[Power]))</f>
        <v/>
      </c>
      <c r="T182" s="34"/>
      <c r="U182" s="35" t="str">
        <f t="array" ref="U182">IF(ISBLANK(T182),"",XLOOKUP(T182, DeviceWattagesTbl[Device], DeviceWattagesTbl[Power]))</f>
        <v/>
      </c>
      <c r="V182" s="34"/>
      <c r="W182" s="35" t="str">
        <f t="array" ref="W182">IF(ISBLANK(V182),"",XLOOKUP(V182, DeviceWattagesTbl[Device], DeviceWattagesTbl[Power]))</f>
        <v/>
      </c>
      <c r="X182" s="34"/>
      <c r="Y182" s="35" t="str">
        <f t="array" ref="Y182">IF(ISBLANK(X182),"",XLOOKUP(X182, DeviceWattagesTbl[Device], DeviceWattagesTbl[Power]))</f>
        <v/>
      </c>
    </row>
    <row r="183" ht="22.5" hidden="1" customHeight="1">
      <c r="A183" s="30" t="s">
        <v>36</v>
      </c>
      <c r="B183" s="31" t="str">
        <f t="array" ref="B183">IF(ISBLANK(A183),"",XLOOKUP(A183, FloorsTbl[Floor], FloorsTbl[Floor name]))</f>
        <v>Top floor</v>
      </c>
      <c r="C183" s="30" t="s">
        <v>44</v>
      </c>
      <c r="D183" s="31" t="str">
        <f t="array" ref="D183">IF(ISBLANK(C183),"",XLOOKUP(C183, RoomsTbl[Room], RoomsTbl[Room Name]))</f>
        <v>Bonus Room</v>
      </c>
      <c r="E183" s="30" t="s">
        <v>113</v>
      </c>
      <c r="F183" s="32" t="str">
        <f t="shared" si="1"/>
        <v>T-BR-L03</v>
      </c>
      <c r="G183" s="30" t="s">
        <v>295</v>
      </c>
      <c r="H183" s="31"/>
      <c r="I183" s="32" t="str">
        <f>IF(ISBLANK(H183),"",VLOOKUP(H183,Breakers!$B$2:$C$44,2))</f>
        <v/>
      </c>
      <c r="J183" s="32"/>
      <c r="K183" s="62"/>
      <c r="L183" s="39"/>
      <c r="M183" s="35" t="str">
        <f t="array" ref="M183">IF(ISBLANK(L183),"",XLOOKUP(L183, DeviceWattagesTbl[Device], DeviceWattagesTbl[Power]))</f>
        <v/>
      </c>
      <c r="N183" s="34"/>
      <c r="O183" s="35" t="str">
        <f t="array" ref="O183">IF(ISBLANK(N183),"",XLOOKUP(N183, DeviceWattagesTbl[Device], DeviceWattagesTbl[Power]))</f>
        <v/>
      </c>
      <c r="P183" s="34"/>
      <c r="Q183" s="35" t="str">
        <f t="array" ref="Q183">IF(ISBLANK(P183),"",XLOOKUP(P183, DeviceWattagesTbl[Device], DeviceWattagesTbl[Power]))</f>
        <v/>
      </c>
      <c r="R183" s="34"/>
      <c r="S183" s="35" t="str">
        <f t="array" ref="S183">IF(ISBLANK(R183),"",XLOOKUP(R183, DeviceWattagesTbl[Device], DeviceWattagesTbl[Power]))</f>
        <v/>
      </c>
      <c r="T183" s="34"/>
      <c r="U183" s="35" t="str">
        <f t="array" ref="U183">IF(ISBLANK(T183),"",XLOOKUP(T183, DeviceWattagesTbl[Device], DeviceWattagesTbl[Power]))</f>
        <v/>
      </c>
      <c r="V183" s="34"/>
      <c r="W183" s="35" t="str">
        <f t="array" ref="W183">IF(ISBLANK(V183),"",XLOOKUP(V183, DeviceWattagesTbl[Device], DeviceWattagesTbl[Power]))</f>
        <v/>
      </c>
      <c r="X183" s="34"/>
      <c r="Y183" s="35" t="str">
        <f t="array" ref="Y183">IF(ISBLANK(X183),"",XLOOKUP(X183, DeviceWattagesTbl[Device], DeviceWattagesTbl[Power]))</f>
        <v/>
      </c>
    </row>
    <row r="184" ht="22.5" hidden="1" customHeight="1">
      <c r="A184" s="30" t="s">
        <v>134</v>
      </c>
      <c r="B184" s="31" t="str">
        <f t="array" ref="B184">IF(ISBLANK(A184),"",XLOOKUP(A184, FloorsTbl[Floor], FloorsTbl[Floor name]))</f>
        <v>First floor</v>
      </c>
      <c r="C184" s="30" t="s">
        <v>217</v>
      </c>
      <c r="D184" s="31" t="str">
        <f t="array" ref="D184">IF(ISBLANK(C184),"",XLOOKUP(C184, RoomsTbl[Room], RoomsTbl[Room Name]))</f>
        <v>Garage</v>
      </c>
      <c r="E184" s="30" t="s">
        <v>195</v>
      </c>
      <c r="F184" s="32" t="str">
        <f t="shared" si="1"/>
        <v>F-Ga-L04</v>
      </c>
      <c r="G184" s="30" t="s">
        <v>296</v>
      </c>
      <c r="H184" s="31"/>
      <c r="I184" s="32" t="str">
        <f>IF(ISBLANK(H184),"",VLOOKUP(H184,Breakers!$B$2:$C$44,2))</f>
        <v/>
      </c>
      <c r="J184" s="32"/>
      <c r="K184" s="62"/>
      <c r="L184" s="39"/>
      <c r="M184" s="35" t="str">
        <f t="array" ref="M184">IF(ISBLANK(L184),"",XLOOKUP(L184, DeviceWattagesTbl[Device], DeviceWattagesTbl[Power]))</f>
        <v/>
      </c>
      <c r="N184" s="34"/>
      <c r="O184" s="35" t="str">
        <f t="array" ref="O184">IF(ISBLANK(N184),"",XLOOKUP(N184, DeviceWattagesTbl[Device], DeviceWattagesTbl[Power]))</f>
        <v/>
      </c>
      <c r="P184" s="34"/>
      <c r="Q184" s="35" t="str">
        <f t="array" ref="Q184">IF(ISBLANK(P184),"",XLOOKUP(P184, DeviceWattagesTbl[Device], DeviceWattagesTbl[Power]))</f>
        <v/>
      </c>
      <c r="R184" s="34"/>
      <c r="S184" s="35" t="str">
        <f t="array" ref="S184">IF(ISBLANK(R184),"",XLOOKUP(R184, DeviceWattagesTbl[Device], DeviceWattagesTbl[Power]))</f>
        <v/>
      </c>
      <c r="T184" s="34"/>
      <c r="U184" s="35" t="str">
        <f t="array" ref="U184">IF(ISBLANK(T184),"",XLOOKUP(T184, DeviceWattagesTbl[Device], DeviceWattagesTbl[Power]))</f>
        <v/>
      </c>
      <c r="V184" s="34"/>
      <c r="W184" s="35" t="str">
        <f t="array" ref="W184">IF(ISBLANK(V184),"",XLOOKUP(V184, DeviceWattagesTbl[Device], DeviceWattagesTbl[Power]))</f>
        <v/>
      </c>
      <c r="X184" s="34"/>
      <c r="Y184" s="35" t="str">
        <f t="array" ref="Y184">IF(ISBLANK(X184),"",XLOOKUP(X184, DeviceWattagesTbl[Device], DeviceWattagesTbl[Power]))</f>
        <v/>
      </c>
    </row>
    <row r="185">
      <c r="F185" s="38"/>
      <c r="L185" s="9"/>
      <c r="N185" s="9"/>
      <c r="P185" s="9"/>
      <c r="R185" s="9"/>
      <c r="T185" s="9"/>
      <c r="V185" s="9"/>
      <c r="X185" s="9"/>
    </row>
    <row r="186">
      <c r="F186" s="38"/>
      <c r="L186" s="9"/>
      <c r="N186" s="9"/>
      <c r="P186" s="9"/>
      <c r="R186" s="9"/>
      <c r="T186" s="9"/>
      <c r="V186" s="9"/>
      <c r="X186" s="9"/>
    </row>
    <row r="187">
      <c r="F187" s="38"/>
      <c r="L187" s="9"/>
      <c r="N187" s="9"/>
      <c r="P187" s="9"/>
      <c r="R187" s="9"/>
      <c r="T187" s="9"/>
      <c r="V187" s="9"/>
      <c r="X187" s="9"/>
    </row>
    <row r="188">
      <c r="F188" s="38"/>
      <c r="L188" s="9"/>
      <c r="N188" s="9"/>
      <c r="P188" s="9"/>
      <c r="R188" s="9"/>
      <c r="T188" s="9"/>
      <c r="V188" s="9"/>
      <c r="X188" s="9"/>
    </row>
    <row r="189">
      <c r="F189" s="38"/>
      <c r="L189" s="9"/>
      <c r="N189" s="9"/>
      <c r="P189" s="9"/>
      <c r="R189" s="9"/>
      <c r="T189" s="9"/>
      <c r="V189" s="9"/>
      <c r="X189" s="9"/>
    </row>
    <row r="190">
      <c r="F190" s="38"/>
      <c r="L190" s="9"/>
      <c r="N190" s="9"/>
      <c r="P190" s="9"/>
      <c r="R190" s="9"/>
      <c r="T190" s="9"/>
      <c r="V190" s="9"/>
      <c r="X190" s="9"/>
    </row>
    <row r="191">
      <c r="F191" s="38"/>
      <c r="L191" s="9"/>
      <c r="N191" s="9"/>
      <c r="P191" s="9"/>
      <c r="R191" s="9"/>
      <c r="T191" s="9"/>
      <c r="V191" s="9"/>
      <c r="X191" s="9"/>
    </row>
    <row r="192">
      <c r="F192" s="38"/>
      <c r="L192" s="9"/>
      <c r="N192" s="9"/>
      <c r="P192" s="9"/>
      <c r="R192" s="9"/>
      <c r="T192" s="9"/>
      <c r="V192" s="9"/>
      <c r="X192" s="9"/>
    </row>
    <row r="193">
      <c r="F193" s="38"/>
      <c r="L193" s="9"/>
      <c r="N193" s="9"/>
      <c r="P193" s="9"/>
      <c r="R193" s="9"/>
      <c r="T193" s="9"/>
      <c r="V193" s="9"/>
      <c r="X193" s="9"/>
    </row>
    <row r="194">
      <c r="F194" s="38"/>
      <c r="L194" s="9"/>
      <c r="N194" s="9"/>
      <c r="P194" s="9"/>
      <c r="R194" s="9"/>
      <c r="T194" s="9"/>
      <c r="V194" s="9"/>
      <c r="X194" s="9"/>
    </row>
    <row r="195">
      <c r="F195" s="38"/>
      <c r="L195" s="9"/>
      <c r="N195" s="9"/>
      <c r="P195" s="9"/>
      <c r="R195" s="9"/>
      <c r="T195" s="9"/>
      <c r="V195" s="9"/>
      <c r="X195" s="9"/>
    </row>
    <row r="196">
      <c r="F196" s="38"/>
      <c r="L196" s="9"/>
      <c r="N196" s="9"/>
      <c r="P196" s="9"/>
      <c r="R196" s="9"/>
      <c r="T196" s="9"/>
      <c r="V196" s="9"/>
      <c r="X196" s="9"/>
    </row>
    <row r="197">
      <c r="F197" s="38"/>
      <c r="L197" s="9"/>
      <c r="N197" s="9"/>
      <c r="P197" s="9"/>
      <c r="R197" s="9"/>
      <c r="T197" s="9"/>
      <c r="V197" s="9"/>
      <c r="X197" s="9"/>
    </row>
    <row r="198">
      <c r="F198" s="38"/>
      <c r="L198" s="9"/>
      <c r="N198" s="9"/>
      <c r="P198" s="9"/>
      <c r="R198" s="9"/>
      <c r="T198" s="9"/>
      <c r="V198" s="9"/>
      <c r="X198" s="9"/>
    </row>
    <row r="199">
      <c r="F199" s="38"/>
      <c r="L199" s="9"/>
      <c r="N199" s="9"/>
      <c r="P199" s="9"/>
      <c r="R199" s="9"/>
      <c r="T199" s="9"/>
      <c r="V199" s="9"/>
      <c r="X199" s="9"/>
    </row>
    <row r="200">
      <c r="F200" s="38"/>
      <c r="L200" s="9"/>
      <c r="N200" s="9"/>
      <c r="P200" s="9"/>
      <c r="R200" s="9"/>
      <c r="T200" s="9"/>
      <c r="V200" s="9"/>
      <c r="X200" s="9"/>
    </row>
    <row r="201">
      <c r="F201" s="38"/>
      <c r="L201" s="9"/>
      <c r="N201" s="9"/>
      <c r="P201" s="9"/>
      <c r="R201" s="9"/>
      <c r="T201" s="9"/>
      <c r="V201" s="9"/>
      <c r="X201" s="9"/>
    </row>
    <row r="202">
      <c r="F202" s="38"/>
      <c r="H202" s="63"/>
      <c r="I202" s="38"/>
      <c r="J202" s="38"/>
      <c r="K202" s="38"/>
      <c r="L202" s="64"/>
      <c r="M202" s="38"/>
      <c r="N202" s="64"/>
      <c r="P202" s="9"/>
      <c r="R202" s="9"/>
      <c r="T202" s="9"/>
      <c r="V202" s="9"/>
      <c r="X202" s="9"/>
    </row>
    <row r="203">
      <c r="F203" s="38"/>
      <c r="H203" s="65"/>
      <c r="I203" s="65"/>
      <c r="J203" s="38"/>
      <c r="K203" s="65"/>
      <c r="L203" s="64"/>
      <c r="M203" s="65"/>
      <c r="N203" s="64"/>
      <c r="P203" s="9"/>
      <c r="R203" s="9"/>
      <c r="T203" s="9"/>
      <c r="V203" s="9"/>
      <c r="X203" s="9"/>
    </row>
    <row r="204">
      <c r="F204" s="38"/>
      <c r="H204" s="65"/>
      <c r="I204" s="38"/>
      <c r="J204" s="38"/>
      <c r="K204" s="38"/>
      <c r="L204" s="64"/>
      <c r="M204" s="38"/>
      <c r="N204" s="9"/>
      <c r="P204" s="9"/>
      <c r="R204" s="9"/>
      <c r="T204" s="9"/>
      <c r="V204" s="9"/>
      <c r="X204" s="9"/>
    </row>
    <row r="205">
      <c r="F205" s="38"/>
      <c r="H205" s="65"/>
      <c r="I205" s="38"/>
      <c r="J205" s="38"/>
      <c r="K205" s="38"/>
      <c r="L205" s="64"/>
      <c r="M205" s="38"/>
      <c r="N205" s="9"/>
      <c r="P205" s="9"/>
      <c r="R205" s="9"/>
      <c r="T205" s="9"/>
      <c r="V205" s="9"/>
      <c r="X205" s="9"/>
    </row>
    <row r="206">
      <c r="F206" s="38"/>
      <c r="H206" s="38"/>
      <c r="I206" s="38"/>
      <c r="J206" s="38"/>
      <c r="K206" s="38"/>
      <c r="L206" s="64"/>
      <c r="M206" s="38"/>
      <c r="N206" s="9"/>
      <c r="P206" s="9"/>
      <c r="R206" s="9"/>
      <c r="T206" s="9"/>
      <c r="V206" s="9"/>
      <c r="X206" s="9"/>
    </row>
    <row r="207">
      <c r="F207" s="38"/>
      <c r="H207" s="65"/>
      <c r="I207" s="38"/>
      <c r="J207" s="65"/>
      <c r="K207" s="38"/>
      <c r="L207" s="66"/>
      <c r="M207" s="38"/>
      <c r="N207" s="9"/>
      <c r="P207" s="9"/>
      <c r="R207" s="9"/>
      <c r="T207" s="9"/>
      <c r="V207" s="9"/>
      <c r="X207" s="9"/>
    </row>
    <row r="208">
      <c r="F208" s="38"/>
      <c r="H208" s="38"/>
      <c r="I208" s="38"/>
      <c r="J208" s="38"/>
      <c r="K208" s="38"/>
      <c r="L208" s="64"/>
      <c r="M208" s="38"/>
      <c r="N208" s="9"/>
      <c r="P208" s="9"/>
      <c r="R208" s="9"/>
      <c r="T208" s="9"/>
      <c r="V208" s="9"/>
      <c r="X208" s="9"/>
    </row>
    <row r="209">
      <c r="F209" s="38"/>
      <c r="H209" s="65"/>
      <c r="I209" s="38"/>
      <c r="J209" s="38"/>
      <c r="K209" s="38"/>
      <c r="L209" s="64"/>
      <c r="M209" s="38"/>
      <c r="N209" s="9"/>
      <c r="P209" s="9"/>
      <c r="R209" s="9"/>
      <c r="T209" s="9"/>
      <c r="V209" s="9"/>
      <c r="X209" s="9"/>
    </row>
    <row r="210">
      <c r="F210" s="38"/>
      <c r="L210" s="9"/>
      <c r="N210" s="9"/>
      <c r="P210" s="9"/>
      <c r="R210" s="9"/>
      <c r="T210" s="9"/>
      <c r="V210" s="9"/>
      <c r="X210" s="9"/>
    </row>
    <row r="211">
      <c r="F211" s="38"/>
      <c r="L211" s="9"/>
      <c r="N211" s="9"/>
      <c r="P211" s="9"/>
      <c r="R211" s="9"/>
      <c r="T211" s="9"/>
      <c r="V211" s="9"/>
      <c r="X211" s="9"/>
    </row>
    <row r="212">
      <c r="F212" s="38"/>
      <c r="L212" s="9"/>
      <c r="N212" s="9"/>
      <c r="P212" s="9"/>
      <c r="R212" s="9"/>
      <c r="T212" s="9"/>
      <c r="V212" s="9"/>
      <c r="X212" s="9"/>
    </row>
    <row r="213">
      <c r="F213" s="38"/>
      <c r="L213" s="9"/>
      <c r="N213" s="9"/>
      <c r="P213" s="9"/>
      <c r="R213" s="9"/>
      <c r="T213" s="9"/>
      <c r="V213" s="9"/>
      <c r="X213" s="9"/>
    </row>
    <row r="214">
      <c r="F214" s="38"/>
      <c r="L214" s="9"/>
      <c r="N214" s="9"/>
      <c r="P214" s="9"/>
      <c r="R214" s="9"/>
      <c r="T214" s="9"/>
      <c r="V214" s="9"/>
      <c r="X214" s="9"/>
    </row>
    <row r="215">
      <c r="F215" s="38"/>
      <c r="L215" s="9"/>
      <c r="N215" s="9"/>
      <c r="P215" s="9"/>
      <c r="R215" s="9"/>
      <c r="T215" s="9"/>
      <c r="V215" s="9"/>
      <c r="X215" s="9"/>
    </row>
    <row r="216">
      <c r="F216" s="38"/>
      <c r="L216" s="9"/>
      <c r="N216" s="9"/>
      <c r="P216" s="9"/>
      <c r="R216" s="9"/>
      <c r="T216" s="9"/>
      <c r="V216" s="9"/>
      <c r="X216" s="9"/>
    </row>
    <row r="217">
      <c r="F217" s="38"/>
      <c r="L217" s="9"/>
      <c r="N217" s="9"/>
      <c r="P217" s="9"/>
      <c r="R217" s="9"/>
      <c r="T217" s="9"/>
      <c r="V217" s="9"/>
      <c r="X217" s="9"/>
    </row>
    <row r="218">
      <c r="F218" s="38"/>
      <c r="L218" s="9"/>
      <c r="N218" s="9"/>
      <c r="P218" s="9"/>
      <c r="R218" s="9"/>
      <c r="T218" s="9"/>
      <c r="V218" s="9"/>
      <c r="X218" s="9"/>
    </row>
    <row r="219">
      <c r="F219" s="38"/>
      <c r="L219" s="9"/>
      <c r="N219" s="9"/>
      <c r="P219" s="9"/>
      <c r="R219" s="9"/>
      <c r="T219" s="9"/>
      <c r="V219" s="9"/>
      <c r="X219" s="9"/>
    </row>
    <row r="220">
      <c r="F220" s="38"/>
      <c r="L220" s="9"/>
      <c r="N220" s="9"/>
      <c r="P220" s="9"/>
      <c r="R220" s="9"/>
      <c r="T220" s="9"/>
      <c r="V220" s="9"/>
      <c r="X220" s="9"/>
    </row>
    <row r="221">
      <c r="F221" s="38"/>
      <c r="L221" s="9"/>
      <c r="N221" s="9"/>
      <c r="P221" s="9"/>
      <c r="R221" s="9"/>
      <c r="T221" s="9"/>
      <c r="V221" s="9"/>
      <c r="X221" s="9"/>
    </row>
    <row r="222">
      <c r="F222" s="38"/>
      <c r="L222" s="9"/>
      <c r="N222" s="9"/>
      <c r="P222" s="9"/>
      <c r="R222" s="9"/>
      <c r="T222" s="9"/>
      <c r="V222" s="9"/>
      <c r="X222" s="9"/>
    </row>
    <row r="223">
      <c r="F223" s="38"/>
      <c r="L223" s="9"/>
      <c r="N223" s="9"/>
      <c r="P223" s="9"/>
      <c r="R223" s="9"/>
      <c r="T223" s="9"/>
      <c r="V223" s="9"/>
      <c r="X223" s="9"/>
    </row>
    <row r="224">
      <c r="F224" s="38"/>
      <c r="L224" s="9"/>
      <c r="N224" s="9"/>
      <c r="P224" s="9"/>
      <c r="R224" s="9"/>
      <c r="T224" s="9"/>
      <c r="V224" s="9"/>
      <c r="X224" s="9"/>
    </row>
    <row r="225">
      <c r="F225" s="38"/>
      <c r="L225" s="9"/>
      <c r="N225" s="9"/>
      <c r="P225" s="9"/>
      <c r="R225" s="9"/>
      <c r="T225" s="9"/>
      <c r="V225" s="9"/>
      <c r="X225" s="9"/>
    </row>
    <row r="226">
      <c r="F226" s="38"/>
      <c r="L226" s="9"/>
      <c r="N226" s="9"/>
      <c r="P226" s="9"/>
      <c r="R226" s="9"/>
      <c r="T226" s="9"/>
      <c r="V226" s="9"/>
      <c r="X226" s="9"/>
    </row>
    <row r="227">
      <c r="F227" s="38"/>
      <c r="L227" s="9"/>
      <c r="N227" s="9"/>
      <c r="P227" s="9"/>
      <c r="R227" s="9"/>
      <c r="T227" s="9"/>
      <c r="V227" s="9"/>
      <c r="X227" s="9"/>
    </row>
    <row r="228">
      <c r="F228" s="38"/>
      <c r="L228" s="9"/>
      <c r="N228" s="9"/>
      <c r="P228" s="9"/>
      <c r="R228" s="9"/>
      <c r="T228" s="9"/>
      <c r="V228" s="9"/>
      <c r="X228" s="9"/>
    </row>
    <row r="229">
      <c r="F229" s="38"/>
      <c r="L229" s="9"/>
      <c r="N229" s="9"/>
      <c r="P229" s="9"/>
      <c r="R229" s="9"/>
      <c r="T229" s="9"/>
      <c r="V229" s="9"/>
      <c r="X229" s="9"/>
    </row>
    <row r="230">
      <c r="F230" s="38"/>
      <c r="L230" s="9"/>
      <c r="N230" s="9"/>
      <c r="P230" s="9"/>
      <c r="R230" s="9"/>
      <c r="T230" s="9"/>
      <c r="V230" s="9"/>
      <c r="X230" s="9"/>
    </row>
    <row r="231">
      <c r="F231" s="38"/>
      <c r="L231" s="9"/>
      <c r="N231" s="9"/>
      <c r="P231" s="9"/>
      <c r="R231" s="9"/>
      <c r="T231" s="9"/>
      <c r="V231" s="9"/>
      <c r="X231" s="9"/>
    </row>
    <row r="232">
      <c r="F232" s="38"/>
      <c r="L232" s="9"/>
      <c r="N232" s="9"/>
      <c r="P232" s="9"/>
      <c r="R232" s="9"/>
      <c r="T232" s="9"/>
      <c r="V232" s="9"/>
      <c r="X232" s="9"/>
    </row>
    <row r="233">
      <c r="F233" s="38"/>
      <c r="L233" s="9"/>
      <c r="N233" s="9"/>
      <c r="P233" s="9"/>
      <c r="R233" s="9"/>
      <c r="T233" s="9"/>
      <c r="V233" s="9"/>
      <c r="X233" s="9"/>
    </row>
    <row r="234">
      <c r="F234" s="38"/>
      <c r="L234" s="9"/>
      <c r="N234" s="9"/>
      <c r="P234" s="9"/>
      <c r="R234" s="9"/>
      <c r="T234" s="9"/>
      <c r="V234" s="9"/>
      <c r="X234" s="9"/>
    </row>
    <row r="235">
      <c r="F235" s="38"/>
      <c r="L235" s="9"/>
      <c r="N235" s="9"/>
      <c r="P235" s="9"/>
      <c r="R235" s="9"/>
      <c r="T235" s="9"/>
      <c r="V235" s="9"/>
      <c r="X235" s="9"/>
    </row>
    <row r="236">
      <c r="F236" s="38"/>
      <c r="L236" s="9"/>
      <c r="N236" s="9"/>
      <c r="P236" s="9"/>
      <c r="R236" s="9"/>
      <c r="T236" s="9"/>
      <c r="V236" s="9"/>
      <c r="X236" s="9"/>
    </row>
    <row r="237">
      <c r="F237" s="38"/>
      <c r="L237" s="9"/>
      <c r="N237" s="9"/>
      <c r="P237" s="9"/>
      <c r="R237" s="9"/>
      <c r="T237" s="9"/>
      <c r="V237" s="9"/>
      <c r="X237" s="9"/>
    </row>
    <row r="238">
      <c r="F238" s="38"/>
      <c r="L238" s="9"/>
      <c r="N238" s="9"/>
      <c r="P238" s="9"/>
      <c r="R238" s="9"/>
      <c r="T238" s="9"/>
      <c r="V238" s="9"/>
      <c r="X238" s="9"/>
    </row>
    <row r="239">
      <c r="F239" s="38"/>
      <c r="L239" s="9"/>
      <c r="N239" s="9"/>
      <c r="P239" s="9"/>
      <c r="R239" s="9"/>
      <c r="T239" s="9"/>
      <c r="V239" s="9"/>
      <c r="X239" s="9"/>
    </row>
    <row r="240">
      <c r="D240" s="67" t="str">
        <f t="shared" ref="D240:D244" si="8">IF(ISBLANK(C240),"",VLOOKUP(C240,$U$2:$V$31,2))</f>
        <v/>
      </c>
      <c r="L240" s="9"/>
      <c r="N240" s="9"/>
      <c r="P240" s="9"/>
      <c r="R240" s="9"/>
      <c r="T240" s="9"/>
      <c r="V240" s="9"/>
      <c r="X240" s="9"/>
    </row>
    <row r="241">
      <c r="D241" s="67" t="str">
        <f t="shared" si="8"/>
        <v/>
      </c>
      <c r="L241" s="9"/>
      <c r="N241" s="9"/>
      <c r="P241" s="9"/>
      <c r="R241" s="9"/>
      <c r="T241" s="9"/>
      <c r="V241" s="9"/>
      <c r="X241" s="9"/>
    </row>
    <row r="242">
      <c r="D242" s="67" t="str">
        <f t="shared" si="8"/>
        <v/>
      </c>
      <c r="L242" s="9"/>
      <c r="N242" s="9"/>
      <c r="P242" s="9"/>
      <c r="R242" s="9"/>
      <c r="T242" s="9"/>
      <c r="V242" s="9"/>
      <c r="X242" s="9"/>
    </row>
    <row r="243">
      <c r="D243" s="67" t="str">
        <f t="shared" si="8"/>
        <v/>
      </c>
      <c r="L243" s="9"/>
      <c r="N243" s="9"/>
      <c r="P243" s="9"/>
      <c r="R243" s="9"/>
      <c r="T243" s="9"/>
      <c r="V243" s="9"/>
      <c r="X243" s="9"/>
    </row>
    <row r="244">
      <c r="D244" s="67" t="str">
        <f t="shared" si="8"/>
        <v/>
      </c>
      <c r="L244" s="9"/>
      <c r="N244" s="9"/>
      <c r="P244" s="9"/>
      <c r="R244" s="9"/>
      <c r="T244" s="9"/>
      <c r="V244" s="9"/>
      <c r="X244" s="9"/>
    </row>
    <row r="245">
      <c r="L245" s="9"/>
      <c r="N245" s="9"/>
      <c r="P245" s="9"/>
      <c r="R245" s="9"/>
      <c r="T245" s="9"/>
      <c r="V245" s="9"/>
      <c r="X245" s="9"/>
    </row>
    <row r="246">
      <c r="L246" s="9"/>
      <c r="N246" s="9"/>
      <c r="P246" s="9"/>
      <c r="R246" s="9"/>
      <c r="T246" s="9"/>
      <c r="V246" s="9"/>
      <c r="X246" s="9"/>
    </row>
    <row r="247">
      <c r="L247" s="9"/>
      <c r="N247" s="9"/>
      <c r="P247" s="9"/>
      <c r="R247" s="9"/>
      <c r="T247" s="9"/>
      <c r="V247" s="9"/>
      <c r="X247" s="9"/>
    </row>
    <row r="248">
      <c r="L248" s="9"/>
      <c r="N248" s="9"/>
      <c r="P248" s="9"/>
      <c r="R248" s="9"/>
      <c r="T248" s="9"/>
      <c r="V248" s="9"/>
      <c r="X248" s="9"/>
    </row>
    <row r="249">
      <c r="L249" s="9"/>
      <c r="N249" s="9"/>
      <c r="P249" s="9"/>
      <c r="R249" s="9"/>
      <c r="T249" s="9"/>
      <c r="V249" s="9"/>
      <c r="X249" s="9"/>
    </row>
    <row r="250">
      <c r="L250" s="9"/>
      <c r="N250" s="9"/>
      <c r="P250" s="9"/>
      <c r="R250" s="9"/>
      <c r="T250" s="9"/>
      <c r="V250" s="9"/>
      <c r="X250" s="9"/>
    </row>
    <row r="251">
      <c r="L251" s="9"/>
      <c r="N251" s="9"/>
      <c r="P251" s="9"/>
      <c r="R251" s="9"/>
      <c r="T251" s="9"/>
      <c r="V251" s="9"/>
      <c r="X251" s="9"/>
    </row>
    <row r="252">
      <c r="L252" s="9"/>
      <c r="N252" s="9"/>
      <c r="P252" s="9"/>
      <c r="R252" s="9"/>
      <c r="T252" s="9"/>
      <c r="V252" s="9"/>
      <c r="X252" s="9"/>
    </row>
    <row r="253">
      <c r="L253" s="9"/>
      <c r="N253" s="9"/>
      <c r="P253" s="9"/>
      <c r="R253" s="9"/>
      <c r="T253" s="9"/>
      <c r="V253" s="9"/>
      <c r="X253" s="9"/>
    </row>
    <row r="254">
      <c r="L254" s="9"/>
      <c r="N254" s="9"/>
      <c r="P254" s="9"/>
      <c r="R254" s="9"/>
      <c r="T254" s="9"/>
      <c r="V254" s="9"/>
      <c r="X254" s="9"/>
    </row>
    <row r="255">
      <c r="L255" s="9"/>
      <c r="N255" s="9"/>
      <c r="P255" s="9"/>
      <c r="R255" s="9"/>
      <c r="T255" s="9"/>
      <c r="V255" s="9"/>
      <c r="X255" s="9"/>
    </row>
    <row r="256">
      <c r="L256" s="9"/>
      <c r="N256" s="9"/>
      <c r="P256" s="9"/>
      <c r="R256" s="9"/>
      <c r="T256" s="9"/>
      <c r="V256" s="9"/>
      <c r="X256" s="9"/>
    </row>
    <row r="257">
      <c r="L257" s="9"/>
      <c r="N257" s="9"/>
      <c r="P257" s="9"/>
      <c r="R257" s="9"/>
      <c r="T257" s="9"/>
      <c r="V257" s="9"/>
      <c r="X257" s="9"/>
    </row>
    <row r="258">
      <c r="L258" s="9"/>
      <c r="N258" s="9"/>
      <c r="P258" s="9"/>
      <c r="R258" s="9"/>
      <c r="T258" s="9"/>
      <c r="V258" s="9"/>
      <c r="X258" s="9"/>
    </row>
    <row r="259">
      <c r="L259" s="9"/>
      <c r="N259" s="9"/>
      <c r="P259" s="9"/>
      <c r="R259" s="9"/>
      <c r="T259" s="9"/>
      <c r="V259" s="9"/>
      <c r="X259" s="9"/>
    </row>
    <row r="260">
      <c r="L260" s="9"/>
      <c r="N260" s="9"/>
      <c r="P260" s="9"/>
      <c r="R260" s="9"/>
      <c r="T260" s="9"/>
      <c r="V260" s="9"/>
      <c r="X260" s="9"/>
    </row>
    <row r="261">
      <c r="L261" s="9"/>
      <c r="N261" s="9"/>
      <c r="P261" s="9"/>
      <c r="R261" s="9"/>
      <c r="T261" s="9"/>
      <c r="V261" s="9"/>
      <c r="X261" s="9"/>
    </row>
    <row r="262">
      <c r="L262" s="9"/>
      <c r="N262" s="9"/>
      <c r="P262" s="9"/>
      <c r="R262" s="9"/>
      <c r="T262" s="9"/>
      <c r="V262" s="9"/>
      <c r="X262" s="9"/>
    </row>
    <row r="263">
      <c r="L263" s="9"/>
      <c r="N263" s="9"/>
      <c r="P263" s="9"/>
      <c r="R263" s="9"/>
      <c r="T263" s="9"/>
      <c r="V263" s="9"/>
      <c r="X263" s="9"/>
    </row>
    <row r="264">
      <c r="L264" s="9"/>
      <c r="N264" s="9"/>
      <c r="P264" s="9"/>
      <c r="R264" s="9"/>
      <c r="T264" s="9"/>
      <c r="V264" s="9"/>
      <c r="X264" s="9"/>
    </row>
    <row r="265">
      <c r="L265" s="9"/>
      <c r="N265" s="9"/>
      <c r="P265" s="9"/>
      <c r="R265" s="9"/>
      <c r="T265" s="9"/>
      <c r="V265" s="9"/>
      <c r="X265" s="9"/>
    </row>
    <row r="266">
      <c r="L266" s="9"/>
      <c r="N266" s="9"/>
      <c r="P266" s="9"/>
      <c r="R266" s="9"/>
      <c r="T266" s="9"/>
      <c r="V266" s="9"/>
      <c r="X266" s="9"/>
    </row>
    <row r="267">
      <c r="L267" s="9"/>
      <c r="N267" s="9"/>
      <c r="P267" s="9"/>
      <c r="R267" s="9"/>
      <c r="T267" s="9"/>
      <c r="V267" s="9"/>
      <c r="X267" s="9"/>
    </row>
    <row r="268">
      <c r="L268" s="9"/>
      <c r="N268" s="9"/>
      <c r="P268" s="9"/>
      <c r="R268" s="9"/>
      <c r="T268" s="9"/>
      <c r="V268" s="9"/>
      <c r="X268" s="9"/>
    </row>
    <row r="269">
      <c r="L269" s="9"/>
      <c r="N269" s="9"/>
      <c r="P269" s="9"/>
      <c r="R269" s="9"/>
      <c r="T269" s="9"/>
      <c r="V269" s="9"/>
      <c r="X269" s="9"/>
    </row>
    <row r="270">
      <c r="L270" s="9"/>
      <c r="N270" s="9"/>
      <c r="P270" s="9"/>
      <c r="R270" s="9"/>
      <c r="T270" s="9"/>
      <c r="V270" s="9"/>
      <c r="X270" s="9"/>
    </row>
    <row r="271">
      <c r="L271" s="9"/>
      <c r="N271" s="9"/>
      <c r="P271" s="9"/>
      <c r="R271" s="9"/>
      <c r="T271" s="9"/>
      <c r="V271" s="9"/>
      <c r="X271" s="9"/>
    </row>
    <row r="272">
      <c r="L272" s="9"/>
      <c r="N272" s="9"/>
      <c r="P272" s="9"/>
      <c r="R272" s="9"/>
      <c r="T272" s="9"/>
      <c r="V272" s="9"/>
      <c r="X272" s="9"/>
    </row>
    <row r="273">
      <c r="L273" s="9"/>
      <c r="N273" s="9"/>
      <c r="P273" s="9"/>
      <c r="R273" s="9"/>
      <c r="T273" s="9"/>
      <c r="V273" s="9"/>
      <c r="X273" s="9"/>
    </row>
    <row r="274">
      <c r="L274" s="9"/>
      <c r="N274" s="9"/>
      <c r="P274" s="9"/>
      <c r="R274" s="9"/>
      <c r="T274" s="9"/>
      <c r="V274" s="9"/>
      <c r="X274" s="9"/>
    </row>
    <row r="275">
      <c r="L275" s="9"/>
      <c r="N275" s="9"/>
      <c r="P275" s="9"/>
      <c r="R275" s="9"/>
      <c r="T275" s="9"/>
      <c r="V275" s="9"/>
      <c r="X275" s="9"/>
    </row>
    <row r="276">
      <c r="L276" s="9"/>
      <c r="N276" s="9"/>
      <c r="P276" s="9"/>
      <c r="R276" s="9"/>
      <c r="T276" s="9"/>
      <c r="V276" s="9"/>
      <c r="X276" s="9"/>
    </row>
    <row r="277">
      <c r="L277" s="9"/>
      <c r="N277" s="9"/>
      <c r="P277" s="9"/>
      <c r="R277" s="9"/>
      <c r="T277" s="9"/>
      <c r="V277" s="9"/>
      <c r="X277" s="9"/>
    </row>
    <row r="278">
      <c r="L278" s="9"/>
      <c r="N278" s="9"/>
      <c r="P278" s="9"/>
      <c r="R278" s="9"/>
      <c r="T278" s="9"/>
      <c r="V278" s="9"/>
      <c r="X278" s="9"/>
    </row>
    <row r="279">
      <c r="L279" s="9"/>
      <c r="N279" s="9"/>
      <c r="P279" s="9"/>
      <c r="R279" s="9"/>
      <c r="T279" s="9"/>
      <c r="V279" s="9"/>
      <c r="X279" s="9"/>
    </row>
    <row r="280">
      <c r="L280" s="9"/>
      <c r="N280" s="9"/>
      <c r="P280" s="9"/>
      <c r="R280" s="9"/>
      <c r="T280" s="9"/>
      <c r="V280" s="9"/>
      <c r="X280" s="9"/>
    </row>
    <row r="281">
      <c r="L281" s="9"/>
      <c r="N281" s="9"/>
      <c r="P281" s="9"/>
      <c r="R281" s="9"/>
      <c r="T281" s="9"/>
      <c r="V281" s="9"/>
      <c r="X281" s="9"/>
    </row>
    <row r="282">
      <c r="L282" s="9"/>
      <c r="N282" s="9"/>
      <c r="P282" s="9"/>
      <c r="R282" s="9"/>
      <c r="T282" s="9"/>
      <c r="V282" s="9"/>
      <c r="X282" s="9"/>
    </row>
    <row r="283">
      <c r="L283" s="9"/>
      <c r="N283" s="9"/>
      <c r="P283" s="9"/>
      <c r="R283" s="9"/>
      <c r="T283" s="9"/>
      <c r="V283" s="9"/>
      <c r="X283" s="9"/>
    </row>
    <row r="284">
      <c r="L284" s="9"/>
      <c r="N284" s="9"/>
      <c r="P284" s="9"/>
      <c r="R284" s="9"/>
      <c r="T284" s="9"/>
      <c r="V284" s="9"/>
      <c r="X284" s="9"/>
    </row>
    <row r="285">
      <c r="L285" s="9"/>
      <c r="N285" s="9"/>
      <c r="P285" s="9"/>
      <c r="R285" s="9"/>
      <c r="T285" s="9"/>
      <c r="V285" s="9"/>
      <c r="X285" s="9"/>
    </row>
    <row r="286">
      <c r="L286" s="9"/>
      <c r="N286" s="9"/>
      <c r="P286" s="9"/>
      <c r="R286" s="9"/>
      <c r="T286" s="9"/>
      <c r="V286" s="9"/>
      <c r="X286" s="9"/>
    </row>
    <row r="287">
      <c r="L287" s="9"/>
      <c r="N287" s="9"/>
      <c r="P287" s="9"/>
      <c r="R287" s="9"/>
      <c r="T287" s="9"/>
      <c r="V287" s="9"/>
      <c r="X287" s="9"/>
    </row>
    <row r="288">
      <c r="L288" s="9"/>
      <c r="N288" s="9"/>
      <c r="P288" s="9"/>
      <c r="R288" s="9"/>
      <c r="T288" s="9"/>
      <c r="V288" s="9"/>
      <c r="X288" s="9"/>
    </row>
    <row r="289">
      <c r="L289" s="9"/>
      <c r="N289" s="9"/>
      <c r="P289" s="9"/>
      <c r="R289" s="9"/>
      <c r="T289" s="9"/>
      <c r="V289" s="9"/>
      <c r="X289" s="9"/>
    </row>
    <row r="290">
      <c r="L290" s="9"/>
      <c r="N290" s="9"/>
      <c r="P290" s="9"/>
      <c r="R290" s="9"/>
      <c r="T290" s="9"/>
      <c r="V290" s="9"/>
      <c r="X290" s="9"/>
    </row>
    <row r="291">
      <c r="L291" s="9"/>
      <c r="N291" s="9"/>
      <c r="P291" s="9"/>
      <c r="R291" s="9"/>
      <c r="T291" s="9"/>
      <c r="V291" s="9"/>
      <c r="X291" s="9"/>
    </row>
    <row r="292">
      <c r="L292" s="9"/>
      <c r="N292" s="9"/>
      <c r="P292" s="9"/>
      <c r="R292" s="9"/>
      <c r="T292" s="9"/>
      <c r="V292" s="9"/>
      <c r="X292" s="9"/>
    </row>
    <row r="293">
      <c r="L293" s="9"/>
      <c r="N293" s="9"/>
      <c r="P293" s="9"/>
      <c r="R293" s="9"/>
      <c r="T293" s="9"/>
      <c r="V293" s="9"/>
      <c r="X293" s="9"/>
    </row>
    <row r="294">
      <c r="L294" s="9"/>
      <c r="N294" s="9"/>
      <c r="P294" s="9"/>
      <c r="R294" s="9"/>
      <c r="T294" s="9"/>
      <c r="V294" s="9"/>
      <c r="X294" s="9"/>
    </row>
    <row r="295">
      <c r="L295" s="9"/>
      <c r="N295" s="9"/>
      <c r="P295" s="9"/>
      <c r="R295" s="9"/>
      <c r="T295" s="9"/>
      <c r="V295" s="9"/>
      <c r="X295" s="9"/>
    </row>
    <row r="296">
      <c r="L296" s="9"/>
      <c r="N296" s="9"/>
      <c r="P296" s="9"/>
      <c r="R296" s="9"/>
      <c r="T296" s="9"/>
      <c r="V296" s="9"/>
      <c r="X296" s="9"/>
    </row>
    <row r="297">
      <c r="L297" s="9"/>
      <c r="N297" s="9"/>
      <c r="P297" s="9"/>
      <c r="R297" s="9"/>
      <c r="T297" s="9"/>
      <c r="V297" s="9"/>
      <c r="X297" s="9"/>
    </row>
    <row r="298">
      <c r="L298" s="9"/>
      <c r="N298" s="9"/>
      <c r="P298" s="9"/>
      <c r="R298" s="9"/>
      <c r="T298" s="9"/>
      <c r="V298" s="9"/>
      <c r="X298" s="9"/>
    </row>
    <row r="299">
      <c r="L299" s="9"/>
      <c r="N299" s="9"/>
      <c r="P299" s="9"/>
      <c r="R299" s="9"/>
      <c r="T299" s="9"/>
      <c r="V299" s="9"/>
      <c r="X299" s="9"/>
    </row>
    <row r="300">
      <c r="L300" s="9"/>
      <c r="N300" s="9"/>
      <c r="P300" s="9"/>
      <c r="R300" s="9"/>
      <c r="T300" s="9"/>
      <c r="V300" s="9"/>
      <c r="X300" s="9"/>
    </row>
    <row r="301">
      <c r="L301" s="9"/>
      <c r="N301" s="9"/>
      <c r="P301" s="9"/>
      <c r="R301" s="9"/>
      <c r="T301" s="9"/>
      <c r="V301" s="9"/>
      <c r="X301" s="9"/>
    </row>
    <row r="302">
      <c r="L302" s="9"/>
      <c r="N302" s="9"/>
      <c r="P302" s="9"/>
      <c r="R302" s="9"/>
      <c r="T302" s="9"/>
      <c r="V302" s="9"/>
      <c r="X302" s="9"/>
    </row>
    <row r="303">
      <c r="L303" s="9"/>
      <c r="N303" s="9"/>
      <c r="P303" s="9"/>
      <c r="R303" s="9"/>
      <c r="T303" s="9"/>
      <c r="V303" s="9"/>
      <c r="X303" s="9"/>
    </row>
    <row r="304">
      <c r="L304" s="9"/>
      <c r="N304" s="9"/>
      <c r="P304" s="9"/>
      <c r="R304" s="9"/>
      <c r="T304" s="9"/>
      <c r="V304" s="9"/>
      <c r="X304" s="9"/>
    </row>
    <row r="305">
      <c r="L305" s="9"/>
      <c r="N305" s="9"/>
      <c r="P305" s="9"/>
      <c r="R305" s="9"/>
      <c r="T305" s="9"/>
      <c r="V305" s="9"/>
      <c r="X305" s="9"/>
    </row>
    <row r="306">
      <c r="L306" s="9"/>
      <c r="N306" s="9"/>
      <c r="P306" s="9"/>
      <c r="R306" s="9"/>
      <c r="T306" s="9"/>
      <c r="V306" s="9"/>
      <c r="X306" s="9"/>
    </row>
    <row r="307">
      <c r="L307" s="9"/>
      <c r="N307" s="9"/>
      <c r="P307" s="9"/>
      <c r="R307" s="9"/>
      <c r="T307" s="9"/>
      <c r="V307" s="9"/>
      <c r="X307" s="9"/>
    </row>
    <row r="308">
      <c r="L308" s="9"/>
      <c r="N308" s="9"/>
      <c r="P308" s="9"/>
      <c r="R308" s="9"/>
      <c r="T308" s="9"/>
      <c r="V308" s="9"/>
      <c r="X308" s="9"/>
    </row>
    <row r="309">
      <c r="L309" s="9"/>
      <c r="N309" s="9"/>
      <c r="P309" s="9"/>
      <c r="R309" s="9"/>
      <c r="T309" s="9"/>
      <c r="V309" s="9"/>
      <c r="X309" s="9"/>
    </row>
    <row r="310">
      <c r="L310" s="9"/>
      <c r="N310" s="9"/>
      <c r="P310" s="9"/>
      <c r="R310" s="9"/>
      <c r="T310" s="9"/>
      <c r="V310" s="9"/>
      <c r="X310" s="9"/>
    </row>
    <row r="311">
      <c r="L311" s="9"/>
      <c r="N311" s="9"/>
      <c r="P311" s="9"/>
      <c r="R311" s="9"/>
      <c r="T311" s="9"/>
      <c r="V311" s="9"/>
      <c r="X311" s="9"/>
    </row>
    <row r="312">
      <c r="L312" s="9"/>
      <c r="N312" s="9"/>
      <c r="P312" s="9"/>
      <c r="R312" s="9"/>
      <c r="T312" s="9"/>
      <c r="V312" s="9"/>
      <c r="X312" s="9"/>
    </row>
    <row r="313">
      <c r="L313" s="9"/>
      <c r="N313" s="9"/>
      <c r="P313" s="9"/>
      <c r="R313" s="9"/>
      <c r="T313" s="9"/>
      <c r="V313" s="9"/>
      <c r="X313" s="9"/>
    </row>
    <row r="314">
      <c r="L314" s="9"/>
      <c r="N314" s="9"/>
      <c r="P314" s="9"/>
      <c r="R314" s="9"/>
      <c r="T314" s="9"/>
      <c r="V314" s="9"/>
      <c r="X314" s="9"/>
    </row>
    <row r="315">
      <c r="L315" s="9"/>
      <c r="N315" s="9"/>
      <c r="P315" s="9"/>
      <c r="R315" s="9"/>
      <c r="T315" s="9"/>
      <c r="V315" s="9"/>
      <c r="X315" s="9"/>
    </row>
    <row r="316">
      <c r="L316" s="9"/>
      <c r="N316" s="9"/>
      <c r="P316" s="9"/>
      <c r="R316" s="9"/>
      <c r="T316" s="9"/>
      <c r="V316" s="9"/>
      <c r="X316" s="9"/>
    </row>
    <row r="317">
      <c r="L317" s="9"/>
      <c r="N317" s="9"/>
      <c r="P317" s="9"/>
      <c r="R317" s="9"/>
      <c r="T317" s="9"/>
      <c r="V317" s="9"/>
      <c r="X317" s="9"/>
    </row>
    <row r="318">
      <c r="L318" s="9"/>
      <c r="N318" s="9"/>
      <c r="P318" s="9"/>
      <c r="R318" s="9"/>
      <c r="T318" s="9"/>
      <c r="V318" s="9"/>
      <c r="X318" s="9"/>
    </row>
    <row r="319">
      <c r="L319" s="9"/>
      <c r="N319" s="9"/>
      <c r="P319" s="9"/>
      <c r="R319" s="9"/>
      <c r="T319" s="9"/>
      <c r="V319" s="9"/>
      <c r="X319" s="9"/>
    </row>
    <row r="320">
      <c r="L320" s="9"/>
      <c r="N320" s="9"/>
      <c r="P320" s="9"/>
      <c r="R320" s="9"/>
      <c r="T320" s="9"/>
      <c r="V320" s="9"/>
      <c r="X320" s="9"/>
    </row>
    <row r="321">
      <c r="L321" s="9"/>
      <c r="N321" s="9"/>
      <c r="P321" s="9"/>
      <c r="R321" s="9"/>
      <c r="T321" s="9"/>
      <c r="V321" s="9"/>
      <c r="X321" s="9"/>
    </row>
    <row r="322">
      <c r="L322" s="9"/>
      <c r="N322" s="9"/>
      <c r="P322" s="9"/>
      <c r="R322" s="9"/>
      <c r="T322" s="9"/>
      <c r="V322" s="9"/>
      <c r="X322" s="9"/>
    </row>
    <row r="323">
      <c r="L323" s="9"/>
      <c r="N323" s="9"/>
      <c r="P323" s="9"/>
      <c r="R323" s="9"/>
      <c r="T323" s="9"/>
      <c r="V323" s="9"/>
      <c r="X323" s="9"/>
    </row>
    <row r="324">
      <c r="L324" s="9"/>
      <c r="N324" s="9"/>
      <c r="P324" s="9"/>
      <c r="R324" s="9"/>
      <c r="T324" s="9"/>
      <c r="V324" s="9"/>
      <c r="X324" s="9"/>
    </row>
    <row r="325">
      <c r="L325" s="9"/>
      <c r="N325" s="9"/>
      <c r="P325" s="9"/>
      <c r="R325" s="9"/>
      <c r="T325" s="9"/>
      <c r="V325" s="9"/>
      <c r="X325" s="9"/>
    </row>
    <row r="326">
      <c r="L326" s="9"/>
      <c r="N326" s="9"/>
      <c r="P326" s="9"/>
      <c r="R326" s="9"/>
      <c r="T326" s="9"/>
      <c r="V326" s="9"/>
      <c r="X326" s="9"/>
    </row>
    <row r="327">
      <c r="L327" s="9"/>
      <c r="N327" s="9"/>
      <c r="P327" s="9"/>
      <c r="R327" s="9"/>
      <c r="T327" s="9"/>
      <c r="V327" s="9"/>
      <c r="X327" s="9"/>
    </row>
    <row r="328">
      <c r="L328" s="9"/>
      <c r="N328" s="9"/>
      <c r="P328" s="9"/>
      <c r="R328" s="9"/>
      <c r="T328" s="9"/>
      <c r="V328" s="9"/>
      <c r="X328" s="9"/>
    </row>
    <row r="329">
      <c r="L329" s="9"/>
      <c r="N329" s="9"/>
      <c r="P329" s="9"/>
      <c r="R329" s="9"/>
      <c r="T329" s="9"/>
      <c r="V329" s="9"/>
      <c r="X329" s="9"/>
    </row>
    <row r="330">
      <c r="L330" s="9"/>
      <c r="N330" s="9"/>
      <c r="P330" s="9"/>
      <c r="R330" s="9"/>
      <c r="T330" s="9"/>
      <c r="V330" s="9"/>
      <c r="X330" s="9"/>
    </row>
    <row r="331">
      <c r="L331" s="9"/>
      <c r="N331" s="9"/>
      <c r="P331" s="9"/>
      <c r="R331" s="9"/>
      <c r="T331" s="9"/>
      <c r="V331" s="9"/>
      <c r="X331" s="9"/>
    </row>
    <row r="332">
      <c r="L332" s="9"/>
      <c r="N332" s="9"/>
      <c r="P332" s="9"/>
      <c r="R332" s="9"/>
      <c r="T332" s="9"/>
      <c r="V332" s="9"/>
      <c r="X332" s="9"/>
    </row>
    <row r="333">
      <c r="L333" s="9"/>
      <c r="N333" s="9"/>
      <c r="P333" s="9"/>
      <c r="R333" s="9"/>
      <c r="T333" s="9"/>
      <c r="V333" s="9"/>
      <c r="X333" s="9"/>
    </row>
    <row r="334">
      <c r="L334" s="9"/>
      <c r="N334" s="9"/>
      <c r="P334" s="9"/>
      <c r="R334" s="9"/>
      <c r="T334" s="9"/>
      <c r="V334" s="9"/>
      <c r="X334" s="9"/>
    </row>
    <row r="335">
      <c r="L335" s="9"/>
      <c r="N335" s="9"/>
      <c r="P335" s="9"/>
      <c r="R335" s="9"/>
      <c r="T335" s="9"/>
      <c r="V335" s="9"/>
      <c r="X335" s="9"/>
    </row>
    <row r="336">
      <c r="L336" s="9"/>
      <c r="N336" s="9"/>
      <c r="P336" s="9"/>
      <c r="R336" s="9"/>
      <c r="T336" s="9"/>
      <c r="V336" s="9"/>
      <c r="X336" s="9"/>
    </row>
    <row r="337">
      <c r="L337" s="9"/>
      <c r="N337" s="9"/>
      <c r="P337" s="9"/>
      <c r="R337" s="9"/>
      <c r="T337" s="9"/>
      <c r="V337" s="9"/>
      <c r="X337" s="9"/>
    </row>
    <row r="338">
      <c r="L338" s="9"/>
      <c r="N338" s="9"/>
      <c r="P338" s="9"/>
      <c r="R338" s="9"/>
      <c r="T338" s="9"/>
      <c r="V338" s="9"/>
      <c r="X338" s="9"/>
    </row>
    <row r="339">
      <c r="L339" s="9"/>
      <c r="N339" s="9"/>
      <c r="P339" s="9"/>
      <c r="R339" s="9"/>
      <c r="T339" s="9"/>
      <c r="V339" s="9"/>
      <c r="X339" s="9"/>
    </row>
    <row r="340">
      <c r="L340" s="9"/>
      <c r="N340" s="9"/>
      <c r="P340" s="9"/>
      <c r="R340" s="9"/>
      <c r="T340" s="9"/>
      <c r="V340" s="9"/>
      <c r="X340" s="9"/>
    </row>
    <row r="341">
      <c r="L341" s="9"/>
      <c r="N341" s="9"/>
      <c r="P341" s="9"/>
      <c r="R341" s="9"/>
      <c r="T341" s="9"/>
      <c r="V341" s="9"/>
      <c r="X341" s="9"/>
    </row>
    <row r="342">
      <c r="L342" s="9"/>
      <c r="N342" s="9"/>
      <c r="P342" s="9"/>
      <c r="R342" s="9"/>
      <c r="T342" s="9"/>
      <c r="V342" s="9"/>
      <c r="X342" s="9"/>
    </row>
    <row r="343">
      <c r="L343" s="9"/>
      <c r="N343" s="9"/>
      <c r="P343" s="9"/>
      <c r="R343" s="9"/>
      <c r="T343" s="9"/>
      <c r="V343" s="9"/>
      <c r="X343" s="9"/>
    </row>
    <row r="344">
      <c r="L344" s="9"/>
      <c r="N344" s="9"/>
      <c r="P344" s="9"/>
      <c r="R344" s="9"/>
      <c r="T344" s="9"/>
      <c r="V344" s="9"/>
      <c r="X344" s="9"/>
    </row>
    <row r="345">
      <c r="L345" s="9"/>
      <c r="N345" s="9"/>
      <c r="P345" s="9"/>
      <c r="R345" s="9"/>
      <c r="T345" s="9"/>
      <c r="V345" s="9"/>
      <c r="X345" s="9"/>
    </row>
    <row r="346">
      <c r="L346" s="9"/>
      <c r="N346" s="9"/>
      <c r="P346" s="9"/>
      <c r="R346" s="9"/>
      <c r="T346" s="9"/>
      <c r="V346" s="9"/>
      <c r="X346" s="9"/>
    </row>
    <row r="347">
      <c r="L347" s="9"/>
      <c r="N347" s="9"/>
      <c r="P347" s="9"/>
      <c r="R347" s="9"/>
      <c r="T347" s="9"/>
      <c r="V347" s="9"/>
      <c r="X347" s="9"/>
    </row>
    <row r="348">
      <c r="L348" s="9"/>
      <c r="N348" s="9"/>
      <c r="P348" s="9"/>
      <c r="R348" s="9"/>
      <c r="T348" s="9"/>
      <c r="V348" s="9"/>
      <c r="X348" s="9"/>
    </row>
    <row r="349">
      <c r="L349" s="9"/>
      <c r="N349" s="9"/>
      <c r="P349" s="9"/>
      <c r="R349" s="9"/>
      <c r="T349" s="9"/>
      <c r="V349" s="9"/>
      <c r="X349" s="9"/>
    </row>
    <row r="350">
      <c r="L350" s="9"/>
      <c r="N350" s="9"/>
      <c r="P350" s="9"/>
      <c r="R350" s="9"/>
      <c r="T350" s="9"/>
      <c r="V350" s="9"/>
      <c r="X350" s="9"/>
    </row>
    <row r="351">
      <c r="L351" s="9"/>
      <c r="N351" s="9"/>
      <c r="P351" s="9"/>
      <c r="R351" s="9"/>
      <c r="T351" s="9"/>
      <c r="V351" s="9"/>
      <c r="X351" s="9"/>
    </row>
    <row r="352">
      <c r="L352" s="9"/>
      <c r="N352" s="9"/>
      <c r="P352" s="9"/>
      <c r="R352" s="9"/>
      <c r="T352" s="9"/>
      <c r="V352" s="9"/>
      <c r="X352" s="9"/>
    </row>
    <row r="353">
      <c r="L353" s="9"/>
      <c r="N353" s="9"/>
      <c r="P353" s="9"/>
      <c r="R353" s="9"/>
      <c r="T353" s="9"/>
      <c r="V353" s="9"/>
      <c r="X353" s="9"/>
    </row>
    <row r="354">
      <c r="L354" s="9"/>
      <c r="N354" s="9"/>
      <c r="P354" s="9"/>
      <c r="R354" s="9"/>
      <c r="T354" s="9"/>
      <c r="V354" s="9"/>
      <c r="X354" s="9"/>
    </row>
    <row r="355">
      <c r="L355" s="9"/>
      <c r="N355" s="9"/>
      <c r="P355" s="9"/>
      <c r="R355" s="9"/>
      <c r="T355" s="9"/>
      <c r="V355" s="9"/>
      <c r="X355" s="9"/>
    </row>
    <row r="356">
      <c r="L356" s="9"/>
      <c r="N356" s="9"/>
      <c r="P356" s="9"/>
      <c r="R356" s="9"/>
      <c r="T356" s="9"/>
      <c r="V356" s="9"/>
      <c r="X356" s="9"/>
    </row>
    <row r="357">
      <c r="L357" s="9"/>
      <c r="N357" s="9"/>
      <c r="P357" s="9"/>
      <c r="R357" s="9"/>
      <c r="T357" s="9"/>
      <c r="V357" s="9"/>
      <c r="X357" s="9"/>
    </row>
    <row r="358">
      <c r="L358" s="9"/>
      <c r="N358" s="9"/>
      <c r="P358" s="9"/>
      <c r="R358" s="9"/>
      <c r="T358" s="9"/>
      <c r="V358" s="9"/>
      <c r="X358" s="9"/>
    </row>
    <row r="359">
      <c r="L359" s="9"/>
      <c r="N359" s="9"/>
      <c r="P359" s="9"/>
      <c r="R359" s="9"/>
      <c r="T359" s="9"/>
      <c r="V359" s="9"/>
      <c r="X359" s="9"/>
    </row>
    <row r="360">
      <c r="L360" s="9"/>
      <c r="N360" s="9"/>
      <c r="P360" s="9"/>
      <c r="R360" s="9"/>
      <c r="T360" s="9"/>
      <c r="V360" s="9"/>
      <c r="X360" s="9"/>
    </row>
    <row r="361">
      <c r="L361" s="9"/>
      <c r="N361" s="9"/>
      <c r="P361" s="9"/>
      <c r="R361" s="9"/>
      <c r="T361" s="9"/>
      <c r="V361" s="9"/>
      <c r="X361" s="9"/>
    </row>
    <row r="362">
      <c r="L362" s="9"/>
      <c r="N362" s="9"/>
      <c r="P362" s="9"/>
      <c r="R362" s="9"/>
      <c r="T362" s="9"/>
      <c r="V362" s="9"/>
      <c r="X362" s="9"/>
    </row>
    <row r="363">
      <c r="L363" s="9"/>
      <c r="N363" s="9"/>
      <c r="P363" s="9"/>
      <c r="R363" s="9"/>
      <c r="T363" s="9"/>
      <c r="V363" s="9"/>
      <c r="X363" s="9"/>
    </row>
    <row r="364">
      <c r="L364" s="9"/>
      <c r="N364" s="9"/>
      <c r="P364" s="9"/>
      <c r="R364" s="9"/>
      <c r="T364" s="9"/>
      <c r="V364" s="9"/>
      <c r="X364" s="9"/>
    </row>
    <row r="365">
      <c r="L365" s="9"/>
      <c r="N365" s="9"/>
      <c r="P365" s="9"/>
      <c r="R365" s="9"/>
      <c r="T365" s="9"/>
      <c r="V365" s="9"/>
      <c r="X365" s="9"/>
    </row>
    <row r="366">
      <c r="L366" s="9"/>
      <c r="N366" s="9"/>
      <c r="P366" s="9"/>
      <c r="R366" s="9"/>
      <c r="T366" s="9"/>
      <c r="V366" s="9"/>
      <c r="X366" s="9"/>
    </row>
    <row r="367">
      <c r="L367" s="9"/>
      <c r="N367" s="9"/>
      <c r="P367" s="9"/>
      <c r="R367" s="9"/>
      <c r="T367" s="9"/>
      <c r="V367" s="9"/>
      <c r="X367" s="9"/>
    </row>
    <row r="368">
      <c r="L368" s="9"/>
      <c r="N368" s="9"/>
      <c r="P368" s="9"/>
      <c r="R368" s="9"/>
      <c r="T368" s="9"/>
      <c r="V368" s="9"/>
      <c r="X368" s="9"/>
    </row>
    <row r="369">
      <c r="L369" s="9"/>
      <c r="N369" s="9"/>
      <c r="P369" s="9"/>
      <c r="R369" s="9"/>
      <c r="T369" s="9"/>
      <c r="V369" s="9"/>
      <c r="X369" s="9"/>
    </row>
    <row r="370">
      <c r="L370" s="9"/>
      <c r="N370" s="9"/>
      <c r="P370" s="9"/>
      <c r="R370" s="9"/>
      <c r="T370" s="9"/>
      <c r="V370" s="9"/>
      <c r="X370" s="9"/>
    </row>
    <row r="371">
      <c r="L371" s="9"/>
      <c r="N371" s="9"/>
      <c r="P371" s="9"/>
      <c r="R371" s="9"/>
      <c r="T371" s="9"/>
      <c r="V371" s="9"/>
      <c r="X371" s="9"/>
    </row>
    <row r="372">
      <c r="L372" s="9"/>
      <c r="N372" s="9"/>
      <c r="P372" s="9"/>
      <c r="R372" s="9"/>
      <c r="T372" s="9"/>
      <c r="V372" s="9"/>
      <c r="X372" s="9"/>
    </row>
    <row r="373">
      <c r="L373" s="9"/>
      <c r="N373" s="9"/>
      <c r="P373" s="9"/>
      <c r="R373" s="9"/>
      <c r="T373" s="9"/>
      <c r="V373" s="9"/>
      <c r="X373" s="9"/>
    </row>
    <row r="374">
      <c r="L374" s="9"/>
      <c r="N374" s="9"/>
      <c r="P374" s="9"/>
      <c r="R374" s="9"/>
      <c r="T374" s="9"/>
      <c r="V374" s="9"/>
      <c r="X374" s="9"/>
    </row>
    <row r="375">
      <c r="L375" s="9"/>
      <c r="N375" s="9"/>
      <c r="P375" s="9"/>
      <c r="R375" s="9"/>
      <c r="T375" s="9"/>
      <c r="V375" s="9"/>
      <c r="X375" s="9"/>
    </row>
    <row r="376">
      <c r="L376" s="9"/>
      <c r="N376" s="9"/>
      <c r="P376" s="9"/>
      <c r="R376" s="9"/>
      <c r="T376" s="9"/>
      <c r="V376" s="9"/>
      <c r="X376" s="9"/>
    </row>
    <row r="377">
      <c r="L377" s="9"/>
      <c r="N377" s="9"/>
      <c r="P377" s="9"/>
      <c r="R377" s="9"/>
      <c r="T377" s="9"/>
      <c r="V377" s="9"/>
      <c r="X377" s="9"/>
    </row>
    <row r="378">
      <c r="L378" s="9"/>
      <c r="N378" s="9"/>
      <c r="P378" s="9"/>
      <c r="R378" s="9"/>
      <c r="T378" s="9"/>
      <c r="V378" s="9"/>
      <c r="X378" s="9"/>
    </row>
    <row r="379">
      <c r="L379" s="9"/>
      <c r="N379" s="9"/>
      <c r="P379" s="9"/>
      <c r="R379" s="9"/>
      <c r="T379" s="9"/>
      <c r="V379" s="9"/>
      <c r="X379" s="9"/>
    </row>
    <row r="380">
      <c r="L380" s="9"/>
      <c r="N380" s="9"/>
      <c r="P380" s="9"/>
      <c r="R380" s="9"/>
      <c r="T380" s="9"/>
      <c r="V380" s="9"/>
      <c r="X380" s="9"/>
    </row>
    <row r="381">
      <c r="L381" s="9"/>
      <c r="N381" s="9"/>
      <c r="P381" s="9"/>
      <c r="R381" s="9"/>
      <c r="T381" s="9"/>
      <c r="V381" s="9"/>
      <c r="X381" s="9"/>
    </row>
    <row r="382">
      <c r="L382" s="9"/>
      <c r="N382" s="9"/>
      <c r="P382" s="9"/>
      <c r="R382" s="9"/>
      <c r="T382" s="9"/>
      <c r="V382" s="9"/>
      <c r="X382" s="9"/>
    </row>
    <row r="383">
      <c r="L383" s="9"/>
      <c r="N383" s="9"/>
      <c r="P383" s="9"/>
      <c r="R383" s="9"/>
      <c r="T383" s="9"/>
      <c r="V383" s="9"/>
      <c r="X383" s="9"/>
    </row>
    <row r="384">
      <c r="L384" s="9"/>
      <c r="N384" s="9"/>
      <c r="P384" s="9"/>
      <c r="R384" s="9"/>
      <c r="T384" s="9"/>
      <c r="V384" s="9"/>
      <c r="X384" s="9"/>
    </row>
    <row r="385">
      <c r="L385" s="9"/>
      <c r="N385" s="9"/>
      <c r="P385" s="9"/>
      <c r="R385" s="9"/>
      <c r="T385" s="9"/>
      <c r="V385" s="9"/>
      <c r="X385" s="9"/>
    </row>
    <row r="386">
      <c r="L386" s="9"/>
      <c r="N386" s="9"/>
      <c r="P386" s="9"/>
      <c r="R386" s="9"/>
      <c r="T386" s="9"/>
      <c r="V386" s="9"/>
      <c r="X386" s="9"/>
    </row>
    <row r="387">
      <c r="L387" s="9"/>
      <c r="N387" s="9"/>
      <c r="P387" s="9"/>
      <c r="R387" s="9"/>
      <c r="T387" s="9"/>
      <c r="V387" s="9"/>
      <c r="X387" s="9"/>
    </row>
    <row r="388">
      <c r="L388" s="9"/>
      <c r="N388" s="9"/>
      <c r="P388" s="9"/>
      <c r="R388" s="9"/>
      <c r="T388" s="9"/>
      <c r="V388" s="9"/>
      <c r="X388" s="9"/>
    </row>
    <row r="389">
      <c r="L389" s="9"/>
      <c r="N389" s="9"/>
      <c r="P389" s="9"/>
      <c r="R389" s="9"/>
      <c r="T389" s="9"/>
      <c r="V389" s="9"/>
      <c r="X389" s="9"/>
    </row>
    <row r="390">
      <c r="L390" s="9"/>
      <c r="N390" s="9"/>
      <c r="P390" s="9"/>
      <c r="R390" s="9"/>
      <c r="T390" s="9"/>
      <c r="V390" s="9"/>
      <c r="X390" s="9"/>
    </row>
    <row r="391">
      <c r="L391" s="9"/>
      <c r="N391" s="9"/>
      <c r="P391" s="9"/>
      <c r="R391" s="9"/>
      <c r="T391" s="9"/>
      <c r="V391" s="9"/>
      <c r="X391" s="9"/>
    </row>
    <row r="392">
      <c r="L392" s="9"/>
      <c r="N392" s="9"/>
      <c r="P392" s="9"/>
      <c r="R392" s="9"/>
      <c r="T392" s="9"/>
      <c r="V392" s="9"/>
      <c r="X392" s="9"/>
    </row>
    <row r="393">
      <c r="L393" s="9"/>
      <c r="N393" s="9"/>
      <c r="P393" s="9"/>
      <c r="R393" s="9"/>
      <c r="T393" s="9"/>
      <c r="V393" s="9"/>
      <c r="X393" s="9"/>
    </row>
    <row r="394">
      <c r="L394" s="9"/>
      <c r="N394" s="9"/>
      <c r="P394" s="9"/>
      <c r="R394" s="9"/>
      <c r="T394" s="9"/>
      <c r="V394" s="9"/>
      <c r="X394" s="9"/>
    </row>
    <row r="395">
      <c r="L395" s="9"/>
      <c r="N395" s="9"/>
      <c r="P395" s="9"/>
      <c r="R395" s="9"/>
      <c r="T395" s="9"/>
      <c r="V395" s="9"/>
      <c r="X395" s="9"/>
    </row>
    <row r="396">
      <c r="L396" s="9"/>
      <c r="N396" s="9"/>
      <c r="P396" s="9"/>
      <c r="R396" s="9"/>
      <c r="T396" s="9"/>
      <c r="V396" s="9"/>
      <c r="X396" s="9"/>
    </row>
    <row r="397">
      <c r="L397" s="9"/>
      <c r="N397" s="9"/>
      <c r="P397" s="9"/>
      <c r="R397" s="9"/>
      <c r="T397" s="9"/>
      <c r="V397" s="9"/>
      <c r="X397" s="9"/>
    </row>
    <row r="398">
      <c r="L398" s="9"/>
      <c r="N398" s="9"/>
      <c r="P398" s="9"/>
      <c r="R398" s="9"/>
      <c r="T398" s="9"/>
      <c r="V398" s="9"/>
      <c r="X398" s="9"/>
    </row>
    <row r="399">
      <c r="L399" s="9"/>
      <c r="N399" s="9"/>
      <c r="P399" s="9"/>
      <c r="R399" s="9"/>
      <c r="T399" s="9"/>
      <c r="V399" s="9"/>
      <c r="X399" s="9"/>
    </row>
    <row r="400">
      <c r="L400" s="9"/>
      <c r="N400" s="9"/>
      <c r="P400" s="9"/>
      <c r="R400" s="9"/>
      <c r="T400" s="9"/>
      <c r="V400" s="9"/>
      <c r="X400" s="9"/>
    </row>
    <row r="401">
      <c r="L401" s="9"/>
      <c r="N401" s="9"/>
      <c r="P401" s="9"/>
      <c r="R401" s="9"/>
      <c r="T401" s="9"/>
      <c r="V401" s="9"/>
      <c r="X401" s="9"/>
    </row>
    <row r="402">
      <c r="L402" s="9"/>
      <c r="N402" s="9"/>
      <c r="P402" s="9"/>
      <c r="R402" s="9"/>
      <c r="T402" s="9"/>
      <c r="V402" s="9"/>
      <c r="X402" s="9"/>
    </row>
    <row r="403">
      <c r="L403" s="9"/>
      <c r="N403" s="9"/>
      <c r="P403" s="9"/>
      <c r="R403" s="9"/>
      <c r="T403" s="9"/>
      <c r="V403" s="9"/>
      <c r="X403" s="9"/>
    </row>
    <row r="404">
      <c r="L404" s="9"/>
      <c r="N404" s="9"/>
      <c r="P404" s="9"/>
      <c r="R404" s="9"/>
      <c r="T404" s="9"/>
      <c r="V404" s="9"/>
      <c r="X404" s="9"/>
    </row>
    <row r="405">
      <c r="L405" s="9"/>
      <c r="N405" s="9"/>
      <c r="P405" s="9"/>
      <c r="R405" s="9"/>
      <c r="T405" s="9"/>
      <c r="V405" s="9"/>
      <c r="X405" s="9"/>
    </row>
    <row r="406">
      <c r="L406" s="9"/>
      <c r="N406" s="9"/>
      <c r="P406" s="9"/>
      <c r="R406" s="9"/>
      <c r="T406" s="9"/>
      <c r="V406" s="9"/>
      <c r="X406" s="9"/>
    </row>
    <row r="407">
      <c r="L407" s="9"/>
      <c r="N407" s="9"/>
      <c r="P407" s="9"/>
      <c r="R407" s="9"/>
      <c r="T407" s="9"/>
      <c r="V407" s="9"/>
      <c r="X407" s="9"/>
    </row>
    <row r="408">
      <c r="L408" s="9"/>
      <c r="N408" s="9"/>
      <c r="P408" s="9"/>
      <c r="R408" s="9"/>
      <c r="T408" s="9"/>
      <c r="V408" s="9"/>
      <c r="X408" s="9"/>
    </row>
    <row r="409">
      <c r="L409" s="9"/>
      <c r="N409" s="9"/>
      <c r="P409" s="9"/>
      <c r="R409" s="9"/>
      <c r="T409" s="9"/>
      <c r="V409" s="9"/>
      <c r="X409" s="9"/>
    </row>
    <row r="410">
      <c r="L410" s="9"/>
      <c r="N410" s="9"/>
      <c r="P410" s="9"/>
      <c r="R410" s="9"/>
      <c r="T410" s="9"/>
      <c r="V410" s="9"/>
      <c r="X410" s="9"/>
    </row>
    <row r="411">
      <c r="L411" s="9"/>
      <c r="N411" s="9"/>
      <c r="P411" s="9"/>
      <c r="R411" s="9"/>
      <c r="T411" s="9"/>
      <c r="V411" s="9"/>
      <c r="X411" s="9"/>
    </row>
    <row r="412">
      <c r="L412" s="9"/>
      <c r="N412" s="9"/>
      <c r="P412" s="9"/>
      <c r="R412" s="9"/>
      <c r="T412" s="9"/>
      <c r="V412" s="9"/>
      <c r="X412" s="9"/>
    </row>
    <row r="413">
      <c r="L413" s="9"/>
      <c r="N413" s="9"/>
      <c r="P413" s="9"/>
      <c r="R413" s="9"/>
      <c r="T413" s="9"/>
      <c r="V413" s="9"/>
      <c r="X413" s="9"/>
    </row>
    <row r="414">
      <c r="L414" s="9"/>
      <c r="N414" s="9"/>
      <c r="P414" s="9"/>
      <c r="R414" s="9"/>
      <c r="T414" s="9"/>
      <c r="V414" s="9"/>
      <c r="X414" s="9"/>
    </row>
    <row r="415">
      <c r="L415" s="9"/>
      <c r="N415" s="9"/>
      <c r="P415" s="9"/>
      <c r="R415" s="9"/>
      <c r="T415" s="9"/>
      <c r="V415" s="9"/>
      <c r="X415" s="9"/>
    </row>
    <row r="416">
      <c r="L416" s="9"/>
      <c r="N416" s="9"/>
      <c r="P416" s="9"/>
      <c r="R416" s="9"/>
      <c r="T416" s="9"/>
      <c r="V416" s="9"/>
      <c r="X416" s="9"/>
    </row>
    <row r="417">
      <c r="L417" s="9"/>
      <c r="N417" s="9"/>
      <c r="P417" s="9"/>
      <c r="R417" s="9"/>
      <c r="T417" s="9"/>
      <c r="V417" s="9"/>
      <c r="X417" s="9"/>
    </row>
    <row r="418">
      <c r="L418" s="9"/>
      <c r="N418" s="9"/>
      <c r="P418" s="9"/>
      <c r="R418" s="9"/>
      <c r="T418" s="9"/>
      <c r="V418" s="9"/>
      <c r="X418" s="9"/>
    </row>
    <row r="419">
      <c r="L419" s="9"/>
      <c r="N419" s="9"/>
      <c r="P419" s="9"/>
      <c r="R419" s="9"/>
      <c r="T419" s="9"/>
      <c r="V419" s="9"/>
      <c r="X419" s="9"/>
    </row>
    <row r="420">
      <c r="L420" s="9"/>
      <c r="N420" s="9"/>
      <c r="P420" s="9"/>
      <c r="R420" s="9"/>
      <c r="T420" s="9"/>
      <c r="V420" s="9"/>
      <c r="X420" s="9"/>
    </row>
    <row r="421">
      <c r="L421" s="9"/>
      <c r="N421" s="9"/>
      <c r="P421" s="9"/>
      <c r="R421" s="9"/>
      <c r="T421" s="9"/>
      <c r="V421" s="9"/>
      <c r="X421" s="9"/>
    </row>
    <row r="422">
      <c r="L422" s="9"/>
      <c r="N422" s="9"/>
      <c r="P422" s="9"/>
      <c r="R422" s="9"/>
      <c r="T422" s="9"/>
      <c r="V422" s="9"/>
      <c r="X422" s="9"/>
    </row>
    <row r="423">
      <c r="L423" s="9"/>
      <c r="N423" s="9"/>
      <c r="P423" s="9"/>
      <c r="R423" s="9"/>
      <c r="T423" s="9"/>
      <c r="V423" s="9"/>
      <c r="X423" s="9"/>
    </row>
    <row r="424">
      <c r="L424" s="9"/>
      <c r="N424" s="9"/>
      <c r="P424" s="9"/>
      <c r="R424" s="9"/>
      <c r="T424" s="9"/>
      <c r="V424" s="9"/>
      <c r="X424" s="9"/>
    </row>
    <row r="425">
      <c r="L425" s="9"/>
      <c r="N425" s="9"/>
      <c r="P425" s="9"/>
      <c r="R425" s="9"/>
      <c r="T425" s="9"/>
      <c r="V425" s="9"/>
      <c r="X425" s="9"/>
    </row>
    <row r="426">
      <c r="L426" s="9"/>
      <c r="N426" s="9"/>
      <c r="P426" s="9"/>
      <c r="R426" s="9"/>
      <c r="T426" s="9"/>
      <c r="V426" s="9"/>
      <c r="X426" s="9"/>
    </row>
    <row r="427">
      <c r="L427" s="9"/>
      <c r="N427" s="9"/>
      <c r="P427" s="9"/>
      <c r="R427" s="9"/>
      <c r="T427" s="9"/>
      <c r="V427" s="9"/>
      <c r="X427" s="9"/>
    </row>
    <row r="428">
      <c r="L428" s="9"/>
      <c r="N428" s="9"/>
      <c r="P428" s="9"/>
      <c r="R428" s="9"/>
      <c r="T428" s="9"/>
      <c r="V428" s="9"/>
      <c r="X428" s="9"/>
    </row>
    <row r="429">
      <c r="L429" s="9"/>
      <c r="N429" s="9"/>
      <c r="P429" s="9"/>
      <c r="R429" s="9"/>
      <c r="T429" s="9"/>
      <c r="V429" s="9"/>
      <c r="X429" s="9"/>
    </row>
    <row r="430">
      <c r="L430" s="9"/>
      <c r="N430" s="9"/>
      <c r="P430" s="9"/>
      <c r="R430" s="9"/>
      <c r="T430" s="9"/>
      <c r="V430" s="9"/>
      <c r="X430" s="9"/>
    </row>
    <row r="431">
      <c r="L431" s="9"/>
      <c r="N431" s="9"/>
      <c r="P431" s="9"/>
      <c r="R431" s="9"/>
      <c r="T431" s="9"/>
      <c r="V431" s="9"/>
      <c r="X431" s="9"/>
    </row>
    <row r="432">
      <c r="L432" s="9"/>
      <c r="N432" s="9"/>
      <c r="P432" s="9"/>
      <c r="R432" s="9"/>
      <c r="T432" s="9"/>
      <c r="V432" s="9"/>
      <c r="X432" s="9"/>
    </row>
    <row r="433">
      <c r="L433" s="9"/>
      <c r="N433" s="9"/>
      <c r="P433" s="9"/>
      <c r="R433" s="9"/>
      <c r="T433" s="9"/>
      <c r="V433" s="9"/>
      <c r="X433" s="9"/>
    </row>
    <row r="434">
      <c r="L434" s="9"/>
      <c r="N434" s="9"/>
      <c r="P434" s="9"/>
      <c r="R434" s="9"/>
      <c r="T434" s="9"/>
      <c r="V434" s="9"/>
      <c r="X434" s="9"/>
    </row>
    <row r="435">
      <c r="L435" s="9"/>
      <c r="N435" s="9"/>
      <c r="P435" s="9"/>
      <c r="R435" s="9"/>
      <c r="T435" s="9"/>
      <c r="V435" s="9"/>
      <c r="X435" s="9"/>
    </row>
    <row r="436">
      <c r="L436" s="9"/>
      <c r="N436" s="9"/>
      <c r="P436" s="9"/>
      <c r="R436" s="9"/>
      <c r="T436" s="9"/>
      <c r="V436" s="9"/>
      <c r="X436" s="9"/>
    </row>
    <row r="437">
      <c r="L437" s="9"/>
      <c r="N437" s="9"/>
      <c r="P437" s="9"/>
      <c r="R437" s="9"/>
      <c r="T437" s="9"/>
      <c r="V437" s="9"/>
      <c r="X437" s="9"/>
    </row>
    <row r="438">
      <c r="L438" s="9"/>
      <c r="N438" s="9"/>
      <c r="P438" s="9"/>
      <c r="R438" s="9"/>
      <c r="T438" s="9"/>
      <c r="V438" s="9"/>
      <c r="X438" s="9"/>
    </row>
    <row r="439">
      <c r="L439" s="9"/>
      <c r="N439" s="9"/>
      <c r="P439" s="9"/>
      <c r="R439" s="9"/>
      <c r="T439" s="9"/>
      <c r="V439" s="9"/>
      <c r="X439" s="9"/>
    </row>
    <row r="440">
      <c r="L440" s="9"/>
      <c r="N440" s="9"/>
      <c r="P440" s="9"/>
      <c r="R440" s="9"/>
      <c r="T440" s="9"/>
      <c r="V440" s="9"/>
      <c r="X440" s="9"/>
    </row>
    <row r="441">
      <c r="L441" s="9"/>
      <c r="N441" s="9"/>
      <c r="P441" s="9"/>
      <c r="R441" s="9"/>
      <c r="T441" s="9"/>
      <c r="V441" s="9"/>
      <c r="X441" s="9"/>
    </row>
    <row r="442">
      <c r="L442" s="9"/>
      <c r="N442" s="9"/>
      <c r="P442" s="9"/>
      <c r="R442" s="9"/>
      <c r="T442" s="9"/>
      <c r="V442" s="9"/>
      <c r="X442" s="9"/>
    </row>
    <row r="443">
      <c r="L443" s="9"/>
      <c r="N443" s="9"/>
      <c r="P443" s="9"/>
      <c r="R443" s="9"/>
      <c r="T443" s="9"/>
      <c r="V443" s="9"/>
      <c r="X443" s="9"/>
    </row>
    <row r="444">
      <c r="L444" s="9"/>
      <c r="N444" s="9"/>
      <c r="P444" s="9"/>
      <c r="R444" s="9"/>
      <c r="T444" s="9"/>
      <c r="V444" s="9"/>
      <c r="X444" s="9"/>
    </row>
    <row r="445">
      <c r="L445" s="9"/>
      <c r="N445" s="9"/>
      <c r="P445" s="9"/>
      <c r="R445" s="9"/>
      <c r="T445" s="9"/>
      <c r="V445" s="9"/>
      <c r="X445" s="9"/>
    </row>
    <row r="446">
      <c r="L446" s="9"/>
      <c r="N446" s="9"/>
      <c r="P446" s="9"/>
      <c r="R446" s="9"/>
      <c r="T446" s="9"/>
      <c r="V446" s="9"/>
      <c r="X446" s="9"/>
    </row>
    <row r="447">
      <c r="L447" s="9"/>
      <c r="N447" s="9"/>
      <c r="P447" s="9"/>
      <c r="R447" s="9"/>
      <c r="T447" s="9"/>
      <c r="V447" s="9"/>
      <c r="X447" s="9"/>
    </row>
    <row r="448">
      <c r="L448" s="9"/>
      <c r="N448" s="9"/>
      <c r="P448" s="9"/>
      <c r="R448" s="9"/>
      <c r="T448" s="9"/>
      <c r="V448" s="9"/>
      <c r="X448" s="9"/>
    </row>
    <row r="449">
      <c r="L449" s="9"/>
      <c r="N449" s="9"/>
      <c r="P449" s="9"/>
      <c r="R449" s="9"/>
      <c r="T449" s="9"/>
      <c r="V449" s="9"/>
      <c r="X449" s="9"/>
    </row>
    <row r="450">
      <c r="L450" s="9"/>
      <c r="N450" s="9"/>
      <c r="P450" s="9"/>
      <c r="R450" s="9"/>
      <c r="T450" s="9"/>
      <c r="V450" s="9"/>
      <c r="X450" s="9"/>
    </row>
    <row r="451">
      <c r="L451" s="9"/>
      <c r="N451" s="9"/>
      <c r="P451" s="9"/>
      <c r="R451" s="9"/>
      <c r="T451" s="9"/>
      <c r="V451" s="9"/>
      <c r="X451" s="9"/>
    </row>
    <row r="452">
      <c r="L452" s="9"/>
      <c r="N452" s="9"/>
      <c r="P452" s="9"/>
      <c r="R452" s="9"/>
      <c r="T452" s="9"/>
      <c r="V452" s="9"/>
      <c r="X452" s="9"/>
    </row>
    <row r="453">
      <c r="L453" s="9"/>
      <c r="N453" s="9"/>
      <c r="P453" s="9"/>
      <c r="R453" s="9"/>
      <c r="T453" s="9"/>
      <c r="V453" s="9"/>
      <c r="X453" s="9"/>
    </row>
    <row r="454">
      <c r="L454" s="9"/>
      <c r="N454" s="9"/>
      <c r="P454" s="9"/>
      <c r="R454" s="9"/>
      <c r="T454" s="9"/>
      <c r="V454" s="9"/>
      <c r="X454" s="9"/>
    </row>
    <row r="455">
      <c r="L455" s="9"/>
      <c r="N455" s="9"/>
      <c r="P455" s="9"/>
      <c r="R455" s="9"/>
      <c r="T455" s="9"/>
      <c r="V455" s="9"/>
      <c r="X455" s="9"/>
    </row>
    <row r="456">
      <c r="L456" s="9"/>
      <c r="N456" s="9"/>
      <c r="P456" s="9"/>
      <c r="R456" s="9"/>
      <c r="T456" s="9"/>
      <c r="V456" s="9"/>
      <c r="X456" s="9"/>
    </row>
    <row r="457">
      <c r="L457" s="9"/>
      <c r="N457" s="9"/>
      <c r="P457" s="9"/>
      <c r="R457" s="9"/>
      <c r="T457" s="9"/>
      <c r="V457" s="9"/>
      <c r="X457" s="9"/>
    </row>
    <row r="458">
      <c r="L458" s="9"/>
      <c r="N458" s="9"/>
      <c r="P458" s="9"/>
      <c r="R458" s="9"/>
      <c r="T458" s="9"/>
      <c r="V458" s="9"/>
      <c r="X458" s="9"/>
    </row>
    <row r="459">
      <c r="L459" s="9"/>
      <c r="N459" s="9"/>
      <c r="P459" s="9"/>
      <c r="R459" s="9"/>
      <c r="T459" s="9"/>
      <c r="V459" s="9"/>
      <c r="X459" s="9"/>
    </row>
    <row r="460">
      <c r="L460" s="9"/>
      <c r="N460" s="9"/>
      <c r="P460" s="9"/>
      <c r="R460" s="9"/>
      <c r="T460" s="9"/>
      <c r="V460" s="9"/>
      <c r="X460" s="9"/>
    </row>
    <row r="461">
      <c r="L461" s="9"/>
      <c r="N461" s="9"/>
      <c r="P461" s="9"/>
      <c r="R461" s="9"/>
      <c r="T461" s="9"/>
      <c r="V461" s="9"/>
      <c r="X461" s="9"/>
    </row>
    <row r="462">
      <c r="L462" s="9"/>
      <c r="N462" s="9"/>
      <c r="P462" s="9"/>
      <c r="R462" s="9"/>
      <c r="T462" s="9"/>
      <c r="V462" s="9"/>
      <c r="X462" s="9"/>
    </row>
    <row r="463">
      <c r="L463" s="9"/>
      <c r="N463" s="9"/>
      <c r="P463" s="9"/>
      <c r="R463" s="9"/>
      <c r="T463" s="9"/>
      <c r="V463" s="9"/>
      <c r="X463" s="9"/>
    </row>
    <row r="464">
      <c r="L464" s="9"/>
      <c r="N464" s="9"/>
      <c r="P464" s="9"/>
      <c r="R464" s="9"/>
      <c r="T464" s="9"/>
      <c r="V464" s="9"/>
      <c r="X464" s="9"/>
    </row>
    <row r="465">
      <c r="L465" s="9"/>
      <c r="N465" s="9"/>
      <c r="P465" s="9"/>
      <c r="R465" s="9"/>
      <c r="T465" s="9"/>
      <c r="V465" s="9"/>
      <c r="X465" s="9"/>
    </row>
    <row r="466">
      <c r="L466" s="9"/>
      <c r="N466" s="9"/>
      <c r="P466" s="9"/>
      <c r="R466" s="9"/>
      <c r="T466" s="9"/>
      <c r="V466" s="9"/>
      <c r="X466" s="9"/>
    </row>
    <row r="467">
      <c r="L467" s="9"/>
      <c r="N467" s="9"/>
      <c r="P467" s="9"/>
      <c r="R467" s="9"/>
      <c r="T467" s="9"/>
      <c r="V467" s="9"/>
      <c r="X467" s="9"/>
    </row>
    <row r="468">
      <c r="L468" s="9"/>
      <c r="N468" s="9"/>
      <c r="P468" s="9"/>
      <c r="R468" s="9"/>
      <c r="T468" s="9"/>
      <c r="V468" s="9"/>
      <c r="X468" s="9"/>
    </row>
    <row r="469">
      <c r="L469" s="9"/>
      <c r="N469" s="9"/>
      <c r="P469" s="9"/>
      <c r="R469" s="9"/>
      <c r="T469" s="9"/>
      <c r="V469" s="9"/>
      <c r="X469" s="9"/>
    </row>
    <row r="470">
      <c r="L470" s="9"/>
      <c r="N470" s="9"/>
      <c r="P470" s="9"/>
      <c r="R470" s="9"/>
      <c r="T470" s="9"/>
      <c r="V470" s="9"/>
      <c r="X470" s="9"/>
    </row>
    <row r="471">
      <c r="L471" s="9"/>
      <c r="N471" s="9"/>
      <c r="P471" s="9"/>
      <c r="R471" s="9"/>
      <c r="T471" s="9"/>
      <c r="V471" s="9"/>
      <c r="X471" s="9"/>
    </row>
    <row r="472">
      <c r="L472" s="9"/>
      <c r="N472" s="9"/>
      <c r="P472" s="9"/>
      <c r="R472" s="9"/>
      <c r="T472" s="9"/>
      <c r="V472" s="9"/>
      <c r="X472" s="9"/>
    </row>
    <row r="473">
      <c r="L473" s="9"/>
      <c r="N473" s="9"/>
      <c r="P473" s="9"/>
      <c r="R473" s="9"/>
      <c r="T473" s="9"/>
      <c r="V473" s="9"/>
      <c r="X473" s="9"/>
    </row>
    <row r="474">
      <c r="L474" s="9"/>
      <c r="N474" s="9"/>
      <c r="P474" s="9"/>
      <c r="R474" s="9"/>
      <c r="T474" s="9"/>
      <c r="V474" s="9"/>
      <c r="X474" s="9"/>
    </row>
    <row r="475">
      <c r="L475" s="9"/>
      <c r="N475" s="9"/>
      <c r="P475" s="9"/>
      <c r="R475" s="9"/>
      <c r="T475" s="9"/>
      <c r="V475" s="9"/>
      <c r="X475" s="9"/>
    </row>
    <row r="476">
      <c r="L476" s="9"/>
      <c r="N476" s="9"/>
      <c r="P476" s="9"/>
      <c r="R476" s="9"/>
      <c r="T476" s="9"/>
      <c r="V476" s="9"/>
      <c r="X476" s="9"/>
    </row>
    <row r="477">
      <c r="L477" s="9"/>
      <c r="N477" s="9"/>
      <c r="P477" s="9"/>
      <c r="R477" s="9"/>
      <c r="T477" s="9"/>
      <c r="V477" s="9"/>
      <c r="X477" s="9"/>
    </row>
    <row r="478">
      <c r="L478" s="9"/>
      <c r="N478" s="9"/>
      <c r="P478" s="9"/>
      <c r="R478" s="9"/>
      <c r="T478" s="9"/>
      <c r="V478" s="9"/>
      <c r="X478" s="9"/>
    </row>
    <row r="479">
      <c r="L479" s="9"/>
      <c r="N479" s="9"/>
      <c r="P479" s="9"/>
      <c r="R479" s="9"/>
      <c r="T479" s="9"/>
      <c r="V479" s="9"/>
      <c r="X479" s="9"/>
    </row>
    <row r="480">
      <c r="L480" s="9"/>
      <c r="N480" s="9"/>
      <c r="P480" s="9"/>
      <c r="R480" s="9"/>
      <c r="T480" s="9"/>
      <c r="V480" s="9"/>
      <c r="X480" s="9"/>
    </row>
    <row r="481">
      <c r="L481" s="9"/>
      <c r="N481" s="9"/>
      <c r="P481" s="9"/>
      <c r="R481" s="9"/>
      <c r="T481" s="9"/>
      <c r="V481" s="9"/>
      <c r="X481" s="9"/>
    </row>
    <row r="482">
      <c r="L482" s="9"/>
      <c r="N482" s="9"/>
      <c r="P482" s="9"/>
      <c r="R482" s="9"/>
      <c r="T482" s="9"/>
      <c r="V482" s="9"/>
      <c r="X482" s="9"/>
    </row>
    <row r="483">
      <c r="L483" s="9"/>
      <c r="N483" s="9"/>
      <c r="P483" s="9"/>
      <c r="R483" s="9"/>
      <c r="T483" s="9"/>
      <c r="V483" s="9"/>
      <c r="X483" s="9"/>
    </row>
    <row r="484">
      <c r="L484" s="9"/>
      <c r="N484" s="9"/>
      <c r="P484" s="9"/>
      <c r="R484" s="9"/>
      <c r="T484" s="9"/>
      <c r="V484" s="9"/>
      <c r="X484" s="9"/>
    </row>
    <row r="485">
      <c r="L485" s="9"/>
      <c r="N485" s="9"/>
      <c r="P485" s="9"/>
      <c r="R485" s="9"/>
      <c r="T485" s="9"/>
      <c r="V485" s="9"/>
      <c r="X485" s="9"/>
    </row>
    <row r="486">
      <c r="L486" s="9"/>
      <c r="N486" s="9"/>
      <c r="P486" s="9"/>
      <c r="R486" s="9"/>
      <c r="T486" s="9"/>
      <c r="V486" s="9"/>
      <c r="X486" s="9"/>
    </row>
    <row r="487">
      <c r="L487" s="9"/>
      <c r="N487" s="9"/>
      <c r="P487" s="9"/>
      <c r="R487" s="9"/>
      <c r="T487" s="9"/>
      <c r="V487" s="9"/>
      <c r="X487" s="9"/>
    </row>
    <row r="488">
      <c r="L488" s="9"/>
      <c r="N488" s="9"/>
      <c r="P488" s="9"/>
      <c r="R488" s="9"/>
      <c r="T488" s="9"/>
      <c r="V488" s="9"/>
      <c r="X488" s="9"/>
    </row>
    <row r="489">
      <c r="L489" s="9"/>
      <c r="N489" s="9"/>
      <c r="P489" s="9"/>
      <c r="R489" s="9"/>
      <c r="T489" s="9"/>
      <c r="V489" s="9"/>
      <c r="X489" s="9"/>
    </row>
    <row r="490">
      <c r="L490" s="9"/>
      <c r="N490" s="9"/>
      <c r="P490" s="9"/>
      <c r="R490" s="9"/>
      <c r="T490" s="9"/>
      <c r="V490" s="9"/>
      <c r="X490" s="9"/>
    </row>
    <row r="491">
      <c r="L491" s="9"/>
      <c r="N491" s="9"/>
      <c r="P491" s="9"/>
      <c r="R491" s="9"/>
      <c r="T491" s="9"/>
      <c r="V491" s="9"/>
      <c r="X491" s="9"/>
    </row>
    <row r="492">
      <c r="L492" s="9"/>
      <c r="N492" s="9"/>
      <c r="P492" s="9"/>
      <c r="R492" s="9"/>
      <c r="T492" s="9"/>
      <c r="V492" s="9"/>
      <c r="X492" s="9"/>
    </row>
    <row r="493">
      <c r="L493" s="9"/>
      <c r="N493" s="9"/>
      <c r="P493" s="9"/>
      <c r="R493" s="9"/>
      <c r="T493" s="9"/>
      <c r="V493" s="9"/>
      <c r="X493" s="9"/>
    </row>
    <row r="494">
      <c r="L494" s="9"/>
      <c r="N494" s="9"/>
      <c r="P494" s="9"/>
      <c r="R494" s="9"/>
      <c r="T494" s="9"/>
      <c r="V494" s="9"/>
      <c r="X494" s="9"/>
    </row>
    <row r="495">
      <c r="L495" s="9"/>
      <c r="N495" s="9"/>
      <c r="P495" s="9"/>
      <c r="R495" s="9"/>
      <c r="T495" s="9"/>
      <c r="V495" s="9"/>
      <c r="X495" s="9"/>
    </row>
    <row r="496">
      <c r="L496" s="9"/>
      <c r="N496" s="9"/>
      <c r="P496" s="9"/>
      <c r="R496" s="9"/>
      <c r="T496" s="9"/>
      <c r="V496" s="9"/>
      <c r="X496" s="9"/>
    </row>
    <row r="497">
      <c r="L497" s="9"/>
      <c r="N497" s="9"/>
      <c r="P497" s="9"/>
      <c r="R497" s="9"/>
      <c r="T497" s="9"/>
      <c r="V497" s="9"/>
      <c r="X497" s="9"/>
    </row>
    <row r="498">
      <c r="L498" s="9"/>
      <c r="N498" s="9"/>
      <c r="P498" s="9"/>
      <c r="R498" s="9"/>
      <c r="T498" s="9"/>
      <c r="V498" s="9"/>
      <c r="X498" s="9"/>
    </row>
    <row r="499">
      <c r="L499" s="9"/>
      <c r="N499" s="9"/>
      <c r="P499" s="9"/>
      <c r="R499" s="9"/>
      <c r="T499" s="9"/>
      <c r="V499" s="9"/>
      <c r="X499" s="9"/>
    </row>
    <row r="500">
      <c r="L500" s="9"/>
      <c r="N500" s="9"/>
      <c r="P500" s="9"/>
      <c r="R500" s="9"/>
      <c r="T500" s="9"/>
      <c r="V500" s="9"/>
      <c r="X500" s="9"/>
    </row>
    <row r="501">
      <c r="L501" s="9"/>
      <c r="N501" s="9"/>
      <c r="P501" s="9"/>
      <c r="R501" s="9"/>
      <c r="T501" s="9"/>
      <c r="V501" s="9"/>
      <c r="X501" s="9"/>
    </row>
    <row r="502">
      <c r="L502" s="9"/>
      <c r="N502" s="9"/>
      <c r="P502" s="9"/>
      <c r="R502" s="9"/>
      <c r="T502" s="9"/>
      <c r="V502" s="9"/>
      <c r="X502" s="9"/>
    </row>
    <row r="503">
      <c r="L503" s="9"/>
      <c r="N503" s="9"/>
      <c r="P503" s="9"/>
      <c r="R503" s="9"/>
      <c r="T503" s="9"/>
      <c r="V503" s="9"/>
      <c r="X503" s="9"/>
    </row>
    <row r="504">
      <c r="L504" s="9"/>
      <c r="N504" s="9"/>
      <c r="P504" s="9"/>
      <c r="R504" s="9"/>
      <c r="T504" s="9"/>
      <c r="V504" s="9"/>
      <c r="X504" s="9"/>
    </row>
    <row r="505">
      <c r="L505" s="9"/>
      <c r="N505" s="9"/>
      <c r="P505" s="9"/>
      <c r="R505" s="9"/>
      <c r="T505" s="9"/>
      <c r="V505" s="9"/>
      <c r="X505" s="9"/>
    </row>
    <row r="506">
      <c r="L506" s="9"/>
      <c r="N506" s="9"/>
      <c r="P506" s="9"/>
      <c r="R506" s="9"/>
      <c r="T506" s="9"/>
      <c r="V506" s="9"/>
      <c r="X506" s="9"/>
    </row>
    <row r="507">
      <c r="L507" s="9"/>
      <c r="N507" s="9"/>
      <c r="P507" s="9"/>
      <c r="R507" s="9"/>
      <c r="T507" s="9"/>
      <c r="V507" s="9"/>
      <c r="X507" s="9"/>
    </row>
    <row r="508">
      <c r="L508" s="9"/>
      <c r="N508" s="9"/>
      <c r="P508" s="9"/>
      <c r="R508" s="9"/>
      <c r="T508" s="9"/>
      <c r="V508" s="9"/>
      <c r="X508" s="9"/>
    </row>
    <row r="509">
      <c r="L509" s="9"/>
      <c r="N509" s="9"/>
      <c r="P509" s="9"/>
      <c r="R509" s="9"/>
      <c r="T509" s="9"/>
      <c r="V509" s="9"/>
      <c r="X509" s="9"/>
    </row>
    <row r="510">
      <c r="L510" s="9"/>
      <c r="N510" s="9"/>
      <c r="P510" s="9"/>
      <c r="R510" s="9"/>
      <c r="T510" s="9"/>
      <c r="V510" s="9"/>
      <c r="X510" s="9"/>
    </row>
    <row r="511">
      <c r="L511" s="9"/>
      <c r="N511" s="9"/>
      <c r="P511" s="9"/>
      <c r="R511" s="9"/>
      <c r="T511" s="9"/>
      <c r="V511" s="9"/>
      <c r="X511" s="9"/>
    </row>
    <row r="512">
      <c r="L512" s="9"/>
      <c r="N512" s="9"/>
      <c r="P512" s="9"/>
      <c r="R512" s="9"/>
      <c r="T512" s="9"/>
      <c r="V512" s="9"/>
      <c r="X512" s="9"/>
    </row>
    <row r="513">
      <c r="L513" s="9"/>
      <c r="N513" s="9"/>
      <c r="P513" s="9"/>
      <c r="R513" s="9"/>
      <c r="T513" s="9"/>
      <c r="V513" s="9"/>
      <c r="X513" s="9"/>
    </row>
    <row r="514">
      <c r="L514" s="9"/>
      <c r="N514" s="9"/>
      <c r="P514" s="9"/>
      <c r="R514" s="9"/>
      <c r="T514" s="9"/>
      <c r="V514" s="9"/>
      <c r="X514" s="9"/>
    </row>
    <row r="515">
      <c r="L515" s="9"/>
      <c r="N515" s="9"/>
      <c r="P515" s="9"/>
      <c r="R515" s="9"/>
      <c r="T515" s="9"/>
      <c r="V515" s="9"/>
      <c r="X515" s="9"/>
    </row>
    <row r="516">
      <c r="L516" s="9"/>
      <c r="N516" s="9"/>
      <c r="P516" s="9"/>
      <c r="R516" s="9"/>
      <c r="T516" s="9"/>
      <c r="V516" s="9"/>
      <c r="X516" s="9"/>
    </row>
    <row r="517">
      <c r="L517" s="9"/>
      <c r="N517" s="9"/>
      <c r="P517" s="9"/>
      <c r="R517" s="9"/>
      <c r="T517" s="9"/>
      <c r="V517" s="9"/>
      <c r="X517" s="9"/>
    </row>
    <row r="518">
      <c r="L518" s="9"/>
      <c r="N518" s="9"/>
      <c r="P518" s="9"/>
      <c r="R518" s="9"/>
      <c r="T518" s="9"/>
      <c r="V518" s="9"/>
      <c r="X518" s="9"/>
    </row>
    <row r="519">
      <c r="L519" s="9"/>
      <c r="N519" s="9"/>
      <c r="P519" s="9"/>
      <c r="R519" s="9"/>
      <c r="T519" s="9"/>
      <c r="V519" s="9"/>
      <c r="X519" s="9"/>
    </row>
    <row r="520">
      <c r="L520" s="9"/>
      <c r="N520" s="9"/>
      <c r="P520" s="9"/>
      <c r="R520" s="9"/>
      <c r="T520" s="9"/>
      <c r="V520" s="9"/>
      <c r="X520" s="9"/>
    </row>
    <row r="521">
      <c r="L521" s="9"/>
      <c r="N521" s="9"/>
      <c r="P521" s="9"/>
      <c r="R521" s="9"/>
      <c r="T521" s="9"/>
      <c r="V521" s="9"/>
      <c r="X521" s="9"/>
    </row>
    <row r="522">
      <c r="L522" s="9"/>
      <c r="N522" s="9"/>
      <c r="P522" s="9"/>
      <c r="R522" s="9"/>
      <c r="T522" s="9"/>
      <c r="V522" s="9"/>
      <c r="X522" s="9"/>
    </row>
    <row r="523">
      <c r="L523" s="9"/>
      <c r="N523" s="9"/>
      <c r="P523" s="9"/>
      <c r="R523" s="9"/>
      <c r="T523" s="9"/>
      <c r="V523" s="9"/>
      <c r="X523" s="9"/>
    </row>
    <row r="524">
      <c r="L524" s="9"/>
      <c r="N524" s="9"/>
      <c r="P524" s="9"/>
      <c r="R524" s="9"/>
      <c r="T524" s="9"/>
      <c r="V524" s="9"/>
      <c r="X524" s="9"/>
    </row>
    <row r="525">
      <c r="L525" s="9"/>
      <c r="N525" s="9"/>
      <c r="P525" s="9"/>
      <c r="R525" s="9"/>
      <c r="T525" s="9"/>
      <c r="V525" s="9"/>
      <c r="X525" s="9"/>
    </row>
    <row r="526">
      <c r="L526" s="9"/>
      <c r="N526" s="9"/>
      <c r="P526" s="9"/>
      <c r="R526" s="9"/>
      <c r="T526" s="9"/>
      <c r="V526" s="9"/>
      <c r="X526" s="9"/>
    </row>
    <row r="527">
      <c r="L527" s="9"/>
      <c r="N527" s="9"/>
      <c r="P527" s="9"/>
      <c r="R527" s="9"/>
      <c r="T527" s="9"/>
      <c r="V527" s="9"/>
      <c r="X527" s="9"/>
    </row>
    <row r="528">
      <c r="L528" s="9"/>
      <c r="N528" s="9"/>
      <c r="P528" s="9"/>
      <c r="R528" s="9"/>
      <c r="T528" s="9"/>
      <c r="V528" s="9"/>
      <c r="X528" s="9"/>
    </row>
    <row r="529">
      <c r="L529" s="9"/>
      <c r="N529" s="9"/>
      <c r="P529" s="9"/>
      <c r="R529" s="9"/>
      <c r="T529" s="9"/>
      <c r="V529" s="9"/>
      <c r="X529" s="9"/>
    </row>
    <row r="530">
      <c r="L530" s="9"/>
      <c r="N530" s="9"/>
      <c r="P530" s="9"/>
      <c r="R530" s="9"/>
      <c r="T530" s="9"/>
      <c r="V530" s="9"/>
      <c r="X530" s="9"/>
    </row>
    <row r="531">
      <c r="L531" s="9"/>
      <c r="N531" s="9"/>
      <c r="P531" s="9"/>
      <c r="R531" s="9"/>
      <c r="T531" s="9"/>
      <c r="V531" s="9"/>
      <c r="X531" s="9"/>
    </row>
    <row r="532">
      <c r="L532" s="9"/>
      <c r="N532" s="9"/>
      <c r="P532" s="9"/>
      <c r="R532" s="9"/>
      <c r="T532" s="9"/>
      <c r="V532" s="9"/>
      <c r="X532" s="9"/>
    </row>
    <row r="533">
      <c r="L533" s="9"/>
      <c r="N533" s="9"/>
      <c r="P533" s="9"/>
      <c r="R533" s="9"/>
      <c r="T533" s="9"/>
      <c r="V533" s="9"/>
      <c r="X533" s="9"/>
    </row>
    <row r="534">
      <c r="L534" s="9"/>
      <c r="N534" s="9"/>
      <c r="P534" s="9"/>
      <c r="R534" s="9"/>
      <c r="T534" s="9"/>
      <c r="V534" s="9"/>
      <c r="X534" s="9"/>
    </row>
    <row r="535">
      <c r="L535" s="9"/>
      <c r="N535" s="9"/>
      <c r="P535" s="9"/>
      <c r="R535" s="9"/>
      <c r="T535" s="9"/>
      <c r="V535" s="9"/>
      <c r="X535" s="9"/>
    </row>
    <row r="536">
      <c r="L536" s="9"/>
      <c r="N536" s="9"/>
      <c r="P536" s="9"/>
      <c r="R536" s="9"/>
      <c r="T536" s="9"/>
      <c r="V536" s="9"/>
      <c r="X536" s="9"/>
    </row>
    <row r="537">
      <c r="L537" s="9"/>
      <c r="N537" s="9"/>
      <c r="P537" s="9"/>
      <c r="R537" s="9"/>
      <c r="T537" s="9"/>
      <c r="V537" s="9"/>
      <c r="X537" s="9"/>
    </row>
    <row r="538">
      <c r="L538" s="9"/>
      <c r="N538" s="9"/>
      <c r="P538" s="9"/>
      <c r="R538" s="9"/>
      <c r="T538" s="9"/>
      <c r="V538" s="9"/>
      <c r="X538" s="9"/>
    </row>
    <row r="539">
      <c r="L539" s="9"/>
      <c r="N539" s="9"/>
      <c r="P539" s="9"/>
      <c r="R539" s="9"/>
      <c r="T539" s="9"/>
      <c r="V539" s="9"/>
      <c r="X539" s="9"/>
    </row>
    <row r="540">
      <c r="L540" s="9"/>
      <c r="N540" s="9"/>
      <c r="P540" s="9"/>
      <c r="R540" s="9"/>
      <c r="T540" s="9"/>
      <c r="V540" s="9"/>
      <c r="X540" s="9"/>
    </row>
    <row r="541">
      <c r="L541" s="9"/>
      <c r="N541" s="9"/>
      <c r="P541" s="9"/>
      <c r="R541" s="9"/>
      <c r="T541" s="9"/>
      <c r="V541" s="9"/>
      <c r="X541" s="9"/>
    </row>
    <row r="542">
      <c r="L542" s="9"/>
      <c r="N542" s="9"/>
      <c r="P542" s="9"/>
      <c r="R542" s="9"/>
      <c r="T542" s="9"/>
      <c r="V542" s="9"/>
      <c r="X542" s="9"/>
    </row>
    <row r="543">
      <c r="L543" s="9"/>
      <c r="N543" s="9"/>
      <c r="P543" s="9"/>
      <c r="R543" s="9"/>
      <c r="T543" s="9"/>
      <c r="V543" s="9"/>
      <c r="X543" s="9"/>
    </row>
    <row r="544">
      <c r="L544" s="9"/>
      <c r="N544" s="9"/>
      <c r="P544" s="9"/>
      <c r="R544" s="9"/>
      <c r="T544" s="9"/>
      <c r="V544" s="9"/>
      <c r="X544" s="9"/>
    </row>
    <row r="545">
      <c r="L545" s="9"/>
      <c r="N545" s="9"/>
      <c r="P545" s="9"/>
      <c r="R545" s="9"/>
      <c r="T545" s="9"/>
      <c r="V545" s="9"/>
      <c r="X545" s="9"/>
    </row>
    <row r="546">
      <c r="L546" s="9"/>
      <c r="N546" s="9"/>
      <c r="P546" s="9"/>
      <c r="R546" s="9"/>
      <c r="T546" s="9"/>
      <c r="V546" s="9"/>
      <c r="X546" s="9"/>
    </row>
    <row r="547">
      <c r="L547" s="9"/>
      <c r="N547" s="9"/>
      <c r="P547" s="9"/>
      <c r="R547" s="9"/>
      <c r="T547" s="9"/>
      <c r="V547" s="9"/>
      <c r="X547" s="9"/>
    </row>
    <row r="548">
      <c r="L548" s="9"/>
      <c r="N548" s="9"/>
      <c r="P548" s="9"/>
      <c r="R548" s="9"/>
      <c r="T548" s="9"/>
      <c r="V548" s="9"/>
      <c r="X548" s="9"/>
    </row>
    <row r="549">
      <c r="L549" s="9"/>
      <c r="N549" s="9"/>
      <c r="P549" s="9"/>
      <c r="R549" s="9"/>
      <c r="T549" s="9"/>
      <c r="V549" s="9"/>
      <c r="X549" s="9"/>
    </row>
    <row r="550">
      <c r="L550" s="9"/>
      <c r="N550" s="9"/>
      <c r="P550" s="9"/>
      <c r="R550" s="9"/>
      <c r="T550" s="9"/>
      <c r="V550" s="9"/>
      <c r="X550" s="9"/>
    </row>
    <row r="551">
      <c r="L551" s="9"/>
      <c r="N551" s="9"/>
      <c r="P551" s="9"/>
      <c r="R551" s="9"/>
      <c r="T551" s="9"/>
      <c r="V551" s="9"/>
      <c r="X551" s="9"/>
    </row>
    <row r="552">
      <c r="L552" s="9"/>
      <c r="N552" s="9"/>
      <c r="P552" s="9"/>
      <c r="R552" s="9"/>
      <c r="T552" s="9"/>
      <c r="V552" s="9"/>
      <c r="X552" s="9"/>
    </row>
    <row r="553">
      <c r="L553" s="9"/>
      <c r="N553" s="9"/>
      <c r="P553" s="9"/>
      <c r="R553" s="9"/>
      <c r="T553" s="9"/>
      <c r="V553" s="9"/>
      <c r="X553" s="9"/>
    </row>
    <row r="554">
      <c r="L554" s="9"/>
      <c r="N554" s="9"/>
      <c r="P554" s="9"/>
      <c r="R554" s="9"/>
      <c r="T554" s="9"/>
      <c r="V554" s="9"/>
      <c r="X554" s="9"/>
    </row>
    <row r="555">
      <c r="L555" s="9"/>
      <c r="N555" s="9"/>
      <c r="P555" s="9"/>
      <c r="R555" s="9"/>
      <c r="T555" s="9"/>
      <c r="V555" s="9"/>
      <c r="X555" s="9"/>
    </row>
    <row r="556">
      <c r="L556" s="9"/>
      <c r="N556" s="9"/>
      <c r="P556" s="9"/>
      <c r="R556" s="9"/>
      <c r="T556" s="9"/>
      <c r="V556" s="9"/>
      <c r="X556" s="9"/>
    </row>
    <row r="557">
      <c r="L557" s="9"/>
      <c r="N557" s="9"/>
      <c r="P557" s="9"/>
      <c r="R557" s="9"/>
      <c r="T557" s="9"/>
      <c r="V557" s="9"/>
      <c r="X557" s="9"/>
    </row>
    <row r="558">
      <c r="L558" s="9"/>
      <c r="N558" s="9"/>
      <c r="P558" s="9"/>
      <c r="R558" s="9"/>
      <c r="T558" s="9"/>
      <c r="V558" s="9"/>
      <c r="X558" s="9"/>
    </row>
    <row r="559">
      <c r="L559" s="9"/>
      <c r="N559" s="9"/>
      <c r="P559" s="9"/>
      <c r="R559" s="9"/>
      <c r="T559" s="9"/>
      <c r="V559" s="9"/>
      <c r="X559" s="9"/>
    </row>
    <row r="560">
      <c r="L560" s="9"/>
      <c r="N560" s="9"/>
      <c r="P560" s="9"/>
      <c r="R560" s="9"/>
      <c r="T560" s="9"/>
      <c r="V560" s="9"/>
      <c r="X560" s="9"/>
    </row>
    <row r="561">
      <c r="L561" s="9"/>
      <c r="N561" s="9"/>
      <c r="P561" s="9"/>
      <c r="R561" s="9"/>
      <c r="T561" s="9"/>
      <c r="V561" s="9"/>
      <c r="X561" s="9"/>
    </row>
    <row r="562">
      <c r="L562" s="9"/>
      <c r="N562" s="9"/>
      <c r="P562" s="9"/>
      <c r="R562" s="9"/>
      <c r="T562" s="9"/>
      <c r="V562" s="9"/>
      <c r="X562" s="9"/>
    </row>
    <row r="563">
      <c r="L563" s="9"/>
      <c r="N563" s="9"/>
      <c r="P563" s="9"/>
      <c r="R563" s="9"/>
      <c r="T563" s="9"/>
      <c r="V563" s="9"/>
      <c r="X563" s="9"/>
    </row>
    <row r="564">
      <c r="L564" s="9"/>
      <c r="N564" s="9"/>
      <c r="P564" s="9"/>
      <c r="R564" s="9"/>
      <c r="T564" s="9"/>
      <c r="V564" s="9"/>
      <c r="X564" s="9"/>
    </row>
    <row r="565">
      <c r="L565" s="9"/>
      <c r="N565" s="9"/>
      <c r="P565" s="9"/>
      <c r="R565" s="9"/>
      <c r="T565" s="9"/>
      <c r="V565" s="9"/>
      <c r="X565" s="9"/>
    </row>
    <row r="566">
      <c r="L566" s="9"/>
      <c r="N566" s="9"/>
      <c r="P566" s="9"/>
      <c r="R566" s="9"/>
      <c r="T566" s="9"/>
      <c r="V566" s="9"/>
      <c r="X566" s="9"/>
    </row>
    <row r="567">
      <c r="L567" s="9"/>
      <c r="N567" s="9"/>
      <c r="P567" s="9"/>
      <c r="R567" s="9"/>
      <c r="T567" s="9"/>
      <c r="V567" s="9"/>
      <c r="X567" s="9"/>
    </row>
    <row r="568">
      <c r="L568" s="9"/>
      <c r="N568" s="9"/>
      <c r="P568" s="9"/>
      <c r="R568" s="9"/>
      <c r="T568" s="9"/>
      <c r="V568" s="9"/>
      <c r="X568" s="9"/>
    </row>
    <row r="569">
      <c r="L569" s="9"/>
      <c r="N569" s="9"/>
      <c r="P569" s="9"/>
      <c r="R569" s="9"/>
      <c r="T569" s="9"/>
      <c r="V569" s="9"/>
      <c r="X569" s="9"/>
    </row>
    <row r="570">
      <c r="L570" s="9"/>
      <c r="N570" s="9"/>
      <c r="P570" s="9"/>
      <c r="R570" s="9"/>
      <c r="T570" s="9"/>
      <c r="V570" s="9"/>
      <c r="X570" s="9"/>
    </row>
    <row r="571">
      <c r="L571" s="9"/>
      <c r="N571" s="9"/>
      <c r="P571" s="9"/>
      <c r="R571" s="9"/>
      <c r="T571" s="9"/>
      <c r="V571" s="9"/>
      <c r="X571" s="9"/>
    </row>
    <row r="572">
      <c r="L572" s="9"/>
      <c r="N572" s="9"/>
      <c r="P572" s="9"/>
      <c r="R572" s="9"/>
      <c r="T572" s="9"/>
      <c r="V572" s="9"/>
      <c r="X572" s="9"/>
    </row>
    <row r="573">
      <c r="L573" s="9"/>
      <c r="N573" s="9"/>
      <c r="P573" s="9"/>
      <c r="R573" s="9"/>
      <c r="T573" s="9"/>
      <c r="V573" s="9"/>
      <c r="X573" s="9"/>
    </row>
    <row r="574">
      <c r="L574" s="9"/>
      <c r="N574" s="9"/>
      <c r="P574" s="9"/>
      <c r="R574" s="9"/>
      <c r="T574" s="9"/>
      <c r="V574" s="9"/>
      <c r="X574" s="9"/>
    </row>
    <row r="575">
      <c r="L575" s="9"/>
      <c r="N575" s="9"/>
      <c r="P575" s="9"/>
      <c r="R575" s="9"/>
      <c r="T575" s="9"/>
      <c r="V575" s="9"/>
      <c r="X575" s="9"/>
    </row>
    <row r="576">
      <c r="L576" s="9"/>
      <c r="N576" s="9"/>
      <c r="P576" s="9"/>
      <c r="R576" s="9"/>
      <c r="T576" s="9"/>
      <c r="V576" s="9"/>
      <c r="X576" s="9"/>
    </row>
    <row r="577">
      <c r="L577" s="9"/>
      <c r="N577" s="9"/>
      <c r="P577" s="9"/>
      <c r="R577" s="9"/>
      <c r="T577" s="9"/>
      <c r="V577" s="9"/>
      <c r="X577" s="9"/>
    </row>
    <row r="578">
      <c r="L578" s="9"/>
      <c r="N578" s="9"/>
      <c r="P578" s="9"/>
      <c r="R578" s="9"/>
      <c r="T578" s="9"/>
      <c r="V578" s="9"/>
      <c r="X578" s="9"/>
    </row>
    <row r="579">
      <c r="L579" s="9"/>
      <c r="N579" s="9"/>
      <c r="P579" s="9"/>
      <c r="R579" s="9"/>
      <c r="T579" s="9"/>
      <c r="V579" s="9"/>
      <c r="X579" s="9"/>
    </row>
    <row r="580">
      <c r="L580" s="9"/>
      <c r="N580" s="9"/>
      <c r="P580" s="9"/>
      <c r="R580" s="9"/>
      <c r="T580" s="9"/>
      <c r="V580" s="9"/>
      <c r="X580" s="9"/>
    </row>
    <row r="581">
      <c r="L581" s="9"/>
      <c r="N581" s="9"/>
      <c r="P581" s="9"/>
      <c r="R581" s="9"/>
      <c r="T581" s="9"/>
      <c r="V581" s="9"/>
      <c r="X581" s="9"/>
    </row>
    <row r="582">
      <c r="L582" s="9"/>
      <c r="N582" s="9"/>
      <c r="P582" s="9"/>
      <c r="R582" s="9"/>
      <c r="T582" s="9"/>
      <c r="V582" s="9"/>
      <c r="X582" s="9"/>
    </row>
    <row r="583">
      <c r="L583" s="9"/>
      <c r="N583" s="9"/>
      <c r="P583" s="9"/>
      <c r="R583" s="9"/>
      <c r="T583" s="9"/>
      <c r="V583" s="9"/>
      <c r="X583" s="9"/>
    </row>
    <row r="584">
      <c r="L584" s="9"/>
      <c r="N584" s="9"/>
      <c r="P584" s="9"/>
      <c r="R584" s="9"/>
      <c r="T584" s="9"/>
      <c r="V584" s="9"/>
      <c r="X584" s="9"/>
    </row>
    <row r="585">
      <c r="L585" s="9"/>
      <c r="N585" s="9"/>
      <c r="P585" s="9"/>
      <c r="R585" s="9"/>
      <c r="T585" s="9"/>
      <c r="V585" s="9"/>
      <c r="X585" s="9"/>
    </row>
    <row r="586">
      <c r="L586" s="9"/>
      <c r="N586" s="9"/>
      <c r="P586" s="9"/>
      <c r="R586" s="9"/>
      <c r="T586" s="9"/>
      <c r="V586" s="9"/>
      <c r="X586" s="9"/>
    </row>
    <row r="587">
      <c r="L587" s="9"/>
      <c r="N587" s="9"/>
      <c r="P587" s="9"/>
      <c r="R587" s="9"/>
      <c r="T587" s="9"/>
      <c r="V587" s="9"/>
      <c r="X587" s="9"/>
    </row>
    <row r="588">
      <c r="L588" s="9"/>
      <c r="N588" s="9"/>
      <c r="P588" s="9"/>
      <c r="R588" s="9"/>
      <c r="T588" s="9"/>
      <c r="V588" s="9"/>
      <c r="X588" s="9"/>
    </row>
    <row r="589">
      <c r="L589" s="9"/>
      <c r="N589" s="9"/>
      <c r="P589" s="9"/>
      <c r="R589" s="9"/>
      <c r="T589" s="9"/>
      <c r="V589" s="9"/>
      <c r="X589" s="9"/>
    </row>
    <row r="590">
      <c r="L590" s="9"/>
      <c r="N590" s="9"/>
      <c r="P590" s="9"/>
      <c r="R590" s="9"/>
      <c r="T590" s="9"/>
      <c r="V590" s="9"/>
      <c r="X590" s="9"/>
    </row>
    <row r="591">
      <c r="L591" s="9"/>
      <c r="N591" s="9"/>
      <c r="P591" s="9"/>
      <c r="R591" s="9"/>
      <c r="T591" s="9"/>
      <c r="V591" s="9"/>
      <c r="X591" s="9"/>
    </row>
    <row r="592">
      <c r="L592" s="9"/>
      <c r="N592" s="9"/>
      <c r="P592" s="9"/>
      <c r="R592" s="9"/>
      <c r="T592" s="9"/>
      <c r="V592" s="9"/>
      <c r="X592" s="9"/>
    </row>
    <row r="593">
      <c r="L593" s="9"/>
      <c r="N593" s="9"/>
      <c r="P593" s="9"/>
      <c r="R593" s="9"/>
      <c r="T593" s="9"/>
      <c r="V593" s="9"/>
      <c r="X593" s="9"/>
    </row>
    <row r="594">
      <c r="L594" s="9"/>
      <c r="N594" s="9"/>
      <c r="P594" s="9"/>
      <c r="R594" s="9"/>
      <c r="T594" s="9"/>
      <c r="V594" s="9"/>
      <c r="X594" s="9"/>
    </row>
    <row r="595">
      <c r="L595" s="9"/>
      <c r="N595" s="9"/>
      <c r="P595" s="9"/>
      <c r="R595" s="9"/>
      <c r="T595" s="9"/>
      <c r="V595" s="9"/>
      <c r="X595" s="9"/>
    </row>
    <row r="596">
      <c r="L596" s="9"/>
      <c r="N596" s="9"/>
      <c r="P596" s="9"/>
      <c r="R596" s="9"/>
      <c r="T596" s="9"/>
      <c r="V596" s="9"/>
      <c r="X596" s="9"/>
    </row>
    <row r="597">
      <c r="L597" s="9"/>
      <c r="N597" s="9"/>
      <c r="P597" s="9"/>
      <c r="R597" s="9"/>
      <c r="T597" s="9"/>
      <c r="V597" s="9"/>
      <c r="X597" s="9"/>
    </row>
    <row r="598">
      <c r="L598" s="9"/>
      <c r="N598" s="9"/>
      <c r="P598" s="9"/>
      <c r="R598" s="9"/>
      <c r="T598" s="9"/>
      <c r="V598" s="9"/>
      <c r="X598" s="9"/>
    </row>
    <row r="599">
      <c r="L599" s="9"/>
      <c r="N599" s="9"/>
      <c r="P599" s="9"/>
      <c r="R599" s="9"/>
      <c r="T599" s="9"/>
      <c r="V599" s="9"/>
      <c r="X599" s="9"/>
    </row>
    <row r="600">
      <c r="L600" s="9"/>
      <c r="N600" s="9"/>
      <c r="P600" s="9"/>
      <c r="R600" s="9"/>
      <c r="T600" s="9"/>
      <c r="V600" s="9"/>
      <c r="X600" s="9"/>
    </row>
    <row r="601">
      <c r="L601" s="9"/>
      <c r="N601" s="9"/>
      <c r="P601" s="9"/>
      <c r="R601" s="9"/>
      <c r="T601" s="9"/>
      <c r="V601" s="9"/>
      <c r="X601" s="9"/>
    </row>
    <row r="602">
      <c r="L602" s="9"/>
      <c r="N602" s="9"/>
      <c r="P602" s="9"/>
      <c r="R602" s="9"/>
      <c r="T602" s="9"/>
      <c r="V602" s="9"/>
      <c r="X602" s="9"/>
    </row>
    <row r="603">
      <c r="L603" s="9"/>
      <c r="N603" s="9"/>
      <c r="P603" s="9"/>
      <c r="R603" s="9"/>
      <c r="T603" s="9"/>
      <c r="V603" s="9"/>
      <c r="X603" s="9"/>
    </row>
    <row r="604">
      <c r="L604" s="9"/>
      <c r="N604" s="9"/>
      <c r="P604" s="9"/>
      <c r="R604" s="9"/>
      <c r="T604" s="9"/>
      <c r="V604" s="9"/>
      <c r="X604" s="9"/>
    </row>
    <row r="605">
      <c r="L605" s="9"/>
      <c r="N605" s="9"/>
      <c r="P605" s="9"/>
      <c r="R605" s="9"/>
      <c r="T605" s="9"/>
      <c r="V605" s="9"/>
      <c r="X605" s="9"/>
    </row>
    <row r="606">
      <c r="L606" s="9"/>
      <c r="N606" s="9"/>
      <c r="P606" s="9"/>
      <c r="R606" s="9"/>
      <c r="T606" s="9"/>
      <c r="V606" s="9"/>
      <c r="X606" s="9"/>
    </row>
    <row r="607">
      <c r="L607" s="9"/>
      <c r="N607" s="9"/>
      <c r="P607" s="9"/>
      <c r="R607" s="9"/>
      <c r="T607" s="9"/>
      <c r="V607" s="9"/>
      <c r="X607" s="9"/>
    </row>
    <row r="608">
      <c r="L608" s="9"/>
      <c r="N608" s="9"/>
      <c r="P608" s="9"/>
      <c r="R608" s="9"/>
      <c r="T608" s="9"/>
      <c r="V608" s="9"/>
      <c r="X608" s="9"/>
    </row>
    <row r="609">
      <c r="L609" s="9"/>
      <c r="N609" s="9"/>
      <c r="P609" s="9"/>
      <c r="R609" s="9"/>
      <c r="T609" s="9"/>
      <c r="V609" s="9"/>
      <c r="X609" s="9"/>
    </row>
    <row r="610">
      <c r="L610" s="9"/>
      <c r="N610" s="9"/>
      <c r="P610" s="9"/>
      <c r="R610" s="9"/>
      <c r="T610" s="9"/>
      <c r="V610" s="9"/>
      <c r="X610" s="9"/>
    </row>
    <row r="611">
      <c r="L611" s="9"/>
      <c r="N611" s="9"/>
      <c r="P611" s="9"/>
      <c r="R611" s="9"/>
      <c r="T611" s="9"/>
      <c r="V611" s="9"/>
      <c r="X611" s="9"/>
    </row>
    <row r="612">
      <c r="L612" s="9"/>
      <c r="N612" s="9"/>
      <c r="P612" s="9"/>
      <c r="R612" s="9"/>
      <c r="T612" s="9"/>
      <c r="V612" s="9"/>
      <c r="X612" s="9"/>
    </row>
    <row r="613">
      <c r="L613" s="9"/>
      <c r="N613" s="9"/>
      <c r="P613" s="9"/>
      <c r="R613" s="9"/>
      <c r="T613" s="9"/>
      <c r="V613" s="9"/>
      <c r="X613" s="9"/>
    </row>
    <row r="614">
      <c r="L614" s="9"/>
      <c r="N614" s="9"/>
      <c r="P614" s="9"/>
      <c r="R614" s="9"/>
      <c r="T614" s="9"/>
      <c r="V614" s="9"/>
      <c r="X614" s="9"/>
    </row>
    <row r="615">
      <c r="L615" s="9"/>
      <c r="N615" s="9"/>
      <c r="P615" s="9"/>
      <c r="R615" s="9"/>
      <c r="T615" s="9"/>
      <c r="V615" s="9"/>
      <c r="X615" s="9"/>
    </row>
    <row r="616">
      <c r="L616" s="9"/>
      <c r="N616" s="9"/>
      <c r="P616" s="9"/>
      <c r="R616" s="9"/>
      <c r="T616" s="9"/>
      <c r="V616" s="9"/>
      <c r="X616" s="9"/>
    </row>
    <row r="617">
      <c r="L617" s="9"/>
      <c r="N617" s="9"/>
      <c r="P617" s="9"/>
      <c r="R617" s="9"/>
      <c r="T617" s="9"/>
      <c r="V617" s="9"/>
      <c r="X617" s="9"/>
    </row>
    <row r="618">
      <c r="L618" s="9"/>
      <c r="N618" s="9"/>
      <c r="P618" s="9"/>
      <c r="R618" s="9"/>
      <c r="T618" s="9"/>
      <c r="V618" s="9"/>
      <c r="X618" s="9"/>
    </row>
    <row r="619">
      <c r="L619" s="9"/>
      <c r="N619" s="9"/>
      <c r="P619" s="9"/>
      <c r="R619" s="9"/>
      <c r="T619" s="9"/>
      <c r="V619" s="9"/>
      <c r="X619" s="9"/>
    </row>
    <row r="620">
      <c r="L620" s="9"/>
      <c r="N620" s="9"/>
      <c r="P620" s="9"/>
      <c r="R620" s="9"/>
      <c r="T620" s="9"/>
      <c r="V620" s="9"/>
      <c r="X620" s="9"/>
    </row>
    <row r="621">
      <c r="L621" s="9"/>
      <c r="N621" s="9"/>
      <c r="P621" s="9"/>
      <c r="R621" s="9"/>
      <c r="T621" s="9"/>
      <c r="V621" s="9"/>
      <c r="X621" s="9"/>
    </row>
    <row r="622">
      <c r="L622" s="9"/>
      <c r="N622" s="9"/>
      <c r="P622" s="9"/>
      <c r="R622" s="9"/>
      <c r="T622" s="9"/>
      <c r="V622" s="9"/>
      <c r="X622" s="9"/>
    </row>
    <row r="623">
      <c r="L623" s="9"/>
      <c r="N623" s="9"/>
      <c r="P623" s="9"/>
      <c r="R623" s="9"/>
      <c r="T623" s="9"/>
      <c r="V623" s="9"/>
      <c r="X623" s="9"/>
    </row>
    <row r="624">
      <c r="L624" s="9"/>
      <c r="N624" s="9"/>
      <c r="P624" s="9"/>
      <c r="R624" s="9"/>
      <c r="T624" s="9"/>
      <c r="V624" s="9"/>
      <c r="X624" s="9"/>
    </row>
    <row r="625">
      <c r="L625" s="9"/>
      <c r="N625" s="9"/>
      <c r="P625" s="9"/>
      <c r="R625" s="9"/>
      <c r="T625" s="9"/>
      <c r="V625" s="9"/>
      <c r="X625" s="9"/>
    </row>
    <row r="626">
      <c r="L626" s="9"/>
      <c r="N626" s="9"/>
      <c r="P626" s="9"/>
      <c r="R626" s="9"/>
      <c r="T626" s="9"/>
      <c r="V626" s="9"/>
      <c r="X626" s="9"/>
    </row>
    <row r="627">
      <c r="L627" s="9"/>
      <c r="N627" s="9"/>
      <c r="P627" s="9"/>
      <c r="R627" s="9"/>
      <c r="T627" s="9"/>
      <c r="V627" s="9"/>
      <c r="X627" s="9"/>
    </row>
    <row r="628">
      <c r="L628" s="9"/>
      <c r="N628" s="9"/>
      <c r="P628" s="9"/>
      <c r="R628" s="9"/>
      <c r="T628" s="9"/>
      <c r="V628" s="9"/>
      <c r="X628" s="9"/>
    </row>
    <row r="629">
      <c r="L629" s="9"/>
      <c r="N629" s="9"/>
      <c r="P629" s="9"/>
      <c r="R629" s="9"/>
      <c r="T629" s="9"/>
      <c r="V629" s="9"/>
      <c r="X629" s="9"/>
    </row>
    <row r="630">
      <c r="L630" s="9"/>
      <c r="N630" s="9"/>
      <c r="P630" s="9"/>
      <c r="R630" s="9"/>
      <c r="T630" s="9"/>
      <c r="V630" s="9"/>
      <c r="X630" s="9"/>
    </row>
    <row r="631">
      <c r="L631" s="9"/>
      <c r="N631" s="9"/>
      <c r="P631" s="9"/>
      <c r="R631" s="9"/>
      <c r="T631" s="9"/>
      <c r="V631" s="9"/>
      <c r="X631" s="9"/>
    </row>
    <row r="632">
      <c r="L632" s="9"/>
      <c r="N632" s="9"/>
      <c r="P632" s="9"/>
      <c r="R632" s="9"/>
      <c r="T632" s="9"/>
      <c r="V632" s="9"/>
      <c r="X632" s="9"/>
    </row>
    <row r="633">
      <c r="L633" s="9"/>
      <c r="N633" s="9"/>
      <c r="P633" s="9"/>
      <c r="R633" s="9"/>
      <c r="T633" s="9"/>
      <c r="V633" s="9"/>
      <c r="X633" s="9"/>
    </row>
    <row r="634">
      <c r="L634" s="9"/>
      <c r="N634" s="9"/>
      <c r="P634" s="9"/>
      <c r="R634" s="9"/>
      <c r="T634" s="9"/>
      <c r="V634" s="9"/>
      <c r="X634" s="9"/>
    </row>
    <row r="635">
      <c r="L635" s="9"/>
      <c r="N635" s="9"/>
      <c r="P635" s="9"/>
      <c r="R635" s="9"/>
      <c r="T635" s="9"/>
      <c r="V635" s="9"/>
      <c r="X635" s="9"/>
    </row>
    <row r="636">
      <c r="L636" s="9"/>
      <c r="N636" s="9"/>
      <c r="P636" s="9"/>
      <c r="R636" s="9"/>
      <c r="T636" s="9"/>
      <c r="V636" s="9"/>
      <c r="X636" s="9"/>
    </row>
    <row r="637">
      <c r="L637" s="9"/>
      <c r="N637" s="9"/>
      <c r="P637" s="9"/>
      <c r="R637" s="9"/>
      <c r="T637" s="9"/>
      <c r="V637" s="9"/>
      <c r="X637" s="9"/>
    </row>
    <row r="638">
      <c r="L638" s="9"/>
      <c r="N638" s="9"/>
      <c r="P638" s="9"/>
      <c r="R638" s="9"/>
      <c r="T638" s="9"/>
      <c r="V638" s="9"/>
      <c r="X638" s="9"/>
    </row>
    <row r="639">
      <c r="L639" s="9"/>
      <c r="N639" s="9"/>
      <c r="P639" s="9"/>
      <c r="R639" s="9"/>
      <c r="T639" s="9"/>
      <c r="V639" s="9"/>
      <c r="X639" s="9"/>
    </row>
    <row r="640">
      <c r="L640" s="9"/>
      <c r="N640" s="9"/>
      <c r="P640" s="9"/>
      <c r="R640" s="9"/>
      <c r="T640" s="9"/>
      <c r="V640" s="9"/>
      <c r="X640" s="9"/>
    </row>
    <row r="641">
      <c r="L641" s="9"/>
      <c r="N641" s="9"/>
      <c r="P641" s="9"/>
      <c r="R641" s="9"/>
      <c r="T641" s="9"/>
      <c r="V641" s="9"/>
      <c r="X641" s="9"/>
    </row>
    <row r="642">
      <c r="L642" s="9"/>
      <c r="N642" s="9"/>
      <c r="P642" s="9"/>
      <c r="R642" s="9"/>
      <c r="T642" s="9"/>
      <c r="V642" s="9"/>
      <c r="X642" s="9"/>
    </row>
    <row r="643">
      <c r="L643" s="9"/>
      <c r="N643" s="9"/>
      <c r="P643" s="9"/>
      <c r="R643" s="9"/>
      <c r="T643" s="9"/>
      <c r="V643" s="9"/>
      <c r="X643" s="9"/>
    </row>
    <row r="644">
      <c r="L644" s="9"/>
      <c r="N644" s="9"/>
      <c r="P644" s="9"/>
      <c r="R644" s="9"/>
      <c r="T644" s="9"/>
      <c r="V644" s="9"/>
      <c r="X644" s="9"/>
    </row>
    <row r="645">
      <c r="L645" s="9"/>
      <c r="N645" s="9"/>
      <c r="P645" s="9"/>
      <c r="R645" s="9"/>
      <c r="T645" s="9"/>
      <c r="V645" s="9"/>
      <c r="X645" s="9"/>
    </row>
    <row r="646">
      <c r="L646" s="9"/>
      <c r="N646" s="9"/>
      <c r="P646" s="9"/>
      <c r="R646" s="9"/>
      <c r="T646" s="9"/>
      <c r="V646" s="9"/>
      <c r="X646" s="9"/>
    </row>
    <row r="647">
      <c r="L647" s="9"/>
      <c r="N647" s="9"/>
      <c r="P647" s="9"/>
      <c r="R647" s="9"/>
      <c r="T647" s="9"/>
      <c r="V647" s="9"/>
      <c r="X647" s="9"/>
    </row>
    <row r="648">
      <c r="L648" s="9"/>
      <c r="N648" s="9"/>
      <c r="P648" s="9"/>
      <c r="R648" s="9"/>
      <c r="T648" s="9"/>
      <c r="V648" s="9"/>
      <c r="X648" s="9"/>
    </row>
    <row r="649">
      <c r="L649" s="9"/>
      <c r="N649" s="9"/>
      <c r="P649" s="9"/>
      <c r="R649" s="9"/>
      <c r="T649" s="9"/>
      <c r="V649" s="9"/>
      <c r="X649" s="9"/>
    </row>
    <row r="650">
      <c r="L650" s="9"/>
      <c r="N650" s="9"/>
      <c r="P650" s="9"/>
      <c r="R650" s="9"/>
      <c r="T650" s="9"/>
      <c r="V650" s="9"/>
      <c r="X650" s="9"/>
    </row>
    <row r="651">
      <c r="L651" s="9"/>
      <c r="N651" s="9"/>
      <c r="P651" s="9"/>
      <c r="R651" s="9"/>
      <c r="T651" s="9"/>
      <c r="V651" s="9"/>
      <c r="X651" s="9"/>
    </row>
    <row r="652">
      <c r="L652" s="9"/>
      <c r="N652" s="9"/>
      <c r="P652" s="9"/>
      <c r="R652" s="9"/>
      <c r="T652" s="9"/>
      <c r="V652" s="9"/>
      <c r="X652" s="9"/>
    </row>
    <row r="653">
      <c r="L653" s="9"/>
      <c r="N653" s="9"/>
      <c r="P653" s="9"/>
      <c r="R653" s="9"/>
      <c r="T653" s="9"/>
      <c r="V653" s="9"/>
      <c r="X653" s="9"/>
    </row>
    <row r="654">
      <c r="L654" s="9"/>
      <c r="N654" s="9"/>
      <c r="P654" s="9"/>
      <c r="R654" s="9"/>
      <c r="T654" s="9"/>
      <c r="V654" s="9"/>
      <c r="X654" s="9"/>
    </row>
    <row r="655">
      <c r="L655" s="9"/>
      <c r="N655" s="9"/>
      <c r="P655" s="9"/>
      <c r="R655" s="9"/>
      <c r="T655" s="9"/>
      <c r="V655" s="9"/>
      <c r="X655" s="9"/>
    </row>
    <row r="656">
      <c r="L656" s="9"/>
      <c r="N656" s="9"/>
      <c r="P656" s="9"/>
      <c r="R656" s="9"/>
      <c r="T656" s="9"/>
      <c r="V656" s="9"/>
      <c r="X656" s="9"/>
    </row>
    <row r="657">
      <c r="L657" s="9"/>
      <c r="N657" s="9"/>
      <c r="P657" s="9"/>
      <c r="R657" s="9"/>
      <c r="T657" s="9"/>
      <c r="V657" s="9"/>
      <c r="X657" s="9"/>
    </row>
    <row r="658">
      <c r="L658" s="9"/>
      <c r="N658" s="9"/>
      <c r="P658" s="9"/>
      <c r="R658" s="9"/>
      <c r="T658" s="9"/>
      <c r="V658" s="9"/>
      <c r="X658" s="9"/>
    </row>
    <row r="659">
      <c r="L659" s="9"/>
      <c r="N659" s="9"/>
      <c r="P659" s="9"/>
      <c r="R659" s="9"/>
      <c r="T659" s="9"/>
      <c r="V659" s="9"/>
      <c r="X659" s="9"/>
    </row>
    <row r="660">
      <c r="L660" s="9"/>
      <c r="N660" s="9"/>
      <c r="P660" s="9"/>
      <c r="R660" s="9"/>
      <c r="T660" s="9"/>
      <c r="V660" s="9"/>
      <c r="X660" s="9"/>
    </row>
    <row r="661">
      <c r="L661" s="9"/>
      <c r="N661" s="9"/>
      <c r="P661" s="9"/>
      <c r="R661" s="9"/>
      <c r="T661" s="9"/>
      <c r="V661" s="9"/>
      <c r="X661" s="9"/>
    </row>
    <row r="662">
      <c r="L662" s="9"/>
      <c r="N662" s="9"/>
      <c r="P662" s="9"/>
      <c r="R662" s="9"/>
      <c r="T662" s="9"/>
      <c r="V662" s="9"/>
      <c r="X662" s="9"/>
    </row>
    <row r="663">
      <c r="L663" s="9"/>
      <c r="N663" s="9"/>
      <c r="P663" s="9"/>
      <c r="R663" s="9"/>
      <c r="T663" s="9"/>
      <c r="V663" s="9"/>
      <c r="X663" s="9"/>
    </row>
    <row r="664">
      <c r="L664" s="9"/>
      <c r="N664" s="9"/>
      <c r="P664" s="9"/>
      <c r="R664" s="9"/>
      <c r="T664" s="9"/>
      <c r="V664" s="9"/>
      <c r="X664" s="9"/>
    </row>
    <row r="665">
      <c r="L665" s="9"/>
      <c r="N665" s="9"/>
      <c r="P665" s="9"/>
      <c r="R665" s="9"/>
      <c r="T665" s="9"/>
      <c r="V665" s="9"/>
      <c r="X665" s="9"/>
    </row>
    <row r="666">
      <c r="L666" s="9"/>
      <c r="N666" s="9"/>
      <c r="P666" s="9"/>
      <c r="R666" s="9"/>
      <c r="T666" s="9"/>
      <c r="V666" s="9"/>
      <c r="X666" s="9"/>
    </row>
    <row r="667">
      <c r="L667" s="9"/>
      <c r="N667" s="9"/>
      <c r="P667" s="9"/>
      <c r="R667" s="9"/>
      <c r="T667" s="9"/>
      <c r="V667" s="9"/>
      <c r="X667" s="9"/>
    </row>
    <row r="668">
      <c r="L668" s="9"/>
      <c r="N668" s="9"/>
      <c r="P668" s="9"/>
      <c r="R668" s="9"/>
      <c r="T668" s="9"/>
      <c r="V668" s="9"/>
      <c r="X668" s="9"/>
    </row>
    <row r="669">
      <c r="L669" s="9"/>
      <c r="N669" s="9"/>
      <c r="P669" s="9"/>
      <c r="R669" s="9"/>
      <c r="T669" s="9"/>
      <c r="V669" s="9"/>
      <c r="X669" s="9"/>
    </row>
    <row r="670">
      <c r="L670" s="9"/>
      <c r="N670" s="9"/>
      <c r="P670" s="9"/>
      <c r="R670" s="9"/>
      <c r="T670" s="9"/>
      <c r="V670" s="9"/>
      <c r="X670" s="9"/>
    </row>
    <row r="671">
      <c r="L671" s="9"/>
      <c r="N671" s="9"/>
      <c r="P671" s="9"/>
      <c r="R671" s="9"/>
      <c r="T671" s="9"/>
      <c r="V671" s="9"/>
      <c r="X671" s="9"/>
    </row>
    <row r="672">
      <c r="L672" s="9"/>
      <c r="N672" s="9"/>
      <c r="P672" s="9"/>
      <c r="R672" s="9"/>
      <c r="T672" s="9"/>
      <c r="V672" s="9"/>
      <c r="X672" s="9"/>
    </row>
    <row r="673">
      <c r="L673" s="9"/>
      <c r="N673" s="9"/>
      <c r="P673" s="9"/>
      <c r="R673" s="9"/>
      <c r="T673" s="9"/>
      <c r="V673" s="9"/>
      <c r="X673" s="9"/>
    </row>
    <row r="674">
      <c r="L674" s="9"/>
      <c r="N674" s="9"/>
      <c r="P674" s="9"/>
      <c r="R674" s="9"/>
      <c r="T674" s="9"/>
      <c r="V674" s="9"/>
      <c r="X674" s="9"/>
    </row>
    <row r="675">
      <c r="L675" s="9"/>
      <c r="N675" s="9"/>
      <c r="P675" s="9"/>
      <c r="R675" s="9"/>
      <c r="T675" s="9"/>
      <c r="V675" s="9"/>
      <c r="X675" s="9"/>
    </row>
    <row r="676">
      <c r="L676" s="9"/>
      <c r="N676" s="9"/>
      <c r="P676" s="9"/>
      <c r="R676" s="9"/>
      <c r="T676" s="9"/>
      <c r="V676" s="9"/>
      <c r="X676" s="9"/>
    </row>
    <row r="677">
      <c r="L677" s="9"/>
      <c r="N677" s="9"/>
      <c r="P677" s="9"/>
      <c r="R677" s="9"/>
      <c r="T677" s="9"/>
      <c r="V677" s="9"/>
      <c r="X677" s="9"/>
    </row>
    <row r="678">
      <c r="L678" s="9"/>
      <c r="N678" s="9"/>
      <c r="P678" s="9"/>
      <c r="R678" s="9"/>
      <c r="T678" s="9"/>
      <c r="V678" s="9"/>
      <c r="X678" s="9"/>
    </row>
    <row r="679">
      <c r="L679" s="9"/>
      <c r="N679" s="9"/>
      <c r="P679" s="9"/>
      <c r="R679" s="9"/>
      <c r="T679" s="9"/>
      <c r="V679" s="9"/>
      <c r="X679" s="9"/>
    </row>
    <row r="680">
      <c r="L680" s="9"/>
      <c r="N680" s="9"/>
      <c r="P680" s="9"/>
      <c r="R680" s="9"/>
      <c r="T680" s="9"/>
      <c r="V680" s="9"/>
      <c r="X680" s="9"/>
    </row>
    <row r="681">
      <c r="L681" s="9"/>
      <c r="N681" s="9"/>
      <c r="P681" s="9"/>
      <c r="R681" s="9"/>
      <c r="T681" s="9"/>
      <c r="V681" s="9"/>
      <c r="X681" s="9"/>
    </row>
    <row r="682">
      <c r="L682" s="9"/>
      <c r="N682" s="9"/>
      <c r="P682" s="9"/>
      <c r="R682" s="9"/>
      <c r="T682" s="9"/>
      <c r="V682" s="9"/>
      <c r="X682" s="9"/>
    </row>
    <row r="683">
      <c r="L683" s="9"/>
      <c r="N683" s="9"/>
      <c r="P683" s="9"/>
      <c r="R683" s="9"/>
      <c r="T683" s="9"/>
      <c r="V683" s="9"/>
      <c r="X683" s="9"/>
    </row>
    <row r="684">
      <c r="L684" s="9"/>
      <c r="N684" s="9"/>
      <c r="P684" s="9"/>
      <c r="R684" s="9"/>
      <c r="T684" s="9"/>
      <c r="V684" s="9"/>
      <c r="X684" s="9"/>
    </row>
    <row r="685">
      <c r="L685" s="9"/>
      <c r="N685" s="9"/>
      <c r="P685" s="9"/>
      <c r="R685" s="9"/>
      <c r="T685" s="9"/>
      <c r="V685" s="9"/>
      <c r="X685" s="9"/>
    </row>
    <row r="686">
      <c r="L686" s="9"/>
      <c r="N686" s="9"/>
      <c r="P686" s="9"/>
      <c r="R686" s="9"/>
      <c r="T686" s="9"/>
      <c r="V686" s="9"/>
      <c r="X686" s="9"/>
    </row>
    <row r="687">
      <c r="L687" s="9"/>
      <c r="N687" s="9"/>
      <c r="P687" s="9"/>
      <c r="R687" s="9"/>
      <c r="T687" s="9"/>
      <c r="V687" s="9"/>
      <c r="X687" s="9"/>
    </row>
    <row r="688">
      <c r="L688" s="9"/>
      <c r="N688" s="9"/>
      <c r="P688" s="9"/>
      <c r="R688" s="9"/>
      <c r="T688" s="9"/>
      <c r="V688" s="9"/>
      <c r="X688" s="9"/>
    </row>
    <row r="689">
      <c r="L689" s="9"/>
      <c r="N689" s="9"/>
      <c r="P689" s="9"/>
      <c r="R689" s="9"/>
      <c r="T689" s="9"/>
      <c r="V689" s="9"/>
      <c r="X689" s="9"/>
    </row>
    <row r="690">
      <c r="L690" s="9"/>
      <c r="N690" s="9"/>
      <c r="P690" s="9"/>
      <c r="R690" s="9"/>
      <c r="T690" s="9"/>
      <c r="V690" s="9"/>
      <c r="X690" s="9"/>
    </row>
    <row r="691">
      <c r="L691" s="9"/>
      <c r="N691" s="9"/>
      <c r="P691" s="9"/>
      <c r="R691" s="9"/>
      <c r="T691" s="9"/>
      <c r="V691" s="9"/>
      <c r="X691" s="9"/>
    </row>
    <row r="692">
      <c r="L692" s="9"/>
      <c r="N692" s="9"/>
      <c r="P692" s="9"/>
      <c r="R692" s="9"/>
      <c r="T692" s="9"/>
      <c r="V692" s="9"/>
      <c r="X692" s="9"/>
    </row>
    <row r="693">
      <c r="L693" s="9"/>
      <c r="N693" s="9"/>
      <c r="P693" s="9"/>
      <c r="R693" s="9"/>
      <c r="T693" s="9"/>
      <c r="V693" s="9"/>
      <c r="X693" s="9"/>
    </row>
    <row r="694">
      <c r="L694" s="9"/>
      <c r="N694" s="9"/>
      <c r="P694" s="9"/>
      <c r="R694" s="9"/>
      <c r="T694" s="9"/>
      <c r="V694" s="9"/>
      <c r="X694" s="9"/>
    </row>
    <row r="695">
      <c r="L695" s="9"/>
      <c r="N695" s="9"/>
      <c r="P695" s="9"/>
      <c r="R695" s="9"/>
      <c r="T695" s="9"/>
      <c r="V695" s="9"/>
      <c r="X695" s="9"/>
    </row>
    <row r="696">
      <c r="L696" s="9"/>
      <c r="N696" s="9"/>
      <c r="P696" s="9"/>
      <c r="R696" s="9"/>
      <c r="T696" s="9"/>
      <c r="V696" s="9"/>
      <c r="X696" s="9"/>
    </row>
    <row r="697">
      <c r="L697" s="9"/>
      <c r="N697" s="9"/>
      <c r="P697" s="9"/>
      <c r="R697" s="9"/>
      <c r="T697" s="9"/>
      <c r="V697" s="9"/>
      <c r="X697" s="9"/>
    </row>
    <row r="698">
      <c r="L698" s="9"/>
      <c r="N698" s="9"/>
      <c r="P698" s="9"/>
      <c r="R698" s="9"/>
      <c r="T698" s="9"/>
      <c r="V698" s="9"/>
      <c r="X698" s="9"/>
    </row>
    <row r="699">
      <c r="L699" s="9"/>
      <c r="N699" s="9"/>
      <c r="P699" s="9"/>
      <c r="R699" s="9"/>
      <c r="T699" s="9"/>
      <c r="V699" s="9"/>
      <c r="X699" s="9"/>
    </row>
    <row r="700">
      <c r="L700" s="9"/>
      <c r="N700" s="9"/>
      <c r="P700" s="9"/>
      <c r="R700" s="9"/>
      <c r="T700" s="9"/>
      <c r="V700" s="9"/>
      <c r="X700" s="9"/>
    </row>
    <row r="701">
      <c r="L701" s="9"/>
      <c r="N701" s="9"/>
      <c r="P701" s="9"/>
      <c r="R701" s="9"/>
      <c r="T701" s="9"/>
      <c r="V701" s="9"/>
      <c r="X701" s="9"/>
    </row>
    <row r="702">
      <c r="L702" s="9"/>
      <c r="N702" s="9"/>
      <c r="P702" s="9"/>
      <c r="R702" s="9"/>
      <c r="T702" s="9"/>
      <c r="V702" s="9"/>
      <c r="X702" s="9"/>
    </row>
    <row r="703">
      <c r="L703" s="9"/>
      <c r="N703" s="9"/>
      <c r="P703" s="9"/>
      <c r="R703" s="9"/>
      <c r="T703" s="9"/>
      <c r="V703" s="9"/>
      <c r="X703" s="9"/>
    </row>
    <row r="704">
      <c r="L704" s="9"/>
      <c r="N704" s="9"/>
      <c r="P704" s="9"/>
      <c r="R704" s="9"/>
      <c r="T704" s="9"/>
      <c r="V704" s="9"/>
      <c r="X704" s="9"/>
    </row>
    <row r="705">
      <c r="L705" s="9"/>
      <c r="N705" s="9"/>
      <c r="P705" s="9"/>
      <c r="R705" s="9"/>
      <c r="T705" s="9"/>
      <c r="V705" s="9"/>
      <c r="X705" s="9"/>
    </row>
    <row r="706">
      <c r="L706" s="9"/>
      <c r="N706" s="9"/>
      <c r="P706" s="9"/>
      <c r="R706" s="9"/>
      <c r="T706" s="9"/>
      <c r="V706" s="9"/>
      <c r="X706" s="9"/>
    </row>
    <row r="707">
      <c r="L707" s="9"/>
      <c r="N707" s="9"/>
      <c r="P707" s="9"/>
      <c r="R707" s="9"/>
      <c r="T707" s="9"/>
      <c r="V707" s="9"/>
      <c r="X707" s="9"/>
    </row>
    <row r="708">
      <c r="L708" s="9"/>
      <c r="N708" s="9"/>
      <c r="P708" s="9"/>
      <c r="R708" s="9"/>
      <c r="T708" s="9"/>
      <c r="V708" s="9"/>
      <c r="X708" s="9"/>
    </row>
    <row r="709">
      <c r="L709" s="9"/>
      <c r="N709" s="9"/>
      <c r="P709" s="9"/>
      <c r="R709" s="9"/>
      <c r="T709" s="9"/>
      <c r="V709" s="9"/>
      <c r="X709" s="9"/>
    </row>
    <row r="710">
      <c r="L710" s="9"/>
      <c r="N710" s="9"/>
      <c r="P710" s="9"/>
      <c r="R710" s="9"/>
      <c r="T710" s="9"/>
      <c r="V710" s="9"/>
      <c r="X710" s="9"/>
    </row>
    <row r="711">
      <c r="L711" s="9"/>
      <c r="N711" s="9"/>
      <c r="P711" s="9"/>
      <c r="R711" s="9"/>
      <c r="T711" s="9"/>
      <c r="V711" s="9"/>
      <c r="X711" s="9"/>
    </row>
    <row r="712">
      <c r="L712" s="9"/>
      <c r="N712" s="9"/>
      <c r="P712" s="9"/>
      <c r="R712" s="9"/>
      <c r="T712" s="9"/>
      <c r="V712" s="9"/>
      <c r="X712" s="9"/>
    </row>
    <row r="713">
      <c r="L713" s="9"/>
      <c r="N713" s="9"/>
      <c r="P713" s="9"/>
      <c r="R713" s="9"/>
      <c r="T713" s="9"/>
      <c r="V713" s="9"/>
      <c r="X713" s="9"/>
    </row>
    <row r="714">
      <c r="L714" s="9"/>
      <c r="N714" s="9"/>
      <c r="P714" s="9"/>
      <c r="R714" s="9"/>
      <c r="T714" s="9"/>
      <c r="V714" s="9"/>
      <c r="X714" s="9"/>
    </row>
    <row r="715">
      <c r="L715" s="9"/>
      <c r="N715" s="9"/>
      <c r="P715" s="9"/>
      <c r="R715" s="9"/>
      <c r="T715" s="9"/>
      <c r="V715" s="9"/>
      <c r="X715" s="9"/>
    </row>
    <row r="716">
      <c r="L716" s="9"/>
      <c r="N716" s="9"/>
      <c r="P716" s="9"/>
      <c r="R716" s="9"/>
      <c r="T716" s="9"/>
      <c r="V716" s="9"/>
      <c r="X716" s="9"/>
    </row>
    <row r="717">
      <c r="L717" s="9"/>
      <c r="N717" s="9"/>
      <c r="P717" s="9"/>
      <c r="R717" s="9"/>
      <c r="T717" s="9"/>
      <c r="V717" s="9"/>
      <c r="X717" s="9"/>
    </row>
    <row r="718">
      <c r="L718" s="9"/>
      <c r="N718" s="9"/>
      <c r="P718" s="9"/>
      <c r="R718" s="9"/>
      <c r="T718" s="9"/>
      <c r="V718" s="9"/>
      <c r="X718" s="9"/>
    </row>
    <row r="719">
      <c r="L719" s="9"/>
      <c r="N719" s="9"/>
      <c r="P719" s="9"/>
      <c r="R719" s="9"/>
      <c r="T719" s="9"/>
      <c r="V719" s="9"/>
      <c r="X719" s="9"/>
    </row>
    <row r="720">
      <c r="L720" s="9"/>
      <c r="N720" s="9"/>
      <c r="P720" s="9"/>
      <c r="R720" s="9"/>
      <c r="T720" s="9"/>
      <c r="V720" s="9"/>
      <c r="X720" s="9"/>
    </row>
    <row r="721">
      <c r="L721" s="9"/>
      <c r="N721" s="9"/>
      <c r="P721" s="9"/>
      <c r="R721" s="9"/>
      <c r="T721" s="9"/>
      <c r="V721" s="9"/>
      <c r="X721" s="9"/>
    </row>
    <row r="722">
      <c r="L722" s="9"/>
      <c r="N722" s="9"/>
      <c r="P722" s="9"/>
      <c r="R722" s="9"/>
      <c r="T722" s="9"/>
      <c r="V722" s="9"/>
      <c r="X722" s="9"/>
    </row>
    <row r="723">
      <c r="L723" s="9"/>
      <c r="N723" s="9"/>
      <c r="P723" s="9"/>
      <c r="R723" s="9"/>
      <c r="T723" s="9"/>
      <c r="V723" s="9"/>
      <c r="X723" s="9"/>
    </row>
    <row r="724">
      <c r="L724" s="9"/>
      <c r="N724" s="9"/>
      <c r="P724" s="9"/>
      <c r="R724" s="9"/>
      <c r="T724" s="9"/>
      <c r="V724" s="9"/>
      <c r="X724" s="9"/>
    </row>
    <row r="725">
      <c r="L725" s="9"/>
      <c r="N725" s="9"/>
      <c r="P725" s="9"/>
      <c r="R725" s="9"/>
      <c r="T725" s="9"/>
      <c r="V725" s="9"/>
      <c r="X725" s="9"/>
    </row>
    <row r="726">
      <c r="L726" s="9"/>
      <c r="N726" s="9"/>
      <c r="P726" s="9"/>
      <c r="R726" s="9"/>
      <c r="T726" s="9"/>
      <c r="V726" s="9"/>
      <c r="X726" s="9"/>
    </row>
    <row r="727">
      <c r="L727" s="9"/>
      <c r="N727" s="9"/>
      <c r="P727" s="9"/>
      <c r="R727" s="9"/>
      <c r="T727" s="9"/>
      <c r="V727" s="9"/>
      <c r="X727" s="9"/>
    </row>
    <row r="728">
      <c r="L728" s="9"/>
      <c r="N728" s="9"/>
      <c r="P728" s="9"/>
      <c r="R728" s="9"/>
      <c r="T728" s="9"/>
      <c r="V728" s="9"/>
      <c r="X728" s="9"/>
    </row>
    <row r="729">
      <c r="L729" s="9"/>
      <c r="N729" s="9"/>
      <c r="P729" s="9"/>
      <c r="R729" s="9"/>
      <c r="T729" s="9"/>
      <c r="V729" s="9"/>
      <c r="X729" s="9"/>
    </row>
    <row r="730">
      <c r="L730" s="9"/>
      <c r="N730" s="9"/>
      <c r="P730" s="9"/>
      <c r="R730" s="9"/>
      <c r="T730" s="9"/>
      <c r="V730" s="9"/>
      <c r="X730" s="9"/>
    </row>
    <row r="731">
      <c r="L731" s="9"/>
      <c r="N731" s="9"/>
      <c r="P731" s="9"/>
      <c r="R731" s="9"/>
      <c r="T731" s="9"/>
      <c r="V731" s="9"/>
      <c r="X731" s="9"/>
    </row>
    <row r="732">
      <c r="L732" s="9"/>
      <c r="N732" s="9"/>
      <c r="P732" s="9"/>
      <c r="R732" s="9"/>
      <c r="T732" s="9"/>
      <c r="V732" s="9"/>
      <c r="X732" s="9"/>
    </row>
    <row r="733">
      <c r="L733" s="9"/>
      <c r="N733" s="9"/>
      <c r="P733" s="9"/>
      <c r="R733" s="9"/>
      <c r="T733" s="9"/>
      <c r="V733" s="9"/>
      <c r="X733" s="9"/>
    </row>
    <row r="734">
      <c r="L734" s="9"/>
      <c r="N734" s="9"/>
      <c r="P734" s="9"/>
      <c r="R734" s="9"/>
      <c r="T734" s="9"/>
      <c r="V734" s="9"/>
      <c r="X734" s="9"/>
    </row>
    <row r="735">
      <c r="L735" s="9"/>
      <c r="N735" s="9"/>
      <c r="P735" s="9"/>
      <c r="R735" s="9"/>
      <c r="T735" s="9"/>
      <c r="V735" s="9"/>
      <c r="X735" s="9"/>
    </row>
    <row r="736">
      <c r="L736" s="9"/>
      <c r="N736" s="9"/>
      <c r="P736" s="9"/>
      <c r="R736" s="9"/>
      <c r="T736" s="9"/>
      <c r="V736" s="9"/>
      <c r="X736" s="9"/>
    </row>
    <row r="737">
      <c r="L737" s="9"/>
      <c r="N737" s="9"/>
      <c r="P737" s="9"/>
      <c r="R737" s="9"/>
      <c r="T737" s="9"/>
      <c r="V737" s="9"/>
      <c r="X737" s="9"/>
    </row>
    <row r="738">
      <c r="L738" s="9"/>
      <c r="N738" s="9"/>
      <c r="P738" s="9"/>
      <c r="R738" s="9"/>
      <c r="T738" s="9"/>
      <c r="V738" s="9"/>
      <c r="X738" s="9"/>
    </row>
    <row r="739">
      <c r="L739" s="9"/>
      <c r="N739" s="9"/>
      <c r="P739" s="9"/>
      <c r="R739" s="9"/>
      <c r="T739" s="9"/>
      <c r="V739" s="9"/>
      <c r="X739" s="9"/>
    </row>
    <row r="740">
      <c r="L740" s="9"/>
      <c r="N740" s="9"/>
      <c r="P740" s="9"/>
      <c r="R740" s="9"/>
      <c r="T740" s="9"/>
      <c r="V740" s="9"/>
      <c r="X740" s="9"/>
    </row>
    <row r="741">
      <c r="L741" s="9"/>
      <c r="N741" s="9"/>
      <c r="P741" s="9"/>
      <c r="R741" s="9"/>
      <c r="T741" s="9"/>
      <c r="V741" s="9"/>
      <c r="X741" s="9"/>
    </row>
    <row r="742">
      <c r="L742" s="9"/>
      <c r="N742" s="9"/>
      <c r="P742" s="9"/>
      <c r="R742" s="9"/>
      <c r="T742" s="9"/>
      <c r="V742" s="9"/>
      <c r="X742" s="9"/>
    </row>
    <row r="743">
      <c r="L743" s="9"/>
      <c r="N743" s="9"/>
      <c r="P743" s="9"/>
      <c r="R743" s="9"/>
      <c r="T743" s="9"/>
      <c r="V743" s="9"/>
      <c r="X743" s="9"/>
    </row>
    <row r="744">
      <c r="L744" s="9"/>
      <c r="N744" s="9"/>
      <c r="P744" s="9"/>
      <c r="R744" s="9"/>
      <c r="T744" s="9"/>
      <c r="V744" s="9"/>
      <c r="X744" s="9"/>
    </row>
    <row r="745">
      <c r="L745" s="9"/>
      <c r="N745" s="9"/>
      <c r="P745" s="9"/>
      <c r="R745" s="9"/>
      <c r="T745" s="9"/>
      <c r="V745" s="9"/>
      <c r="X745" s="9"/>
    </row>
    <row r="746">
      <c r="L746" s="9"/>
      <c r="N746" s="9"/>
      <c r="P746" s="9"/>
      <c r="R746" s="9"/>
      <c r="T746" s="9"/>
      <c r="V746" s="9"/>
      <c r="X746" s="9"/>
    </row>
    <row r="747">
      <c r="L747" s="9"/>
      <c r="N747" s="9"/>
      <c r="P747" s="9"/>
      <c r="R747" s="9"/>
      <c r="T747" s="9"/>
      <c r="V747" s="9"/>
      <c r="X747" s="9"/>
    </row>
    <row r="748">
      <c r="L748" s="9"/>
      <c r="N748" s="9"/>
      <c r="P748" s="9"/>
      <c r="R748" s="9"/>
      <c r="T748" s="9"/>
      <c r="V748" s="9"/>
      <c r="X748" s="9"/>
    </row>
    <row r="749">
      <c r="L749" s="9"/>
      <c r="N749" s="9"/>
      <c r="P749" s="9"/>
      <c r="R749" s="9"/>
      <c r="T749" s="9"/>
      <c r="V749" s="9"/>
      <c r="X749" s="9"/>
    </row>
    <row r="750">
      <c r="L750" s="9"/>
      <c r="N750" s="9"/>
      <c r="P750" s="9"/>
      <c r="R750" s="9"/>
      <c r="T750" s="9"/>
      <c r="V750" s="9"/>
      <c r="X750" s="9"/>
    </row>
    <row r="751">
      <c r="L751" s="9"/>
      <c r="N751" s="9"/>
      <c r="P751" s="9"/>
      <c r="R751" s="9"/>
      <c r="T751" s="9"/>
      <c r="V751" s="9"/>
      <c r="X751" s="9"/>
    </row>
    <row r="752">
      <c r="L752" s="9"/>
      <c r="N752" s="9"/>
      <c r="P752" s="9"/>
      <c r="R752" s="9"/>
      <c r="T752" s="9"/>
      <c r="V752" s="9"/>
      <c r="X752" s="9"/>
    </row>
    <row r="753">
      <c r="L753" s="9"/>
      <c r="N753" s="9"/>
      <c r="P753" s="9"/>
      <c r="R753" s="9"/>
      <c r="T753" s="9"/>
      <c r="V753" s="9"/>
      <c r="X753" s="9"/>
    </row>
    <row r="754">
      <c r="L754" s="9"/>
      <c r="N754" s="9"/>
      <c r="P754" s="9"/>
      <c r="R754" s="9"/>
      <c r="T754" s="9"/>
      <c r="V754" s="9"/>
      <c r="X754" s="9"/>
    </row>
    <row r="755">
      <c r="L755" s="9"/>
      <c r="N755" s="9"/>
      <c r="P755" s="9"/>
      <c r="R755" s="9"/>
      <c r="T755" s="9"/>
      <c r="V755" s="9"/>
      <c r="X755" s="9"/>
    </row>
    <row r="756">
      <c r="L756" s="9"/>
      <c r="N756" s="9"/>
      <c r="P756" s="9"/>
      <c r="R756" s="9"/>
      <c r="T756" s="9"/>
      <c r="V756" s="9"/>
      <c r="X756" s="9"/>
    </row>
    <row r="757">
      <c r="L757" s="9"/>
      <c r="N757" s="9"/>
      <c r="P757" s="9"/>
      <c r="R757" s="9"/>
      <c r="T757" s="9"/>
      <c r="V757" s="9"/>
      <c r="X757" s="9"/>
    </row>
    <row r="758">
      <c r="L758" s="9"/>
      <c r="N758" s="9"/>
      <c r="P758" s="9"/>
      <c r="R758" s="9"/>
      <c r="T758" s="9"/>
      <c r="V758" s="9"/>
      <c r="X758" s="9"/>
    </row>
    <row r="759">
      <c r="L759" s="9"/>
      <c r="N759" s="9"/>
      <c r="P759" s="9"/>
      <c r="R759" s="9"/>
      <c r="T759" s="9"/>
      <c r="V759" s="9"/>
      <c r="X759" s="9"/>
    </row>
    <row r="760">
      <c r="L760" s="9"/>
      <c r="N760" s="9"/>
      <c r="P760" s="9"/>
      <c r="R760" s="9"/>
      <c r="T760" s="9"/>
      <c r="V760" s="9"/>
      <c r="X760" s="9"/>
    </row>
    <row r="761">
      <c r="L761" s="9"/>
      <c r="N761" s="9"/>
      <c r="P761" s="9"/>
      <c r="R761" s="9"/>
      <c r="T761" s="9"/>
      <c r="V761" s="9"/>
      <c r="X761" s="9"/>
    </row>
    <row r="762">
      <c r="L762" s="9"/>
      <c r="N762" s="9"/>
      <c r="P762" s="9"/>
      <c r="R762" s="9"/>
      <c r="T762" s="9"/>
      <c r="V762" s="9"/>
      <c r="X762" s="9"/>
    </row>
    <row r="763">
      <c r="L763" s="9"/>
      <c r="N763" s="9"/>
      <c r="P763" s="9"/>
      <c r="R763" s="9"/>
      <c r="T763" s="9"/>
      <c r="V763" s="9"/>
      <c r="X763" s="9"/>
    </row>
    <row r="764">
      <c r="L764" s="9"/>
      <c r="N764" s="9"/>
      <c r="P764" s="9"/>
      <c r="R764" s="9"/>
      <c r="T764" s="9"/>
      <c r="V764" s="9"/>
      <c r="X764" s="9"/>
    </row>
    <row r="765">
      <c r="L765" s="9"/>
      <c r="N765" s="9"/>
      <c r="P765" s="9"/>
      <c r="R765" s="9"/>
      <c r="T765" s="9"/>
      <c r="V765" s="9"/>
      <c r="X765" s="9"/>
    </row>
    <row r="766">
      <c r="L766" s="9"/>
      <c r="N766" s="9"/>
      <c r="P766" s="9"/>
      <c r="R766" s="9"/>
      <c r="T766" s="9"/>
      <c r="V766" s="9"/>
      <c r="X766" s="9"/>
    </row>
    <row r="767">
      <c r="L767" s="9"/>
      <c r="N767" s="9"/>
      <c r="P767" s="9"/>
      <c r="R767" s="9"/>
      <c r="T767" s="9"/>
      <c r="V767" s="9"/>
      <c r="X767" s="9"/>
    </row>
    <row r="768">
      <c r="L768" s="9"/>
      <c r="N768" s="9"/>
      <c r="P768" s="9"/>
      <c r="R768" s="9"/>
      <c r="T768" s="9"/>
      <c r="V768" s="9"/>
      <c r="X768" s="9"/>
    </row>
    <row r="769">
      <c r="L769" s="9"/>
      <c r="N769" s="9"/>
      <c r="P769" s="9"/>
      <c r="R769" s="9"/>
      <c r="T769" s="9"/>
      <c r="V769" s="9"/>
      <c r="X769" s="9"/>
    </row>
    <row r="770">
      <c r="L770" s="9"/>
      <c r="N770" s="9"/>
      <c r="P770" s="9"/>
      <c r="R770" s="9"/>
      <c r="T770" s="9"/>
      <c r="V770" s="9"/>
      <c r="X770" s="9"/>
    </row>
    <row r="771">
      <c r="L771" s="9"/>
      <c r="N771" s="9"/>
      <c r="P771" s="9"/>
      <c r="R771" s="9"/>
      <c r="T771" s="9"/>
      <c r="V771" s="9"/>
      <c r="X771" s="9"/>
    </row>
    <row r="772">
      <c r="L772" s="9"/>
      <c r="N772" s="9"/>
      <c r="P772" s="9"/>
      <c r="R772" s="9"/>
      <c r="T772" s="9"/>
      <c r="V772" s="9"/>
      <c r="X772" s="9"/>
    </row>
    <row r="773">
      <c r="L773" s="9"/>
      <c r="N773" s="9"/>
      <c r="P773" s="9"/>
      <c r="R773" s="9"/>
      <c r="T773" s="9"/>
      <c r="V773" s="9"/>
      <c r="X773" s="9"/>
    </row>
    <row r="774">
      <c r="L774" s="9"/>
      <c r="N774" s="9"/>
      <c r="P774" s="9"/>
      <c r="R774" s="9"/>
      <c r="T774" s="9"/>
      <c r="V774" s="9"/>
      <c r="X774" s="9"/>
    </row>
    <row r="775">
      <c r="L775" s="9"/>
      <c r="N775" s="9"/>
      <c r="P775" s="9"/>
      <c r="R775" s="9"/>
      <c r="T775" s="9"/>
      <c r="V775" s="9"/>
      <c r="X775" s="9"/>
    </row>
    <row r="776">
      <c r="L776" s="9"/>
      <c r="N776" s="9"/>
      <c r="P776" s="9"/>
      <c r="R776" s="9"/>
      <c r="T776" s="9"/>
      <c r="V776" s="9"/>
      <c r="X776" s="9"/>
    </row>
    <row r="777">
      <c r="L777" s="9"/>
      <c r="N777" s="9"/>
      <c r="P777" s="9"/>
      <c r="R777" s="9"/>
      <c r="T777" s="9"/>
      <c r="V777" s="9"/>
      <c r="X777" s="9"/>
    </row>
    <row r="778">
      <c r="L778" s="9"/>
      <c r="N778" s="9"/>
      <c r="P778" s="9"/>
      <c r="R778" s="9"/>
      <c r="T778" s="9"/>
      <c r="V778" s="9"/>
      <c r="X778" s="9"/>
    </row>
    <row r="779">
      <c r="L779" s="9"/>
      <c r="N779" s="9"/>
      <c r="P779" s="9"/>
      <c r="R779" s="9"/>
      <c r="T779" s="9"/>
      <c r="V779" s="9"/>
      <c r="X779" s="9"/>
    </row>
    <row r="780">
      <c r="L780" s="9"/>
      <c r="N780" s="9"/>
      <c r="P780" s="9"/>
      <c r="R780" s="9"/>
      <c r="T780" s="9"/>
      <c r="V780" s="9"/>
      <c r="X780" s="9"/>
    </row>
    <row r="781">
      <c r="L781" s="9"/>
      <c r="N781" s="9"/>
      <c r="P781" s="9"/>
      <c r="R781" s="9"/>
      <c r="T781" s="9"/>
      <c r="V781" s="9"/>
      <c r="X781" s="9"/>
    </row>
    <row r="782">
      <c r="L782" s="9"/>
      <c r="N782" s="9"/>
      <c r="P782" s="9"/>
      <c r="R782" s="9"/>
      <c r="T782" s="9"/>
      <c r="V782" s="9"/>
      <c r="X782" s="9"/>
    </row>
    <row r="783">
      <c r="L783" s="9"/>
      <c r="N783" s="9"/>
      <c r="P783" s="9"/>
      <c r="R783" s="9"/>
      <c r="T783" s="9"/>
      <c r="V783" s="9"/>
      <c r="X783" s="9"/>
    </row>
    <row r="784">
      <c r="L784" s="9"/>
      <c r="N784" s="9"/>
      <c r="P784" s="9"/>
      <c r="R784" s="9"/>
      <c r="T784" s="9"/>
      <c r="V784" s="9"/>
      <c r="X784" s="9"/>
    </row>
    <row r="785">
      <c r="L785" s="9"/>
      <c r="N785" s="9"/>
      <c r="P785" s="9"/>
      <c r="R785" s="9"/>
      <c r="T785" s="9"/>
      <c r="V785" s="9"/>
      <c r="X785" s="9"/>
    </row>
    <row r="786">
      <c r="L786" s="9"/>
      <c r="N786" s="9"/>
      <c r="P786" s="9"/>
      <c r="R786" s="9"/>
      <c r="T786" s="9"/>
      <c r="V786" s="9"/>
      <c r="X786" s="9"/>
    </row>
    <row r="787">
      <c r="L787" s="9"/>
      <c r="N787" s="9"/>
      <c r="P787" s="9"/>
      <c r="R787" s="9"/>
      <c r="T787" s="9"/>
      <c r="V787" s="9"/>
      <c r="X787" s="9"/>
    </row>
    <row r="788">
      <c r="L788" s="9"/>
      <c r="N788" s="9"/>
      <c r="P788" s="9"/>
      <c r="R788" s="9"/>
      <c r="T788" s="9"/>
      <c r="V788" s="9"/>
      <c r="X788" s="9"/>
    </row>
    <row r="789">
      <c r="L789" s="9"/>
      <c r="N789" s="9"/>
      <c r="P789" s="9"/>
      <c r="R789" s="9"/>
      <c r="T789" s="9"/>
      <c r="V789" s="9"/>
      <c r="X789" s="9"/>
    </row>
    <row r="790">
      <c r="L790" s="9"/>
      <c r="N790" s="9"/>
      <c r="P790" s="9"/>
      <c r="R790" s="9"/>
      <c r="T790" s="9"/>
      <c r="V790" s="9"/>
      <c r="X790" s="9"/>
    </row>
    <row r="791">
      <c r="L791" s="9"/>
      <c r="N791" s="9"/>
      <c r="P791" s="9"/>
      <c r="R791" s="9"/>
      <c r="T791" s="9"/>
      <c r="V791" s="9"/>
      <c r="X791" s="9"/>
    </row>
    <row r="792">
      <c r="L792" s="9"/>
      <c r="N792" s="9"/>
      <c r="P792" s="9"/>
      <c r="R792" s="9"/>
      <c r="T792" s="9"/>
      <c r="V792" s="9"/>
      <c r="X792" s="9"/>
    </row>
    <row r="793">
      <c r="L793" s="9"/>
      <c r="N793" s="9"/>
      <c r="P793" s="9"/>
      <c r="R793" s="9"/>
      <c r="T793" s="9"/>
      <c r="V793" s="9"/>
      <c r="X793" s="9"/>
    </row>
    <row r="794">
      <c r="L794" s="9"/>
      <c r="N794" s="9"/>
      <c r="P794" s="9"/>
      <c r="R794" s="9"/>
      <c r="T794" s="9"/>
      <c r="V794" s="9"/>
      <c r="X794" s="9"/>
    </row>
    <row r="795">
      <c r="L795" s="9"/>
      <c r="N795" s="9"/>
      <c r="P795" s="9"/>
      <c r="R795" s="9"/>
      <c r="T795" s="9"/>
      <c r="V795" s="9"/>
      <c r="X795" s="9"/>
    </row>
    <row r="796">
      <c r="L796" s="9"/>
      <c r="N796" s="9"/>
      <c r="P796" s="9"/>
      <c r="R796" s="9"/>
      <c r="T796" s="9"/>
      <c r="V796" s="9"/>
      <c r="X796" s="9"/>
    </row>
    <row r="797">
      <c r="L797" s="9"/>
      <c r="N797" s="9"/>
      <c r="P797" s="9"/>
      <c r="R797" s="9"/>
      <c r="T797" s="9"/>
      <c r="V797" s="9"/>
      <c r="X797" s="9"/>
    </row>
    <row r="798">
      <c r="L798" s="9"/>
      <c r="N798" s="9"/>
      <c r="P798" s="9"/>
      <c r="R798" s="9"/>
      <c r="T798" s="9"/>
      <c r="V798" s="9"/>
      <c r="X798" s="9"/>
    </row>
    <row r="799">
      <c r="L799" s="9"/>
      <c r="N799" s="9"/>
      <c r="P799" s="9"/>
      <c r="R799" s="9"/>
      <c r="T799" s="9"/>
      <c r="V799" s="9"/>
      <c r="X799" s="9"/>
    </row>
    <row r="800">
      <c r="L800" s="9"/>
      <c r="N800" s="9"/>
      <c r="P800" s="9"/>
      <c r="R800" s="9"/>
      <c r="T800" s="9"/>
      <c r="V800" s="9"/>
      <c r="X800" s="9"/>
    </row>
    <row r="801">
      <c r="L801" s="9"/>
      <c r="N801" s="9"/>
      <c r="P801" s="9"/>
      <c r="R801" s="9"/>
      <c r="T801" s="9"/>
      <c r="V801" s="9"/>
      <c r="X801" s="9"/>
    </row>
    <row r="802">
      <c r="L802" s="9"/>
      <c r="N802" s="9"/>
      <c r="P802" s="9"/>
      <c r="R802" s="9"/>
      <c r="T802" s="9"/>
      <c r="V802" s="9"/>
      <c r="X802" s="9"/>
    </row>
    <row r="803">
      <c r="L803" s="9"/>
      <c r="N803" s="9"/>
      <c r="P803" s="9"/>
      <c r="R803" s="9"/>
      <c r="T803" s="9"/>
      <c r="V803" s="9"/>
      <c r="X803" s="9"/>
    </row>
    <row r="804">
      <c r="L804" s="9"/>
      <c r="N804" s="9"/>
      <c r="P804" s="9"/>
      <c r="R804" s="9"/>
      <c r="T804" s="9"/>
      <c r="V804" s="9"/>
      <c r="X804" s="9"/>
    </row>
    <row r="805">
      <c r="L805" s="9"/>
      <c r="N805" s="9"/>
      <c r="P805" s="9"/>
      <c r="R805" s="9"/>
      <c r="T805" s="9"/>
      <c r="V805" s="9"/>
      <c r="X805" s="9"/>
    </row>
    <row r="806">
      <c r="L806" s="9"/>
      <c r="N806" s="9"/>
      <c r="P806" s="9"/>
      <c r="R806" s="9"/>
      <c r="T806" s="9"/>
      <c r="V806" s="9"/>
      <c r="X806" s="9"/>
    </row>
    <row r="807">
      <c r="L807" s="9"/>
      <c r="N807" s="9"/>
      <c r="P807" s="9"/>
      <c r="R807" s="9"/>
      <c r="T807" s="9"/>
      <c r="V807" s="9"/>
      <c r="X807" s="9"/>
    </row>
    <row r="808">
      <c r="L808" s="9"/>
      <c r="N808" s="9"/>
      <c r="P808" s="9"/>
      <c r="R808" s="9"/>
      <c r="T808" s="9"/>
      <c r="V808" s="9"/>
      <c r="X808" s="9"/>
    </row>
    <row r="809">
      <c r="L809" s="9"/>
      <c r="N809" s="9"/>
      <c r="P809" s="9"/>
      <c r="R809" s="9"/>
      <c r="T809" s="9"/>
      <c r="V809" s="9"/>
      <c r="X809" s="9"/>
    </row>
    <row r="810">
      <c r="L810" s="9"/>
      <c r="N810" s="9"/>
      <c r="P810" s="9"/>
      <c r="R810" s="9"/>
      <c r="T810" s="9"/>
      <c r="V810" s="9"/>
      <c r="X810" s="9"/>
    </row>
    <row r="811">
      <c r="L811" s="9"/>
      <c r="N811" s="9"/>
      <c r="P811" s="9"/>
      <c r="R811" s="9"/>
      <c r="T811" s="9"/>
      <c r="V811" s="9"/>
      <c r="X811" s="9"/>
    </row>
    <row r="812">
      <c r="L812" s="9"/>
      <c r="N812" s="9"/>
      <c r="P812" s="9"/>
      <c r="R812" s="9"/>
      <c r="T812" s="9"/>
      <c r="V812" s="9"/>
      <c r="X812" s="9"/>
    </row>
    <row r="813">
      <c r="L813" s="9"/>
      <c r="N813" s="9"/>
      <c r="P813" s="9"/>
      <c r="R813" s="9"/>
      <c r="T813" s="9"/>
      <c r="V813" s="9"/>
      <c r="X813" s="9"/>
    </row>
    <row r="814">
      <c r="L814" s="9"/>
      <c r="N814" s="9"/>
      <c r="P814" s="9"/>
      <c r="R814" s="9"/>
      <c r="T814" s="9"/>
      <c r="V814" s="9"/>
      <c r="X814" s="9"/>
    </row>
    <row r="815">
      <c r="L815" s="9"/>
      <c r="N815" s="9"/>
      <c r="P815" s="9"/>
      <c r="R815" s="9"/>
      <c r="T815" s="9"/>
      <c r="V815" s="9"/>
      <c r="X815" s="9"/>
    </row>
    <row r="816">
      <c r="L816" s="9"/>
      <c r="N816" s="9"/>
      <c r="P816" s="9"/>
      <c r="R816" s="9"/>
      <c r="T816" s="9"/>
      <c r="V816" s="9"/>
      <c r="X816" s="9"/>
    </row>
    <row r="817">
      <c r="L817" s="9"/>
      <c r="N817" s="9"/>
      <c r="P817" s="9"/>
      <c r="R817" s="9"/>
      <c r="T817" s="9"/>
      <c r="V817" s="9"/>
      <c r="X817" s="9"/>
    </row>
    <row r="818">
      <c r="L818" s="9"/>
      <c r="N818" s="9"/>
      <c r="P818" s="9"/>
      <c r="R818" s="9"/>
      <c r="T818" s="9"/>
      <c r="V818" s="9"/>
      <c r="X818" s="9"/>
    </row>
    <row r="819">
      <c r="L819" s="9"/>
      <c r="N819" s="9"/>
      <c r="P819" s="9"/>
      <c r="R819" s="9"/>
      <c r="T819" s="9"/>
      <c r="V819" s="9"/>
      <c r="X819" s="9"/>
    </row>
    <row r="820">
      <c r="L820" s="9"/>
      <c r="N820" s="9"/>
      <c r="P820" s="9"/>
      <c r="R820" s="9"/>
      <c r="T820" s="9"/>
      <c r="V820" s="9"/>
      <c r="X820" s="9"/>
    </row>
    <row r="821">
      <c r="L821" s="9"/>
      <c r="N821" s="9"/>
      <c r="P821" s="9"/>
      <c r="R821" s="9"/>
      <c r="T821" s="9"/>
      <c r="V821" s="9"/>
      <c r="X821" s="9"/>
    </row>
    <row r="822">
      <c r="L822" s="9"/>
      <c r="N822" s="9"/>
      <c r="P822" s="9"/>
      <c r="R822" s="9"/>
      <c r="T822" s="9"/>
      <c r="V822" s="9"/>
      <c r="X822" s="9"/>
    </row>
    <row r="823">
      <c r="L823" s="9"/>
      <c r="N823" s="9"/>
      <c r="P823" s="9"/>
      <c r="R823" s="9"/>
      <c r="T823" s="9"/>
      <c r="V823" s="9"/>
      <c r="X823" s="9"/>
    </row>
    <row r="824">
      <c r="L824" s="9"/>
      <c r="N824" s="9"/>
      <c r="P824" s="9"/>
      <c r="R824" s="9"/>
      <c r="T824" s="9"/>
      <c r="V824" s="9"/>
      <c r="X824" s="9"/>
    </row>
    <row r="825">
      <c r="L825" s="9"/>
      <c r="N825" s="9"/>
      <c r="P825" s="9"/>
      <c r="R825" s="9"/>
      <c r="T825" s="9"/>
      <c r="V825" s="9"/>
      <c r="X825" s="9"/>
    </row>
    <row r="826">
      <c r="L826" s="9"/>
      <c r="N826" s="9"/>
      <c r="P826" s="9"/>
      <c r="R826" s="9"/>
      <c r="T826" s="9"/>
      <c r="V826" s="9"/>
      <c r="X826" s="9"/>
    </row>
    <row r="827">
      <c r="L827" s="9"/>
      <c r="N827" s="9"/>
      <c r="P827" s="9"/>
      <c r="R827" s="9"/>
      <c r="T827" s="9"/>
      <c r="V827" s="9"/>
      <c r="X827" s="9"/>
    </row>
    <row r="828">
      <c r="L828" s="9"/>
      <c r="N828" s="9"/>
      <c r="P828" s="9"/>
      <c r="R828" s="9"/>
      <c r="T828" s="9"/>
      <c r="V828" s="9"/>
      <c r="X828" s="9"/>
    </row>
    <row r="829">
      <c r="L829" s="9"/>
      <c r="N829" s="9"/>
      <c r="P829" s="9"/>
      <c r="R829" s="9"/>
      <c r="T829" s="9"/>
      <c r="V829" s="9"/>
      <c r="X829" s="9"/>
    </row>
    <row r="830">
      <c r="L830" s="9"/>
      <c r="N830" s="9"/>
      <c r="P830" s="9"/>
      <c r="R830" s="9"/>
      <c r="T830" s="9"/>
      <c r="V830" s="9"/>
      <c r="X830" s="9"/>
    </row>
    <row r="831">
      <c r="L831" s="9"/>
      <c r="N831" s="9"/>
      <c r="P831" s="9"/>
      <c r="R831" s="9"/>
      <c r="T831" s="9"/>
      <c r="V831" s="9"/>
      <c r="X831" s="9"/>
    </row>
    <row r="832">
      <c r="L832" s="9"/>
      <c r="N832" s="9"/>
      <c r="P832" s="9"/>
      <c r="R832" s="9"/>
      <c r="T832" s="9"/>
      <c r="V832" s="9"/>
      <c r="X832" s="9"/>
    </row>
    <row r="833">
      <c r="L833" s="9"/>
      <c r="N833" s="9"/>
      <c r="P833" s="9"/>
      <c r="R833" s="9"/>
      <c r="T833" s="9"/>
      <c r="V833" s="9"/>
      <c r="X833" s="9"/>
    </row>
    <row r="834">
      <c r="L834" s="9"/>
      <c r="N834" s="9"/>
      <c r="P834" s="9"/>
      <c r="R834" s="9"/>
      <c r="T834" s="9"/>
      <c r="V834" s="9"/>
      <c r="X834" s="9"/>
    </row>
    <row r="835">
      <c r="L835" s="9"/>
      <c r="N835" s="9"/>
      <c r="P835" s="9"/>
      <c r="R835" s="9"/>
      <c r="T835" s="9"/>
      <c r="V835" s="9"/>
      <c r="X835" s="9"/>
    </row>
    <row r="836">
      <c r="L836" s="9"/>
      <c r="N836" s="9"/>
      <c r="P836" s="9"/>
      <c r="R836" s="9"/>
      <c r="T836" s="9"/>
      <c r="V836" s="9"/>
      <c r="X836" s="9"/>
    </row>
    <row r="837">
      <c r="L837" s="9"/>
      <c r="N837" s="9"/>
      <c r="P837" s="9"/>
      <c r="R837" s="9"/>
      <c r="T837" s="9"/>
      <c r="V837" s="9"/>
      <c r="X837" s="9"/>
    </row>
    <row r="838">
      <c r="L838" s="9"/>
      <c r="N838" s="9"/>
      <c r="P838" s="9"/>
      <c r="R838" s="9"/>
      <c r="T838" s="9"/>
      <c r="V838" s="9"/>
      <c r="X838" s="9"/>
    </row>
    <row r="839">
      <c r="L839" s="9"/>
      <c r="N839" s="9"/>
      <c r="P839" s="9"/>
      <c r="R839" s="9"/>
      <c r="T839" s="9"/>
      <c r="V839" s="9"/>
      <c r="X839" s="9"/>
    </row>
    <row r="840">
      <c r="L840" s="9"/>
      <c r="N840" s="9"/>
      <c r="P840" s="9"/>
      <c r="R840" s="9"/>
      <c r="T840" s="9"/>
      <c r="V840" s="9"/>
      <c r="X840" s="9"/>
    </row>
    <row r="841">
      <c r="L841" s="9"/>
      <c r="N841" s="9"/>
      <c r="P841" s="9"/>
      <c r="R841" s="9"/>
      <c r="T841" s="9"/>
      <c r="V841" s="9"/>
      <c r="X841" s="9"/>
    </row>
    <row r="842">
      <c r="L842" s="9"/>
      <c r="N842" s="9"/>
      <c r="P842" s="9"/>
      <c r="R842" s="9"/>
      <c r="T842" s="9"/>
      <c r="V842" s="9"/>
      <c r="X842" s="9"/>
    </row>
    <row r="843">
      <c r="L843" s="9"/>
      <c r="N843" s="9"/>
      <c r="P843" s="9"/>
      <c r="R843" s="9"/>
      <c r="T843" s="9"/>
      <c r="V843" s="9"/>
      <c r="X843" s="9"/>
    </row>
    <row r="844">
      <c r="L844" s="9"/>
      <c r="N844" s="9"/>
      <c r="P844" s="9"/>
      <c r="R844" s="9"/>
      <c r="T844" s="9"/>
      <c r="V844" s="9"/>
      <c r="X844" s="9"/>
    </row>
    <row r="845">
      <c r="L845" s="9"/>
      <c r="N845" s="9"/>
      <c r="P845" s="9"/>
      <c r="R845" s="9"/>
      <c r="T845" s="9"/>
      <c r="V845" s="9"/>
      <c r="X845" s="9"/>
    </row>
    <row r="846">
      <c r="L846" s="9"/>
      <c r="N846" s="9"/>
      <c r="P846" s="9"/>
      <c r="R846" s="9"/>
      <c r="T846" s="9"/>
      <c r="V846" s="9"/>
      <c r="X846" s="9"/>
    </row>
    <row r="847">
      <c r="L847" s="9"/>
      <c r="N847" s="9"/>
      <c r="P847" s="9"/>
      <c r="R847" s="9"/>
      <c r="T847" s="9"/>
      <c r="V847" s="9"/>
      <c r="X847" s="9"/>
    </row>
    <row r="848">
      <c r="L848" s="9"/>
      <c r="N848" s="9"/>
      <c r="P848" s="9"/>
      <c r="R848" s="9"/>
      <c r="T848" s="9"/>
      <c r="V848" s="9"/>
      <c r="X848" s="9"/>
    </row>
    <row r="849">
      <c r="L849" s="9"/>
      <c r="N849" s="9"/>
      <c r="P849" s="9"/>
      <c r="R849" s="9"/>
      <c r="T849" s="9"/>
      <c r="V849" s="9"/>
      <c r="X849" s="9"/>
    </row>
    <row r="850">
      <c r="L850" s="9"/>
      <c r="N850" s="9"/>
      <c r="P850" s="9"/>
      <c r="R850" s="9"/>
      <c r="T850" s="9"/>
      <c r="V850" s="9"/>
      <c r="X850" s="9"/>
    </row>
    <row r="851">
      <c r="L851" s="9"/>
      <c r="N851" s="9"/>
      <c r="P851" s="9"/>
      <c r="R851" s="9"/>
      <c r="T851" s="9"/>
      <c r="V851" s="9"/>
      <c r="X851" s="9"/>
    </row>
    <row r="852">
      <c r="L852" s="9"/>
      <c r="N852" s="9"/>
      <c r="P852" s="9"/>
      <c r="R852" s="9"/>
      <c r="T852" s="9"/>
      <c r="V852" s="9"/>
      <c r="X852" s="9"/>
    </row>
    <row r="853">
      <c r="L853" s="9"/>
      <c r="N853" s="9"/>
      <c r="P853" s="9"/>
      <c r="R853" s="9"/>
      <c r="T853" s="9"/>
      <c r="V853" s="9"/>
      <c r="X853" s="9"/>
    </row>
    <row r="854">
      <c r="L854" s="9"/>
      <c r="N854" s="9"/>
      <c r="P854" s="9"/>
      <c r="R854" s="9"/>
      <c r="T854" s="9"/>
      <c r="V854" s="9"/>
      <c r="X854" s="9"/>
    </row>
    <row r="855">
      <c r="L855" s="9"/>
      <c r="N855" s="9"/>
      <c r="P855" s="9"/>
      <c r="R855" s="9"/>
      <c r="T855" s="9"/>
      <c r="V855" s="9"/>
      <c r="X855" s="9"/>
    </row>
    <row r="856">
      <c r="L856" s="9"/>
      <c r="N856" s="9"/>
      <c r="P856" s="9"/>
      <c r="R856" s="9"/>
      <c r="T856" s="9"/>
      <c r="V856" s="9"/>
      <c r="X856" s="9"/>
    </row>
    <row r="857">
      <c r="L857" s="9"/>
      <c r="N857" s="9"/>
      <c r="P857" s="9"/>
      <c r="R857" s="9"/>
      <c r="T857" s="9"/>
      <c r="V857" s="9"/>
      <c r="X857" s="9"/>
    </row>
    <row r="858">
      <c r="L858" s="9"/>
      <c r="N858" s="9"/>
      <c r="P858" s="9"/>
      <c r="R858" s="9"/>
      <c r="T858" s="9"/>
      <c r="V858" s="9"/>
      <c r="X858" s="9"/>
    </row>
    <row r="859">
      <c r="L859" s="9"/>
      <c r="N859" s="9"/>
      <c r="P859" s="9"/>
      <c r="R859" s="9"/>
      <c r="T859" s="9"/>
      <c r="V859" s="9"/>
      <c r="X859" s="9"/>
    </row>
    <row r="860">
      <c r="L860" s="9"/>
      <c r="N860" s="9"/>
      <c r="P860" s="9"/>
      <c r="R860" s="9"/>
      <c r="T860" s="9"/>
      <c r="V860" s="9"/>
      <c r="X860" s="9"/>
    </row>
    <row r="861">
      <c r="L861" s="9"/>
      <c r="N861" s="9"/>
      <c r="P861" s="9"/>
      <c r="R861" s="9"/>
      <c r="T861" s="9"/>
      <c r="V861" s="9"/>
      <c r="X861" s="9"/>
    </row>
    <row r="862">
      <c r="L862" s="9"/>
      <c r="N862" s="9"/>
      <c r="P862" s="9"/>
      <c r="R862" s="9"/>
      <c r="T862" s="9"/>
      <c r="V862" s="9"/>
      <c r="X862" s="9"/>
    </row>
    <row r="863">
      <c r="L863" s="9"/>
      <c r="N863" s="9"/>
      <c r="P863" s="9"/>
      <c r="R863" s="9"/>
      <c r="T863" s="9"/>
      <c r="V863" s="9"/>
      <c r="X863" s="9"/>
    </row>
    <row r="864">
      <c r="L864" s="9"/>
      <c r="N864" s="9"/>
      <c r="P864" s="9"/>
      <c r="R864" s="9"/>
      <c r="T864" s="9"/>
      <c r="V864" s="9"/>
      <c r="X864" s="9"/>
    </row>
    <row r="865">
      <c r="L865" s="9"/>
      <c r="N865" s="9"/>
      <c r="P865" s="9"/>
      <c r="R865" s="9"/>
      <c r="T865" s="9"/>
      <c r="V865" s="9"/>
      <c r="X865" s="9"/>
    </row>
    <row r="866">
      <c r="L866" s="9"/>
      <c r="N866" s="9"/>
      <c r="P866" s="9"/>
      <c r="R866" s="9"/>
      <c r="T866" s="9"/>
      <c r="V866" s="9"/>
      <c r="X866" s="9"/>
    </row>
    <row r="867">
      <c r="L867" s="9"/>
      <c r="N867" s="9"/>
      <c r="P867" s="9"/>
      <c r="R867" s="9"/>
      <c r="T867" s="9"/>
      <c r="V867" s="9"/>
      <c r="X867" s="9"/>
    </row>
    <row r="868">
      <c r="L868" s="9"/>
      <c r="N868" s="9"/>
      <c r="P868" s="9"/>
      <c r="R868" s="9"/>
      <c r="T868" s="9"/>
      <c r="V868" s="9"/>
      <c r="X868" s="9"/>
    </row>
    <row r="869">
      <c r="L869" s="9"/>
      <c r="N869" s="9"/>
      <c r="P869" s="9"/>
      <c r="R869" s="9"/>
      <c r="T869" s="9"/>
      <c r="V869" s="9"/>
      <c r="X869" s="9"/>
    </row>
    <row r="870">
      <c r="L870" s="9"/>
      <c r="N870" s="9"/>
      <c r="P870" s="9"/>
      <c r="R870" s="9"/>
      <c r="T870" s="9"/>
      <c r="V870" s="9"/>
      <c r="X870" s="9"/>
    </row>
    <row r="871">
      <c r="L871" s="9"/>
      <c r="N871" s="9"/>
      <c r="P871" s="9"/>
      <c r="R871" s="9"/>
      <c r="T871" s="9"/>
      <c r="V871" s="9"/>
      <c r="X871" s="9"/>
    </row>
    <row r="872">
      <c r="L872" s="9"/>
      <c r="N872" s="9"/>
      <c r="P872" s="9"/>
      <c r="R872" s="9"/>
      <c r="T872" s="9"/>
      <c r="V872" s="9"/>
      <c r="X872" s="9"/>
    </row>
    <row r="873">
      <c r="L873" s="9"/>
      <c r="N873" s="9"/>
      <c r="P873" s="9"/>
      <c r="R873" s="9"/>
      <c r="T873" s="9"/>
      <c r="V873" s="9"/>
      <c r="X873" s="9"/>
    </row>
    <row r="874">
      <c r="L874" s="9"/>
      <c r="N874" s="9"/>
      <c r="P874" s="9"/>
      <c r="R874" s="9"/>
      <c r="T874" s="9"/>
      <c r="V874" s="9"/>
      <c r="X874" s="9"/>
    </row>
    <row r="875">
      <c r="L875" s="9"/>
      <c r="N875" s="9"/>
      <c r="P875" s="9"/>
      <c r="R875" s="9"/>
      <c r="T875" s="9"/>
      <c r="V875" s="9"/>
      <c r="X875" s="9"/>
    </row>
    <row r="876">
      <c r="L876" s="9"/>
      <c r="N876" s="9"/>
      <c r="P876" s="9"/>
      <c r="R876" s="9"/>
      <c r="T876" s="9"/>
      <c r="V876" s="9"/>
      <c r="X876" s="9"/>
    </row>
    <row r="877">
      <c r="L877" s="9"/>
      <c r="N877" s="9"/>
      <c r="P877" s="9"/>
      <c r="R877" s="9"/>
      <c r="T877" s="9"/>
      <c r="V877" s="9"/>
      <c r="X877" s="9"/>
    </row>
    <row r="878">
      <c r="L878" s="9"/>
      <c r="N878" s="9"/>
      <c r="P878" s="9"/>
      <c r="R878" s="9"/>
      <c r="T878" s="9"/>
      <c r="V878" s="9"/>
      <c r="X878" s="9"/>
    </row>
    <row r="879">
      <c r="L879" s="9"/>
      <c r="N879" s="9"/>
      <c r="P879" s="9"/>
      <c r="R879" s="9"/>
      <c r="T879" s="9"/>
      <c r="V879" s="9"/>
      <c r="X879" s="9"/>
    </row>
    <row r="880">
      <c r="L880" s="9"/>
      <c r="N880" s="9"/>
      <c r="P880" s="9"/>
      <c r="R880" s="9"/>
      <c r="T880" s="9"/>
      <c r="V880" s="9"/>
      <c r="X880" s="9"/>
    </row>
    <row r="881">
      <c r="L881" s="9"/>
      <c r="N881" s="9"/>
      <c r="P881" s="9"/>
      <c r="R881" s="9"/>
      <c r="T881" s="9"/>
      <c r="V881" s="9"/>
      <c r="X881" s="9"/>
    </row>
    <row r="882">
      <c r="L882" s="9"/>
      <c r="N882" s="9"/>
      <c r="P882" s="9"/>
      <c r="R882" s="9"/>
      <c r="T882" s="9"/>
      <c r="V882" s="9"/>
      <c r="X882" s="9"/>
    </row>
    <row r="883">
      <c r="L883" s="9"/>
      <c r="N883" s="9"/>
      <c r="P883" s="9"/>
      <c r="R883" s="9"/>
      <c r="T883" s="9"/>
      <c r="V883" s="9"/>
      <c r="X883" s="9"/>
    </row>
    <row r="884">
      <c r="L884" s="9"/>
      <c r="N884" s="9"/>
      <c r="P884" s="9"/>
      <c r="R884" s="9"/>
      <c r="T884" s="9"/>
      <c r="V884" s="9"/>
      <c r="X884" s="9"/>
    </row>
    <row r="885">
      <c r="L885" s="9"/>
      <c r="N885" s="9"/>
      <c r="P885" s="9"/>
      <c r="R885" s="9"/>
      <c r="T885" s="9"/>
      <c r="V885" s="9"/>
      <c r="X885" s="9"/>
    </row>
    <row r="886">
      <c r="L886" s="9"/>
      <c r="N886" s="9"/>
      <c r="P886" s="9"/>
      <c r="R886" s="9"/>
      <c r="T886" s="9"/>
      <c r="V886" s="9"/>
      <c r="X886" s="9"/>
    </row>
    <row r="887">
      <c r="L887" s="9"/>
      <c r="N887" s="9"/>
      <c r="P887" s="9"/>
      <c r="R887" s="9"/>
      <c r="T887" s="9"/>
      <c r="V887" s="9"/>
      <c r="X887" s="9"/>
    </row>
    <row r="888">
      <c r="L888" s="9"/>
      <c r="N888" s="9"/>
      <c r="P888" s="9"/>
      <c r="R888" s="9"/>
      <c r="T888" s="9"/>
      <c r="V888" s="9"/>
      <c r="X888" s="9"/>
    </row>
    <row r="889">
      <c r="L889" s="9"/>
      <c r="N889" s="9"/>
      <c r="P889" s="9"/>
      <c r="R889" s="9"/>
      <c r="T889" s="9"/>
      <c r="V889" s="9"/>
      <c r="X889" s="9"/>
    </row>
    <row r="890">
      <c r="L890" s="9"/>
      <c r="N890" s="9"/>
      <c r="P890" s="9"/>
      <c r="R890" s="9"/>
      <c r="T890" s="9"/>
      <c r="V890" s="9"/>
      <c r="X890" s="9"/>
    </row>
    <row r="891">
      <c r="L891" s="9"/>
      <c r="N891" s="9"/>
      <c r="P891" s="9"/>
      <c r="R891" s="9"/>
      <c r="T891" s="9"/>
      <c r="V891" s="9"/>
      <c r="X891" s="9"/>
    </row>
    <row r="892">
      <c r="L892" s="9"/>
      <c r="N892" s="9"/>
      <c r="P892" s="9"/>
      <c r="R892" s="9"/>
      <c r="T892" s="9"/>
      <c r="V892" s="9"/>
      <c r="X892" s="9"/>
    </row>
    <row r="893">
      <c r="L893" s="9"/>
      <c r="N893" s="9"/>
      <c r="P893" s="9"/>
      <c r="R893" s="9"/>
      <c r="T893" s="9"/>
      <c r="V893" s="9"/>
      <c r="X893" s="9"/>
    </row>
    <row r="894">
      <c r="L894" s="9"/>
      <c r="N894" s="9"/>
      <c r="P894" s="9"/>
      <c r="R894" s="9"/>
      <c r="T894" s="9"/>
      <c r="V894" s="9"/>
      <c r="X894" s="9"/>
    </row>
    <row r="895">
      <c r="L895" s="9"/>
      <c r="N895" s="9"/>
      <c r="P895" s="9"/>
      <c r="R895" s="9"/>
      <c r="T895" s="9"/>
      <c r="V895" s="9"/>
      <c r="X895" s="9"/>
    </row>
    <row r="896">
      <c r="L896" s="9"/>
      <c r="N896" s="9"/>
      <c r="P896" s="9"/>
      <c r="R896" s="9"/>
      <c r="T896" s="9"/>
      <c r="V896" s="9"/>
      <c r="X896" s="9"/>
    </row>
    <row r="897">
      <c r="L897" s="9"/>
      <c r="N897" s="9"/>
      <c r="P897" s="9"/>
      <c r="R897" s="9"/>
      <c r="T897" s="9"/>
      <c r="V897" s="9"/>
      <c r="X897" s="9"/>
    </row>
    <row r="898">
      <c r="L898" s="9"/>
      <c r="N898" s="9"/>
      <c r="P898" s="9"/>
      <c r="R898" s="9"/>
      <c r="T898" s="9"/>
      <c r="V898" s="9"/>
      <c r="X898" s="9"/>
    </row>
    <row r="899">
      <c r="L899" s="9"/>
      <c r="N899" s="9"/>
      <c r="P899" s="9"/>
      <c r="R899" s="9"/>
      <c r="T899" s="9"/>
      <c r="V899" s="9"/>
      <c r="X899" s="9"/>
    </row>
    <row r="900">
      <c r="L900" s="9"/>
      <c r="N900" s="9"/>
      <c r="P900" s="9"/>
      <c r="R900" s="9"/>
      <c r="T900" s="9"/>
      <c r="V900" s="9"/>
      <c r="X900" s="9"/>
    </row>
    <row r="901">
      <c r="L901" s="9"/>
      <c r="N901" s="9"/>
      <c r="P901" s="9"/>
      <c r="R901" s="9"/>
      <c r="T901" s="9"/>
      <c r="V901" s="9"/>
      <c r="X901" s="9"/>
    </row>
    <row r="902">
      <c r="L902" s="9"/>
      <c r="N902" s="9"/>
      <c r="P902" s="9"/>
      <c r="R902" s="9"/>
      <c r="T902" s="9"/>
      <c r="V902" s="9"/>
      <c r="X902" s="9"/>
    </row>
    <row r="903">
      <c r="L903" s="9"/>
      <c r="N903" s="9"/>
      <c r="P903" s="9"/>
      <c r="R903" s="9"/>
      <c r="T903" s="9"/>
      <c r="V903" s="9"/>
      <c r="X903" s="9"/>
    </row>
    <row r="904">
      <c r="L904" s="9"/>
      <c r="N904" s="9"/>
      <c r="P904" s="9"/>
      <c r="R904" s="9"/>
      <c r="T904" s="9"/>
      <c r="V904" s="9"/>
      <c r="X904" s="9"/>
    </row>
    <row r="905">
      <c r="L905" s="9"/>
      <c r="N905" s="9"/>
      <c r="P905" s="9"/>
      <c r="R905" s="9"/>
      <c r="T905" s="9"/>
      <c r="V905" s="9"/>
      <c r="X905" s="9"/>
    </row>
    <row r="906">
      <c r="L906" s="9"/>
      <c r="N906" s="9"/>
      <c r="P906" s="9"/>
      <c r="R906" s="9"/>
      <c r="T906" s="9"/>
      <c r="V906" s="9"/>
      <c r="X906" s="9"/>
    </row>
    <row r="907">
      <c r="L907" s="9"/>
      <c r="N907" s="9"/>
      <c r="P907" s="9"/>
      <c r="R907" s="9"/>
      <c r="T907" s="9"/>
      <c r="V907" s="9"/>
      <c r="X907" s="9"/>
    </row>
    <row r="908">
      <c r="L908" s="9"/>
      <c r="N908" s="9"/>
      <c r="P908" s="9"/>
      <c r="R908" s="9"/>
      <c r="T908" s="9"/>
      <c r="V908" s="9"/>
      <c r="X908" s="9"/>
    </row>
    <row r="909">
      <c r="L909" s="9"/>
      <c r="N909" s="9"/>
      <c r="P909" s="9"/>
      <c r="R909" s="9"/>
      <c r="T909" s="9"/>
      <c r="V909" s="9"/>
      <c r="X909" s="9"/>
    </row>
    <row r="910">
      <c r="L910" s="9"/>
      <c r="N910" s="9"/>
      <c r="P910" s="9"/>
      <c r="R910" s="9"/>
      <c r="T910" s="9"/>
      <c r="V910" s="9"/>
      <c r="X910" s="9"/>
    </row>
    <row r="911">
      <c r="L911" s="9"/>
      <c r="N911" s="9"/>
      <c r="P911" s="9"/>
      <c r="R911" s="9"/>
      <c r="T911" s="9"/>
      <c r="V911" s="9"/>
      <c r="X911" s="9"/>
    </row>
    <row r="912">
      <c r="L912" s="9"/>
      <c r="N912" s="9"/>
      <c r="P912" s="9"/>
      <c r="R912" s="9"/>
      <c r="T912" s="9"/>
      <c r="V912" s="9"/>
      <c r="X912" s="9"/>
    </row>
    <row r="913">
      <c r="L913" s="9"/>
      <c r="N913" s="9"/>
      <c r="P913" s="9"/>
      <c r="R913" s="9"/>
      <c r="T913" s="9"/>
      <c r="V913" s="9"/>
      <c r="X913" s="9"/>
    </row>
    <row r="914">
      <c r="L914" s="9"/>
      <c r="N914" s="9"/>
      <c r="P914" s="9"/>
      <c r="R914" s="9"/>
      <c r="T914" s="9"/>
      <c r="V914" s="9"/>
      <c r="X914" s="9"/>
    </row>
    <row r="915">
      <c r="L915" s="9"/>
      <c r="N915" s="9"/>
      <c r="P915" s="9"/>
      <c r="R915" s="9"/>
      <c r="T915" s="9"/>
      <c r="V915" s="9"/>
      <c r="X915" s="9"/>
    </row>
    <row r="916">
      <c r="L916" s="9"/>
      <c r="N916" s="9"/>
      <c r="P916" s="9"/>
      <c r="R916" s="9"/>
      <c r="T916" s="9"/>
      <c r="V916" s="9"/>
      <c r="X916" s="9"/>
    </row>
    <row r="917">
      <c r="L917" s="9"/>
      <c r="N917" s="9"/>
      <c r="P917" s="9"/>
      <c r="R917" s="9"/>
      <c r="T917" s="9"/>
      <c r="V917" s="9"/>
      <c r="X917" s="9"/>
    </row>
    <row r="918">
      <c r="L918" s="9"/>
      <c r="N918" s="9"/>
      <c r="P918" s="9"/>
      <c r="R918" s="9"/>
      <c r="T918" s="9"/>
      <c r="V918" s="9"/>
      <c r="X918" s="9"/>
    </row>
    <row r="919">
      <c r="L919" s="9"/>
      <c r="N919" s="9"/>
      <c r="P919" s="9"/>
      <c r="R919" s="9"/>
      <c r="T919" s="9"/>
      <c r="V919" s="9"/>
      <c r="X919" s="9"/>
    </row>
    <row r="920">
      <c r="L920" s="9"/>
      <c r="N920" s="9"/>
      <c r="P920" s="9"/>
      <c r="R920" s="9"/>
      <c r="T920" s="9"/>
      <c r="V920" s="9"/>
      <c r="X920" s="9"/>
    </row>
    <row r="921">
      <c r="L921" s="9"/>
      <c r="N921" s="9"/>
      <c r="P921" s="9"/>
      <c r="R921" s="9"/>
      <c r="T921" s="9"/>
      <c r="V921" s="9"/>
      <c r="X921" s="9"/>
    </row>
    <row r="922">
      <c r="L922" s="9"/>
      <c r="N922" s="9"/>
      <c r="P922" s="9"/>
      <c r="R922" s="9"/>
      <c r="T922" s="9"/>
      <c r="V922" s="9"/>
      <c r="X922" s="9"/>
    </row>
    <row r="923">
      <c r="L923" s="9"/>
      <c r="N923" s="9"/>
      <c r="P923" s="9"/>
      <c r="R923" s="9"/>
      <c r="T923" s="9"/>
      <c r="V923" s="9"/>
      <c r="X923" s="9"/>
    </row>
    <row r="924">
      <c r="L924" s="9"/>
      <c r="N924" s="9"/>
      <c r="P924" s="9"/>
      <c r="R924" s="9"/>
      <c r="T924" s="9"/>
      <c r="V924" s="9"/>
      <c r="X924" s="9"/>
    </row>
    <row r="925">
      <c r="L925" s="9"/>
      <c r="N925" s="9"/>
      <c r="P925" s="9"/>
      <c r="R925" s="9"/>
      <c r="T925" s="9"/>
      <c r="V925" s="9"/>
      <c r="X925" s="9"/>
    </row>
    <row r="926">
      <c r="L926" s="9"/>
      <c r="N926" s="9"/>
      <c r="P926" s="9"/>
      <c r="R926" s="9"/>
      <c r="T926" s="9"/>
      <c r="V926" s="9"/>
      <c r="X926" s="9"/>
    </row>
    <row r="927">
      <c r="L927" s="9"/>
      <c r="N927" s="9"/>
      <c r="P927" s="9"/>
      <c r="R927" s="9"/>
      <c r="T927" s="9"/>
      <c r="V927" s="9"/>
      <c r="X927" s="9"/>
    </row>
    <row r="928">
      <c r="L928" s="9"/>
      <c r="N928" s="9"/>
      <c r="P928" s="9"/>
      <c r="R928" s="9"/>
      <c r="T928" s="9"/>
      <c r="V928" s="9"/>
      <c r="X928" s="9"/>
    </row>
    <row r="929">
      <c r="L929" s="9"/>
      <c r="N929" s="9"/>
      <c r="P929" s="9"/>
      <c r="R929" s="9"/>
      <c r="T929" s="9"/>
      <c r="V929" s="9"/>
      <c r="X929" s="9"/>
    </row>
    <row r="930">
      <c r="L930" s="9"/>
      <c r="N930" s="9"/>
      <c r="P930" s="9"/>
      <c r="R930" s="9"/>
      <c r="T930" s="9"/>
      <c r="V930" s="9"/>
      <c r="X930" s="9"/>
    </row>
    <row r="931">
      <c r="L931" s="9"/>
      <c r="N931" s="9"/>
      <c r="P931" s="9"/>
      <c r="R931" s="9"/>
      <c r="T931" s="9"/>
      <c r="V931" s="9"/>
      <c r="X931" s="9"/>
    </row>
    <row r="932">
      <c r="L932" s="9"/>
      <c r="N932" s="9"/>
      <c r="P932" s="9"/>
      <c r="R932" s="9"/>
      <c r="T932" s="9"/>
      <c r="V932" s="9"/>
      <c r="X932" s="9"/>
    </row>
    <row r="933">
      <c r="L933" s="9"/>
      <c r="N933" s="9"/>
      <c r="P933" s="9"/>
      <c r="R933" s="9"/>
      <c r="T933" s="9"/>
      <c r="V933" s="9"/>
      <c r="X933" s="9"/>
    </row>
    <row r="934">
      <c r="L934" s="9"/>
      <c r="N934" s="9"/>
      <c r="P934" s="9"/>
      <c r="R934" s="9"/>
      <c r="T934" s="9"/>
      <c r="V934" s="9"/>
      <c r="X934" s="9"/>
    </row>
    <row r="935">
      <c r="L935" s="9"/>
      <c r="N935" s="9"/>
      <c r="P935" s="9"/>
      <c r="R935" s="9"/>
      <c r="T935" s="9"/>
      <c r="V935" s="9"/>
      <c r="X935" s="9"/>
    </row>
    <row r="936">
      <c r="L936" s="9"/>
      <c r="N936" s="9"/>
      <c r="P936" s="9"/>
      <c r="R936" s="9"/>
      <c r="T936" s="9"/>
      <c r="V936" s="9"/>
      <c r="X936" s="9"/>
    </row>
    <row r="937">
      <c r="L937" s="9"/>
      <c r="N937" s="9"/>
      <c r="P937" s="9"/>
      <c r="R937" s="9"/>
      <c r="T937" s="9"/>
      <c r="V937" s="9"/>
      <c r="X937" s="9"/>
    </row>
    <row r="938">
      <c r="L938" s="9"/>
      <c r="N938" s="9"/>
      <c r="P938" s="9"/>
      <c r="R938" s="9"/>
      <c r="T938" s="9"/>
      <c r="V938" s="9"/>
      <c r="X938" s="9"/>
    </row>
    <row r="939">
      <c r="L939" s="9"/>
      <c r="N939" s="9"/>
      <c r="P939" s="9"/>
      <c r="R939" s="9"/>
      <c r="T939" s="9"/>
      <c r="V939" s="9"/>
      <c r="X939" s="9"/>
    </row>
    <row r="940">
      <c r="L940" s="9"/>
      <c r="N940" s="9"/>
      <c r="P940" s="9"/>
      <c r="R940" s="9"/>
      <c r="T940" s="9"/>
      <c r="V940" s="9"/>
      <c r="X940" s="9"/>
    </row>
    <row r="941">
      <c r="L941" s="9"/>
      <c r="N941" s="9"/>
      <c r="P941" s="9"/>
      <c r="R941" s="9"/>
      <c r="T941" s="9"/>
      <c r="V941" s="9"/>
      <c r="X941" s="9"/>
    </row>
    <row r="942">
      <c r="L942" s="9"/>
      <c r="N942" s="9"/>
      <c r="P942" s="9"/>
      <c r="R942" s="9"/>
      <c r="T942" s="9"/>
      <c r="V942" s="9"/>
      <c r="X942" s="9"/>
    </row>
    <row r="943">
      <c r="L943" s="9"/>
      <c r="N943" s="9"/>
      <c r="P943" s="9"/>
      <c r="R943" s="9"/>
      <c r="T943" s="9"/>
      <c r="V943" s="9"/>
      <c r="X943" s="9"/>
    </row>
    <row r="944">
      <c r="L944" s="9"/>
      <c r="N944" s="9"/>
      <c r="P944" s="9"/>
      <c r="R944" s="9"/>
      <c r="T944" s="9"/>
      <c r="V944" s="9"/>
      <c r="X944" s="9"/>
    </row>
    <row r="945">
      <c r="L945" s="9"/>
      <c r="N945" s="9"/>
      <c r="P945" s="9"/>
      <c r="R945" s="9"/>
      <c r="T945" s="9"/>
      <c r="V945" s="9"/>
      <c r="X945" s="9"/>
    </row>
    <row r="946">
      <c r="L946" s="9"/>
      <c r="N946" s="9"/>
      <c r="P946" s="9"/>
      <c r="R946" s="9"/>
      <c r="T946" s="9"/>
      <c r="V946" s="9"/>
      <c r="X946" s="9"/>
    </row>
    <row r="947">
      <c r="L947" s="9"/>
      <c r="N947" s="9"/>
      <c r="P947" s="9"/>
      <c r="R947" s="9"/>
      <c r="T947" s="9"/>
      <c r="V947" s="9"/>
      <c r="X947" s="9"/>
    </row>
    <row r="948">
      <c r="L948" s="9"/>
      <c r="N948" s="9"/>
      <c r="P948" s="9"/>
      <c r="R948" s="9"/>
      <c r="T948" s="9"/>
      <c r="V948" s="9"/>
      <c r="X948" s="9"/>
    </row>
    <row r="949">
      <c r="L949" s="9"/>
      <c r="N949" s="9"/>
      <c r="P949" s="9"/>
      <c r="R949" s="9"/>
      <c r="T949" s="9"/>
      <c r="V949" s="9"/>
      <c r="X949" s="9"/>
    </row>
    <row r="950">
      <c r="L950" s="9"/>
      <c r="N950" s="9"/>
      <c r="P950" s="9"/>
      <c r="R950" s="9"/>
      <c r="T950" s="9"/>
      <c r="V950" s="9"/>
      <c r="X950" s="9"/>
    </row>
    <row r="951">
      <c r="L951" s="9"/>
      <c r="N951" s="9"/>
      <c r="P951" s="9"/>
      <c r="R951" s="9"/>
      <c r="T951" s="9"/>
      <c r="V951" s="9"/>
      <c r="X951" s="9"/>
    </row>
    <row r="952">
      <c r="L952" s="9"/>
      <c r="N952" s="9"/>
      <c r="P952" s="9"/>
      <c r="R952" s="9"/>
      <c r="T952" s="9"/>
      <c r="V952" s="9"/>
      <c r="X952" s="9"/>
    </row>
    <row r="953">
      <c r="L953" s="9"/>
      <c r="N953" s="9"/>
      <c r="P953" s="9"/>
      <c r="R953" s="9"/>
      <c r="T953" s="9"/>
      <c r="V953" s="9"/>
      <c r="X953" s="9"/>
    </row>
    <row r="954">
      <c r="L954" s="9"/>
      <c r="N954" s="9"/>
      <c r="P954" s="9"/>
      <c r="R954" s="9"/>
      <c r="T954" s="9"/>
      <c r="V954" s="9"/>
      <c r="X954" s="9"/>
    </row>
    <row r="955">
      <c r="L955" s="9"/>
      <c r="N955" s="9"/>
      <c r="P955" s="9"/>
      <c r="R955" s="9"/>
      <c r="T955" s="9"/>
      <c r="V955" s="9"/>
      <c r="X955" s="9"/>
    </row>
    <row r="956">
      <c r="L956" s="9"/>
      <c r="N956" s="9"/>
      <c r="P956" s="9"/>
      <c r="R956" s="9"/>
      <c r="T956" s="9"/>
      <c r="V956" s="9"/>
      <c r="X956" s="9"/>
    </row>
    <row r="957">
      <c r="L957" s="9"/>
      <c r="N957" s="9"/>
      <c r="P957" s="9"/>
      <c r="R957" s="9"/>
      <c r="T957" s="9"/>
      <c r="V957" s="9"/>
      <c r="X957" s="9"/>
    </row>
    <row r="958">
      <c r="L958" s="9"/>
      <c r="N958" s="9"/>
      <c r="P958" s="9"/>
      <c r="R958" s="9"/>
      <c r="T958" s="9"/>
      <c r="V958" s="9"/>
      <c r="X958" s="9"/>
    </row>
    <row r="959">
      <c r="L959" s="9"/>
      <c r="N959" s="9"/>
      <c r="P959" s="9"/>
      <c r="R959" s="9"/>
      <c r="T959" s="9"/>
      <c r="V959" s="9"/>
      <c r="X959" s="9"/>
    </row>
    <row r="960">
      <c r="L960" s="9"/>
      <c r="N960" s="9"/>
      <c r="P960" s="9"/>
      <c r="R960" s="9"/>
      <c r="T960" s="9"/>
      <c r="V960" s="9"/>
      <c r="X960" s="9"/>
    </row>
    <row r="961">
      <c r="L961" s="9"/>
      <c r="N961" s="9"/>
      <c r="P961" s="9"/>
      <c r="R961" s="9"/>
      <c r="T961" s="9"/>
      <c r="V961" s="9"/>
      <c r="X961" s="9"/>
    </row>
    <row r="962">
      <c r="L962" s="9"/>
      <c r="N962" s="9"/>
      <c r="P962" s="9"/>
      <c r="R962" s="9"/>
      <c r="T962" s="9"/>
      <c r="V962" s="9"/>
      <c r="X962" s="9"/>
    </row>
    <row r="963">
      <c r="L963" s="9"/>
      <c r="N963" s="9"/>
      <c r="P963" s="9"/>
      <c r="R963" s="9"/>
      <c r="T963" s="9"/>
      <c r="V963" s="9"/>
      <c r="X963" s="9"/>
    </row>
    <row r="964">
      <c r="L964" s="9"/>
      <c r="N964" s="9"/>
      <c r="P964" s="9"/>
      <c r="R964" s="9"/>
      <c r="T964" s="9"/>
      <c r="V964" s="9"/>
      <c r="X964" s="9"/>
    </row>
    <row r="965">
      <c r="L965" s="9"/>
      <c r="N965" s="9"/>
      <c r="P965" s="9"/>
      <c r="R965" s="9"/>
      <c r="T965" s="9"/>
      <c r="V965" s="9"/>
      <c r="X965" s="9"/>
    </row>
    <row r="966">
      <c r="L966" s="9"/>
      <c r="N966" s="9"/>
      <c r="P966" s="9"/>
      <c r="R966" s="9"/>
      <c r="T966" s="9"/>
      <c r="V966" s="9"/>
      <c r="X966" s="9"/>
    </row>
    <row r="967">
      <c r="L967" s="9"/>
      <c r="N967" s="9"/>
      <c r="P967" s="9"/>
      <c r="R967" s="9"/>
      <c r="T967" s="9"/>
      <c r="V967" s="9"/>
      <c r="X967" s="9"/>
    </row>
    <row r="968">
      <c r="L968" s="9"/>
      <c r="N968" s="9"/>
      <c r="P968" s="9"/>
      <c r="R968" s="9"/>
      <c r="T968" s="9"/>
      <c r="V968" s="9"/>
      <c r="X968" s="9"/>
    </row>
    <row r="969">
      <c r="L969" s="9"/>
      <c r="N969" s="9"/>
      <c r="P969" s="9"/>
      <c r="R969" s="9"/>
      <c r="T969" s="9"/>
      <c r="V969" s="9"/>
      <c r="X969" s="9"/>
    </row>
    <row r="970">
      <c r="L970" s="9"/>
      <c r="N970" s="9"/>
      <c r="P970" s="9"/>
      <c r="R970" s="9"/>
      <c r="T970" s="9"/>
      <c r="V970" s="9"/>
      <c r="X970" s="9"/>
    </row>
    <row r="971">
      <c r="L971" s="9"/>
      <c r="N971" s="9"/>
      <c r="P971" s="9"/>
      <c r="R971" s="9"/>
      <c r="T971" s="9"/>
      <c r="V971" s="9"/>
      <c r="X971" s="9"/>
    </row>
    <row r="972">
      <c r="L972" s="9"/>
      <c r="N972" s="9"/>
      <c r="P972" s="9"/>
      <c r="R972" s="9"/>
      <c r="T972" s="9"/>
      <c r="V972" s="9"/>
      <c r="X972" s="9"/>
    </row>
    <row r="973">
      <c r="L973" s="9"/>
      <c r="N973" s="9"/>
      <c r="P973" s="9"/>
      <c r="R973" s="9"/>
      <c r="T973" s="9"/>
      <c r="V973" s="9"/>
      <c r="X973" s="9"/>
    </row>
    <row r="974">
      <c r="L974" s="9"/>
      <c r="N974" s="9"/>
      <c r="P974" s="9"/>
      <c r="R974" s="9"/>
      <c r="T974" s="9"/>
      <c r="V974" s="9"/>
      <c r="X974" s="9"/>
    </row>
    <row r="975">
      <c r="L975" s="9"/>
      <c r="N975" s="9"/>
      <c r="P975" s="9"/>
      <c r="R975" s="9"/>
      <c r="T975" s="9"/>
      <c r="V975" s="9"/>
      <c r="X975" s="9"/>
    </row>
    <row r="976">
      <c r="L976" s="9"/>
      <c r="N976" s="9"/>
      <c r="P976" s="9"/>
      <c r="R976" s="9"/>
      <c r="T976" s="9"/>
      <c r="V976" s="9"/>
      <c r="X976" s="9"/>
    </row>
    <row r="977">
      <c r="L977" s="9"/>
      <c r="N977" s="9"/>
      <c r="P977" s="9"/>
      <c r="R977" s="9"/>
      <c r="T977" s="9"/>
      <c r="V977" s="9"/>
      <c r="X977" s="9"/>
    </row>
    <row r="978">
      <c r="L978" s="9"/>
      <c r="N978" s="9"/>
      <c r="P978" s="9"/>
      <c r="R978" s="9"/>
      <c r="T978" s="9"/>
      <c r="V978" s="9"/>
      <c r="X978" s="9"/>
    </row>
    <row r="979">
      <c r="L979" s="9"/>
      <c r="N979" s="9"/>
      <c r="P979" s="9"/>
      <c r="R979" s="9"/>
      <c r="T979" s="9"/>
      <c r="V979" s="9"/>
      <c r="X979" s="9"/>
    </row>
    <row r="980">
      <c r="L980" s="9"/>
      <c r="N980" s="9"/>
      <c r="P980" s="9"/>
      <c r="R980" s="9"/>
      <c r="T980" s="9"/>
      <c r="V980" s="9"/>
      <c r="X980" s="9"/>
    </row>
    <row r="981">
      <c r="L981" s="9"/>
      <c r="N981" s="9"/>
      <c r="P981" s="9"/>
      <c r="R981" s="9"/>
      <c r="T981" s="9"/>
      <c r="V981" s="9"/>
      <c r="X981" s="9"/>
    </row>
    <row r="982">
      <c r="L982" s="9"/>
      <c r="N982" s="9"/>
      <c r="P982" s="9"/>
      <c r="R982" s="9"/>
      <c r="T982" s="9"/>
      <c r="V982" s="9"/>
      <c r="X982" s="9"/>
    </row>
    <row r="983">
      <c r="L983" s="9"/>
      <c r="N983" s="9"/>
      <c r="P983" s="9"/>
      <c r="R983" s="9"/>
      <c r="T983" s="9"/>
      <c r="V983" s="9"/>
      <c r="X983" s="9"/>
    </row>
    <row r="984">
      <c r="L984" s="9"/>
      <c r="N984" s="9"/>
      <c r="P984" s="9"/>
      <c r="R984" s="9"/>
      <c r="T984" s="9"/>
      <c r="V984" s="9"/>
      <c r="X984" s="9"/>
    </row>
    <row r="985">
      <c r="L985" s="9"/>
      <c r="N985" s="9"/>
      <c r="P985" s="9"/>
      <c r="R985" s="9"/>
      <c r="T985" s="9"/>
      <c r="V985" s="9"/>
      <c r="X985" s="9"/>
    </row>
    <row r="986">
      <c r="L986" s="9"/>
      <c r="N986" s="9"/>
      <c r="P986" s="9"/>
      <c r="R986" s="9"/>
      <c r="T986" s="9"/>
      <c r="V986" s="9"/>
      <c r="X986" s="9"/>
    </row>
    <row r="987">
      <c r="L987" s="9"/>
      <c r="N987" s="9"/>
      <c r="P987" s="9"/>
      <c r="R987" s="9"/>
      <c r="T987" s="9"/>
      <c r="V987" s="9"/>
      <c r="X987" s="9"/>
    </row>
    <row r="988">
      <c r="L988" s="9"/>
      <c r="N988" s="9"/>
      <c r="P988" s="9"/>
      <c r="R988" s="9"/>
      <c r="T988" s="9"/>
      <c r="V988" s="9"/>
      <c r="X988" s="9"/>
    </row>
    <row r="989">
      <c r="L989" s="9"/>
      <c r="N989" s="9"/>
      <c r="P989" s="9"/>
      <c r="R989" s="9"/>
      <c r="T989" s="9"/>
      <c r="V989" s="9"/>
      <c r="X989" s="9"/>
    </row>
    <row r="990">
      <c r="L990" s="9"/>
      <c r="N990" s="9"/>
      <c r="P990" s="9"/>
      <c r="R990" s="9"/>
      <c r="T990" s="9"/>
      <c r="V990" s="9"/>
      <c r="X990" s="9"/>
    </row>
    <row r="991">
      <c r="L991" s="9"/>
      <c r="N991" s="9"/>
      <c r="P991" s="9"/>
      <c r="R991" s="9"/>
      <c r="T991" s="9"/>
      <c r="V991" s="9"/>
      <c r="X991" s="9"/>
    </row>
    <row r="992">
      <c r="L992" s="9"/>
      <c r="N992" s="9"/>
      <c r="P992" s="9"/>
      <c r="R992" s="9"/>
      <c r="T992" s="9"/>
      <c r="V992" s="9"/>
      <c r="X992" s="9"/>
    </row>
    <row r="993">
      <c r="L993" s="9"/>
      <c r="N993" s="9"/>
      <c r="P993" s="9"/>
      <c r="R993" s="9"/>
      <c r="T993" s="9"/>
      <c r="V993" s="9"/>
      <c r="X993" s="9"/>
    </row>
    <row r="994">
      <c r="L994" s="9"/>
      <c r="N994" s="9"/>
      <c r="P994" s="9"/>
      <c r="R994" s="9"/>
      <c r="T994" s="9"/>
      <c r="V994" s="9"/>
      <c r="X994" s="9"/>
    </row>
    <row r="995">
      <c r="L995" s="9"/>
      <c r="N995" s="9"/>
      <c r="P995" s="9"/>
      <c r="R995" s="9"/>
      <c r="T995" s="9"/>
      <c r="V995" s="9"/>
      <c r="X995" s="9"/>
    </row>
    <row r="996">
      <c r="L996" s="9"/>
      <c r="N996" s="9"/>
      <c r="P996" s="9"/>
      <c r="R996" s="9"/>
      <c r="T996" s="9"/>
      <c r="V996" s="9"/>
      <c r="X996" s="9"/>
    </row>
    <row r="997">
      <c r="L997" s="9"/>
      <c r="N997" s="9"/>
      <c r="P997" s="9"/>
      <c r="R997" s="9"/>
      <c r="T997" s="9"/>
      <c r="V997" s="9"/>
      <c r="X997" s="9"/>
    </row>
    <row r="998">
      <c r="L998" s="9"/>
      <c r="N998" s="9"/>
      <c r="P998" s="9"/>
      <c r="R998" s="9"/>
      <c r="T998" s="9"/>
      <c r="V998" s="9"/>
      <c r="X998" s="9"/>
    </row>
    <row r="999">
      <c r="L999" s="9"/>
      <c r="N999" s="9"/>
      <c r="P999" s="9"/>
      <c r="R999" s="9"/>
      <c r="T999" s="9"/>
      <c r="V999" s="9"/>
      <c r="X999" s="9"/>
    </row>
    <row r="1000">
      <c r="L1000" s="9"/>
      <c r="N1000" s="9"/>
      <c r="P1000" s="9"/>
      <c r="R1000" s="9"/>
      <c r="T1000" s="9"/>
      <c r="V1000" s="9"/>
      <c r="X1000" s="9"/>
    </row>
    <row r="1001">
      <c r="L1001" s="9"/>
      <c r="N1001" s="9"/>
      <c r="P1001" s="9"/>
      <c r="R1001" s="9"/>
      <c r="T1001" s="9"/>
      <c r="V1001" s="9"/>
      <c r="X1001" s="9"/>
    </row>
    <row r="1002">
      <c r="L1002" s="9"/>
      <c r="N1002" s="9"/>
      <c r="P1002" s="9"/>
      <c r="R1002" s="9"/>
      <c r="T1002" s="9"/>
      <c r="V1002" s="9"/>
      <c r="X1002" s="9"/>
    </row>
    <row r="1003">
      <c r="L1003" s="9"/>
      <c r="N1003" s="9"/>
      <c r="P1003" s="9"/>
      <c r="R1003" s="9"/>
      <c r="T1003" s="9"/>
      <c r="V1003" s="9"/>
      <c r="X1003" s="9"/>
    </row>
    <row r="1004">
      <c r="L1004" s="9"/>
      <c r="N1004" s="9"/>
      <c r="P1004" s="9"/>
      <c r="R1004" s="9"/>
      <c r="T1004" s="9"/>
      <c r="V1004" s="9"/>
      <c r="X1004" s="9"/>
    </row>
    <row r="1005">
      <c r="L1005" s="9"/>
      <c r="N1005" s="9"/>
      <c r="P1005" s="9"/>
      <c r="R1005" s="9"/>
      <c r="T1005" s="9"/>
      <c r="V1005" s="9"/>
      <c r="X1005" s="9"/>
    </row>
    <row r="1006">
      <c r="L1006" s="9"/>
      <c r="N1006" s="9"/>
      <c r="P1006" s="9"/>
      <c r="R1006" s="9"/>
      <c r="T1006" s="9"/>
      <c r="V1006" s="9"/>
      <c r="X1006" s="9"/>
    </row>
    <row r="1007">
      <c r="L1007" s="9"/>
      <c r="N1007" s="9"/>
      <c r="P1007" s="9"/>
      <c r="R1007" s="9"/>
      <c r="T1007" s="9"/>
      <c r="V1007" s="9"/>
      <c r="X1007" s="9"/>
    </row>
    <row r="1008">
      <c r="L1008" s="9"/>
      <c r="N1008" s="9"/>
      <c r="P1008" s="9"/>
      <c r="R1008" s="9"/>
      <c r="T1008" s="9"/>
      <c r="V1008" s="9"/>
      <c r="X1008" s="9"/>
    </row>
  </sheetData>
  <dataValidations>
    <dataValidation type="custom" allowBlank="1" showDropDown="1" sqref="M2:M184 O2:O184 Q2:Q184 S2:S184 U2:U184 W2:W184 Y2:Y184">
      <formula1>AND(ISNUMBER(M2),(NOT(OR(NOT(ISERROR(DATEVALUE(M2))), AND(ISNUMBER(M2), LEFT(CELL("format", M2))="D")))))</formula1>
    </dataValidation>
    <dataValidation allowBlank="1" showDropDown="1" sqref="A2:J184 L2:L184 N2:N184 P2:P184 R2:R184 T2:T184 V2:V184 X2:X184"/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12.5"/>
    <col customWidth="1" min="3" max="3" width="13.13"/>
    <col customWidth="1" min="4" max="4" width="13.38"/>
    <col customWidth="1" min="5" max="5" width="15.13"/>
    <col customWidth="1" min="6" max="6" width="11.0"/>
    <col customWidth="1" min="7" max="7" width="49.38"/>
  </cols>
  <sheetData>
    <row r="1" ht="22.5" customHeight="1">
      <c r="A1" s="29" t="s">
        <v>297</v>
      </c>
      <c r="B1" s="68" t="s">
        <v>298</v>
      </c>
      <c r="C1" s="68" t="s">
        <v>299</v>
      </c>
      <c r="D1" s="68" t="s">
        <v>300</v>
      </c>
      <c r="E1" s="68" t="s">
        <v>301</v>
      </c>
      <c r="F1" s="68" t="s">
        <v>302</v>
      </c>
      <c r="G1" s="29" t="s">
        <v>303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2.5" customHeight="1">
      <c r="A2" s="39" t="s">
        <v>304</v>
      </c>
      <c r="B2" s="35">
        <v>240.0</v>
      </c>
      <c r="C2" s="61"/>
      <c r="D2" s="32"/>
      <c r="E2" s="61"/>
      <c r="F2" s="61"/>
      <c r="G2" s="3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22.5" customHeight="1">
      <c r="A3" s="39" t="s">
        <v>305</v>
      </c>
      <c r="B3" s="35"/>
      <c r="C3" s="61"/>
      <c r="D3" s="32"/>
      <c r="E3" s="61"/>
      <c r="F3" s="61"/>
      <c r="G3" s="3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2.5" customHeight="1">
      <c r="A4" s="39" t="s">
        <v>306</v>
      </c>
      <c r="B4" s="35"/>
      <c r="C4" s="61"/>
      <c r="D4" s="32"/>
      <c r="E4" s="61"/>
      <c r="F4" s="61"/>
      <c r="G4" s="34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2.5" customHeight="1">
      <c r="A5" s="39" t="s">
        <v>307</v>
      </c>
      <c r="B5" s="35">
        <v>240.0</v>
      </c>
      <c r="C5" s="61">
        <v>16.0</v>
      </c>
      <c r="D5" s="32" t="s">
        <v>308</v>
      </c>
      <c r="E5" s="61">
        <f>C5*B5</f>
        <v>3840</v>
      </c>
      <c r="F5" s="61">
        <v>3.0</v>
      </c>
      <c r="G5" s="34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22.5" customHeight="1">
      <c r="A6" s="39" t="s">
        <v>118</v>
      </c>
      <c r="B6" s="35">
        <v>120.0</v>
      </c>
      <c r="C6" s="61"/>
      <c r="D6" s="32" t="s">
        <v>308</v>
      </c>
      <c r="E6" s="61">
        <v>70.0</v>
      </c>
      <c r="F6" s="61"/>
      <c r="G6" s="3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A7" s="39" t="s">
        <v>64</v>
      </c>
      <c r="B7" s="35">
        <v>120.0</v>
      </c>
      <c r="C7" s="35">
        <v>2.0</v>
      </c>
      <c r="D7" s="31" t="s">
        <v>308</v>
      </c>
      <c r="E7" s="35">
        <v>80.0</v>
      </c>
      <c r="F7" s="61"/>
      <c r="G7" s="39" t="s">
        <v>309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2.5" customHeight="1">
      <c r="A8" s="39" t="s">
        <v>310</v>
      </c>
      <c r="B8" s="35">
        <v>240.0</v>
      </c>
      <c r="C8" s="61">
        <v>30.0</v>
      </c>
      <c r="D8" s="32"/>
      <c r="E8" s="61">
        <f t="shared" ref="E8:E9" si="1">C8*B8</f>
        <v>7200</v>
      </c>
      <c r="F8" s="61"/>
      <c r="G8" s="34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2.5" customHeight="1">
      <c r="A9" s="39" t="s">
        <v>182</v>
      </c>
      <c r="B9" s="35">
        <v>120.0</v>
      </c>
      <c r="C9" s="61">
        <v>2.5</v>
      </c>
      <c r="D9" s="32"/>
      <c r="E9" s="61">
        <f t="shared" si="1"/>
        <v>300</v>
      </c>
      <c r="F9" s="61"/>
      <c r="G9" s="34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22.5" customHeight="1">
      <c r="A10" s="39" t="s">
        <v>94</v>
      </c>
      <c r="B10" s="35">
        <v>120.0</v>
      </c>
      <c r="C10" s="61">
        <v>2.0</v>
      </c>
      <c r="D10" s="32" t="s">
        <v>308</v>
      </c>
      <c r="E10" s="61">
        <f t="shared" ref="E10:E11" si="2">B10*C10</f>
        <v>240</v>
      </c>
      <c r="F10" s="61"/>
      <c r="G10" s="34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22.5" customHeight="1">
      <c r="A11" s="39" t="s">
        <v>92</v>
      </c>
      <c r="B11" s="35">
        <v>120.0</v>
      </c>
      <c r="C11" s="61">
        <v>1.0</v>
      </c>
      <c r="D11" s="32" t="s">
        <v>308</v>
      </c>
      <c r="E11" s="61">
        <f t="shared" si="2"/>
        <v>120</v>
      </c>
      <c r="F11" s="61"/>
      <c r="G11" s="34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22.5" customHeight="1">
      <c r="A12" s="39" t="s">
        <v>203</v>
      </c>
      <c r="B12" s="35">
        <v>120.0</v>
      </c>
      <c r="C12" s="61">
        <v>10.0</v>
      </c>
      <c r="D12" s="32" t="s">
        <v>308</v>
      </c>
      <c r="E12" s="61">
        <f t="shared" ref="E12:E20" si="3">C12*B12</f>
        <v>1200</v>
      </c>
      <c r="F12" s="61"/>
      <c r="G12" s="34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22.5" customHeight="1">
      <c r="A13" s="39" t="s">
        <v>311</v>
      </c>
      <c r="B13" s="35">
        <v>120.0</v>
      </c>
      <c r="C13" s="61">
        <v>8.0</v>
      </c>
      <c r="D13" s="32" t="s">
        <v>308</v>
      </c>
      <c r="E13" s="61">
        <f t="shared" si="3"/>
        <v>960</v>
      </c>
      <c r="F13" s="61"/>
      <c r="G13" s="34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22.5" customHeight="1">
      <c r="A14" s="39" t="s">
        <v>312</v>
      </c>
      <c r="B14" s="35">
        <v>120.0</v>
      </c>
      <c r="C14" s="61">
        <v>7.0</v>
      </c>
      <c r="D14" s="32" t="s">
        <v>308</v>
      </c>
      <c r="E14" s="61">
        <f t="shared" si="3"/>
        <v>840</v>
      </c>
      <c r="F14" s="61">
        <v>1.0</v>
      </c>
      <c r="G14" s="34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22.5" customHeight="1">
      <c r="A15" s="39" t="s">
        <v>313</v>
      </c>
      <c r="B15" s="35">
        <v>120.0</v>
      </c>
      <c r="C15" s="61">
        <v>10.0</v>
      </c>
      <c r="D15" s="32" t="s">
        <v>308</v>
      </c>
      <c r="E15" s="61">
        <f t="shared" si="3"/>
        <v>1200</v>
      </c>
      <c r="F15" s="61"/>
      <c r="G15" s="34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22.5" customHeight="1">
      <c r="A16" s="39" t="s">
        <v>176</v>
      </c>
      <c r="B16" s="35">
        <v>120.0</v>
      </c>
      <c r="C16" s="61">
        <v>8.0</v>
      </c>
      <c r="D16" s="32"/>
      <c r="E16" s="61">
        <f t="shared" si="3"/>
        <v>960</v>
      </c>
      <c r="F16" s="61"/>
      <c r="G16" s="34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22.5" customHeight="1">
      <c r="A17" s="39" t="s">
        <v>314</v>
      </c>
      <c r="B17" s="35">
        <v>120.0</v>
      </c>
      <c r="C17" s="61">
        <v>7.0</v>
      </c>
      <c r="D17" s="32"/>
      <c r="E17" s="61">
        <f t="shared" si="3"/>
        <v>840</v>
      </c>
      <c r="F17" s="61"/>
      <c r="G17" s="34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22.5" customHeight="1">
      <c r="A18" s="39" t="s">
        <v>219</v>
      </c>
      <c r="B18" s="35">
        <v>120.0</v>
      </c>
      <c r="C18" s="61">
        <v>2.5</v>
      </c>
      <c r="D18" s="31" t="s">
        <v>308</v>
      </c>
      <c r="E18" s="61">
        <f t="shared" si="3"/>
        <v>300</v>
      </c>
      <c r="F18" s="61"/>
      <c r="G18" s="34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22.5" customHeight="1">
      <c r="A19" s="39" t="s">
        <v>315</v>
      </c>
      <c r="B19" s="35">
        <v>120.0</v>
      </c>
      <c r="C19" s="61">
        <v>15.0</v>
      </c>
      <c r="D19" s="32"/>
      <c r="E19" s="61">
        <f t="shared" si="3"/>
        <v>1800</v>
      </c>
      <c r="F19" s="61"/>
      <c r="G19" s="34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22.5" customHeight="1">
      <c r="A20" s="39" t="s">
        <v>316</v>
      </c>
      <c r="B20" s="35">
        <v>120.0</v>
      </c>
      <c r="C20" s="61">
        <v>20.0</v>
      </c>
      <c r="D20" s="32"/>
      <c r="E20" s="61">
        <f t="shared" si="3"/>
        <v>2400</v>
      </c>
      <c r="F20" s="61"/>
      <c r="G20" s="34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22.5" customHeight="1">
      <c r="A21" s="39" t="s">
        <v>211</v>
      </c>
      <c r="B21" s="35"/>
      <c r="C21" s="61"/>
      <c r="D21" s="32"/>
      <c r="E21" s="61">
        <v>60.0</v>
      </c>
      <c r="F21" s="61"/>
      <c r="G21" s="34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22.5" customHeight="1">
      <c r="A22" s="39" t="s">
        <v>242</v>
      </c>
      <c r="B22" s="35">
        <v>240.0</v>
      </c>
      <c r="C22" s="61">
        <v>15.0</v>
      </c>
      <c r="D22" s="32"/>
      <c r="E22" s="61">
        <f t="shared" ref="E22:E27" si="4">C22*B22</f>
        <v>3600</v>
      </c>
      <c r="F22" s="61"/>
      <c r="G22" s="34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22.5" customHeight="1">
      <c r="A23" s="39" t="s">
        <v>236</v>
      </c>
      <c r="B23" s="35">
        <v>240.0</v>
      </c>
      <c r="C23" s="61">
        <v>15.0</v>
      </c>
      <c r="D23" s="32"/>
      <c r="E23" s="61">
        <f t="shared" si="4"/>
        <v>3600</v>
      </c>
      <c r="F23" s="61"/>
      <c r="G23" s="39" t="s">
        <v>317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22.5" customHeight="1">
      <c r="A24" s="39" t="s">
        <v>318</v>
      </c>
      <c r="B24" s="35">
        <v>240.0</v>
      </c>
      <c r="C24" s="61">
        <v>15.0</v>
      </c>
      <c r="D24" s="32"/>
      <c r="E24" s="61">
        <f t="shared" si="4"/>
        <v>3600</v>
      </c>
      <c r="F24" s="61"/>
      <c r="G24" s="39" t="s">
        <v>317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22.5" customHeight="1">
      <c r="A25" s="39" t="s">
        <v>73</v>
      </c>
      <c r="B25" s="35">
        <v>240.0</v>
      </c>
      <c r="C25" s="35">
        <v>15.0</v>
      </c>
      <c r="D25" s="32"/>
      <c r="E25" s="61">
        <f t="shared" si="4"/>
        <v>3600</v>
      </c>
      <c r="F25" s="61"/>
      <c r="G25" s="39" t="s">
        <v>317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22.5" customHeight="1">
      <c r="A26" s="39" t="s">
        <v>319</v>
      </c>
      <c r="B26" s="35">
        <v>120.0</v>
      </c>
      <c r="C26" s="61">
        <v>9.5</v>
      </c>
      <c r="D26" s="32" t="s">
        <v>308</v>
      </c>
      <c r="E26" s="61">
        <f t="shared" si="4"/>
        <v>1140</v>
      </c>
      <c r="F26" s="61">
        <v>1.5</v>
      </c>
      <c r="G26" s="34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22.5" customHeight="1">
      <c r="A27" s="39" t="s">
        <v>320</v>
      </c>
      <c r="B27" s="35">
        <v>120.0</v>
      </c>
      <c r="C27" s="61">
        <v>12.0</v>
      </c>
      <c r="D27" s="32" t="s">
        <v>308</v>
      </c>
      <c r="E27" s="61">
        <f t="shared" si="4"/>
        <v>1440</v>
      </c>
      <c r="F27" s="61"/>
      <c r="G27" s="34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22.5" customHeight="1">
      <c r="A28" s="39" t="s">
        <v>216</v>
      </c>
      <c r="B28" s="35">
        <v>120.0</v>
      </c>
      <c r="C28" s="61"/>
      <c r="D28" s="32" t="s">
        <v>308</v>
      </c>
      <c r="E28" s="61">
        <v>60.0</v>
      </c>
      <c r="F28" s="61"/>
      <c r="G28" s="34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22.5" customHeight="1">
      <c r="A29" s="39" t="s">
        <v>95</v>
      </c>
      <c r="B29" s="35"/>
      <c r="C29" s="61"/>
      <c r="D29" s="32"/>
      <c r="E29" s="61">
        <v>20.0</v>
      </c>
      <c r="F29" s="61"/>
      <c r="G29" s="34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22.5" customHeight="1">
      <c r="A30" s="39" t="s">
        <v>158</v>
      </c>
      <c r="B30" s="35">
        <v>120.0</v>
      </c>
      <c r="C30" s="61"/>
      <c r="D30" s="32" t="s">
        <v>308</v>
      </c>
      <c r="E30" s="61">
        <v>400.0</v>
      </c>
      <c r="F30" s="61"/>
      <c r="G30" s="34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22.5" customHeight="1">
      <c r="A31" s="39" t="s">
        <v>43</v>
      </c>
      <c r="B31" s="35">
        <v>120.0</v>
      </c>
      <c r="C31" s="61"/>
      <c r="D31" s="32" t="s">
        <v>308</v>
      </c>
      <c r="E31" s="61">
        <v>30.0</v>
      </c>
      <c r="F31" s="61"/>
      <c r="G31" s="34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22.5" customHeight="1">
      <c r="A32" s="39" t="s">
        <v>257</v>
      </c>
      <c r="B32" s="35">
        <v>120.0</v>
      </c>
      <c r="C32" s="61"/>
      <c r="D32" s="32" t="s">
        <v>308</v>
      </c>
      <c r="E32" s="61">
        <v>250.0</v>
      </c>
      <c r="F32" s="61"/>
      <c r="G32" s="34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22.5" customHeight="1">
      <c r="A33" s="39" t="s">
        <v>291</v>
      </c>
      <c r="B33" s="35">
        <v>120.0</v>
      </c>
      <c r="C33" s="61"/>
      <c r="D33" s="31" t="s">
        <v>308</v>
      </c>
      <c r="E33" s="35">
        <v>200.0</v>
      </c>
      <c r="F33" s="35"/>
      <c r="G33" s="39" t="s">
        <v>321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22.5" customHeight="1">
      <c r="A34" s="39" t="s">
        <v>154</v>
      </c>
      <c r="B34" s="35">
        <v>120.0</v>
      </c>
      <c r="C34" s="61"/>
      <c r="D34" s="32" t="s">
        <v>308</v>
      </c>
      <c r="E34" s="61">
        <v>60.0</v>
      </c>
      <c r="F34" s="61"/>
      <c r="G34" s="34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22.5" customHeight="1">
      <c r="A35" s="39" t="s">
        <v>156</v>
      </c>
      <c r="B35" s="35">
        <v>120.0</v>
      </c>
      <c r="C35" s="61"/>
      <c r="D35" s="32" t="s">
        <v>308</v>
      </c>
      <c r="E35" s="61">
        <v>180.0</v>
      </c>
      <c r="F35" s="61"/>
      <c r="G35" s="34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22.5" customHeight="1">
      <c r="A36" s="39" t="s">
        <v>322</v>
      </c>
      <c r="B36" s="35">
        <v>120.0</v>
      </c>
      <c r="C36" s="61"/>
      <c r="D36" s="32" t="s">
        <v>308</v>
      </c>
      <c r="E36" s="61">
        <v>44.0</v>
      </c>
      <c r="F36" s="61"/>
      <c r="G36" s="34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22.5" customHeight="1">
      <c r="A37" s="39" t="s">
        <v>107</v>
      </c>
      <c r="B37" s="35">
        <v>120.0</v>
      </c>
      <c r="C37" s="61"/>
      <c r="D37" s="32" t="s">
        <v>308</v>
      </c>
      <c r="E37" s="61">
        <v>57.0</v>
      </c>
      <c r="F37" s="61"/>
      <c r="G37" s="34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22.5" customHeight="1">
      <c r="A38" s="39" t="s">
        <v>150</v>
      </c>
      <c r="B38" s="35">
        <v>120.0</v>
      </c>
      <c r="C38" s="61"/>
      <c r="D38" s="32" t="s">
        <v>308</v>
      </c>
      <c r="E38" s="61">
        <v>88.0</v>
      </c>
      <c r="F38" s="61"/>
      <c r="G38" s="34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22.5" customHeight="1">
      <c r="A39" s="39" t="s">
        <v>68</v>
      </c>
      <c r="B39" s="35">
        <v>120.0</v>
      </c>
      <c r="C39" s="35">
        <v>0.0</v>
      </c>
      <c r="D39" s="32" t="s">
        <v>308</v>
      </c>
      <c r="E39" s="61">
        <f>C39*B39</f>
        <v>0</v>
      </c>
      <c r="F39" s="35"/>
      <c r="G39" s="39" t="s">
        <v>323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22.5" customHeight="1">
      <c r="A40" s="39" t="s">
        <v>324</v>
      </c>
      <c r="B40" s="35">
        <v>120.0</v>
      </c>
      <c r="C40" s="61"/>
      <c r="D40" s="32" t="s">
        <v>308</v>
      </c>
      <c r="E40" s="61">
        <v>60.0</v>
      </c>
      <c r="F40" s="61"/>
      <c r="G40" s="34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22.5" customHeight="1">
      <c r="A41" s="39" t="s">
        <v>185</v>
      </c>
      <c r="B41" s="35">
        <v>120.0</v>
      </c>
      <c r="C41" s="61"/>
      <c r="D41" s="32" t="s">
        <v>308</v>
      </c>
      <c r="E41" s="61">
        <v>1500.0</v>
      </c>
      <c r="F41" s="61"/>
      <c r="G41" s="34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22.5" customHeight="1">
      <c r="A42" s="39" t="s">
        <v>325</v>
      </c>
      <c r="B42" s="35">
        <v>120.0</v>
      </c>
      <c r="C42" s="61">
        <v>15.0</v>
      </c>
      <c r="D42" s="32" t="s">
        <v>308</v>
      </c>
      <c r="E42" s="61">
        <f t="shared" ref="E42:E43" si="5">C42*B42</f>
        <v>1800</v>
      </c>
      <c r="F42" s="61"/>
      <c r="G42" s="34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22.5" customHeight="1">
      <c r="A43" s="39" t="s">
        <v>165</v>
      </c>
      <c r="B43" s="35">
        <v>240.0</v>
      </c>
      <c r="C43" s="61">
        <v>20.0</v>
      </c>
      <c r="D43" s="32"/>
      <c r="E43" s="61">
        <f t="shared" si="5"/>
        <v>4800</v>
      </c>
      <c r="F43" s="61"/>
      <c r="G43" s="34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22.5" customHeight="1">
      <c r="A44" s="39" t="s">
        <v>109</v>
      </c>
      <c r="B44" s="35"/>
      <c r="C44" s="61"/>
      <c r="D44" s="32"/>
      <c r="E44" s="61">
        <v>20.0</v>
      </c>
      <c r="F44" s="61"/>
      <c r="G44" s="34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22.5" customHeight="1">
      <c r="A45" s="39" t="s">
        <v>326</v>
      </c>
      <c r="B45" s="35">
        <v>120.0</v>
      </c>
      <c r="C45" s="61">
        <v>15.0</v>
      </c>
      <c r="D45" s="32" t="s">
        <v>308</v>
      </c>
      <c r="E45" s="61">
        <f>C45*B45</f>
        <v>1800</v>
      </c>
      <c r="F45" s="61">
        <v>3.25</v>
      </c>
      <c r="G45" s="34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22.5" customHeight="1">
      <c r="A46" s="39" t="s">
        <v>151</v>
      </c>
      <c r="B46" s="35">
        <v>120.0</v>
      </c>
      <c r="C46" s="61"/>
      <c r="D46" s="32" t="s">
        <v>308</v>
      </c>
      <c r="E46" s="61">
        <v>200.0</v>
      </c>
      <c r="F46" s="61"/>
      <c r="G46" s="34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22.5" customHeight="1">
      <c r="A47" s="39" t="s">
        <v>163</v>
      </c>
      <c r="B47" s="35">
        <v>120.0</v>
      </c>
      <c r="C47" s="61"/>
      <c r="D47" s="32" t="s">
        <v>308</v>
      </c>
      <c r="E47" s="61">
        <v>5000.0</v>
      </c>
      <c r="F47" s="61"/>
      <c r="G47" s="34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22.5" customHeight="1">
      <c r="A48" s="39" t="s">
        <v>327</v>
      </c>
      <c r="B48" s="35">
        <v>120.0</v>
      </c>
      <c r="C48" s="61"/>
      <c r="D48" s="32" t="s">
        <v>308</v>
      </c>
      <c r="E48" s="61">
        <v>5000.0</v>
      </c>
      <c r="F48" s="61"/>
      <c r="G48" s="34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22.5" customHeight="1">
      <c r="A49" s="39" t="s">
        <v>328</v>
      </c>
      <c r="B49" s="35">
        <v>120.0</v>
      </c>
      <c r="C49" s="61">
        <v>14.0</v>
      </c>
      <c r="D49" s="32" t="s">
        <v>308</v>
      </c>
      <c r="E49" s="61">
        <f t="shared" ref="E49:E52" si="6">C49*B49</f>
        <v>1680</v>
      </c>
      <c r="F49" s="61">
        <v>1.75</v>
      </c>
      <c r="G49" s="34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22.5" customHeight="1">
      <c r="A50" s="39" t="s">
        <v>329</v>
      </c>
      <c r="B50" s="35">
        <v>240.0</v>
      </c>
      <c r="C50" s="61">
        <v>7.0</v>
      </c>
      <c r="D50" s="32" t="s">
        <v>308</v>
      </c>
      <c r="E50" s="61">
        <f t="shared" si="6"/>
        <v>1680</v>
      </c>
      <c r="F50" s="61">
        <v>1.75</v>
      </c>
      <c r="G50" s="34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ht="22.5" customHeight="1">
      <c r="A51" s="39" t="s">
        <v>330</v>
      </c>
      <c r="B51" s="35">
        <v>120.0</v>
      </c>
      <c r="C51" s="61">
        <v>15.0</v>
      </c>
      <c r="D51" s="32" t="s">
        <v>308</v>
      </c>
      <c r="E51" s="61">
        <f t="shared" si="6"/>
        <v>1800</v>
      </c>
      <c r="F51" s="61">
        <v>2.2</v>
      </c>
      <c r="G51" s="34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22.5" customHeight="1">
      <c r="A52" s="39" t="s">
        <v>171</v>
      </c>
      <c r="B52" s="35">
        <v>120.0</v>
      </c>
      <c r="C52" s="61">
        <v>12.5</v>
      </c>
      <c r="D52" s="32" t="s">
        <v>308</v>
      </c>
      <c r="E52" s="61">
        <f t="shared" si="6"/>
        <v>1500</v>
      </c>
      <c r="F52" s="61"/>
      <c r="G52" s="34"/>
    </row>
    <row r="53" ht="22.5" customHeight="1">
      <c r="A53" s="39" t="s">
        <v>99</v>
      </c>
      <c r="B53" s="35">
        <v>120.0</v>
      </c>
      <c r="C53" s="61"/>
      <c r="D53" s="32" t="s">
        <v>308</v>
      </c>
      <c r="E53" s="61">
        <v>1000.0</v>
      </c>
      <c r="F53" s="61"/>
      <c r="G53" s="34"/>
    </row>
    <row r="54" ht="22.5" customHeight="1">
      <c r="A54" s="39" t="s">
        <v>331</v>
      </c>
      <c r="B54" s="35">
        <v>120.0</v>
      </c>
      <c r="C54" s="61">
        <v>10.0</v>
      </c>
      <c r="D54" s="32" t="s">
        <v>308</v>
      </c>
      <c r="E54" s="61">
        <f t="shared" ref="E54:E55" si="7">C54*B54</f>
        <v>1200</v>
      </c>
      <c r="F54" s="61"/>
      <c r="G54" s="69" t="s">
        <v>332</v>
      </c>
    </row>
    <row r="55" ht="22.5" customHeight="1">
      <c r="A55" s="39" t="s">
        <v>183</v>
      </c>
      <c r="B55" s="35">
        <v>120.0</v>
      </c>
      <c r="C55" s="61">
        <v>15.0</v>
      </c>
      <c r="D55" s="32" t="s">
        <v>308</v>
      </c>
      <c r="E55" s="61">
        <f t="shared" si="7"/>
        <v>1800</v>
      </c>
      <c r="F55" s="61"/>
      <c r="G55" s="34"/>
    </row>
    <row r="56">
      <c r="A56" s="9"/>
      <c r="G56" s="9"/>
    </row>
    <row r="57">
      <c r="A57" s="9"/>
      <c r="G57" s="9"/>
    </row>
    <row r="58">
      <c r="A58" s="9"/>
      <c r="G58" s="9"/>
    </row>
    <row r="59">
      <c r="A59" s="9"/>
      <c r="G59" s="9"/>
    </row>
    <row r="60">
      <c r="A60" s="9"/>
      <c r="G60" s="9"/>
    </row>
    <row r="61">
      <c r="A61" s="9"/>
      <c r="G61" s="9"/>
    </row>
    <row r="62">
      <c r="A62" s="9"/>
      <c r="G62" s="9"/>
    </row>
    <row r="63">
      <c r="A63" s="9"/>
      <c r="G63" s="9"/>
    </row>
    <row r="64">
      <c r="A64" s="9"/>
      <c r="G64" s="9"/>
    </row>
    <row r="65">
      <c r="A65" s="9"/>
      <c r="G65" s="9"/>
    </row>
    <row r="66">
      <c r="A66" s="9"/>
      <c r="G66" s="9"/>
    </row>
    <row r="67">
      <c r="A67" s="9"/>
      <c r="G67" s="9"/>
    </row>
    <row r="68">
      <c r="A68" s="9"/>
      <c r="G68" s="9"/>
    </row>
    <row r="69">
      <c r="A69" s="9"/>
      <c r="G69" s="9"/>
    </row>
    <row r="70">
      <c r="A70" s="9"/>
      <c r="G70" s="9"/>
    </row>
    <row r="71">
      <c r="A71" s="9"/>
      <c r="G71" s="9"/>
    </row>
    <row r="72">
      <c r="A72" s="9"/>
      <c r="G72" s="9"/>
    </row>
    <row r="73">
      <c r="A73" s="9"/>
      <c r="G73" s="9"/>
    </row>
    <row r="74">
      <c r="A74" s="9"/>
      <c r="G74" s="9"/>
    </row>
    <row r="75">
      <c r="A75" s="9"/>
      <c r="G75" s="9"/>
    </row>
    <row r="76">
      <c r="A76" s="9"/>
      <c r="G76" s="9"/>
    </row>
    <row r="77">
      <c r="A77" s="9"/>
      <c r="G77" s="9"/>
    </row>
    <row r="78">
      <c r="A78" s="9"/>
      <c r="G78" s="9"/>
    </row>
    <row r="79">
      <c r="A79" s="9"/>
      <c r="G79" s="9"/>
    </row>
    <row r="80">
      <c r="A80" s="9"/>
      <c r="G80" s="9"/>
    </row>
    <row r="81">
      <c r="A81" s="9"/>
      <c r="G81" s="9"/>
    </row>
    <row r="82">
      <c r="A82" s="9"/>
      <c r="G82" s="9"/>
    </row>
    <row r="83">
      <c r="A83" s="9"/>
      <c r="G83" s="9"/>
    </row>
    <row r="84">
      <c r="A84" s="9"/>
      <c r="G84" s="9"/>
    </row>
    <row r="85">
      <c r="A85" s="9"/>
      <c r="G85" s="9"/>
    </row>
    <row r="86">
      <c r="A86" s="9"/>
      <c r="G86" s="9"/>
    </row>
    <row r="87">
      <c r="A87" s="9"/>
      <c r="G87" s="9"/>
    </row>
    <row r="88">
      <c r="A88" s="9"/>
      <c r="G88" s="9"/>
    </row>
    <row r="89">
      <c r="A89" s="9"/>
      <c r="G89" s="9"/>
    </row>
    <row r="90">
      <c r="A90" s="9"/>
      <c r="G90" s="9"/>
    </row>
    <row r="91">
      <c r="A91" s="9"/>
      <c r="G91" s="9"/>
    </row>
    <row r="92">
      <c r="A92" s="9"/>
      <c r="G92" s="9"/>
    </row>
    <row r="93">
      <c r="A93" s="9"/>
      <c r="G93" s="9"/>
    </row>
    <row r="94">
      <c r="A94" s="9"/>
      <c r="G94" s="9"/>
    </row>
    <row r="95">
      <c r="A95" s="9"/>
      <c r="G95" s="9"/>
    </row>
    <row r="96">
      <c r="A96" s="9"/>
      <c r="G96" s="9"/>
    </row>
    <row r="97">
      <c r="A97" s="9"/>
      <c r="G97" s="9"/>
    </row>
    <row r="98">
      <c r="A98" s="9"/>
      <c r="G98" s="9"/>
    </row>
    <row r="99">
      <c r="A99" s="9"/>
      <c r="G99" s="9"/>
    </row>
    <row r="100">
      <c r="A100" s="9"/>
      <c r="G100" s="9"/>
    </row>
    <row r="101">
      <c r="A101" s="9"/>
      <c r="G101" s="9"/>
    </row>
    <row r="102">
      <c r="A102" s="9"/>
      <c r="G102" s="9"/>
    </row>
    <row r="103">
      <c r="A103" s="9"/>
      <c r="G103" s="9"/>
    </row>
    <row r="104">
      <c r="A104" s="9"/>
      <c r="G104" s="9"/>
    </row>
    <row r="105">
      <c r="A105" s="9"/>
      <c r="G105" s="9"/>
    </row>
    <row r="106">
      <c r="A106" s="9"/>
      <c r="G106" s="9"/>
    </row>
    <row r="107">
      <c r="A107" s="9"/>
      <c r="G107" s="9"/>
    </row>
    <row r="108">
      <c r="A108" s="9"/>
      <c r="G108" s="9"/>
    </row>
    <row r="109">
      <c r="A109" s="9"/>
      <c r="G109" s="9"/>
    </row>
    <row r="110">
      <c r="A110" s="9"/>
      <c r="G110" s="9"/>
    </row>
    <row r="111">
      <c r="A111" s="9"/>
      <c r="G111" s="9"/>
    </row>
    <row r="112">
      <c r="A112" s="9"/>
      <c r="G112" s="9"/>
    </row>
    <row r="113">
      <c r="A113" s="9"/>
      <c r="G113" s="9"/>
    </row>
    <row r="114">
      <c r="A114" s="9"/>
      <c r="G114" s="9"/>
    </row>
    <row r="115">
      <c r="A115" s="9"/>
      <c r="G115" s="9"/>
    </row>
    <row r="116">
      <c r="A116" s="9"/>
      <c r="G116" s="9"/>
    </row>
    <row r="117">
      <c r="A117" s="9"/>
      <c r="G117" s="9"/>
    </row>
    <row r="118">
      <c r="A118" s="9"/>
      <c r="G118" s="9"/>
    </row>
    <row r="119">
      <c r="A119" s="9"/>
      <c r="G119" s="9"/>
    </row>
    <row r="120">
      <c r="A120" s="9"/>
      <c r="G120" s="9"/>
    </row>
    <row r="121">
      <c r="A121" s="9"/>
      <c r="G121" s="9"/>
    </row>
    <row r="122">
      <c r="A122" s="9"/>
      <c r="G122" s="9"/>
    </row>
    <row r="123">
      <c r="A123" s="9"/>
      <c r="G123" s="9"/>
    </row>
    <row r="124">
      <c r="A124" s="9"/>
      <c r="G124" s="9"/>
    </row>
    <row r="125">
      <c r="A125" s="9"/>
      <c r="G125" s="9"/>
    </row>
    <row r="126">
      <c r="A126" s="9"/>
      <c r="G126" s="9"/>
    </row>
    <row r="127">
      <c r="A127" s="9"/>
      <c r="G127" s="9"/>
    </row>
    <row r="128">
      <c r="A128" s="9"/>
      <c r="G128" s="9"/>
    </row>
    <row r="129">
      <c r="A129" s="9"/>
      <c r="G129" s="9"/>
    </row>
    <row r="130">
      <c r="A130" s="9"/>
      <c r="G130" s="9"/>
    </row>
    <row r="131">
      <c r="A131" s="9"/>
      <c r="G131" s="9"/>
    </row>
    <row r="132">
      <c r="A132" s="9"/>
      <c r="G132" s="9"/>
    </row>
    <row r="133">
      <c r="A133" s="9"/>
      <c r="G133" s="9"/>
    </row>
    <row r="134">
      <c r="A134" s="9"/>
      <c r="G134" s="9"/>
    </row>
    <row r="135">
      <c r="A135" s="9"/>
      <c r="G135" s="9"/>
    </row>
    <row r="136">
      <c r="A136" s="9"/>
      <c r="G136" s="9"/>
    </row>
    <row r="137">
      <c r="A137" s="9"/>
      <c r="G137" s="9"/>
    </row>
    <row r="138">
      <c r="A138" s="9"/>
      <c r="G138" s="9"/>
    </row>
    <row r="139">
      <c r="A139" s="9"/>
      <c r="G139" s="9"/>
    </row>
    <row r="140">
      <c r="A140" s="9"/>
      <c r="G140" s="9"/>
    </row>
    <row r="141">
      <c r="A141" s="9"/>
      <c r="G141" s="9"/>
    </row>
    <row r="142">
      <c r="A142" s="9"/>
      <c r="G142" s="9"/>
    </row>
    <row r="143">
      <c r="A143" s="9"/>
      <c r="G143" s="9"/>
    </row>
    <row r="144">
      <c r="A144" s="9"/>
      <c r="G144" s="9"/>
    </row>
    <row r="145">
      <c r="A145" s="9"/>
      <c r="G145" s="9"/>
    </row>
    <row r="146">
      <c r="A146" s="9"/>
      <c r="G146" s="9"/>
    </row>
    <row r="147">
      <c r="A147" s="9"/>
      <c r="G147" s="9"/>
    </row>
    <row r="148">
      <c r="A148" s="9"/>
      <c r="G148" s="9"/>
    </row>
    <row r="149">
      <c r="A149" s="9"/>
      <c r="G149" s="9"/>
    </row>
    <row r="150">
      <c r="A150" s="9"/>
      <c r="G150" s="9"/>
    </row>
    <row r="151">
      <c r="A151" s="9"/>
      <c r="G151" s="9"/>
    </row>
    <row r="152">
      <c r="A152" s="9"/>
      <c r="G152" s="9"/>
    </row>
    <row r="153">
      <c r="A153" s="9"/>
      <c r="G153" s="9"/>
    </row>
    <row r="154">
      <c r="A154" s="9"/>
      <c r="G154" s="9"/>
    </row>
    <row r="155">
      <c r="A155" s="9"/>
      <c r="G155" s="9"/>
    </row>
    <row r="156">
      <c r="A156" s="9"/>
      <c r="G156" s="9"/>
    </row>
    <row r="157">
      <c r="A157" s="9"/>
      <c r="G157" s="9"/>
    </row>
    <row r="158">
      <c r="A158" s="9"/>
      <c r="G158" s="9"/>
    </row>
    <row r="159">
      <c r="A159" s="9"/>
      <c r="G159" s="9"/>
    </row>
    <row r="160">
      <c r="A160" s="9"/>
      <c r="G160" s="9"/>
    </row>
    <row r="161">
      <c r="A161" s="9"/>
      <c r="G161" s="9"/>
    </row>
    <row r="162">
      <c r="A162" s="9"/>
      <c r="G162" s="9"/>
    </row>
    <row r="163">
      <c r="A163" s="9"/>
      <c r="G163" s="9"/>
    </row>
    <row r="164">
      <c r="A164" s="9"/>
      <c r="G164" s="9"/>
    </row>
    <row r="165">
      <c r="A165" s="9"/>
      <c r="G165" s="9"/>
    </row>
    <row r="166">
      <c r="A166" s="9"/>
      <c r="G166" s="9"/>
    </row>
    <row r="167">
      <c r="A167" s="9"/>
      <c r="G167" s="9"/>
    </row>
    <row r="168">
      <c r="A168" s="9"/>
      <c r="G168" s="9"/>
    </row>
    <row r="169">
      <c r="A169" s="9"/>
      <c r="G169" s="9"/>
    </row>
    <row r="170">
      <c r="A170" s="9"/>
      <c r="G170" s="9"/>
    </row>
    <row r="171">
      <c r="A171" s="9"/>
      <c r="G171" s="9"/>
    </row>
    <row r="172">
      <c r="A172" s="9"/>
      <c r="G172" s="9"/>
    </row>
    <row r="173">
      <c r="A173" s="9"/>
      <c r="G173" s="9"/>
    </row>
    <row r="174">
      <c r="A174" s="9"/>
      <c r="G174" s="9"/>
    </row>
    <row r="175">
      <c r="A175" s="9"/>
      <c r="G175" s="9"/>
    </row>
    <row r="176">
      <c r="A176" s="9"/>
      <c r="G176" s="9"/>
    </row>
    <row r="177">
      <c r="A177" s="9"/>
      <c r="G177" s="9"/>
    </row>
    <row r="178">
      <c r="A178" s="9"/>
      <c r="G178" s="9"/>
    </row>
    <row r="179">
      <c r="A179" s="9"/>
      <c r="G179" s="9"/>
    </row>
    <row r="180">
      <c r="A180" s="9"/>
      <c r="G180" s="9"/>
    </row>
    <row r="181">
      <c r="A181" s="9"/>
      <c r="G181" s="9"/>
    </row>
    <row r="182">
      <c r="A182" s="9"/>
      <c r="G182" s="9"/>
    </row>
    <row r="183">
      <c r="A183" s="9"/>
      <c r="G183" s="9"/>
    </row>
    <row r="184">
      <c r="A184" s="9"/>
      <c r="G184" s="9"/>
    </row>
    <row r="185">
      <c r="A185" s="9"/>
      <c r="G185" s="9"/>
    </row>
    <row r="186">
      <c r="A186" s="9"/>
      <c r="G186" s="9"/>
    </row>
    <row r="187">
      <c r="A187" s="9"/>
      <c r="G187" s="9"/>
    </row>
    <row r="188">
      <c r="A188" s="9"/>
      <c r="G188" s="9"/>
    </row>
    <row r="189">
      <c r="A189" s="9"/>
      <c r="G189" s="9"/>
    </row>
    <row r="190">
      <c r="A190" s="9"/>
      <c r="G190" s="9"/>
    </row>
    <row r="191">
      <c r="A191" s="9"/>
      <c r="G191" s="9"/>
    </row>
    <row r="192">
      <c r="A192" s="9"/>
      <c r="G192" s="9"/>
    </row>
    <row r="193">
      <c r="A193" s="9"/>
      <c r="G193" s="9"/>
    </row>
    <row r="194">
      <c r="A194" s="9"/>
      <c r="G194" s="9"/>
    </row>
    <row r="195">
      <c r="A195" s="9"/>
      <c r="G195" s="9"/>
    </row>
    <row r="196">
      <c r="A196" s="9"/>
      <c r="G196" s="9"/>
    </row>
    <row r="197">
      <c r="A197" s="9"/>
      <c r="G197" s="9"/>
    </row>
    <row r="198">
      <c r="A198" s="9"/>
      <c r="G198" s="9"/>
    </row>
    <row r="199">
      <c r="A199" s="9"/>
      <c r="G199" s="9"/>
    </row>
    <row r="200">
      <c r="A200" s="9"/>
      <c r="G200" s="9"/>
    </row>
    <row r="201">
      <c r="A201" s="9"/>
      <c r="G201" s="9"/>
    </row>
    <row r="202">
      <c r="A202" s="9"/>
      <c r="G202" s="9"/>
    </row>
    <row r="203">
      <c r="A203" s="9"/>
      <c r="G203" s="9"/>
    </row>
    <row r="204">
      <c r="A204" s="9"/>
      <c r="G204" s="9"/>
    </row>
    <row r="205">
      <c r="A205" s="9"/>
      <c r="G205" s="9"/>
    </row>
    <row r="206">
      <c r="A206" s="9"/>
      <c r="G206" s="9"/>
    </row>
    <row r="207">
      <c r="A207" s="9"/>
      <c r="G207" s="9"/>
    </row>
    <row r="208">
      <c r="A208" s="9"/>
      <c r="G208" s="9"/>
    </row>
    <row r="209">
      <c r="A209" s="9"/>
      <c r="G209" s="9"/>
    </row>
    <row r="210">
      <c r="A210" s="9"/>
      <c r="G210" s="9"/>
    </row>
    <row r="211">
      <c r="A211" s="9"/>
      <c r="G211" s="9"/>
    </row>
    <row r="212">
      <c r="A212" s="9"/>
      <c r="G212" s="9"/>
    </row>
    <row r="213">
      <c r="A213" s="9"/>
      <c r="G213" s="9"/>
    </row>
    <row r="214">
      <c r="A214" s="9"/>
      <c r="G214" s="9"/>
    </row>
    <row r="215">
      <c r="A215" s="9"/>
      <c r="G215" s="9"/>
    </row>
    <row r="216">
      <c r="A216" s="9"/>
      <c r="G216" s="9"/>
    </row>
    <row r="217">
      <c r="A217" s="9"/>
      <c r="G217" s="9"/>
    </row>
    <row r="218">
      <c r="A218" s="9"/>
      <c r="G218" s="9"/>
    </row>
    <row r="219">
      <c r="A219" s="9"/>
      <c r="G219" s="9"/>
    </row>
    <row r="220">
      <c r="A220" s="9"/>
      <c r="G220" s="9"/>
    </row>
    <row r="221">
      <c r="A221" s="9"/>
      <c r="G221" s="9"/>
    </row>
    <row r="222">
      <c r="A222" s="9"/>
      <c r="G222" s="9"/>
    </row>
    <row r="223">
      <c r="A223" s="9"/>
      <c r="G223" s="9"/>
    </row>
    <row r="224">
      <c r="A224" s="9"/>
      <c r="G224" s="9"/>
    </row>
    <row r="225">
      <c r="A225" s="9"/>
      <c r="G225" s="9"/>
    </row>
    <row r="226">
      <c r="A226" s="9"/>
      <c r="G226" s="9"/>
    </row>
    <row r="227">
      <c r="A227" s="9"/>
      <c r="G227" s="9"/>
    </row>
    <row r="228">
      <c r="A228" s="9"/>
      <c r="G228" s="9"/>
    </row>
    <row r="229">
      <c r="A229" s="9"/>
      <c r="G229" s="9"/>
    </row>
    <row r="230">
      <c r="A230" s="9"/>
      <c r="G230" s="9"/>
    </row>
    <row r="231">
      <c r="A231" s="9"/>
      <c r="G231" s="9"/>
    </row>
    <row r="232">
      <c r="A232" s="9"/>
      <c r="G232" s="9"/>
    </row>
    <row r="233">
      <c r="A233" s="9"/>
      <c r="G233" s="9"/>
    </row>
    <row r="234">
      <c r="A234" s="9"/>
      <c r="G234" s="9"/>
    </row>
    <row r="235">
      <c r="A235" s="9"/>
      <c r="G235" s="9"/>
    </row>
    <row r="236">
      <c r="A236" s="9"/>
      <c r="G236" s="9"/>
    </row>
    <row r="237">
      <c r="A237" s="9"/>
      <c r="G237" s="9"/>
    </row>
    <row r="238">
      <c r="A238" s="9"/>
      <c r="G238" s="9"/>
    </row>
    <row r="239">
      <c r="A239" s="9"/>
      <c r="G239" s="9"/>
    </row>
    <row r="240">
      <c r="A240" s="9"/>
      <c r="G240" s="9"/>
    </row>
    <row r="241">
      <c r="A241" s="9"/>
      <c r="G241" s="9"/>
    </row>
    <row r="242">
      <c r="A242" s="9"/>
      <c r="G242" s="9"/>
    </row>
    <row r="243">
      <c r="A243" s="9"/>
      <c r="G243" s="9"/>
    </row>
    <row r="244">
      <c r="A244" s="9"/>
      <c r="G244" s="9"/>
    </row>
    <row r="245">
      <c r="A245" s="9"/>
      <c r="G245" s="9"/>
    </row>
    <row r="246">
      <c r="A246" s="9"/>
      <c r="G246" s="9"/>
    </row>
    <row r="247">
      <c r="A247" s="9"/>
      <c r="G247" s="9"/>
    </row>
    <row r="248">
      <c r="A248" s="9"/>
      <c r="G248" s="9"/>
    </row>
    <row r="249">
      <c r="A249" s="9"/>
      <c r="G249" s="9"/>
    </row>
    <row r="250">
      <c r="A250" s="9"/>
      <c r="G250" s="9"/>
    </row>
    <row r="251">
      <c r="A251" s="9"/>
      <c r="G251" s="9"/>
    </row>
    <row r="252">
      <c r="A252" s="9"/>
      <c r="G252" s="9"/>
    </row>
    <row r="253">
      <c r="A253" s="9"/>
      <c r="G253" s="9"/>
    </row>
    <row r="254">
      <c r="A254" s="9"/>
      <c r="G254" s="9"/>
    </row>
    <row r="255">
      <c r="A255" s="9"/>
      <c r="G255" s="9"/>
    </row>
    <row r="256">
      <c r="A256" s="9"/>
      <c r="G256" s="9"/>
    </row>
    <row r="257">
      <c r="A257" s="9"/>
      <c r="G257" s="9"/>
    </row>
    <row r="258">
      <c r="A258" s="9"/>
      <c r="G258" s="9"/>
    </row>
    <row r="259">
      <c r="A259" s="9"/>
      <c r="G259" s="9"/>
    </row>
    <row r="260">
      <c r="A260" s="9"/>
      <c r="G260" s="9"/>
    </row>
    <row r="261">
      <c r="A261" s="9"/>
      <c r="G261" s="9"/>
    </row>
    <row r="262">
      <c r="A262" s="9"/>
      <c r="G262" s="9"/>
    </row>
    <row r="263">
      <c r="A263" s="9"/>
      <c r="G263" s="9"/>
    </row>
    <row r="264">
      <c r="A264" s="9"/>
      <c r="G264" s="9"/>
    </row>
    <row r="265">
      <c r="A265" s="9"/>
      <c r="G265" s="9"/>
    </row>
    <row r="266">
      <c r="A266" s="9"/>
      <c r="G266" s="9"/>
    </row>
    <row r="267">
      <c r="A267" s="9"/>
      <c r="G267" s="9"/>
    </row>
    <row r="268">
      <c r="A268" s="9"/>
      <c r="G268" s="9"/>
    </row>
    <row r="269">
      <c r="A269" s="9"/>
      <c r="G269" s="9"/>
    </row>
    <row r="270">
      <c r="A270" s="9"/>
      <c r="G270" s="9"/>
    </row>
    <row r="271">
      <c r="A271" s="9"/>
      <c r="G271" s="9"/>
    </row>
    <row r="272">
      <c r="A272" s="9"/>
      <c r="G272" s="9"/>
    </row>
    <row r="273">
      <c r="A273" s="9"/>
      <c r="G273" s="9"/>
    </row>
    <row r="274">
      <c r="A274" s="9"/>
      <c r="G274" s="9"/>
    </row>
    <row r="275">
      <c r="A275" s="9"/>
      <c r="G275" s="9"/>
    </row>
    <row r="276">
      <c r="A276" s="9"/>
      <c r="G276" s="9"/>
    </row>
    <row r="277">
      <c r="A277" s="9"/>
      <c r="G277" s="9"/>
    </row>
    <row r="278">
      <c r="A278" s="9"/>
      <c r="G278" s="9"/>
    </row>
    <row r="279">
      <c r="A279" s="9"/>
      <c r="G279" s="9"/>
    </row>
    <row r="280">
      <c r="A280" s="9"/>
      <c r="G280" s="9"/>
    </row>
    <row r="281">
      <c r="A281" s="9"/>
      <c r="G281" s="9"/>
    </row>
    <row r="282">
      <c r="A282" s="9"/>
      <c r="G282" s="9"/>
    </row>
    <row r="283">
      <c r="A283" s="9"/>
      <c r="G283" s="9"/>
    </row>
    <row r="284">
      <c r="A284" s="9"/>
      <c r="G284" s="9"/>
    </row>
    <row r="285">
      <c r="A285" s="9"/>
      <c r="G285" s="9"/>
    </row>
    <row r="286">
      <c r="A286" s="9"/>
      <c r="G286" s="9"/>
    </row>
    <row r="287">
      <c r="A287" s="9"/>
      <c r="G287" s="9"/>
    </row>
    <row r="288">
      <c r="A288" s="9"/>
      <c r="G288" s="9"/>
    </row>
    <row r="289">
      <c r="A289" s="9"/>
      <c r="G289" s="9"/>
    </row>
    <row r="290">
      <c r="A290" s="9"/>
      <c r="G290" s="9"/>
    </row>
    <row r="291">
      <c r="A291" s="9"/>
      <c r="G291" s="9"/>
    </row>
    <row r="292">
      <c r="A292" s="9"/>
      <c r="G292" s="9"/>
    </row>
    <row r="293">
      <c r="A293" s="9"/>
      <c r="G293" s="9"/>
    </row>
    <row r="294">
      <c r="A294" s="9"/>
      <c r="G294" s="9"/>
    </row>
    <row r="295">
      <c r="A295" s="9"/>
      <c r="G295" s="9"/>
    </row>
    <row r="296">
      <c r="A296" s="9"/>
      <c r="G296" s="9"/>
    </row>
    <row r="297">
      <c r="A297" s="9"/>
      <c r="G297" s="9"/>
    </row>
    <row r="298">
      <c r="A298" s="9"/>
      <c r="G298" s="9"/>
    </row>
    <row r="299">
      <c r="A299" s="9"/>
      <c r="G299" s="9"/>
    </row>
    <row r="300">
      <c r="A300" s="9"/>
      <c r="G300" s="9"/>
    </row>
    <row r="301">
      <c r="A301" s="9"/>
      <c r="G301" s="9"/>
    </row>
    <row r="302">
      <c r="A302" s="9"/>
      <c r="G302" s="9"/>
    </row>
    <row r="303">
      <c r="A303" s="9"/>
      <c r="G303" s="9"/>
    </row>
    <row r="304">
      <c r="A304" s="9"/>
      <c r="G304" s="9"/>
    </row>
    <row r="305">
      <c r="A305" s="9"/>
      <c r="G305" s="9"/>
    </row>
    <row r="306">
      <c r="A306" s="9"/>
      <c r="G306" s="9"/>
    </row>
    <row r="307">
      <c r="A307" s="9"/>
      <c r="G307" s="9"/>
    </row>
    <row r="308">
      <c r="A308" s="9"/>
      <c r="G308" s="9"/>
    </row>
    <row r="309">
      <c r="A309" s="9"/>
      <c r="G309" s="9"/>
    </row>
    <row r="310">
      <c r="A310" s="9"/>
      <c r="G310" s="9"/>
    </row>
    <row r="311">
      <c r="A311" s="9"/>
      <c r="G311" s="9"/>
    </row>
    <row r="312">
      <c r="A312" s="9"/>
      <c r="G312" s="9"/>
    </row>
    <row r="313">
      <c r="A313" s="9"/>
      <c r="G313" s="9"/>
    </row>
    <row r="314">
      <c r="A314" s="9"/>
      <c r="G314" s="9"/>
    </row>
    <row r="315">
      <c r="A315" s="9"/>
      <c r="G315" s="9"/>
    </row>
    <row r="316">
      <c r="A316" s="9"/>
      <c r="G316" s="9"/>
    </row>
    <row r="317">
      <c r="A317" s="9"/>
      <c r="G317" s="9"/>
    </row>
    <row r="318">
      <c r="A318" s="9"/>
      <c r="G318" s="9"/>
    </row>
    <row r="319">
      <c r="A319" s="9"/>
      <c r="G319" s="9"/>
    </row>
    <row r="320">
      <c r="A320" s="9"/>
      <c r="G320" s="9"/>
    </row>
    <row r="321">
      <c r="A321" s="9"/>
      <c r="G321" s="9"/>
    </row>
    <row r="322">
      <c r="A322" s="9"/>
      <c r="G322" s="9"/>
    </row>
    <row r="323">
      <c r="A323" s="9"/>
      <c r="G323" s="9"/>
    </row>
    <row r="324">
      <c r="A324" s="9"/>
      <c r="G324" s="9"/>
    </row>
    <row r="325">
      <c r="A325" s="9"/>
      <c r="G325" s="9"/>
    </row>
    <row r="326">
      <c r="A326" s="9"/>
      <c r="G326" s="9"/>
    </row>
    <row r="327">
      <c r="A327" s="9"/>
      <c r="G327" s="9"/>
    </row>
    <row r="328">
      <c r="A328" s="9"/>
      <c r="G328" s="9"/>
    </row>
    <row r="329">
      <c r="A329" s="9"/>
      <c r="G329" s="9"/>
    </row>
    <row r="330">
      <c r="A330" s="9"/>
      <c r="G330" s="9"/>
    </row>
    <row r="331">
      <c r="A331" s="9"/>
      <c r="G331" s="9"/>
    </row>
    <row r="332">
      <c r="A332" s="9"/>
      <c r="G332" s="9"/>
    </row>
    <row r="333">
      <c r="A333" s="9"/>
      <c r="G333" s="9"/>
    </row>
    <row r="334">
      <c r="A334" s="9"/>
      <c r="G334" s="9"/>
    </row>
    <row r="335">
      <c r="A335" s="9"/>
      <c r="G335" s="9"/>
    </row>
    <row r="336">
      <c r="A336" s="9"/>
      <c r="G336" s="9"/>
    </row>
    <row r="337">
      <c r="A337" s="9"/>
      <c r="G337" s="9"/>
    </row>
    <row r="338">
      <c r="A338" s="9"/>
      <c r="G338" s="9"/>
    </row>
    <row r="339">
      <c r="A339" s="9"/>
      <c r="G339" s="9"/>
    </row>
    <row r="340">
      <c r="A340" s="9"/>
      <c r="G340" s="9"/>
    </row>
    <row r="341">
      <c r="A341" s="9"/>
      <c r="G341" s="9"/>
    </row>
    <row r="342">
      <c r="A342" s="9"/>
      <c r="G342" s="9"/>
    </row>
    <row r="343">
      <c r="A343" s="9"/>
      <c r="G343" s="9"/>
    </row>
    <row r="344">
      <c r="A344" s="9"/>
      <c r="G344" s="9"/>
    </row>
    <row r="345">
      <c r="A345" s="9"/>
      <c r="G345" s="9"/>
    </row>
    <row r="346">
      <c r="A346" s="9"/>
      <c r="G346" s="9"/>
    </row>
    <row r="347">
      <c r="A347" s="9"/>
      <c r="G347" s="9"/>
    </row>
    <row r="348">
      <c r="A348" s="9"/>
      <c r="G348" s="9"/>
    </row>
    <row r="349">
      <c r="A349" s="9"/>
      <c r="G349" s="9"/>
    </row>
    <row r="350">
      <c r="A350" s="9"/>
      <c r="G350" s="9"/>
    </row>
    <row r="351">
      <c r="A351" s="9"/>
      <c r="G351" s="9"/>
    </row>
    <row r="352">
      <c r="A352" s="9"/>
      <c r="G352" s="9"/>
    </row>
    <row r="353">
      <c r="A353" s="9"/>
      <c r="G353" s="9"/>
    </row>
    <row r="354">
      <c r="A354" s="9"/>
      <c r="G354" s="9"/>
    </row>
    <row r="355">
      <c r="A355" s="9"/>
      <c r="G355" s="9"/>
    </row>
    <row r="356">
      <c r="A356" s="9"/>
      <c r="G356" s="9"/>
    </row>
    <row r="357">
      <c r="A357" s="9"/>
      <c r="G357" s="9"/>
    </row>
    <row r="358">
      <c r="A358" s="9"/>
      <c r="G358" s="9"/>
    </row>
    <row r="359">
      <c r="A359" s="9"/>
      <c r="G359" s="9"/>
    </row>
    <row r="360">
      <c r="A360" s="9"/>
      <c r="G360" s="9"/>
    </row>
    <row r="361">
      <c r="A361" s="9"/>
      <c r="G361" s="9"/>
    </row>
    <row r="362">
      <c r="A362" s="9"/>
      <c r="G362" s="9"/>
    </row>
    <row r="363">
      <c r="A363" s="9"/>
      <c r="G363" s="9"/>
    </row>
    <row r="364">
      <c r="A364" s="9"/>
      <c r="G364" s="9"/>
    </row>
    <row r="365">
      <c r="A365" s="9"/>
      <c r="G365" s="9"/>
    </row>
    <row r="366">
      <c r="A366" s="9"/>
      <c r="G366" s="9"/>
    </row>
    <row r="367">
      <c r="A367" s="9"/>
      <c r="G367" s="9"/>
    </row>
    <row r="368">
      <c r="A368" s="9"/>
      <c r="G368" s="9"/>
    </row>
    <row r="369">
      <c r="A369" s="9"/>
      <c r="G369" s="9"/>
    </row>
    <row r="370">
      <c r="A370" s="9"/>
      <c r="G370" s="9"/>
    </row>
    <row r="371">
      <c r="A371" s="9"/>
      <c r="G371" s="9"/>
    </row>
    <row r="372">
      <c r="A372" s="9"/>
      <c r="G372" s="9"/>
    </row>
    <row r="373">
      <c r="A373" s="9"/>
      <c r="G373" s="9"/>
    </row>
    <row r="374">
      <c r="A374" s="9"/>
      <c r="G374" s="9"/>
    </row>
    <row r="375">
      <c r="A375" s="9"/>
      <c r="G375" s="9"/>
    </row>
    <row r="376">
      <c r="A376" s="9"/>
      <c r="G376" s="9"/>
    </row>
    <row r="377">
      <c r="A377" s="9"/>
      <c r="G377" s="9"/>
    </row>
    <row r="378">
      <c r="A378" s="9"/>
      <c r="G378" s="9"/>
    </row>
    <row r="379">
      <c r="A379" s="9"/>
      <c r="G379" s="9"/>
    </row>
    <row r="380">
      <c r="A380" s="9"/>
      <c r="G380" s="9"/>
    </row>
    <row r="381">
      <c r="A381" s="9"/>
      <c r="G381" s="9"/>
    </row>
    <row r="382">
      <c r="A382" s="9"/>
      <c r="G382" s="9"/>
    </row>
    <row r="383">
      <c r="A383" s="9"/>
      <c r="G383" s="9"/>
    </row>
    <row r="384">
      <c r="A384" s="9"/>
      <c r="G384" s="9"/>
    </row>
    <row r="385">
      <c r="A385" s="9"/>
      <c r="G385" s="9"/>
    </row>
    <row r="386">
      <c r="A386" s="9"/>
      <c r="G386" s="9"/>
    </row>
    <row r="387">
      <c r="A387" s="9"/>
      <c r="G387" s="9"/>
    </row>
    <row r="388">
      <c r="A388" s="9"/>
      <c r="G388" s="9"/>
    </row>
    <row r="389">
      <c r="A389" s="9"/>
      <c r="G389" s="9"/>
    </row>
    <row r="390">
      <c r="A390" s="9"/>
      <c r="G390" s="9"/>
    </row>
    <row r="391">
      <c r="A391" s="9"/>
      <c r="G391" s="9"/>
    </row>
    <row r="392">
      <c r="A392" s="9"/>
      <c r="G392" s="9"/>
    </row>
    <row r="393">
      <c r="A393" s="9"/>
      <c r="G393" s="9"/>
    </row>
    <row r="394">
      <c r="A394" s="9"/>
      <c r="G394" s="9"/>
    </row>
    <row r="395">
      <c r="A395" s="9"/>
      <c r="G395" s="9"/>
    </row>
    <row r="396">
      <c r="A396" s="9"/>
      <c r="G396" s="9"/>
    </row>
    <row r="397">
      <c r="A397" s="9"/>
      <c r="G397" s="9"/>
    </row>
    <row r="398">
      <c r="A398" s="9"/>
      <c r="G398" s="9"/>
    </row>
    <row r="399">
      <c r="A399" s="9"/>
      <c r="G399" s="9"/>
    </row>
    <row r="400">
      <c r="A400" s="9"/>
      <c r="G400" s="9"/>
    </row>
    <row r="401">
      <c r="A401" s="9"/>
      <c r="G401" s="9"/>
    </row>
    <row r="402">
      <c r="A402" s="9"/>
      <c r="G402" s="9"/>
    </row>
    <row r="403">
      <c r="A403" s="9"/>
      <c r="G403" s="9"/>
    </row>
    <row r="404">
      <c r="A404" s="9"/>
      <c r="G404" s="9"/>
    </row>
    <row r="405">
      <c r="A405" s="9"/>
      <c r="G405" s="9"/>
    </row>
    <row r="406">
      <c r="A406" s="9"/>
      <c r="G406" s="9"/>
    </row>
    <row r="407">
      <c r="A407" s="9"/>
      <c r="G407" s="9"/>
    </row>
    <row r="408">
      <c r="A408" s="9"/>
      <c r="G408" s="9"/>
    </row>
    <row r="409">
      <c r="A409" s="9"/>
      <c r="G409" s="9"/>
    </row>
    <row r="410">
      <c r="A410" s="9"/>
      <c r="G410" s="9"/>
    </row>
    <row r="411">
      <c r="A411" s="9"/>
      <c r="G411" s="9"/>
    </row>
    <row r="412">
      <c r="A412" s="9"/>
      <c r="G412" s="9"/>
    </row>
    <row r="413">
      <c r="A413" s="9"/>
      <c r="G413" s="9"/>
    </row>
    <row r="414">
      <c r="A414" s="9"/>
      <c r="G414" s="9"/>
    </row>
    <row r="415">
      <c r="A415" s="9"/>
      <c r="G415" s="9"/>
    </row>
    <row r="416">
      <c r="A416" s="9"/>
      <c r="G416" s="9"/>
    </row>
    <row r="417">
      <c r="A417" s="9"/>
      <c r="G417" s="9"/>
    </row>
    <row r="418">
      <c r="A418" s="9"/>
      <c r="G418" s="9"/>
    </row>
    <row r="419">
      <c r="A419" s="9"/>
      <c r="G419" s="9"/>
    </row>
    <row r="420">
      <c r="A420" s="9"/>
      <c r="G420" s="9"/>
    </row>
    <row r="421">
      <c r="A421" s="9"/>
      <c r="G421" s="9"/>
    </row>
    <row r="422">
      <c r="A422" s="9"/>
      <c r="G422" s="9"/>
    </row>
    <row r="423">
      <c r="A423" s="9"/>
      <c r="G423" s="9"/>
    </row>
    <row r="424">
      <c r="A424" s="9"/>
      <c r="G424" s="9"/>
    </row>
    <row r="425">
      <c r="A425" s="9"/>
      <c r="G425" s="9"/>
    </row>
    <row r="426">
      <c r="A426" s="9"/>
      <c r="G426" s="9"/>
    </row>
    <row r="427">
      <c r="A427" s="9"/>
      <c r="G427" s="9"/>
    </row>
    <row r="428">
      <c r="A428" s="9"/>
      <c r="G428" s="9"/>
    </row>
    <row r="429">
      <c r="A429" s="9"/>
      <c r="G429" s="9"/>
    </row>
    <row r="430">
      <c r="A430" s="9"/>
      <c r="G430" s="9"/>
    </row>
    <row r="431">
      <c r="A431" s="9"/>
      <c r="G431" s="9"/>
    </row>
    <row r="432">
      <c r="A432" s="9"/>
      <c r="G432" s="9"/>
    </row>
    <row r="433">
      <c r="A433" s="9"/>
      <c r="G433" s="9"/>
    </row>
    <row r="434">
      <c r="A434" s="9"/>
      <c r="G434" s="9"/>
    </row>
    <row r="435">
      <c r="A435" s="9"/>
      <c r="G435" s="9"/>
    </row>
    <row r="436">
      <c r="A436" s="9"/>
      <c r="G436" s="9"/>
    </row>
    <row r="437">
      <c r="A437" s="9"/>
      <c r="G437" s="9"/>
    </row>
    <row r="438">
      <c r="A438" s="9"/>
      <c r="G438" s="9"/>
    </row>
    <row r="439">
      <c r="A439" s="9"/>
      <c r="G439" s="9"/>
    </row>
    <row r="440">
      <c r="A440" s="9"/>
      <c r="G440" s="9"/>
    </row>
    <row r="441">
      <c r="A441" s="9"/>
      <c r="G441" s="9"/>
    </row>
    <row r="442">
      <c r="A442" s="9"/>
      <c r="G442" s="9"/>
    </row>
    <row r="443">
      <c r="A443" s="9"/>
      <c r="G443" s="9"/>
    </row>
    <row r="444">
      <c r="A444" s="9"/>
      <c r="G444" s="9"/>
    </row>
    <row r="445">
      <c r="A445" s="9"/>
      <c r="G445" s="9"/>
    </row>
    <row r="446">
      <c r="A446" s="9"/>
      <c r="G446" s="9"/>
    </row>
    <row r="447">
      <c r="A447" s="9"/>
      <c r="G447" s="9"/>
    </row>
    <row r="448">
      <c r="A448" s="9"/>
      <c r="G448" s="9"/>
    </row>
    <row r="449">
      <c r="A449" s="9"/>
      <c r="G449" s="9"/>
    </row>
    <row r="450">
      <c r="A450" s="9"/>
      <c r="G450" s="9"/>
    </row>
    <row r="451">
      <c r="A451" s="9"/>
      <c r="G451" s="9"/>
    </row>
    <row r="452">
      <c r="A452" s="9"/>
      <c r="G452" s="9"/>
    </row>
    <row r="453">
      <c r="A453" s="9"/>
      <c r="G453" s="9"/>
    </row>
    <row r="454">
      <c r="A454" s="9"/>
      <c r="G454" s="9"/>
    </row>
    <row r="455">
      <c r="A455" s="9"/>
      <c r="G455" s="9"/>
    </row>
    <row r="456">
      <c r="A456" s="9"/>
      <c r="G456" s="9"/>
    </row>
    <row r="457">
      <c r="A457" s="9"/>
      <c r="G457" s="9"/>
    </row>
    <row r="458">
      <c r="A458" s="9"/>
      <c r="G458" s="9"/>
    </row>
    <row r="459">
      <c r="A459" s="9"/>
      <c r="G459" s="9"/>
    </row>
    <row r="460">
      <c r="A460" s="9"/>
      <c r="G460" s="9"/>
    </row>
    <row r="461">
      <c r="A461" s="9"/>
      <c r="G461" s="9"/>
    </row>
    <row r="462">
      <c r="A462" s="9"/>
      <c r="G462" s="9"/>
    </row>
    <row r="463">
      <c r="A463" s="9"/>
      <c r="G463" s="9"/>
    </row>
    <row r="464">
      <c r="A464" s="9"/>
      <c r="G464" s="9"/>
    </row>
    <row r="465">
      <c r="A465" s="9"/>
      <c r="G465" s="9"/>
    </row>
    <row r="466">
      <c r="A466" s="9"/>
      <c r="G466" s="9"/>
    </row>
    <row r="467">
      <c r="A467" s="9"/>
      <c r="G467" s="9"/>
    </row>
    <row r="468">
      <c r="A468" s="9"/>
      <c r="G468" s="9"/>
    </row>
    <row r="469">
      <c r="A469" s="9"/>
      <c r="G469" s="9"/>
    </row>
    <row r="470">
      <c r="A470" s="9"/>
      <c r="G470" s="9"/>
    </row>
    <row r="471">
      <c r="A471" s="9"/>
      <c r="G471" s="9"/>
    </row>
    <row r="472">
      <c r="A472" s="9"/>
      <c r="G472" s="9"/>
    </row>
    <row r="473">
      <c r="A473" s="9"/>
      <c r="G473" s="9"/>
    </row>
    <row r="474">
      <c r="A474" s="9"/>
      <c r="G474" s="9"/>
    </row>
    <row r="475">
      <c r="A475" s="9"/>
      <c r="G475" s="9"/>
    </row>
    <row r="476">
      <c r="A476" s="9"/>
      <c r="G476" s="9"/>
    </row>
    <row r="477">
      <c r="A477" s="9"/>
      <c r="G477" s="9"/>
    </row>
    <row r="478">
      <c r="A478" s="9"/>
      <c r="G478" s="9"/>
    </row>
    <row r="479">
      <c r="A479" s="9"/>
      <c r="G479" s="9"/>
    </row>
    <row r="480">
      <c r="A480" s="9"/>
      <c r="G480" s="9"/>
    </row>
    <row r="481">
      <c r="A481" s="9"/>
      <c r="G481" s="9"/>
    </row>
    <row r="482">
      <c r="A482" s="9"/>
      <c r="G482" s="9"/>
    </row>
    <row r="483">
      <c r="A483" s="9"/>
      <c r="G483" s="9"/>
    </row>
    <row r="484">
      <c r="A484" s="9"/>
      <c r="G484" s="9"/>
    </row>
    <row r="485">
      <c r="A485" s="9"/>
      <c r="G485" s="9"/>
    </row>
    <row r="486">
      <c r="A486" s="9"/>
      <c r="G486" s="9"/>
    </row>
    <row r="487">
      <c r="A487" s="9"/>
      <c r="G487" s="9"/>
    </row>
    <row r="488">
      <c r="A488" s="9"/>
      <c r="G488" s="9"/>
    </row>
    <row r="489">
      <c r="A489" s="9"/>
      <c r="G489" s="9"/>
    </row>
    <row r="490">
      <c r="A490" s="9"/>
      <c r="G490" s="9"/>
    </row>
    <row r="491">
      <c r="A491" s="9"/>
      <c r="G491" s="9"/>
    </row>
    <row r="492">
      <c r="A492" s="9"/>
      <c r="G492" s="9"/>
    </row>
    <row r="493">
      <c r="A493" s="9"/>
      <c r="G493" s="9"/>
    </row>
    <row r="494">
      <c r="A494" s="9"/>
      <c r="G494" s="9"/>
    </row>
    <row r="495">
      <c r="A495" s="9"/>
      <c r="G495" s="9"/>
    </row>
    <row r="496">
      <c r="A496" s="9"/>
      <c r="G496" s="9"/>
    </row>
    <row r="497">
      <c r="A497" s="9"/>
      <c r="G497" s="9"/>
    </row>
    <row r="498">
      <c r="A498" s="9"/>
      <c r="G498" s="9"/>
    </row>
    <row r="499">
      <c r="A499" s="9"/>
      <c r="G499" s="9"/>
    </row>
    <row r="500">
      <c r="A500" s="9"/>
      <c r="G500" s="9"/>
    </row>
    <row r="501">
      <c r="A501" s="9"/>
      <c r="G501" s="9"/>
    </row>
    <row r="502">
      <c r="A502" s="9"/>
      <c r="G502" s="9"/>
    </row>
    <row r="503">
      <c r="A503" s="9"/>
      <c r="G503" s="9"/>
    </row>
    <row r="504">
      <c r="A504" s="9"/>
      <c r="G504" s="9"/>
    </row>
    <row r="505">
      <c r="A505" s="9"/>
      <c r="G505" s="9"/>
    </row>
    <row r="506">
      <c r="A506" s="9"/>
      <c r="G506" s="9"/>
    </row>
    <row r="507">
      <c r="A507" s="9"/>
      <c r="G507" s="9"/>
    </row>
    <row r="508">
      <c r="A508" s="9"/>
      <c r="G508" s="9"/>
    </row>
    <row r="509">
      <c r="A509" s="9"/>
      <c r="G509" s="9"/>
    </row>
    <row r="510">
      <c r="A510" s="9"/>
      <c r="G510" s="9"/>
    </row>
    <row r="511">
      <c r="A511" s="9"/>
      <c r="G511" s="9"/>
    </row>
    <row r="512">
      <c r="A512" s="9"/>
      <c r="G512" s="9"/>
    </row>
    <row r="513">
      <c r="A513" s="9"/>
      <c r="G513" s="9"/>
    </row>
    <row r="514">
      <c r="A514" s="9"/>
      <c r="G514" s="9"/>
    </row>
    <row r="515">
      <c r="A515" s="9"/>
      <c r="G515" s="9"/>
    </row>
    <row r="516">
      <c r="A516" s="9"/>
      <c r="G516" s="9"/>
    </row>
    <row r="517">
      <c r="A517" s="9"/>
      <c r="G517" s="9"/>
    </row>
    <row r="518">
      <c r="A518" s="9"/>
      <c r="G518" s="9"/>
    </row>
    <row r="519">
      <c r="A519" s="9"/>
      <c r="G519" s="9"/>
    </row>
    <row r="520">
      <c r="A520" s="9"/>
      <c r="G520" s="9"/>
    </row>
    <row r="521">
      <c r="A521" s="9"/>
      <c r="G521" s="9"/>
    </row>
    <row r="522">
      <c r="A522" s="9"/>
      <c r="G522" s="9"/>
    </row>
    <row r="523">
      <c r="A523" s="9"/>
      <c r="G523" s="9"/>
    </row>
    <row r="524">
      <c r="A524" s="9"/>
      <c r="G524" s="9"/>
    </row>
    <row r="525">
      <c r="A525" s="9"/>
      <c r="G525" s="9"/>
    </row>
    <row r="526">
      <c r="A526" s="9"/>
      <c r="G526" s="9"/>
    </row>
    <row r="527">
      <c r="A527" s="9"/>
      <c r="G527" s="9"/>
    </row>
    <row r="528">
      <c r="A528" s="9"/>
      <c r="G528" s="9"/>
    </row>
    <row r="529">
      <c r="A529" s="9"/>
      <c r="G529" s="9"/>
    </row>
    <row r="530">
      <c r="A530" s="9"/>
      <c r="G530" s="9"/>
    </row>
    <row r="531">
      <c r="A531" s="9"/>
      <c r="G531" s="9"/>
    </row>
    <row r="532">
      <c r="A532" s="9"/>
      <c r="G532" s="9"/>
    </row>
    <row r="533">
      <c r="A533" s="9"/>
      <c r="G533" s="9"/>
    </row>
    <row r="534">
      <c r="A534" s="9"/>
      <c r="G534" s="9"/>
    </row>
    <row r="535">
      <c r="A535" s="9"/>
      <c r="G535" s="9"/>
    </row>
    <row r="536">
      <c r="A536" s="9"/>
      <c r="G536" s="9"/>
    </row>
    <row r="537">
      <c r="A537" s="9"/>
      <c r="G537" s="9"/>
    </row>
    <row r="538">
      <c r="A538" s="9"/>
      <c r="G538" s="9"/>
    </row>
    <row r="539">
      <c r="A539" s="9"/>
      <c r="G539" s="9"/>
    </row>
    <row r="540">
      <c r="A540" s="9"/>
      <c r="G540" s="9"/>
    </row>
    <row r="541">
      <c r="A541" s="9"/>
      <c r="G541" s="9"/>
    </row>
    <row r="542">
      <c r="A542" s="9"/>
      <c r="G542" s="9"/>
    </row>
    <row r="543">
      <c r="A543" s="9"/>
      <c r="G543" s="9"/>
    </row>
    <row r="544">
      <c r="A544" s="9"/>
      <c r="G544" s="9"/>
    </row>
    <row r="545">
      <c r="A545" s="9"/>
      <c r="G545" s="9"/>
    </row>
    <row r="546">
      <c r="A546" s="9"/>
      <c r="G546" s="9"/>
    </row>
    <row r="547">
      <c r="A547" s="9"/>
      <c r="G547" s="9"/>
    </row>
    <row r="548">
      <c r="A548" s="9"/>
      <c r="G548" s="9"/>
    </row>
    <row r="549">
      <c r="A549" s="9"/>
      <c r="G549" s="9"/>
    </row>
    <row r="550">
      <c r="A550" s="9"/>
      <c r="G550" s="9"/>
    </row>
    <row r="551">
      <c r="A551" s="9"/>
      <c r="G551" s="9"/>
    </row>
    <row r="552">
      <c r="A552" s="9"/>
      <c r="G552" s="9"/>
    </row>
    <row r="553">
      <c r="A553" s="9"/>
      <c r="G553" s="9"/>
    </row>
    <row r="554">
      <c r="A554" s="9"/>
      <c r="G554" s="9"/>
    </row>
    <row r="555">
      <c r="A555" s="9"/>
      <c r="G555" s="9"/>
    </row>
    <row r="556">
      <c r="A556" s="9"/>
      <c r="G556" s="9"/>
    </row>
    <row r="557">
      <c r="A557" s="9"/>
      <c r="G557" s="9"/>
    </row>
    <row r="558">
      <c r="A558" s="9"/>
      <c r="G558" s="9"/>
    </row>
    <row r="559">
      <c r="A559" s="9"/>
      <c r="G559" s="9"/>
    </row>
    <row r="560">
      <c r="A560" s="9"/>
      <c r="G560" s="9"/>
    </row>
    <row r="561">
      <c r="A561" s="9"/>
      <c r="G561" s="9"/>
    </row>
    <row r="562">
      <c r="A562" s="9"/>
      <c r="G562" s="9"/>
    </row>
    <row r="563">
      <c r="A563" s="9"/>
      <c r="G563" s="9"/>
    </row>
    <row r="564">
      <c r="A564" s="9"/>
      <c r="G564" s="9"/>
    </row>
    <row r="565">
      <c r="A565" s="9"/>
      <c r="G565" s="9"/>
    </row>
    <row r="566">
      <c r="A566" s="9"/>
      <c r="G566" s="9"/>
    </row>
    <row r="567">
      <c r="A567" s="9"/>
      <c r="G567" s="9"/>
    </row>
    <row r="568">
      <c r="A568" s="9"/>
      <c r="G568" s="9"/>
    </row>
    <row r="569">
      <c r="A569" s="9"/>
      <c r="G569" s="9"/>
    </row>
    <row r="570">
      <c r="A570" s="9"/>
      <c r="G570" s="9"/>
    </row>
    <row r="571">
      <c r="A571" s="9"/>
      <c r="G571" s="9"/>
    </row>
    <row r="572">
      <c r="A572" s="9"/>
      <c r="G572" s="9"/>
    </row>
    <row r="573">
      <c r="A573" s="9"/>
      <c r="G573" s="9"/>
    </row>
    <row r="574">
      <c r="A574" s="9"/>
      <c r="G574" s="9"/>
    </row>
    <row r="575">
      <c r="A575" s="9"/>
      <c r="G575" s="9"/>
    </row>
    <row r="576">
      <c r="A576" s="9"/>
      <c r="G576" s="9"/>
    </row>
    <row r="577">
      <c r="A577" s="9"/>
      <c r="G577" s="9"/>
    </row>
    <row r="578">
      <c r="A578" s="9"/>
      <c r="G578" s="9"/>
    </row>
    <row r="579">
      <c r="A579" s="9"/>
      <c r="G579" s="9"/>
    </row>
    <row r="580">
      <c r="A580" s="9"/>
      <c r="G580" s="9"/>
    </row>
    <row r="581">
      <c r="A581" s="9"/>
      <c r="G581" s="9"/>
    </row>
    <row r="582">
      <c r="A582" s="9"/>
      <c r="G582" s="9"/>
    </row>
    <row r="583">
      <c r="A583" s="9"/>
      <c r="G583" s="9"/>
    </row>
    <row r="584">
      <c r="A584" s="9"/>
      <c r="G584" s="9"/>
    </row>
    <row r="585">
      <c r="A585" s="9"/>
      <c r="G585" s="9"/>
    </row>
    <row r="586">
      <c r="A586" s="9"/>
      <c r="G586" s="9"/>
    </row>
    <row r="587">
      <c r="A587" s="9"/>
      <c r="G587" s="9"/>
    </row>
    <row r="588">
      <c r="A588" s="9"/>
      <c r="G588" s="9"/>
    </row>
    <row r="589">
      <c r="A589" s="9"/>
      <c r="G589" s="9"/>
    </row>
    <row r="590">
      <c r="A590" s="9"/>
      <c r="G590" s="9"/>
    </row>
    <row r="591">
      <c r="A591" s="9"/>
      <c r="G591" s="9"/>
    </row>
    <row r="592">
      <c r="A592" s="9"/>
      <c r="G592" s="9"/>
    </row>
    <row r="593">
      <c r="A593" s="9"/>
      <c r="G593" s="9"/>
    </row>
    <row r="594">
      <c r="A594" s="9"/>
      <c r="G594" s="9"/>
    </row>
    <row r="595">
      <c r="A595" s="9"/>
      <c r="G595" s="9"/>
    </row>
    <row r="596">
      <c r="A596" s="9"/>
      <c r="G596" s="9"/>
    </row>
    <row r="597">
      <c r="A597" s="9"/>
      <c r="G597" s="9"/>
    </row>
    <row r="598">
      <c r="A598" s="9"/>
      <c r="G598" s="9"/>
    </row>
    <row r="599">
      <c r="A599" s="9"/>
      <c r="G599" s="9"/>
    </row>
    <row r="600">
      <c r="A600" s="9"/>
      <c r="G600" s="9"/>
    </row>
    <row r="601">
      <c r="A601" s="9"/>
      <c r="G601" s="9"/>
    </row>
    <row r="602">
      <c r="A602" s="9"/>
      <c r="G602" s="9"/>
    </row>
    <row r="603">
      <c r="A603" s="9"/>
      <c r="G603" s="9"/>
    </row>
    <row r="604">
      <c r="A604" s="9"/>
      <c r="G604" s="9"/>
    </row>
    <row r="605">
      <c r="A605" s="9"/>
      <c r="G605" s="9"/>
    </row>
    <row r="606">
      <c r="A606" s="9"/>
      <c r="G606" s="9"/>
    </row>
    <row r="607">
      <c r="A607" s="9"/>
      <c r="G607" s="9"/>
    </row>
    <row r="608">
      <c r="A608" s="9"/>
      <c r="G608" s="9"/>
    </row>
    <row r="609">
      <c r="A609" s="9"/>
      <c r="G609" s="9"/>
    </row>
    <row r="610">
      <c r="A610" s="9"/>
      <c r="G610" s="9"/>
    </row>
    <row r="611">
      <c r="A611" s="9"/>
      <c r="G611" s="9"/>
    </row>
    <row r="612">
      <c r="A612" s="9"/>
      <c r="G612" s="9"/>
    </row>
    <row r="613">
      <c r="A613" s="9"/>
      <c r="G613" s="9"/>
    </row>
    <row r="614">
      <c r="A614" s="9"/>
      <c r="G614" s="9"/>
    </row>
    <row r="615">
      <c r="A615" s="9"/>
      <c r="G615" s="9"/>
    </row>
    <row r="616">
      <c r="A616" s="9"/>
      <c r="G616" s="9"/>
    </row>
    <row r="617">
      <c r="A617" s="9"/>
      <c r="G617" s="9"/>
    </row>
    <row r="618">
      <c r="A618" s="9"/>
      <c r="G618" s="9"/>
    </row>
    <row r="619">
      <c r="A619" s="9"/>
      <c r="G619" s="9"/>
    </row>
    <row r="620">
      <c r="A620" s="9"/>
      <c r="G620" s="9"/>
    </row>
    <row r="621">
      <c r="A621" s="9"/>
      <c r="G621" s="9"/>
    </row>
    <row r="622">
      <c r="A622" s="9"/>
      <c r="G622" s="9"/>
    </row>
    <row r="623">
      <c r="A623" s="9"/>
      <c r="G623" s="9"/>
    </row>
    <row r="624">
      <c r="A624" s="9"/>
      <c r="G624" s="9"/>
    </row>
    <row r="625">
      <c r="A625" s="9"/>
      <c r="G625" s="9"/>
    </row>
    <row r="626">
      <c r="A626" s="9"/>
      <c r="G626" s="9"/>
    </row>
    <row r="627">
      <c r="A627" s="9"/>
      <c r="G627" s="9"/>
    </row>
    <row r="628">
      <c r="A628" s="9"/>
      <c r="G628" s="9"/>
    </row>
    <row r="629">
      <c r="A629" s="9"/>
      <c r="G629" s="9"/>
    </row>
    <row r="630">
      <c r="A630" s="9"/>
      <c r="G630" s="9"/>
    </row>
    <row r="631">
      <c r="A631" s="9"/>
      <c r="G631" s="9"/>
    </row>
    <row r="632">
      <c r="A632" s="9"/>
      <c r="G632" s="9"/>
    </row>
    <row r="633">
      <c r="A633" s="9"/>
      <c r="G633" s="9"/>
    </row>
    <row r="634">
      <c r="A634" s="9"/>
      <c r="G634" s="9"/>
    </row>
    <row r="635">
      <c r="A635" s="9"/>
      <c r="G635" s="9"/>
    </row>
    <row r="636">
      <c r="A636" s="9"/>
      <c r="G636" s="9"/>
    </row>
    <row r="637">
      <c r="A637" s="9"/>
      <c r="G637" s="9"/>
    </row>
    <row r="638">
      <c r="A638" s="9"/>
      <c r="G638" s="9"/>
    </row>
    <row r="639">
      <c r="A639" s="9"/>
      <c r="G639" s="9"/>
    </row>
    <row r="640">
      <c r="A640" s="9"/>
      <c r="G640" s="9"/>
    </row>
    <row r="641">
      <c r="A641" s="9"/>
      <c r="G641" s="9"/>
    </row>
    <row r="642">
      <c r="A642" s="9"/>
      <c r="G642" s="9"/>
    </row>
    <row r="643">
      <c r="A643" s="9"/>
      <c r="G643" s="9"/>
    </row>
    <row r="644">
      <c r="A644" s="9"/>
      <c r="G644" s="9"/>
    </row>
    <row r="645">
      <c r="A645" s="9"/>
      <c r="G645" s="9"/>
    </row>
    <row r="646">
      <c r="A646" s="9"/>
      <c r="G646" s="9"/>
    </row>
    <row r="647">
      <c r="A647" s="9"/>
      <c r="G647" s="9"/>
    </row>
    <row r="648">
      <c r="A648" s="9"/>
      <c r="G648" s="9"/>
    </row>
    <row r="649">
      <c r="A649" s="9"/>
      <c r="G649" s="9"/>
    </row>
    <row r="650">
      <c r="A650" s="9"/>
      <c r="G650" s="9"/>
    </row>
    <row r="651">
      <c r="A651" s="9"/>
      <c r="G651" s="9"/>
    </row>
    <row r="652">
      <c r="A652" s="9"/>
      <c r="G652" s="9"/>
    </row>
    <row r="653">
      <c r="A653" s="9"/>
      <c r="G653" s="9"/>
    </row>
    <row r="654">
      <c r="A654" s="9"/>
      <c r="G654" s="9"/>
    </row>
    <row r="655">
      <c r="A655" s="9"/>
      <c r="G655" s="9"/>
    </row>
    <row r="656">
      <c r="A656" s="9"/>
      <c r="G656" s="9"/>
    </row>
    <row r="657">
      <c r="A657" s="9"/>
      <c r="G657" s="9"/>
    </row>
    <row r="658">
      <c r="A658" s="9"/>
      <c r="G658" s="9"/>
    </row>
    <row r="659">
      <c r="A659" s="9"/>
      <c r="G659" s="9"/>
    </row>
    <row r="660">
      <c r="A660" s="9"/>
      <c r="G660" s="9"/>
    </row>
    <row r="661">
      <c r="A661" s="9"/>
      <c r="G661" s="9"/>
    </row>
    <row r="662">
      <c r="A662" s="9"/>
      <c r="G662" s="9"/>
    </row>
    <row r="663">
      <c r="A663" s="9"/>
      <c r="G663" s="9"/>
    </row>
    <row r="664">
      <c r="A664" s="9"/>
      <c r="G664" s="9"/>
    </row>
    <row r="665">
      <c r="A665" s="9"/>
      <c r="G665" s="9"/>
    </row>
    <row r="666">
      <c r="A666" s="9"/>
      <c r="G666" s="9"/>
    </row>
    <row r="667">
      <c r="A667" s="9"/>
      <c r="G667" s="9"/>
    </row>
    <row r="668">
      <c r="A668" s="9"/>
      <c r="G668" s="9"/>
    </row>
    <row r="669">
      <c r="A669" s="9"/>
      <c r="G669" s="9"/>
    </row>
    <row r="670">
      <c r="A670" s="9"/>
      <c r="G670" s="9"/>
    </row>
    <row r="671">
      <c r="A671" s="9"/>
      <c r="G671" s="9"/>
    </row>
    <row r="672">
      <c r="A672" s="9"/>
      <c r="G672" s="9"/>
    </row>
    <row r="673">
      <c r="A673" s="9"/>
      <c r="G673" s="9"/>
    </row>
    <row r="674">
      <c r="A674" s="9"/>
      <c r="G674" s="9"/>
    </row>
    <row r="675">
      <c r="A675" s="9"/>
      <c r="G675" s="9"/>
    </row>
    <row r="676">
      <c r="A676" s="9"/>
      <c r="G676" s="9"/>
    </row>
    <row r="677">
      <c r="A677" s="9"/>
      <c r="G677" s="9"/>
    </row>
    <row r="678">
      <c r="A678" s="9"/>
      <c r="G678" s="9"/>
    </row>
    <row r="679">
      <c r="A679" s="9"/>
      <c r="G679" s="9"/>
    </row>
    <row r="680">
      <c r="A680" s="9"/>
      <c r="G680" s="9"/>
    </row>
    <row r="681">
      <c r="A681" s="9"/>
      <c r="G681" s="9"/>
    </row>
    <row r="682">
      <c r="A682" s="9"/>
      <c r="G682" s="9"/>
    </row>
    <row r="683">
      <c r="A683" s="9"/>
      <c r="G683" s="9"/>
    </row>
    <row r="684">
      <c r="A684" s="9"/>
      <c r="G684" s="9"/>
    </row>
    <row r="685">
      <c r="A685" s="9"/>
      <c r="G685" s="9"/>
    </row>
    <row r="686">
      <c r="A686" s="9"/>
      <c r="G686" s="9"/>
    </row>
    <row r="687">
      <c r="A687" s="9"/>
      <c r="G687" s="9"/>
    </row>
    <row r="688">
      <c r="A688" s="9"/>
      <c r="G688" s="9"/>
    </row>
    <row r="689">
      <c r="A689" s="9"/>
      <c r="G689" s="9"/>
    </row>
    <row r="690">
      <c r="A690" s="9"/>
      <c r="G690" s="9"/>
    </row>
    <row r="691">
      <c r="A691" s="9"/>
      <c r="G691" s="9"/>
    </row>
    <row r="692">
      <c r="A692" s="9"/>
      <c r="G692" s="9"/>
    </row>
    <row r="693">
      <c r="A693" s="9"/>
      <c r="G693" s="9"/>
    </row>
    <row r="694">
      <c r="A694" s="9"/>
      <c r="G694" s="9"/>
    </row>
    <row r="695">
      <c r="A695" s="9"/>
      <c r="G695" s="9"/>
    </row>
    <row r="696">
      <c r="A696" s="9"/>
      <c r="G696" s="9"/>
    </row>
    <row r="697">
      <c r="A697" s="9"/>
      <c r="G697" s="9"/>
    </row>
    <row r="698">
      <c r="A698" s="9"/>
      <c r="G698" s="9"/>
    </row>
    <row r="699">
      <c r="A699" s="9"/>
      <c r="G699" s="9"/>
    </row>
    <row r="700">
      <c r="A700" s="9"/>
      <c r="G700" s="9"/>
    </row>
    <row r="701">
      <c r="A701" s="9"/>
      <c r="G701" s="9"/>
    </row>
    <row r="702">
      <c r="A702" s="9"/>
      <c r="G702" s="9"/>
    </row>
    <row r="703">
      <c r="A703" s="9"/>
      <c r="G703" s="9"/>
    </row>
    <row r="704">
      <c r="A704" s="9"/>
      <c r="G704" s="9"/>
    </row>
    <row r="705">
      <c r="A705" s="9"/>
      <c r="G705" s="9"/>
    </row>
    <row r="706">
      <c r="A706" s="9"/>
      <c r="G706" s="9"/>
    </row>
    <row r="707">
      <c r="A707" s="9"/>
      <c r="G707" s="9"/>
    </row>
    <row r="708">
      <c r="A708" s="9"/>
      <c r="G708" s="9"/>
    </row>
    <row r="709">
      <c r="A709" s="9"/>
      <c r="G709" s="9"/>
    </row>
    <row r="710">
      <c r="A710" s="9"/>
      <c r="G710" s="9"/>
    </row>
    <row r="711">
      <c r="A711" s="9"/>
      <c r="G711" s="9"/>
    </row>
    <row r="712">
      <c r="A712" s="9"/>
      <c r="G712" s="9"/>
    </row>
    <row r="713">
      <c r="A713" s="9"/>
      <c r="G713" s="9"/>
    </row>
    <row r="714">
      <c r="A714" s="9"/>
      <c r="G714" s="9"/>
    </row>
    <row r="715">
      <c r="A715" s="9"/>
      <c r="G715" s="9"/>
    </row>
    <row r="716">
      <c r="A716" s="9"/>
      <c r="G716" s="9"/>
    </row>
    <row r="717">
      <c r="A717" s="9"/>
      <c r="G717" s="9"/>
    </row>
    <row r="718">
      <c r="A718" s="9"/>
      <c r="G718" s="9"/>
    </row>
    <row r="719">
      <c r="A719" s="9"/>
      <c r="G719" s="9"/>
    </row>
    <row r="720">
      <c r="A720" s="9"/>
      <c r="G720" s="9"/>
    </row>
    <row r="721">
      <c r="A721" s="9"/>
      <c r="G721" s="9"/>
    </row>
    <row r="722">
      <c r="A722" s="9"/>
      <c r="G722" s="9"/>
    </row>
    <row r="723">
      <c r="A723" s="9"/>
      <c r="G723" s="9"/>
    </row>
    <row r="724">
      <c r="A724" s="9"/>
      <c r="G724" s="9"/>
    </row>
    <row r="725">
      <c r="A725" s="9"/>
      <c r="G725" s="9"/>
    </row>
    <row r="726">
      <c r="A726" s="9"/>
      <c r="G726" s="9"/>
    </row>
    <row r="727">
      <c r="A727" s="9"/>
      <c r="G727" s="9"/>
    </row>
    <row r="728">
      <c r="A728" s="9"/>
      <c r="G728" s="9"/>
    </row>
    <row r="729">
      <c r="A729" s="9"/>
      <c r="G729" s="9"/>
    </row>
    <row r="730">
      <c r="A730" s="9"/>
      <c r="G730" s="9"/>
    </row>
    <row r="731">
      <c r="A731" s="9"/>
      <c r="G731" s="9"/>
    </row>
    <row r="732">
      <c r="A732" s="9"/>
      <c r="G732" s="9"/>
    </row>
    <row r="733">
      <c r="A733" s="9"/>
      <c r="G733" s="9"/>
    </row>
    <row r="734">
      <c r="A734" s="9"/>
      <c r="G734" s="9"/>
    </row>
    <row r="735">
      <c r="A735" s="9"/>
      <c r="G735" s="9"/>
    </row>
    <row r="736">
      <c r="A736" s="9"/>
      <c r="G736" s="9"/>
    </row>
    <row r="737">
      <c r="A737" s="9"/>
      <c r="G737" s="9"/>
    </row>
    <row r="738">
      <c r="A738" s="9"/>
      <c r="G738" s="9"/>
    </row>
    <row r="739">
      <c r="A739" s="9"/>
      <c r="G739" s="9"/>
    </row>
    <row r="740">
      <c r="A740" s="9"/>
      <c r="G740" s="9"/>
    </row>
    <row r="741">
      <c r="A741" s="9"/>
      <c r="G741" s="9"/>
    </row>
    <row r="742">
      <c r="A742" s="9"/>
      <c r="G742" s="9"/>
    </row>
    <row r="743">
      <c r="A743" s="9"/>
      <c r="G743" s="9"/>
    </row>
    <row r="744">
      <c r="A744" s="9"/>
      <c r="G744" s="9"/>
    </row>
    <row r="745">
      <c r="A745" s="9"/>
      <c r="G745" s="9"/>
    </row>
    <row r="746">
      <c r="A746" s="9"/>
      <c r="G746" s="9"/>
    </row>
    <row r="747">
      <c r="A747" s="9"/>
      <c r="G747" s="9"/>
    </row>
    <row r="748">
      <c r="A748" s="9"/>
      <c r="G748" s="9"/>
    </row>
    <row r="749">
      <c r="A749" s="9"/>
      <c r="G749" s="9"/>
    </row>
    <row r="750">
      <c r="A750" s="9"/>
      <c r="G750" s="9"/>
    </row>
    <row r="751">
      <c r="A751" s="9"/>
      <c r="G751" s="9"/>
    </row>
    <row r="752">
      <c r="A752" s="9"/>
      <c r="G752" s="9"/>
    </row>
    <row r="753">
      <c r="A753" s="9"/>
      <c r="G753" s="9"/>
    </row>
    <row r="754">
      <c r="A754" s="9"/>
      <c r="G754" s="9"/>
    </row>
    <row r="755">
      <c r="A755" s="9"/>
      <c r="G755" s="9"/>
    </row>
    <row r="756">
      <c r="A756" s="9"/>
      <c r="G756" s="9"/>
    </row>
    <row r="757">
      <c r="A757" s="9"/>
      <c r="G757" s="9"/>
    </row>
    <row r="758">
      <c r="A758" s="9"/>
      <c r="G758" s="9"/>
    </row>
    <row r="759">
      <c r="A759" s="9"/>
      <c r="G759" s="9"/>
    </row>
    <row r="760">
      <c r="A760" s="9"/>
      <c r="G760" s="9"/>
    </row>
    <row r="761">
      <c r="A761" s="9"/>
      <c r="G761" s="9"/>
    </row>
    <row r="762">
      <c r="A762" s="9"/>
      <c r="G762" s="9"/>
    </row>
    <row r="763">
      <c r="A763" s="9"/>
      <c r="G763" s="9"/>
    </row>
    <row r="764">
      <c r="A764" s="9"/>
      <c r="G764" s="9"/>
    </row>
    <row r="765">
      <c r="A765" s="9"/>
      <c r="G765" s="9"/>
    </row>
    <row r="766">
      <c r="A766" s="9"/>
      <c r="G766" s="9"/>
    </row>
    <row r="767">
      <c r="A767" s="9"/>
      <c r="G767" s="9"/>
    </row>
    <row r="768">
      <c r="A768" s="9"/>
      <c r="G768" s="9"/>
    </row>
    <row r="769">
      <c r="A769" s="9"/>
      <c r="G769" s="9"/>
    </row>
    <row r="770">
      <c r="A770" s="9"/>
      <c r="G770" s="9"/>
    </row>
    <row r="771">
      <c r="A771" s="9"/>
      <c r="G771" s="9"/>
    </row>
    <row r="772">
      <c r="A772" s="9"/>
      <c r="G772" s="9"/>
    </row>
    <row r="773">
      <c r="A773" s="9"/>
      <c r="G773" s="9"/>
    </row>
    <row r="774">
      <c r="A774" s="9"/>
      <c r="G774" s="9"/>
    </row>
    <row r="775">
      <c r="A775" s="9"/>
      <c r="G775" s="9"/>
    </row>
    <row r="776">
      <c r="A776" s="9"/>
      <c r="G776" s="9"/>
    </row>
    <row r="777">
      <c r="A777" s="9"/>
      <c r="G777" s="9"/>
    </row>
    <row r="778">
      <c r="A778" s="9"/>
      <c r="G778" s="9"/>
    </row>
    <row r="779">
      <c r="A779" s="9"/>
      <c r="G779" s="9"/>
    </row>
    <row r="780">
      <c r="A780" s="9"/>
      <c r="G780" s="9"/>
    </row>
    <row r="781">
      <c r="A781" s="9"/>
      <c r="G781" s="9"/>
    </row>
    <row r="782">
      <c r="A782" s="9"/>
      <c r="G782" s="9"/>
    </row>
    <row r="783">
      <c r="A783" s="9"/>
      <c r="G783" s="9"/>
    </row>
    <row r="784">
      <c r="A784" s="9"/>
      <c r="G784" s="9"/>
    </row>
    <row r="785">
      <c r="A785" s="9"/>
      <c r="G785" s="9"/>
    </row>
    <row r="786">
      <c r="A786" s="9"/>
      <c r="G786" s="9"/>
    </row>
    <row r="787">
      <c r="A787" s="9"/>
      <c r="G787" s="9"/>
    </row>
    <row r="788">
      <c r="A788" s="9"/>
      <c r="G788" s="9"/>
    </row>
    <row r="789">
      <c r="A789" s="9"/>
      <c r="G789" s="9"/>
    </row>
    <row r="790">
      <c r="A790" s="9"/>
      <c r="G790" s="9"/>
    </row>
    <row r="791">
      <c r="A791" s="9"/>
      <c r="G791" s="9"/>
    </row>
    <row r="792">
      <c r="A792" s="9"/>
      <c r="G792" s="9"/>
    </row>
    <row r="793">
      <c r="A793" s="9"/>
      <c r="G793" s="9"/>
    </row>
    <row r="794">
      <c r="A794" s="9"/>
      <c r="G794" s="9"/>
    </row>
    <row r="795">
      <c r="A795" s="9"/>
      <c r="G795" s="9"/>
    </row>
    <row r="796">
      <c r="A796" s="9"/>
      <c r="G796" s="9"/>
    </row>
    <row r="797">
      <c r="A797" s="9"/>
      <c r="G797" s="9"/>
    </row>
    <row r="798">
      <c r="A798" s="9"/>
      <c r="G798" s="9"/>
    </row>
    <row r="799">
      <c r="A799" s="9"/>
      <c r="G799" s="9"/>
    </row>
    <row r="800">
      <c r="A800" s="9"/>
      <c r="G800" s="9"/>
    </row>
    <row r="801">
      <c r="A801" s="9"/>
      <c r="G801" s="9"/>
    </row>
    <row r="802">
      <c r="A802" s="9"/>
      <c r="G802" s="9"/>
    </row>
    <row r="803">
      <c r="A803" s="9"/>
      <c r="G803" s="9"/>
    </row>
    <row r="804">
      <c r="A804" s="9"/>
      <c r="G804" s="9"/>
    </row>
    <row r="805">
      <c r="A805" s="9"/>
      <c r="G805" s="9"/>
    </row>
    <row r="806">
      <c r="A806" s="9"/>
      <c r="G806" s="9"/>
    </row>
    <row r="807">
      <c r="A807" s="9"/>
      <c r="G807" s="9"/>
    </row>
    <row r="808">
      <c r="A808" s="9"/>
      <c r="G808" s="9"/>
    </row>
    <row r="809">
      <c r="A809" s="9"/>
      <c r="G809" s="9"/>
    </row>
    <row r="810">
      <c r="A810" s="9"/>
      <c r="G810" s="9"/>
    </row>
    <row r="811">
      <c r="A811" s="9"/>
      <c r="G811" s="9"/>
    </row>
    <row r="812">
      <c r="A812" s="9"/>
      <c r="G812" s="9"/>
    </row>
    <row r="813">
      <c r="A813" s="9"/>
      <c r="G813" s="9"/>
    </row>
    <row r="814">
      <c r="A814" s="9"/>
      <c r="G814" s="9"/>
    </row>
    <row r="815">
      <c r="A815" s="9"/>
      <c r="G815" s="9"/>
    </row>
    <row r="816">
      <c r="A816" s="9"/>
      <c r="G816" s="9"/>
    </row>
    <row r="817">
      <c r="A817" s="9"/>
      <c r="G817" s="9"/>
    </row>
    <row r="818">
      <c r="A818" s="9"/>
      <c r="G818" s="9"/>
    </row>
    <row r="819">
      <c r="A819" s="9"/>
      <c r="G819" s="9"/>
    </row>
    <row r="820">
      <c r="A820" s="9"/>
      <c r="G820" s="9"/>
    </row>
    <row r="821">
      <c r="A821" s="9"/>
      <c r="G821" s="9"/>
    </row>
    <row r="822">
      <c r="A822" s="9"/>
      <c r="G822" s="9"/>
    </row>
    <row r="823">
      <c r="A823" s="9"/>
      <c r="G823" s="9"/>
    </row>
    <row r="824">
      <c r="A824" s="9"/>
      <c r="G824" s="9"/>
    </row>
    <row r="825">
      <c r="A825" s="9"/>
      <c r="G825" s="9"/>
    </row>
    <row r="826">
      <c r="A826" s="9"/>
      <c r="G826" s="9"/>
    </row>
    <row r="827">
      <c r="A827" s="9"/>
      <c r="G827" s="9"/>
    </row>
    <row r="828">
      <c r="A828" s="9"/>
      <c r="G828" s="9"/>
    </row>
    <row r="829">
      <c r="A829" s="9"/>
      <c r="G829" s="9"/>
    </row>
    <row r="830">
      <c r="A830" s="9"/>
      <c r="G830" s="9"/>
    </row>
    <row r="831">
      <c r="A831" s="9"/>
      <c r="G831" s="9"/>
    </row>
    <row r="832">
      <c r="A832" s="9"/>
      <c r="G832" s="9"/>
    </row>
    <row r="833">
      <c r="A833" s="9"/>
      <c r="G833" s="9"/>
    </row>
    <row r="834">
      <c r="A834" s="9"/>
      <c r="G834" s="9"/>
    </row>
    <row r="835">
      <c r="A835" s="9"/>
      <c r="G835" s="9"/>
    </row>
    <row r="836">
      <c r="A836" s="9"/>
      <c r="G836" s="9"/>
    </row>
    <row r="837">
      <c r="A837" s="9"/>
      <c r="G837" s="9"/>
    </row>
    <row r="838">
      <c r="A838" s="9"/>
      <c r="G838" s="9"/>
    </row>
    <row r="839">
      <c r="A839" s="9"/>
      <c r="G839" s="9"/>
    </row>
    <row r="840">
      <c r="A840" s="9"/>
      <c r="G840" s="9"/>
    </row>
    <row r="841">
      <c r="A841" s="9"/>
      <c r="G841" s="9"/>
    </row>
    <row r="842">
      <c r="A842" s="9"/>
      <c r="G842" s="9"/>
    </row>
    <row r="843">
      <c r="A843" s="9"/>
      <c r="G843" s="9"/>
    </row>
    <row r="844">
      <c r="A844" s="9"/>
      <c r="G844" s="9"/>
    </row>
    <row r="845">
      <c r="A845" s="9"/>
      <c r="G845" s="9"/>
    </row>
    <row r="846">
      <c r="A846" s="9"/>
      <c r="G846" s="9"/>
    </row>
    <row r="847">
      <c r="A847" s="9"/>
      <c r="G847" s="9"/>
    </row>
    <row r="848">
      <c r="A848" s="9"/>
      <c r="G848" s="9"/>
    </row>
    <row r="849">
      <c r="A849" s="9"/>
      <c r="G849" s="9"/>
    </row>
    <row r="850">
      <c r="A850" s="9"/>
      <c r="G850" s="9"/>
    </row>
    <row r="851">
      <c r="A851" s="9"/>
      <c r="G851" s="9"/>
    </row>
    <row r="852">
      <c r="A852" s="9"/>
      <c r="G852" s="9"/>
    </row>
    <row r="853">
      <c r="A853" s="9"/>
      <c r="G853" s="9"/>
    </row>
    <row r="854">
      <c r="A854" s="9"/>
      <c r="G854" s="9"/>
    </row>
    <row r="855">
      <c r="A855" s="9"/>
      <c r="G855" s="9"/>
    </row>
    <row r="856">
      <c r="A856" s="9"/>
      <c r="G856" s="9"/>
    </row>
    <row r="857">
      <c r="A857" s="9"/>
      <c r="G857" s="9"/>
    </row>
    <row r="858">
      <c r="A858" s="9"/>
      <c r="G858" s="9"/>
    </row>
    <row r="859">
      <c r="A859" s="9"/>
      <c r="G859" s="9"/>
    </row>
    <row r="860">
      <c r="A860" s="9"/>
      <c r="G860" s="9"/>
    </row>
    <row r="861">
      <c r="A861" s="9"/>
      <c r="G861" s="9"/>
    </row>
    <row r="862">
      <c r="A862" s="9"/>
      <c r="G862" s="9"/>
    </row>
    <row r="863">
      <c r="A863" s="9"/>
      <c r="G863" s="9"/>
    </row>
    <row r="864">
      <c r="A864" s="9"/>
      <c r="G864" s="9"/>
    </row>
    <row r="865">
      <c r="A865" s="9"/>
      <c r="G865" s="9"/>
    </row>
    <row r="866">
      <c r="A866" s="9"/>
      <c r="G866" s="9"/>
    </row>
    <row r="867">
      <c r="A867" s="9"/>
      <c r="G867" s="9"/>
    </row>
    <row r="868">
      <c r="A868" s="9"/>
      <c r="G868" s="9"/>
    </row>
    <row r="869">
      <c r="A869" s="9"/>
      <c r="G869" s="9"/>
    </row>
    <row r="870">
      <c r="A870" s="9"/>
      <c r="G870" s="9"/>
    </row>
    <row r="871">
      <c r="A871" s="9"/>
      <c r="G871" s="9"/>
    </row>
    <row r="872">
      <c r="A872" s="9"/>
      <c r="G872" s="9"/>
    </row>
    <row r="873">
      <c r="A873" s="9"/>
      <c r="G873" s="9"/>
    </row>
    <row r="874">
      <c r="A874" s="9"/>
      <c r="G874" s="9"/>
    </row>
    <row r="875">
      <c r="A875" s="9"/>
      <c r="G875" s="9"/>
    </row>
    <row r="876">
      <c r="A876" s="9"/>
      <c r="G876" s="9"/>
    </row>
    <row r="877">
      <c r="A877" s="9"/>
      <c r="G877" s="9"/>
    </row>
    <row r="878">
      <c r="A878" s="9"/>
      <c r="G878" s="9"/>
    </row>
    <row r="879">
      <c r="A879" s="9"/>
      <c r="G879" s="9"/>
    </row>
    <row r="880">
      <c r="A880" s="9"/>
      <c r="G880" s="9"/>
    </row>
    <row r="881">
      <c r="A881" s="9"/>
      <c r="G881" s="9"/>
    </row>
    <row r="882">
      <c r="A882" s="9"/>
      <c r="G882" s="9"/>
    </row>
    <row r="883">
      <c r="A883" s="9"/>
      <c r="G883" s="9"/>
    </row>
    <row r="884">
      <c r="A884" s="9"/>
      <c r="G884" s="9"/>
    </row>
    <row r="885">
      <c r="A885" s="9"/>
      <c r="G885" s="9"/>
    </row>
    <row r="886">
      <c r="A886" s="9"/>
      <c r="G886" s="9"/>
    </row>
    <row r="887">
      <c r="A887" s="9"/>
      <c r="G887" s="9"/>
    </row>
    <row r="888">
      <c r="A888" s="9"/>
      <c r="G888" s="9"/>
    </row>
    <row r="889">
      <c r="A889" s="9"/>
      <c r="G889" s="9"/>
    </row>
    <row r="890">
      <c r="A890" s="9"/>
      <c r="G890" s="9"/>
    </row>
    <row r="891">
      <c r="A891" s="9"/>
      <c r="G891" s="9"/>
    </row>
    <row r="892">
      <c r="A892" s="9"/>
      <c r="G892" s="9"/>
    </row>
    <row r="893">
      <c r="A893" s="9"/>
      <c r="G893" s="9"/>
    </row>
    <row r="894">
      <c r="A894" s="9"/>
      <c r="G894" s="9"/>
    </row>
    <row r="895">
      <c r="A895" s="9"/>
      <c r="G895" s="9"/>
    </row>
    <row r="896">
      <c r="A896" s="9"/>
      <c r="G896" s="9"/>
    </row>
    <row r="897">
      <c r="A897" s="9"/>
      <c r="G897" s="9"/>
    </row>
    <row r="898">
      <c r="A898" s="9"/>
      <c r="G898" s="9"/>
    </row>
    <row r="899">
      <c r="A899" s="9"/>
      <c r="G899" s="9"/>
    </row>
    <row r="900">
      <c r="A900" s="9"/>
      <c r="G900" s="9"/>
    </row>
    <row r="901">
      <c r="A901" s="9"/>
      <c r="G901" s="9"/>
    </row>
    <row r="902">
      <c r="A902" s="9"/>
      <c r="G902" s="9"/>
    </row>
    <row r="903">
      <c r="A903" s="9"/>
      <c r="G903" s="9"/>
    </row>
    <row r="904">
      <c r="A904" s="9"/>
      <c r="G904" s="9"/>
    </row>
    <row r="905">
      <c r="A905" s="9"/>
      <c r="G905" s="9"/>
    </row>
    <row r="906">
      <c r="A906" s="9"/>
      <c r="G906" s="9"/>
    </row>
    <row r="907">
      <c r="A907" s="9"/>
      <c r="G907" s="9"/>
    </row>
    <row r="908">
      <c r="A908" s="9"/>
      <c r="G908" s="9"/>
    </row>
    <row r="909">
      <c r="A909" s="9"/>
      <c r="G909" s="9"/>
    </row>
    <row r="910">
      <c r="A910" s="9"/>
      <c r="G910" s="9"/>
    </row>
    <row r="911">
      <c r="A911" s="9"/>
      <c r="G911" s="9"/>
    </row>
    <row r="912">
      <c r="A912" s="9"/>
      <c r="G912" s="9"/>
    </row>
    <row r="913">
      <c r="A913" s="9"/>
      <c r="G913" s="9"/>
    </row>
    <row r="914">
      <c r="A914" s="9"/>
      <c r="G914" s="9"/>
    </row>
    <row r="915">
      <c r="A915" s="9"/>
      <c r="G915" s="9"/>
    </row>
    <row r="916">
      <c r="A916" s="9"/>
      <c r="G916" s="9"/>
    </row>
    <row r="917">
      <c r="A917" s="9"/>
      <c r="G917" s="9"/>
    </row>
    <row r="918">
      <c r="A918" s="9"/>
      <c r="G918" s="9"/>
    </row>
    <row r="919">
      <c r="A919" s="9"/>
      <c r="G919" s="9"/>
    </row>
    <row r="920">
      <c r="A920" s="9"/>
      <c r="G920" s="9"/>
    </row>
    <row r="921">
      <c r="A921" s="9"/>
      <c r="G921" s="9"/>
    </row>
    <row r="922">
      <c r="A922" s="9"/>
      <c r="G922" s="9"/>
    </row>
    <row r="923">
      <c r="A923" s="9"/>
      <c r="G923" s="9"/>
    </row>
    <row r="924">
      <c r="A924" s="9"/>
      <c r="G924" s="9"/>
    </row>
    <row r="925">
      <c r="A925" s="9"/>
      <c r="G925" s="9"/>
    </row>
    <row r="926">
      <c r="A926" s="9"/>
      <c r="G926" s="9"/>
    </row>
    <row r="927">
      <c r="A927" s="9"/>
      <c r="G927" s="9"/>
    </row>
    <row r="928">
      <c r="A928" s="9"/>
      <c r="G928" s="9"/>
    </row>
    <row r="929">
      <c r="A929" s="9"/>
      <c r="G929" s="9"/>
    </row>
    <row r="930">
      <c r="A930" s="9"/>
      <c r="G930" s="9"/>
    </row>
    <row r="931">
      <c r="A931" s="9"/>
      <c r="G931" s="9"/>
    </row>
    <row r="932">
      <c r="A932" s="9"/>
      <c r="G932" s="9"/>
    </row>
    <row r="933">
      <c r="A933" s="9"/>
      <c r="G933" s="9"/>
    </row>
    <row r="934">
      <c r="A934" s="9"/>
      <c r="G934" s="9"/>
    </row>
    <row r="935">
      <c r="A935" s="9"/>
      <c r="G935" s="9"/>
    </row>
    <row r="936">
      <c r="A936" s="9"/>
      <c r="G936" s="9"/>
    </row>
    <row r="937">
      <c r="A937" s="9"/>
      <c r="G937" s="9"/>
    </row>
    <row r="938">
      <c r="A938" s="9"/>
      <c r="G938" s="9"/>
    </row>
    <row r="939">
      <c r="A939" s="9"/>
      <c r="G939" s="9"/>
    </row>
    <row r="940">
      <c r="A940" s="9"/>
      <c r="G940" s="9"/>
    </row>
    <row r="941">
      <c r="A941" s="9"/>
      <c r="G941" s="9"/>
    </row>
    <row r="942">
      <c r="A942" s="9"/>
      <c r="G942" s="9"/>
    </row>
    <row r="943">
      <c r="A943" s="9"/>
      <c r="G943" s="9"/>
    </row>
    <row r="944">
      <c r="A944" s="9"/>
      <c r="G944" s="9"/>
    </row>
    <row r="945">
      <c r="A945" s="9"/>
      <c r="G945" s="9"/>
    </row>
    <row r="946">
      <c r="A946" s="9"/>
      <c r="G946" s="9"/>
    </row>
    <row r="947">
      <c r="A947" s="9"/>
      <c r="G947" s="9"/>
    </row>
    <row r="948">
      <c r="A948" s="9"/>
      <c r="G948" s="9"/>
    </row>
    <row r="949">
      <c r="A949" s="9"/>
      <c r="G949" s="9"/>
    </row>
    <row r="950">
      <c r="A950" s="9"/>
      <c r="G950" s="9"/>
    </row>
    <row r="951">
      <c r="A951" s="9"/>
      <c r="G951" s="9"/>
    </row>
    <row r="952">
      <c r="A952" s="9"/>
      <c r="G952" s="9"/>
    </row>
    <row r="953">
      <c r="A953" s="9"/>
      <c r="G953" s="9"/>
    </row>
    <row r="954">
      <c r="A954" s="9"/>
      <c r="G954" s="9"/>
    </row>
    <row r="955">
      <c r="A955" s="9"/>
      <c r="G955" s="9"/>
    </row>
    <row r="956">
      <c r="A956" s="9"/>
      <c r="G956" s="9"/>
    </row>
    <row r="957">
      <c r="A957" s="9"/>
      <c r="G957" s="9"/>
    </row>
    <row r="958">
      <c r="A958" s="9"/>
      <c r="G958" s="9"/>
    </row>
    <row r="959">
      <c r="A959" s="9"/>
      <c r="G959" s="9"/>
    </row>
    <row r="960">
      <c r="A960" s="9"/>
      <c r="G960" s="9"/>
    </row>
    <row r="961">
      <c r="A961" s="9"/>
      <c r="G961" s="9"/>
    </row>
    <row r="962">
      <c r="A962" s="9"/>
      <c r="G962" s="9"/>
    </row>
    <row r="963">
      <c r="A963" s="9"/>
      <c r="G963" s="9"/>
    </row>
    <row r="964">
      <c r="A964" s="9"/>
      <c r="G964" s="9"/>
    </row>
    <row r="965">
      <c r="A965" s="9"/>
      <c r="G965" s="9"/>
    </row>
    <row r="966">
      <c r="A966" s="9"/>
      <c r="G966" s="9"/>
    </row>
    <row r="967">
      <c r="A967" s="9"/>
      <c r="G967" s="9"/>
    </row>
    <row r="968">
      <c r="A968" s="9"/>
      <c r="G968" s="9"/>
    </row>
    <row r="969">
      <c r="A969" s="9"/>
      <c r="G969" s="9"/>
    </row>
    <row r="970">
      <c r="A970" s="9"/>
      <c r="G970" s="9"/>
    </row>
    <row r="971">
      <c r="A971" s="9"/>
      <c r="G971" s="9"/>
    </row>
    <row r="972">
      <c r="A972" s="9"/>
      <c r="G972" s="9"/>
    </row>
    <row r="973">
      <c r="A973" s="9"/>
      <c r="G973" s="9"/>
    </row>
    <row r="974">
      <c r="A974" s="9"/>
      <c r="G974" s="9"/>
    </row>
    <row r="975">
      <c r="A975" s="9"/>
      <c r="G975" s="9"/>
    </row>
    <row r="976">
      <c r="A976" s="9"/>
      <c r="G976" s="9"/>
    </row>
    <row r="977">
      <c r="A977" s="9"/>
      <c r="G977" s="9"/>
    </row>
    <row r="978">
      <c r="A978" s="9"/>
      <c r="G978" s="9"/>
    </row>
    <row r="979">
      <c r="A979" s="9"/>
      <c r="G979" s="9"/>
    </row>
    <row r="980">
      <c r="A980" s="9"/>
      <c r="G980" s="9"/>
    </row>
    <row r="981">
      <c r="A981" s="9"/>
      <c r="G981" s="9"/>
    </row>
    <row r="982">
      <c r="A982" s="9"/>
      <c r="G982" s="9"/>
    </row>
    <row r="983">
      <c r="A983" s="9"/>
      <c r="G983" s="9"/>
    </row>
    <row r="984">
      <c r="A984" s="9"/>
      <c r="G984" s="9"/>
    </row>
    <row r="985">
      <c r="A985" s="9"/>
      <c r="G985" s="9"/>
    </row>
    <row r="986">
      <c r="A986" s="9"/>
      <c r="G986" s="9"/>
    </row>
    <row r="987">
      <c r="A987" s="9"/>
      <c r="G987" s="9"/>
    </row>
    <row r="988">
      <c r="A988" s="9"/>
      <c r="G988" s="9"/>
    </row>
    <row r="989">
      <c r="A989" s="9"/>
      <c r="G989" s="9"/>
    </row>
    <row r="990">
      <c r="A990" s="9"/>
      <c r="G990" s="9"/>
    </row>
    <row r="991">
      <c r="A991" s="9"/>
      <c r="G991" s="9"/>
    </row>
    <row r="992">
      <c r="A992" s="9"/>
      <c r="G992" s="9"/>
    </row>
    <row r="993">
      <c r="A993" s="9"/>
      <c r="G993" s="9"/>
    </row>
    <row r="994">
      <c r="A994" s="9"/>
      <c r="G994" s="9"/>
    </row>
    <row r="995">
      <c r="A995" s="9"/>
      <c r="G995" s="9"/>
    </row>
    <row r="996">
      <c r="A996" s="9"/>
      <c r="G996" s="9"/>
    </row>
    <row r="997">
      <c r="A997" s="9"/>
      <c r="G997" s="9"/>
    </row>
    <row r="998">
      <c r="A998" s="9"/>
      <c r="G998" s="9"/>
    </row>
    <row r="999">
      <c r="A999" s="9"/>
      <c r="G999" s="9"/>
    </row>
    <row r="1000">
      <c r="A1000" s="9"/>
      <c r="G1000" s="9"/>
    </row>
    <row r="1001">
      <c r="A1001" s="9"/>
      <c r="G1001" s="9"/>
    </row>
    <row r="1002">
      <c r="A1002" s="9"/>
      <c r="G1002" s="9"/>
    </row>
    <row r="1003">
      <c r="A1003" s="9"/>
      <c r="G1003" s="9"/>
    </row>
    <row r="1004">
      <c r="A1004" s="9"/>
      <c r="G1004" s="9"/>
    </row>
    <row r="1005">
      <c r="A1005" s="9"/>
      <c r="G1005" s="9"/>
    </row>
    <row r="1006">
      <c r="A1006" s="9"/>
      <c r="G1006" s="9"/>
    </row>
    <row r="1007">
      <c r="A1007" s="9"/>
      <c r="G1007" s="9"/>
    </row>
  </sheetData>
  <conditionalFormatting sqref="A1:F54">
    <cfRule type="colorScale" priority="1">
      <colorScale>
        <cfvo type="min"/>
        <cfvo type="max"/>
        <color rgb="FFFFFFFF"/>
        <color rgb="FF57BB8A"/>
      </colorScale>
    </cfRule>
  </conditionalFormatting>
  <conditionalFormatting sqref="D22:D52 E34:E48 A38:C48 F38:F48">
    <cfRule type="colorScale" priority="2">
      <colorScale>
        <cfvo type="min"/>
        <cfvo type="max"/>
        <color rgb="FFFFFFFF"/>
        <color rgb="FF57BB8A"/>
      </colorScale>
    </cfRule>
  </conditionalFormatting>
  <conditionalFormatting sqref="I1">
    <cfRule type="notContainsBlanks" dxfId="7" priority="3">
      <formula>LEN(TRIM(I1))&gt;0</formula>
    </cfRule>
  </conditionalFormatting>
  <dataValidations>
    <dataValidation allowBlank="1" showDropDown="1" sqref="G2:G55"/>
    <dataValidation type="custom" allowBlank="1" showDropDown="1" sqref="B2:C55 E2:F55">
      <formula1>AND(ISNUMBER(B2),(NOT(OR(NOT(ISERROR(DATEVALUE(B2))), AND(ISNUMBER(B2), LEFT(CELL("format", B2))="D")))))</formula1>
    </dataValidation>
    <dataValidation allowBlank="1" showDropDown="1" sqref="A2:A55 D2:D55"/>
  </dataValidations>
  <hyperlinks>
    <hyperlink r:id="rId1" ref="G54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9.25"/>
    <col customWidth="1" min="3" max="3" width="22.5"/>
    <col customWidth="1" min="4" max="4" width="14.38"/>
    <col customWidth="1" min="5" max="5" width="13.13"/>
    <col customWidth="1" min="6" max="6" width="17.63"/>
    <col customWidth="1" min="7" max="7" width="37.63"/>
  </cols>
  <sheetData>
    <row r="1" ht="22.5" customHeight="1">
      <c r="A1" s="68" t="s">
        <v>19</v>
      </c>
      <c r="B1" s="68" t="s">
        <v>333</v>
      </c>
      <c r="C1" s="68" t="s">
        <v>334</v>
      </c>
      <c r="D1" s="68" t="s">
        <v>18</v>
      </c>
      <c r="E1" s="68" t="s">
        <v>299</v>
      </c>
      <c r="F1" s="68" t="s">
        <v>335</v>
      </c>
      <c r="G1" s="29" t="s">
        <v>336</v>
      </c>
    </row>
    <row r="2" ht="22.5" customHeight="1">
      <c r="A2" s="30" t="s">
        <v>47</v>
      </c>
      <c r="B2" s="30" t="s">
        <v>47</v>
      </c>
      <c r="C2" s="31" t="str">
        <f>VLOOKUP(A2,breaker_boxes,2)</f>
        <v>?</v>
      </c>
      <c r="D2" s="30" t="s">
        <v>47</v>
      </c>
      <c r="E2" s="35">
        <v>0.0</v>
      </c>
      <c r="F2" s="61">
        <f>IFERROR(__xludf.DUMMYFUNCTION("sum(filter('Electrical Items'!$F$2:$F$179,'Electrical Items'!$H$2:$H$179=A2))"),0.0)</f>
        <v>0</v>
      </c>
      <c r="G2" s="34" t="str">
        <f>IFERROR(__xludf.DUMMYFUNCTION("join("", "",filter('Electrical Items'!$F$2:$F$179,'Electrical Items'!$H$2:$H$179=B2))"),"T-BR-F01, B-UR-WH, B-UR-Fu")</f>
        <v>T-BR-F01, B-UR-WH, B-UR-Fu</v>
      </c>
    </row>
    <row r="3" ht="22.5" customHeight="1">
      <c r="A3" s="30" t="s">
        <v>337</v>
      </c>
      <c r="B3" s="32" t="str">
        <f t="shared" ref="B3:B45" si="1">A3&amp;D3</f>
        <v>M1+3</v>
      </c>
      <c r="C3" s="31" t="str">
        <f t="array" ref="C3">XLOOKUP(A3, BreakerBoxesTbl[Breaker Box], BreakerBoxesTbl[Breaker Box Name])</f>
        <v>Main</v>
      </c>
      <c r="D3" s="30" t="s">
        <v>338</v>
      </c>
      <c r="E3" s="35">
        <v>0.0</v>
      </c>
      <c r="F3" s="35"/>
      <c r="G3" s="34" t="str">
        <f>IFERROR(__xludf.DUMMYFUNCTION("join("", "",filter('Electrical Items'!$F$2:$F$179,'Electrical Items'!$H$2:$H$179=B3))"),"#N/A")</f>
        <v>#N/A</v>
      </c>
    </row>
    <row r="4" ht="22.5" customHeight="1">
      <c r="A4" s="30" t="s">
        <v>337</v>
      </c>
      <c r="B4" s="32" t="str">
        <f t="shared" si="1"/>
        <v>M10L</v>
      </c>
      <c r="C4" s="31" t="str">
        <f t="array" ref="C4">XLOOKUP(A4, BreakerBoxesTbl[Breaker Box], BreakerBoxesTbl[Breaker Box Name])</f>
        <v>Main</v>
      </c>
      <c r="D4" s="70" t="s">
        <v>339</v>
      </c>
      <c r="E4" s="35">
        <v>15.0</v>
      </c>
      <c r="F4" s="35"/>
      <c r="G4" s="34" t="str">
        <f>IFERROR(__xludf.DUMMYFUNCTION("join("", "",filter('Electrical Items'!$F$2:$F$179,'Electrical Items'!$H$2:$H$179=B4))"),"F-Ki-O03, F-Ki-O02, F-Ki-O01, F-D-O03")</f>
        <v>F-Ki-O03, F-Ki-O02, F-Ki-O01, F-D-O03</v>
      </c>
    </row>
    <row r="5" ht="22.5" customHeight="1">
      <c r="A5" s="30" t="s">
        <v>337</v>
      </c>
      <c r="B5" s="32" t="str">
        <f t="shared" si="1"/>
        <v>M10R</v>
      </c>
      <c r="C5" s="31" t="str">
        <f t="array" ref="C5">XLOOKUP(A5, BreakerBoxesTbl[Breaker Box], BreakerBoxesTbl[Breaker Box Name])</f>
        <v>Main</v>
      </c>
      <c r="D5" s="70" t="s">
        <v>340</v>
      </c>
      <c r="E5" s="35">
        <v>15.0</v>
      </c>
      <c r="F5" s="35"/>
      <c r="G5" s="34" t="str">
        <f>IFERROR(__xludf.DUMMYFUNCTION("join("", "",filter('Electrical Items'!$F$2:$F$179,'Electrical Items'!$H$2:$H$179=B5))"),"#N/A")</f>
        <v>#N/A</v>
      </c>
    </row>
    <row r="6" ht="22.5" customHeight="1">
      <c r="A6" s="30" t="s">
        <v>337</v>
      </c>
      <c r="B6" s="32" t="str">
        <f t="shared" si="1"/>
        <v>M11L</v>
      </c>
      <c r="C6" s="31" t="str">
        <f t="array" ref="C6">XLOOKUP(A6, BreakerBoxesTbl[Breaker Box], BreakerBoxesTbl[Breaker Box Name])</f>
        <v>Main</v>
      </c>
      <c r="D6" s="70" t="s">
        <v>341</v>
      </c>
      <c r="E6" s="35">
        <v>15.0</v>
      </c>
      <c r="F6" s="35"/>
      <c r="G6" s="34" t="str">
        <f>IFERROR(__xludf.DUMMYFUNCTION("join("", "",filter('Electrical Items'!$F$2:$F$179,'Electrical Items'!$H$2:$H$179=B6))"),"F-H-O04, F-H-O03, F-H-O02")</f>
        <v>F-H-O04, F-H-O03, F-H-O02</v>
      </c>
    </row>
    <row r="7" ht="22.5" customHeight="1">
      <c r="A7" s="30" t="s">
        <v>337</v>
      </c>
      <c r="B7" s="32" t="str">
        <f t="shared" si="1"/>
        <v>M11R</v>
      </c>
      <c r="C7" s="31" t="str">
        <f t="array" ref="C7">XLOOKUP(A7, BreakerBoxesTbl[Breaker Box], BreakerBoxesTbl[Breaker Box Name])</f>
        <v>Main</v>
      </c>
      <c r="D7" s="70" t="s">
        <v>342</v>
      </c>
      <c r="E7" s="35">
        <v>15.0</v>
      </c>
      <c r="F7" s="35"/>
      <c r="G7" s="34" t="str">
        <f>IFERROR(__xludf.DUMMYFUNCTION("join("", "",filter('Electrical Items'!$F$2:$F$179,'Electrical Items'!$H$2:$H$179=B7))"),"T-BR-O07, T-BR-O06, T-BR-O05, T-BR-O04, T-BR-O03, T-BR-O02, T-BR-L01, T-BR-O01")</f>
        <v>T-BR-O07, T-BR-O06, T-BR-O05, T-BR-O04, T-BR-O03, T-BR-O02, T-BR-L01, T-BR-O01</v>
      </c>
    </row>
    <row r="8" ht="22.5" customHeight="1">
      <c r="A8" s="30" t="s">
        <v>337</v>
      </c>
      <c r="B8" s="32" t="str">
        <f t="shared" si="1"/>
        <v>M12L</v>
      </c>
      <c r="C8" s="31" t="str">
        <f t="array" ref="C8">XLOOKUP(A8, BreakerBoxesTbl[Breaker Box], BreakerBoxesTbl[Breaker Box Name])</f>
        <v>Main</v>
      </c>
      <c r="D8" s="70" t="s">
        <v>343</v>
      </c>
      <c r="E8" s="35">
        <v>15.0</v>
      </c>
      <c r="F8" s="35"/>
      <c r="G8" s="34" t="str">
        <f>IFERROR(__xludf.DUMMYFUNCTION("join("", "",filter('Electrical Items'!$F$2:$F$179,'Electrical Items'!$H$2:$H$179=B8))"),"T-La-O02")</f>
        <v>T-La-O02</v>
      </c>
    </row>
    <row r="9" ht="22.5" customHeight="1">
      <c r="A9" s="30" t="s">
        <v>337</v>
      </c>
      <c r="B9" s="32" t="str">
        <f t="shared" si="1"/>
        <v>M12R</v>
      </c>
      <c r="C9" s="31" t="str">
        <f t="array" ref="C9">XLOOKUP(A9, BreakerBoxesTbl[Breaker Box], BreakerBoxesTbl[Breaker Box Name])</f>
        <v>Main</v>
      </c>
      <c r="D9" s="70" t="s">
        <v>344</v>
      </c>
      <c r="E9" s="35">
        <v>15.0</v>
      </c>
      <c r="F9" s="35"/>
      <c r="G9" s="34" t="str">
        <f>IFERROR(__xludf.DUMMYFUNCTION("join("", "",filter('Electrical Items'!$F$2:$F$179,'Electrical Items'!$H$2:$H$179=B9))"),"#N/A")</f>
        <v>#N/A</v>
      </c>
    </row>
    <row r="10" ht="22.5" customHeight="1">
      <c r="A10" s="30" t="s">
        <v>337</v>
      </c>
      <c r="B10" s="32" t="str">
        <f t="shared" si="1"/>
        <v>M13L</v>
      </c>
      <c r="C10" s="31" t="str">
        <f t="array" ref="C10">XLOOKUP(A10, BreakerBoxesTbl[Breaker Box], BreakerBoxesTbl[Breaker Box Name])</f>
        <v>Main</v>
      </c>
      <c r="D10" s="70" t="s">
        <v>345</v>
      </c>
      <c r="E10" s="35">
        <v>15.0</v>
      </c>
      <c r="F10" s="35"/>
      <c r="G10" s="34" t="str">
        <f>IFERROR(__xludf.DUMMYFUNCTION("join("", "",filter('Electrical Items'!$F$2:$F$179,'Electrical Items'!$H$2:$H$179=B10))"),"F-Ki-O11, F-Ki-O10, F-Ki-O09")</f>
        <v>F-Ki-O11, F-Ki-O10, F-Ki-O09</v>
      </c>
    </row>
    <row r="11" ht="22.5" customHeight="1">
      <c r="A11" s="30" t="s">
        <v>337</v>
      </c>
      <c r="B11" s="32" t="str">
        <f t="shared" si="1"/>
        <v>M13R</v>
      </c>
      <c r="C11" s="31" t="str">
        <f t="array" ref="C11">XLOOKUP(A11, BreakerBoxesTbl[Breaker Box], BreakerBoxesTbl[Breaker Box Name])</f>
        <v>Main</v>
      </c>
      <c r="D11" s="70" t="s">
        <v>346</v>
      </c>
      <c r="E11" s="35">
        <v>15.0</v>
      </c>
      <c r="F11" s="35"/>
      <c r="G11" s="34" t="str">
        <f>IFERROR(__xludf.DUMMYFUNCTION("join("", "",filter('Electrical Items'!$F$2:$F$179,'Electrical Items'!$H$2:$H$179=B11))"),"F-PR-O03, F-PR-O02, F-PR-O01")</f>
        <v>F-PR-O03, F-PR-O02, F-PR-O01</v>
      </c>
    </row>
    <row r="12" ht="22.5" customHeight="1">
      <c r="A12" s="30" t="s">
        <v>337</v>
      </c>
      <c r="B12" s="32" t="str">
        <f t="shared" si="1"/>
        <v>M14L</v>
      </c>
      <c r="C12" s="31" t="str">
        <f t="array" ref="C12">XLOOKUP(A12, BreakerBoxesTbl[Breaker Box], BreakerBoxesTbl[Breaker Box Name])</f>
        <v>Main</v>
      </c>
      <c r="D12" s="70" t="s">
        <v>347</v>
      </c>
      <c r="E12" s="35">
        <v>15.0</v>
      </c>
      <c r="F12" s="35"/>
      <c r="G12" s="34" t="str">
        <f>IFERROR(__xludf.DUMMYFUNCTION("join("", "",filter('Electrical Items'!$F$2:$F$179,'Electrical Items'!$H$2:$H$179=B12))"),"T-Ha-O01, T-Ha-L01, T-Mx-O05, T-Mx-O04, T-Mx-O03, T-Mx-O02, T-Mx-O01, T-Mx-L01, T-Th-L01")</f>
        <v>T-Ha-O01, T-Ha-L01, T-Mx-O05, T-Mx-O04, T-Mx-O03, T-Mx-O02, T-Mx-O01, T-Mx-L01, T-Th-L01</v>
      </c>
    </row>
    <row r="13" ht="21.0" customHeight="1">
      <c r="A13" s="30" t="s">
        <v>337</v>
      </c>
      <c r="B13" s="32" t="str">
        <f t="shared" si="1"/>
        <v>M14R</v>
      </c>
      <c r="C13" s="31" t="str">
        <f t="array" ref="C13">XLOOKUP(A13, BreakerBoxesTbl[Breaker Box], BreakerBoxesTbl[Breaker Box Name])</f>
        <v>Main</v>
      </c>
      <c r="D13" s="70" t="s">
        <v>348</v>
      </c>
      <c r="E13" s="35">
        <v>15.0</v>
      </c>
      <c r="F13" s="35"/>
      <c r="G13" s="34" t="str">
        <f>IFERROR(__xludf.DUMMYFUNCTION("join("", "",filter('Electrical Items'!$F$2:$F$179,'Electrical Items'!$H$2:$H$179=B13))"),"T-BR-CF01, T-BR-LS01, T-BR-LS02, T-BR-L01, T-La-L01, T-Th-O05, T-Th-O04, T-Th-O03, T-Th-O02, T-Th-O01, F-Ki-LS03, F-Ki-L03")</f>
        <v>T-BR-CF01, T-BR-LS01, T-BR-LS02, T-BR-L01, T-La-L01, T-Th-O05, T-Th-O04, T-Th-O03, T-Th-O02, T-Th-O01, F-Ki-LS03, F-Ki-L03</v>
      </c>
    </row>
    <row r="14" ht="21.0" customHeight="1">
      <c r="A14" s="30" t="s">
        <v>337</v>
      </c>
      <c r="B14" s="32" t="str">
        <f t="shared" si="1"/>
        <v>M15L</v>
      </c>
      <c r="C14" s="31" t="str">
        <f t="array" ref="C14">XLOOKUP(A14, BreakerBoxesTbl[Breaker Box], BreakerBoxesTbl[Breaker Box Name])</f>
        <v>Main</v>
      </c>
      <c r="D14" s="70" t="s">
        <v>349</v>
      </c>
      <c r="E14" s="35">
        <v>15.0</v>
      </c>
      <c r="F14" s="35"/>
      <c r="G14" s="34" t="str">
        <f>IFERROR(__xludf.DUMMYFUNCTION("join("", "",filter('Electrical Items'!$F$2:$F$179,'Electrical Items'!$H$2:$H$179=B14))"),"F-Ki-DW, B-UR-L01, B-Ab-F01")</f>
        <v>F-Ki-DW, B-UR-L01, B-Ab-F01</v>
      </c>
    </row>
    <row r="15" ht="22.5" customHeight="1">
      <c r="A15" s="30" t="s">
        <v>337</v>
      </c>
      <c r="B15" s="32" t="str">
        <f t="shared" si="1"/>
        <v>M15R</v>
      </c>
      <c r="C15" s="31" t="str">
        <f t="array" ref="C15">XLOOKUP(A15, BreakerBoxesTbl[Breaker Box], BreakerBoxesTbl[Breaker Box Name])</f>
        <v>Main</v>
      </c>
      <c r="D15" s="70" t="s">
        <v>350</v>
      </c>
      <c r="E15" s="35">
        <v>15.0</v>
      </c>
      <c r="F15" s="35"/>
      <c r="G15" s="34" t="str">
        <f>IFERROR(__xludf.DUMMYFUNCTION("join("", "",filter('Electrical Items'!$F$2:$F$179,'Electrical Items'!$H$2:$H$179=B15))"),"#N/A")</f>
        <v>#N/A</v>
      </c>
    </row>
    <row r="16" ht="22.5" customHeight="1">
      <c r="A16" s="30" t="s">
        <v>337</v>
      </c>
      <c r="B16" s="32" t="str">
        <f t="shared" si="1"/>
        <v>M16L</v>
      </c>
      <c r="C16" s="31" t="str">
        <f t="array" ref="C16">XLOOKUP(A16, BreakerBoxesTbl[Breaker Box], BreakerBoxesTbl[Breaker Box Name])</f>
        <v>Main</v>
      </c>
      <c r="D16" s="70" t="s">
        <v>351</v>
      </c>
      <c r="E16" s="35">
        <v>15.0</v>
      </c>
      <c r="F16" s="35"/>
      <c r="G16" s="34" t="str">
        <f>IFERROR(__xludf.DUMMYFUNCTION("join("", "",filter('Electrical Items'!$F$2:$F$179,'Electrical Items'!$H$2:$H$179=B16))"),"#N/A")</f>
        <v>#N/A</v>
      </c>
    </row>
    <row r="17" ht="22.5" customHeight="1">
      <c r="A17" s="30" t="s">
        <v>337</v>
      </c>
      <c r="B17" s="32" t="str">
        <f t="shared" si="1"/>
        <v>M16R</v>
      </c>
      <c r="C17" s="31" t="str">
        <f t="array" ref="C17">XLOOKUP(A17, BreakerBoxesTbl[Breaker Box], BreakerBoxesTbl[Breaker Box Name])</f>
        <v>Main</v>
      </c>
      <c r="D17" s="70" t="s">
        <v>352</v>
      </c>
      <c r="E17" s="35">
        <v>15.0</v>
      </c>
      <c r="F17" s="35"/>
      <c r="G17" s="34" t="str">
        <f>IFERROR(__xludf.DUMMYFUNCTION("join("", "",filter('Electrical Items'!$F$2:$F$179,'Electrical Items'!$H$2:$H$179=B17))"),"#N/A")</f>
        <v>#N/A</v>
      </c>
    </row>
    <row r="18" ht="22.5" customHeight="1">
      <c r="A18" s="30" t="s">
        <v>337</v>
      </c>
      <c r="B18" s="32" t="str">
        <f t="shared" si="1"/>
        <v>M17L</v>
      </c>
      <c r="C18" s="31" t="str">
        <f t="array" ref="C18">XLOOKUP(A18, BreakerBoxesTbl[Breaker Box], BreakerBoxesTbl[Breaker Box Name])</f>
        <v>Main</v>
      </c>
      <c r="D18" s="70" t="s">
        <v>353</v>
      </c>
      <c r="E18" s="35">
        <v>15.0</v>
      </c>
      <c r="F18" s="35"/>
      <c r="G18" s="34" t="str">
        <f>IFERROR(__xludf.DUMMYFUNCTION("join("", "",filter('Electrical Items'!$F$2:$F$179,'Electrical Items'!$H$2:$H$179=B18))"),"#N/A")</f>
        <v>#N/A</v>
      </c>
    </row>
    <row r="19" ht="22.5" customHeight="1">
      <c r="A19" s="30" t="s">
        <v>337</v>
      </c>
      <c r="B19" s="32" t="str">
        <f t="shared" si="1"/>
        <v>M17R</v>
      </c>
      <c r="C19" s="31" t="str">
        <f t="array" ref="C19">XLOOKUP(A19, BreakerBoxesTbl[Breaker Box], BreakerBoxesTbl[Breaker Box Name])</f>
        <v>Main</v>
      </c>
      <c r="D19" s="70" t="s">
        <v>354</v>
      </c>
      <c r="E19" s="35">
        <v>15.0</v>
      </c>
      <c r="F19" s="35"/>
      <c r="G19" s="34" t="str">
        <f>IFERROR(__xludf.DUMMYFUNCTION("join("", "",filter('Electrical Items'!$F$2:$F$179,'Electrical Items'!$H$2:$H$179=B19))"),"#N/A")</f>
        <v>#N/A</v>
      </c>
    </row>
    <row r="20" ht="22.5" customHeight="1">
      <c r="A20" s="30" t="s">
        <v>337</v>
      </c>
      <c r="B20" s="32" t="str">
        <f t="shared" si="1"/>
        <v>M18L</v>
      </c>
      <c r="C20" s="31" t="str">
        <f t="array" ref="C20">XLOOKUP(A20, BreakerBoxesTbl[Breaker Box], BreakerBoxesTbl[Breaker Box Name])</f>
        <v>Main</v>
      </c>
      <c r="D20" s="70" t="s">
        <v>355</v>
      </c>
      <c r="E20" s="35">
        <v>15.0</v>
      </c>
      <c r="F20" s="35"/>
      <c r="G20" s="34" t="str">
        <f>IFERROR(__xludf.DUMMYFUNCTION("join("", "",filter('Electrical Items'!$F$2:$F$179,'Electrical Items'!$H$2:$H$179=B20))"),"#N/A")</f>
        <v>#N/A</v>
      </c>
    </row>
    <row r="21" ht="22.5" customHeight="1">
      <c r="A21" s="30" t="s">
        <v>337</v>
      </c>
      <c r="B21" s="32" t="str">
        <f t="shared" si="1"/>
        <v>M18R</v>
      </c>
      <c r="C21" s="31" t="str">
        <f t="array" ref="C21">XLOOKUP(A21, BreakerBoxesTbl[Breaker Box], BreakerBoxesTbl[Breaker Box Name])</f>
        <v>Main</v>
      </c>
      <c r="D21" s="70" t="s">
        <v>356</v>
      </c>
      <c r="E21" s="35">
        <v>15.0</v>
      </c>
      <c r="F21" s="35"/>
      <c r="G21" s="34" t="str">
        <f>IFERROR(__xludf.DUMMYFUNCTION("join("", "",filter('Electrical Items'!$F$2:$F$179,'Electrical Items'!$H$2:$H$179=B21))"),"#N/A")</f>
        <v>#N/A</v>
      </c>
    </row>
    <row r="22" ht="22.5" customHeight="1">
      <c r="A22" s="30" t="s">
        <v>337</v>
      </c>
      <c r="B22" s="32" t="str">
        <f t="shared" si="1"/>
        <v>M19L</v>
      </c>
      <c r="C22" s="31" t="str">
        <f t="array" ref="C22">XLOOKUP(A22, BreakerBoxesTbl[Breaker Box], BreakerBoxesTbl[Breaker Box Name])</f>
        <v>Main</v>
      </c>
      <c r="D22" s="70" t="s">
        <v>357</v>
      </c>
      <c r="E22" s="35">
        <v>15.0</v>
      </c>
      <c r="F22" s="35"/>
      <c r="G22" s="34" t="str">
        <f>IFERROR(__xludf.DUMMYFUNCTION("join("", "",filter('Electrical Items'!$F$2:$F$179,'Electrical Items'!$H$2:$H$179=B22))"),"F-Ki-MW")</f>
        <v>F-Ki-MW</v>
      </c>
    </row>
    <row r="23" ht="22.5" customHeight="1">
      <c r="A23" s="30" t="s">
        <v>337</v>
      </c>
      <c r="B23" s="32" t="str">
        <f t="shared" si="1"/>
        <v>M19R</v>
      </c>
      <c r="C23" s="31" t="str">
        <f t="array" ref="C23">XLOOKUP(A23, BreakerBoxesTbl[Breaker Box], BreakerBoxesTbl[Breaker Box Name])</f>
        <v>Main</v>
      </c>
      <c r="D23" s="70" t="s">
        <v>358</v>
      </c>
      <c r="E23" s="35">
        <v>15.0</v>
      </c>
      <c r="F23" s="35"/>
      <c r="G23" s="34" t="str">
        <f>IFERROR(__xludf.DUMMYFUNCTION("join("", "",filter('Electrical Items'!$F$2:$F$179,'Electrical Items'!$H$2:$H$179=B23))"),"T-Ba-O01, T-Ba-L01, T-GB-O02, T-GB-O01, T-GB-L10, T-Ha-L02, T-Ma-O07, T-Ma-O06, T-Ma-O05, T-Ma-O04, T-Ma-O03, T-Ma-O02, T-Ma-O01, T-Ma-L03, T-Ma-L02, T-Ma-L01, T-Ma-F01, T-MB-LF01, T-MB-L02, T-MB-L02, T-MB-L01, T-Wi-O06, T-Wi-O05, T-Wi-O04, T-Wi-O03, T-Wi"&amp;"-O02, T-Wi-O01, T-Wi-L02, T-Wi-L01")</f>
        <v>T-Ba-O01, T-Ba-L01, T-GB-O02, T-GB-O01, T-GB-L10, T-Ha-L02, T-Ma-O07, T-Ma-O06, T-Ma-O05, T-Ma-O04, T-Ma-O03, T-Ma-O02, T-Ma-O01, T-Ma-L03, T-Ma-L02, T-Ma-L01, T-Ma-F01, T-MB-LF01, T-MB-L02, T-MB-L02, T-MB-L01, T-Wi-O06, T-Wi-O05, T-Wi-O04, T-Wi-O03, T-Wi-O02, T-Wi-O01, T-Wi-L02, T-Wi-L01</v>
      </c>
    </row>
    <row r="24" ht="22.5" customHeight="1">
      <c r="A24" s="30" t="s">
        <v>337</v>
      </c>
      <c r="B24" s="32" t="str">
        <f t="shared" si="1"/>
        <v>M2+4</v>
      </c>
      <c r="C24" s="31" t="str">
        <f t="array" ref="C24">XLOOKUP(A24, BreakerBoxesTbl[Breaker Box], BreakerBoxesTbl[Breaker Box Name])</f>
        <v>Main</v>
      </c>
      <c r="D24" s="30" t="s">
        <v>359</v>
      </c>
      <c r="E24" s="35">
        <v>100.0</v>
      </c>
      <c r="F24" s="35"/>
      <c r="G24" s="34" t="str">
        <f>IFERROR(__xludf.DUMMYFUNCTION("join("", "",filter('Electrical Items'!$F$2:$F$179,'Electrical Items'!$H$2:$H$179=B24))"),"F-Ki-ST, F-Ki-OV")</f>
        <v>F-Ki-ST, F-Ki-OV</v>
      </c>
    </row>
    <row r="25" ht="22.5" customHeight="1">
      <c r="A25" s="30" t="s">
        <v>337</v>
      </c>
      <c r="B25" s="32" t="str">
        <f t="shared" si="1"/>
        <v>M20L</v>
      </c>
      <c r="C25" s="31" t="str">
        <f t="array" ref="C25">XLOOKUP(A25, BreakerBoxesTbl[Breaker Box], BreakerBoxesTbl[Breaker Box Name])</f>
        <v>Main</v>
      </c>
      <c r="D25" s="70" t="s">
        <v>360</v>
      </c>
      <c r="E25" s="35">
        <v>20.0</v>
      </c>
      <c r="F25" s="35"/>
      <c r="G25" s="34" t="str">
        <f>IFERROR(__xludf.DUMMYFUNCTION("join("", "",filter('Electrical Items'!$F$2:$F$179,'Electrical Items'!$H$2:$H$179=B25))"),"#N/A")</f>
        <v>#N/A</v>
      </c>
    </row>
    <row r="26" ht="22.5" customHeight="1">
      <c r="A26" s="30" t="s">
        <v>337</v>
      </c>
      <c r="B26" s="32" t="str">
        <f t="shared" si="1"/>
        <v>M20R</v>
      </c>
      <c r="C26" s="31" t="str">
        <f t="array" ref="C26">XLOOKUP(A26, BreakerBoxesTbl[Breaker Box], BreakerBoxesTbl[Breaker Box Name])</f>
        <v>Main</v>
      </c>
      <c r="D26" s="70" t="s">
        <v>361</v>
      </c>
      <c r="E26" s="35">
        <v>20.0</v>
      </c>
      <c r="F26" s="35"/>
      <c r="G26" s="34" t="str">
        <f>IFERROR(__xludf.DUMMYFUNCTION("join("", "",filter('Electrical Items'!$F$2:$F$179,'Electrical Items'!$H$2:$H$179=B26))"),"#N/A")</f>
        <v>#N/A</v>
      </c>
    </row>
    <row r="27" ht="22.5" customHeight="1">
      <c r="A27" s="30" t="s">
        <v>337</v>
      </c>
      <c r="B27" s="32" t="str">
        <f t="shared" si="1"/>
        <v>M5+7</v>
      </c>
      <c r="C27" s="31" t="str">
        <f t="array" ref="C27">XLOOKUP(A27, BreakerBoxesTbl[Breaker Box], BreakerBoxesTbl[Breaker Box Name])</f>
        <v>Main</v>
      </c>
      <c r="D27" s="70" t="s">
        <v>362</v>
      </c>
      <c r="E27" s="35">
        <v>0.0</v>
      </c>
      <c r="F27" s="35"/>
      <c r="G27" s="34" t="str">
        <f>IFERROR(__xludf.DUMMYFUNCTION("join("", "",filter('Electrical Items'!$F$2:$F$179,'Electrical Items'!$H$2:$H$179=B27))"),"T-La-O01")</f>
        <v>T-La-O01</v>
      </c>
    </row>
    <row r="28" ht="22.5" customHeight="1">
      <c r="A28" s="30" t="s">
        <v>337</v>
      </c>
      <c r="B28" s="32" t="str">
        <f t="shared" si="1"/>
        <v>M6+8</v>
      </c>
      <c r="C28" s="31" t="str">
        <f t="array" ref="C28">XLOOKUP(A28, BreakerBoxesTbl[Breaker Box], BreakerBoxesTbl[Breaker Box Name])</f>
        <v>Main</v>
      </c>
      <c r="D28" s="30" t="s">
        <v>363</v>
      </c>
      <c r="E28" s="35">
        <v>0.0</v>
      </c>
      <c r="F28" s="35"/>
      <c r="G28" s="34" t="str">
        <f>IFERROR(__xludf.DUMMYFUNCTION("join("", "",filter('Electrical Items'!$F$2:$F$179,'Electrical Items'!$H$2:$H$179=B28))"),"#N/A")</f>
        <v>#N/A</v>
      </c>
    </row>
    <row r="29" ht="22.5" customHeight="1">
      <c r="A29" s="30" t="s">
        <v>337</v>
      </c>
      <c r="B29" s="32" t="str">
        <f t="shared" si="1"/>
        <v>M9L</v>
      </c>
      <c r="C29" s="31" t="str">
        <f t="array" ref="C29">XLOOKUP(A29, BreakerBoxesTbl[Breaker Box], BreakerBoxesTbl[Breaker Box Name])</f>
        <v>Main</v>
      </c>
      <c r="D29" s="70" t="s">
        <v>364</v>
      </c>
      <c r="E29" s="35">
        <v>15.0</v>
      </c>
      <c r="F29" s="35"/>
      <c r="G29" s="34" t="str">
        <f>IFERROR(__xludf.DUMMYFUNCTION("join("", "",filter('Electrical Items'!$F$2:$F$179,'Electrical Items'!$H$2:$H$179=B29))"),"F-Ki-O07, F-Ki-L06, F-Ki-L04")</f>
        <v>F-Ki-O07, F-Ki-L06, F-Ki-L04</v>
      </c>
    </row>
    <row r="30" ht="22.5" customHeight="1">
      <c r="A30" s="30" t="s">
        <v>337</v>
      </c>
      <c r="B30" s="32" t="str">
        <f t="shared" si="1"/>
        <v>M9R</v>
      </c>
      <c r="C30" s="31" t="str">
        <f t="array" ref="C30">XLOOKUP(A30, BreakerBoxesTbl[Breaker Box], BreakerBoxesTbl[Breaker Box Name])</f>
        <v>Main</v>
      </c>
      <c r="D30" s="70" t="s">
        <v>365</v>
      </c>
      <c r="E30" s="35">
        <v>15.0</v>
      </c>
      <c r="F30" s="61"/>
      <c r="G30" s="34" t="str">
        <f>IFERROR(__xludf.DUMMYFUNCTION("join("", "",filter('Electrical Items'!$F$2:$F$179,'Electrical Items'!$H$2:$H$179=B30))"),"#N/A")</f>
        <v>#N/A</v>
      </c>
    </row>
    <row r="31" ht="22.5" customHeight="1">
      <c r="A31" s="30" t="s">
        <v>366</v>
      </c>
      <c r="B31" s="32" t="str">
        <f t="shared" si="1"/>
        <v>U1+3</v>
      </c>
      <c r="C31" s="31" t="str">
        <f t="array" ref="C31">XLOOKUP(A31, 'Breaker boxes'!$A$2:$A$4, 'Breaker boxes'!$B$2:$B$4)</f>
        <v>Utility Subpanel</v>
      </c>
      <c r="D31" s="30" t="s">
        <v>338</v>
      </c>
      <c r="E31" s="35">
        <v>30.0</v>
      </c>
      <c r="F31" s="61"/>
      <c r="G31" s="34" t="str">
        <f>IFERROR(__xludf.DUMMYFUNCTION("join("", "",filter('Electrical Items'!$F$2:$F$179,'Electrical Items'!$H$2:$H$179=B31))"),"#N/A")</f>
        <v>#N/A</v>
      </c>
    </row>
    <row r="32" ht="22.5" customHeight="1">
      <c r="A32" s="30" t="s">
        <v>366</v>
      </c>
      <c r="B32" s="32" t="str">
        <f t="shared" si="1"/>
        <v>U10B</v>
      </c>
      <c r="C32" s="31" t="str">
        <f>VLOOKUP(A32,breaker_boxes,2)</f>
        <v>Utility Subpanel</v>
      </c>
      <c r="D32" s="70" t="s">
        <v>367</v>
      </c>
      <c r="E32" s="35">
        <v>15.0</v>
      </c>
      <c r="F32" s="61"/>
      <c r="G32" s="34" t="str">
        <f>IFERROR(__xludf.DUMMYFUNCTION("join("", "",filter('Electrical Items'!$F$2:$F$179,'Electrical Items'!$H$2:$H$179=B32))"),"B-UR-O02, B-UR-O01, B-Ab-O09")</f>
        <v>B-UR-O02, B-UR-O01, B-Ab-O09</v>
      </c>
    </row>
    <row r="33" ht="22.5" customHeight="1">
      <c r="A33" s="30" t="s">
        <v>366</v>
      </c>
      <c r="B33" s="32" t="str">
        <f t="shared" si="1"/>
        <v>U10T</v>
      </c>
      <c r="C33" s="31" t="str">
        <f>VLOOKUP(A33,breaker_boxes,2)</f>
        <v>Utility Subpanel</v>
      </c>
      <c r="D33" s="70" t="s">
        <v>368</v>
      </c>
      <c r="E33" s="35">
        <v>15.0</v>
      </c>
      <c r="F33" s="61"/>
      <c r="G33" s="34" t="str">
        <f>IFERROR(__xludf.DUMMYFUNCTION("join("", "",filter('Electrical Items'!$F$2:$F$179,'Electrical Items'!$H$2:$H$179=B33))"),"B-UC-O02, B-UC-O01, B-UC-L01, B-S-O10, B-S-O09, B-Ab-O08, B-Ab-O07, B-Ab-O06, B-Ab-O05, B-Ab-O04, B-Ab-O03, B-Ab-O02, B-Ab-L01")</f>
        <v>B-UC-O02, B-UC-O01, B-UC-L01, B-S-O10, B-S-O09, B-Ab-O08, B-Ab-O07, B-Ab-O06, B-Ab-O05, B-Ab-O04, B-Ab-O03, B-Ab-O02, B-Ab-L01</v>
      </c>
    </row>
    <row r="34" ht="22.5" customHeight="1">
      <c r="A34" s="30" t="s">
        <v>366</v>
      </c>
      <c r="B34" s="32" t="str">
        <f t="shared" si="1"/>
        <v>U11B</v>
      </c>
      <c r="C34" s="31" t="str">
        <f>VLOOKUP(A34,breaker_boxes,2)</f>
        <v>Utility Subpanel</v>
      </c>
      <c r="D34" s="70" t="s">
        <v>369</v>
      </c>
      <c r="E34" s="35">
        <v>15.0</v>
      </c>
      <c r="F34" s="61"/>
      <c r="G34" s="34" t="str">
        <f>IFERROR(__xludf.DUMMYFUNCTION("join("", "",filter('Electrical Items'!$F$2:$F$179,'Electrical Items'!$H$2:$H$179=B34))"),"#N/A")</f>
        <v>#N/A</v>
      </c>
    </row>
    <row r="35" ht="22.5" customHeight="1">
      <c r="A35" s="30" t="s">
        <v>366</v>
      </c>
      <c r="B35" s="32" t="str">
        <f t="shared" si="1"/>
        <v>U11T</v>
      </c>
      <c r="C35" s="31" t="str">
        <f>VLOOKUP(A35,breaker_boxes,2)</f>
        <v>Utility Subpanel</v>
      </c>
      <c r="D35" s="70" t="s">
        <v>370</v>
      </c>
      <c r="E35" s="35">
        <v>15.0</v>
      </c>
      <c r="F35" s="61"/>
      <c r="G35" s="34" t="str">
        <f>IFERROR(__xludf.DUMMYFUNCTION("join("", "",filter('Electrical Items'!$F$2:$F$179,'Electrical Items'!$H$2:$H$179=B35))"),"#N/A")</f>
        <v>#N/A</v>
      </c>
    </row>
    <row r="36" ht="22.5" customHeight="1">
      <c r="A36" s="30" t="s">
        <v>366</v>
      </c>
      <c r="B36" s="32" t="str">
        <f t="shared" si="1"/>
        <v>U12B</v>
      </c>
      <c r="C36" s="31" t="str">
        <f>VLOOKUP(A36,breaker_boxes,2)</f>
        <v>Utility Subpanel</v>
      </c>
      <c r="D36" s="70" t="s">
        <v>371</v>
      </c>
      <c r="E36" s="35">
        <v>15.0</v>
      </c>
      <c r="F36" s="61"/>
      <c r="G36" s="34" t="str">
        <f>IFERROR(__xludf.DUMMYFUNCTION("join("", "",filter('Electrical Items'!$F$2:$F$179,'Electrical Items'!$H$2:$H$179=B36))"),"T-MB-O03, T-MB-O02, T-MB-O01, B-S-O02, B-S-O01, B-S-L01, B-Ab-O01, B-Ab-B-O01, B-Ab-B-LF01, B-Ab-B-L01")</f>
        <v>T-MB-O03, T-MB-O02, T-MB-O01, B-S-O02, B-S-O01, B-S-L01, B-Ab-O01, B-Ab-B-O01, B-Ab-B-LF01, B-Ab-B-L01</v>
      </c>
    </row>
    <row r="37" ht="22.5" customHeight="1">
      <c r="A37" s="30" t="s">
        <v>366</v>
      </c>
      <c r="B37" s="32" t="str">
        <f t="shared" si="1"/>
        <v>U12T</v>
      </c>
      <c r="C37" s="31" t="str">
        <f>VLOOKUP(A37,breaker_boxes,2)</f>
        <v>Utility Subpanel</v>
      </c>
      <c r="D37" s="70" t="s">
        <v>372</v>
      </c>
      <c r="E37" s="35">
        <v>15.0</v>
      </c>
      <c r="F37" s="61"/>
      <c r="G37" s="34" t="str">
        <f>IFERROR(__xludf.DUMMYFUNCTION("join("", "",filter('Electrical Items'!$F$2:$F$179,'Electrical Items'!$H$2:$H$179=B37))"),"F-Ki-O06, F-Ki-O05, F-Ki-O04, F-Ki-L08, B-Ab-L02")</f>
        <v>F-Ki-O06, F-Ki-O05, F-Ki-O04, F-Ki-L08, B-Ab-L02</v>
      </c>
    </row>
    <row r="38" ht="22.5" customHeight="1">
      <c r="A38" s="30" t="s">
        <v>366</v>
      </c>
      <c r="B38" s="32" t="str">
        <f t="shared" si="1"/>
        <v>U2+4</v>
      </c>
      <c r="C38" s="31" t="str">
        <f>VLOOKUP(A38,breaker_boxes,2)</f>
        <v>Utility Subpanel</v>
      </c>
      <c r="D38" s="70" t="s">
        <v>359</v>
      </c>
      <c r="E38" s="35">
        <v>30.0</v>
      </c>
      <c r="F38" s="61"/>
      <c r="G38" s="34" t="str">
        <f>IFERROR(__xludf.DUMMYFUNCTION("join("", "",filter('Electrical Items'!$F$2:$F$179,'Electrical Items'!$H$2:$H$179=B38))"),"B-Ab-ST")</f>
        <v>B-Ab-ST</v>
      </c>
    </row>
    <row r="39" ht="22.5" customHeight="1">
      <c r="A39" s="30" t="s">
        <v>366</v>
      </c>
      <c r="B39" s="32" t="str">
        <f t="shared" si="1"/>
        <v>U5</v>
      </c>
      <c r="C39" s="31" t="str">
        <f>VLOOKUP(A39,breaker_boxes,2)</f>
        <v>Utility Subpanel</v>
      </c>
      <c r="D39" s="70" t="s">
        <v>373</v>
      </c>
      <c r="E39" s="35">
        <v>15.0</v>
      </c>
      <c r="F39" s="61"/>
      <c r="G39" s="34" t="str">
        <f>IFERROR(__xludf.DUMMYFUNCTION("join("", "",filter('Electrical Items'!$F$2:$F$179,'Electrical Items'!$H$2:$H$179=B39))"),"#N/A")</f>
        <v>#N/A</v>
      </c>
    </row>
    <row r="40" ht="22.5" customHeight="1">
      <c r="A40" s="30" t="s">
        <v>366</v>
      </c>
      <c r="B40" s="32" t="str">
        <f t="shared" si="1"/>
        <v>U6B</v>
      </c>
      <c r="C40" s="31" t="str">
        <f>VLOOKUP(A40,breaker_boxes,2)</f>
        <v>Utility Subpanel</v>
      </c>
      <c r="D40" s="70" t="s">
        <v>374</v>
      </c>
      <c r="E40" s="35">
        <v>15.0</v>
      </c>
      <c r="F40" s="61"/>
      <c r="G40" s="34" t="str">
        <f>IFERROR(__xludf.DUMMYFUNCTION("join("", "",filter('Electrical Items'!$F$2:$F$179,'Electrical Items'!$H$2:$H$179=B40))"),"B-UR-O01, B-A-O02")</f>
        <v>B-UR-O01, B-A-O02</v>
      </c>
    </row>
    <row r="41" ht="22.5" customHeight="1">
      <c r="A41" s="30" t="s">
        <v>366</v>
      </c>
      <c r="B41" s="32" t="str">
        <f t="shared" si="1"/>
        <v>U6T</v>
      </c>
      <c r="C41" s="31" t="str">
        <f>VLOOKUP(A41,breaker_boxes,2)</f>
        <v>Utility Subpanel</v>
      </c>
      <c r="D41" s="70" t="s">
        <v>375</v>
      </c>
      <c r="E41" s="35">
        <v>15.0</v>
      </c>
      <c r="F41" s="61"/>
      <c r="G41" s="34" t="str">
        <f>IFERROR(__xludf.DUMMYFUNCTION("join("", "",filter('Electrical Items'!$F$2:$F$179,'Electrical Items'!$H$2:$H$179=B41))"),"B-Ab-O10, B-Ab-MW")</f>
        <v>B-Ab-O10, B-Ab-MW</v>
      </c>
    </row>
    <row r="42" ht="22.5" customHeight="1">
      <c r="A42" s="30" t="s">
        <v>366</v>
      </c>
      <c r="B42" s="32" t="str">
        <f t="shared" si="1"/>
        <v>U7</v>
      </c>
      <c r="C42" s="31" t="str">
        <f>VLOOKUP(A42,breaker_boxes,2)</f>
        <v>Utility Subpanel</v>
      </c>
      <c r="D42" s="70" t="s">
        <v>376</v>
      </c>
      <c r="E42" s="35">
        <v>15.0</v>
      </c>
      <c r="F42" s="61"/>
      <c r="G42" s="34" t="str">
        <f>IFERROR(__xludf.DUMMYFUNCTION("join("", "",filter('Electrical Items'!$F$2:$F$179,'Electrical Items'!$H$2:$H$179=B42))"),"#N/A")</f>
        <v>#N/A</v>
      </c>
    </row>
    <row r="43" ht="22.5" customHeight="1">
      <c r="A43" s="30" t="s">
        <v>366</v>
      </c>
      <c r="B43" s="32" t="str">
        <f t="shared" si="1"/>
        <v>U8B</v>
      </c>
      <c r="C43" s="31" t="str">
        <f>VLOOKUP(A43,breaker_boxes,2)</f>
        <v>Utility Subpanel</v>
      </c>
      <c r="D43" s="70" t="s">
        <v>377</v>
      </c>
      <c r="E43" s="35">
        <v>15.0</v>
      </c>
      <c r="F43" s="61"/>
      <c r="G43" s="34" t="str">
        <f>IFERROR(__xludf.DUMMYFUNCTION("join("", "",filter('Electrical Items'!$F$2:$F$179,'Electrical Items'!$H$2:$H$179=B43))"),"B-Pa-L02, B-Ab-O12")</f>
        <v>B-Pa-L02, B-Ab-O12</v>
      </c>
    </row>
    <row r="44" ht="22.5" customHeight="1">
      <c r="A44" s="30" t="s">
        <v>366</v>
      </c>
      <c r="B44" s="32" t="str">
        <f t="shared" si="1"/>
        <v>U8T</v>
      </c>
      <c r="C44" s="31" t="str">
        <f>VLOOKUP(A44,breaker_boxes,2)</f>
        <v>Utility Subpanel</v>
      </c>
      <c r="D44" s="70" t="s">
        <v>378</v>
      </c>
      <c r="E44" s="35">
        <v>15.0</v>
      </c>
      <c r="F44" s="61"/>
      <c r="G44" s="34" t="str">
        <f>IFERROR(__xludf.DUMMYFUNCTION("join("", "",filter('Electrical Items'!$F$2:$F$179,'Electrical Items'!$H$2:$H$179=B44))"),"B-Ab-O11")</f>
        <v>B-Ab-O11</v>
      </c>
    </row>
    <row r="45" ht="22.5" customHeight="1">
      <c r="A45" s="30" t="s">
        <v>366</v>
      </c>
      <c r="B45" s="32" t="str">
        <f t="shared" si="1"/>
        <v>U9+11</v>
      </c>
      <c r="C45" s="31" t="str">
        <f>VLOOKUP(A45,breaker_boxes,2)</f>
        <v>Utility Subpanel</v>
      </c>
      <c r="D45" s="30" t="s">
        <v>379</v>
      </c>
      <c r="E45" s="35">
        <v>60.0</v>
      </c>
      <c r="F45" s="61"/>
      <c r="G45" s="34" t="str">
        <f>IFERROR(__xludf.DUMMYFUNCTION("join("", "",filter('Electrical Items'!$F$2:$F$179,'Electrical Items'!$H$2:$H$179=B45))"),"#N/A")</f>
        <v>#N/A</v>
      </c>
    </row>
    <row r="46">
      <c r="G46" s="9"/>
    </row>
    <row r="47">
      <c r="G47" s="9"/>
    </row>
    <row r="48">
      <c r="G48" s="9"/>
    </row>
    <row r="49">
      <c r="G49" s="9"/>
    </row>
    <row r="50">
      <c r="G50" s="9"/>
    </row>
    <row r="51">
      <c r="G51" s="9"/>
    </row>
    <row r="52">
      <c r="G52" s="9"/>
    </row>
    <row r="53">
      <c r="G53" s="9"/>
    </row>
    <row r="54">
      <c r="G54" s="9"/>
    </row>
    <row r="55">
      <c r="G55" s="9"/>
    </row>
    <row r="56">
      <c r="G56" s="9"/>
    </row>
    <row r="57">
      <c r="G57" s="9"/>
    </row>
    <row r="58">
      <c r="G58" s="9"/>
    </row>
    <row r="59">
      <c r="G59" s="9"/>
    </row>
    <row r="60">
      <c r="G60" s="9"/>
    </row>
    <row r="61">
      <c r="G61" s="9"/>
    </row>
    <row r="62">
      <c r="G62" s="9"/>
    </row>
    <row r="63">
      <c r="G63" s="9"/>
    </row>
    <row r="64">
      <c r="G64" s="9"/>
    </row>
    <row r="65">
      <c r="G65" s="9"/>
    </row>
    <row r="66">
      <c r="G66" s="9"/>
    </row>
    <row r="67">
      <c r="G67" s="9"/>
    </row>
    <row r="68">
      <c r="G68" s="9"/>
    </row>
    <row r="69">
      <c r="G69" s="9"/>
    </row>
    <row r="70">
      <c r="G70" s="9"/>
    </row>
    <row r="71">
      <c r="G71" s="9"/>
    </row>
    <row r="72">
      <c r="G72" s="9"/>
    </row>
    <row r="73">
      <c r="G73" s="9"/>
    </row>
    <row r="74">
      <c r="G74" s="9"/>
    </row>
    <row r="75">
      <c r="G75" s="9"/>
    </row>
    <row r="76">
      <c r="G76" s="9"/>
    </row>
    <row r="77">
      <c r="G77" s="9"/>
    </row>
    <row r="78">
      <c r="G78" s="9"/>
    </row>
    <row r="79"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  <row r="1001">
      <c r="G1001" s="9"/>
    </row>
    <row r="1002">
      <c r="G1002" s="9"/>
    </row>
    <row r="1003">
      <c r="G1003" s="9"/>
    </row>
    <row r="1004">
      <c r="G1004" s="9"/>
    </row>
    <row r="1005">
      <c r="G1005" s="9"/>
    </row>
    <row r="1006">
      <c r="G1006" s="9"/>
    </row>
    <row r="1007">
      <c r="G1007" s="9"/>
    </row>
    <row r="1008">
      <c r="G1008" s="9"/>
    </row>
  </sheetData>
  <dataValidations>
    <dataValidation type="custom" allowBlank="1" showDropDown="1" sqref="E2:F45">
      <formula1>AND(ISNUMBER(E2),(NOT(OR(NOT(ISERROR(DATEVALUE(E2))), AND(ISNUMBER(E2), LEFT(CELL("format", E2))="D")))))</formula1>
    </dataValidation>
    <dataValidation allowBlank="1" showDropDown="1" sqref="A2:D45 G2:G45"/>
  </dataValidations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8.0"/>
    <col customWidth="1" min="3" max="4" width="15.88"/>
  </cols>
  <sheetData>
    <row r="1" ht="22.5" customHeight="1">
      <c r="A1" s="68" t="s">
        <v>13</v>
      </c>
      <c r="B1" s="68" t="s">
        <v>380</v>
      </c>
      <c r="C1" s="71" t="s">
        <v>11</v>
      </c>
      <c r="D1" s="71" t="s">
        <v>381</v>
      </c>
    </row>
    <row r="2" ht="22.5" customHeight="1">
      <c r="A2" s="30" t="s">
        <v>266</v>
      </c>
      <c r="B2" s="30" t="s">
        <v>382</v>
      </c>
      <c r="C2" s="72" t="s">
        <v>231</v>
      </c>
      <c r="D2" s="73" t="str">
        <f t="array" ref="D2">XLOOKUP(C2, FloorsTbl[Floor], FloorsTbl[Floor name])</f>
        <v>Basement</v>
      </c>
    </row>
    <row r="3" ht="22.5" customHeight="1">
      <c r="A3" s="30" t="s">
        <v>289</v>
      </c>
      <c r="B3" s="30" t="s">
        <v>383</v>
      </c>
      <c r="C3" s="72" t="s">
        <v>286</v>
      </c>
      <c r="D3" s="74" t="str">
        <f t="array" ref="D3">XLOOKUP(C3, FloorsTbl[Floor], FloorsTbl[Floor name])</f>
        <v>Attic</v>
      </c>
    </row>
    <row r="4" ht="22.5" customHeight="1">
      <c r="A4" s="30" t="s">
        <v>384</v>
      </c>
      <c r="B4" s="30" t="s">
        <v>385</v>
      </c>
      <c r="C4" s="72" t="s">
        <v>231</v>
      </c>
      <c r="D4" s="74" t="str">
        <f t="array" ref="D4">XLOOKUP(C4, FloorsTbl[Floor], FloorsTbl[Floor name])</f>
        <v>Basement</v>
      </c>
    </row>
    <row r="5" ht="22.5" customHeight="1">
      <c r="A5" s="30" t="s">
        <v>231</v>
      </c>
      <c r="B5" s="30" t="s">
        <v>386</v>
      </c>
      <c r="C5" s="72" t="s">
        <v>231</v>
      </c>
      <c r="D5" s="74" t="str">
        <f t="array" ref="D5">XLOOKUP(C5, FloorsTbl[Floor], FloorsTbl[Floor name])</f>
        <v>Basement</v>
      </c>
    </row>
    <row r="6" ht="22.5" customHeight="1">
      <c r="A6" s="30" t="s">
        <v>37</v>
      </c>
      <c r="B6" s="30" t="s">
        <v>387</v>
      </c>
      <c r="C6" s="72" t="s">
        <v>36</v>
      </c>
      <c r="D6" s="74" t="str">
        <f t="array" ref="D6">XLOOKUP(C6, FloorsTbl[Floor], FloorsTbl[Floor name])</f>
        <v>Top floor</v>
      </c>
    </row>
    <row r="7" ht="22.5" customHeight="1">
      <c r="A7" s="30" t="s">
        <v>388</v>
      </c>
      <c r="B7" s="30" t="s">
        <v>389</v>
      </c>
      <c r="C7" s="72" t="s">
        <v>36</v>
      </c>
      <c r="D7" s="74" t="str">
        <f t="array" ref="D7">XLOOKUP(C7, FloorsTbl[Floor], FloorsTbl[Floor name])</f>
        <v>Top floor</v>
      </c>
    </row>
    <row r="8" ht="22.5" customHeight="1">
      <c r="A8" s="30" t="s">
        <v>44</v>
      </c>
      <c r="B8" s="30" t="s">
        <v>390</v>
      </c>
      <c r="C8" s="72" t="s">
        <v>36</v>
      </c>
      <c r="D8" s="74" t="str">
        <f t="array" ref="D8">XLOOKUP(C8, FloorsTbl[Floor], FloorsTbl[Floor name])</f>
        <v>Top floor</v>
      </c>
    </row>
    <row r="9" ht="22.5" customHeight="1">
      <c r="A9" s="30" t="s">
        <v>391</v>
      </c>
      <c r="B9" s="30" t="s">
        <v>392</v>
      </c>
      <c r="C9" s="72" t="s">
        <v>134</v>
      </c>
      <c r="D9" s="74" t="str">
        <f t="array" ref="D9">XLOOKUP(C9, FloorsTbl[Floor], FloorsTbl[Floor name])</f>
        <v>First floor</v>
      </c>
    </row>
    <row r="10" ht="22.5" customHeight="1">
      <c r="A10" s="30" t="s">
        <v>217</v>
      </c>
      <c r="B10" s="30" t="s">
        <v>393</v>
      </c>
      <c r="C10" s="72" t="s">
        <v>134</v>
      </c>
      <c r="D10" s="74" t="str">
        <f t="array" ref="D10">XLOOKUP(C10, FloorsTbl[Floor], FloorsTbl[Floor name])</f>
        <v>First floor</v>
      </c>
    </row>
    <row r="11" ht="22.5" customHeight="1">
      <c r="A11" s="30" t="s">
        <v>97</v>
      </c>
      <c r="B11" s="30" t="s">
        <v>394</v>
      </c>
      <c r="C11" s="72" t="s">
        <v>36</v>
      </c>
      <c r="D11" s="74" t="str">
        <f t="array" ref="D11">XLOOKUP(C11, FloorsTbl[Floor], FloorsTbl[Floor name])</f>
        <v>Top floor</v>
      </c>
    </row>
    <row r="12" ht="22.5" customHeight="1">
      <c r="A12" s="30" t="s">
        <v>79</v>
      </c>
      <c r="B12" s="30" t="s">
        <v>395</v>
      </c>
      <c r="C12" s="72" t="s">
        <v>36</v>
      </c>
      <c r="D12" s="74" t="str">
        <f t="array" ref="D12">XLOOKUP(C12, FloorsTbl[Floor], FloorsTbl[Floor name])</f>
        <v>Top floor</v>
      </c>
    </row>
    <row r="13" ht="22.5" customHeight="1">
      <c r="A13" s="30" t="s">
        <v>159</v>
      </c>
      <c r="B13" s="30" t="s">
        <v>396</v>
      </c>
      <c r="C13" s="72" t="s">
        <v>134</v>
      </c>
      <c r="D13" s="74" t="str">
        <f t="array" ref="D13">XLOOKUP(C13, FloorsTbl[Floor], FloorsTbl[Floor name])</f>
        <v>First floor</v>
      </c>
    </row>
    <row r="14" ht="22.5" customHeight="1">
      <c r="A14" s="30" t="s">
        <v>75</v>
      </c>
      <c r="B14" s="30" t="s">
        <v>397</v>
      </c>
      <c r="C14" s="72" t="s">
        <v>36</v>
      </c>
      <c r="D14" s="74" t="str">
        <f t="array" ref="D14">XLOOKUP(C14, FloorsTbl[Floor], FloorsTbl[Floor name])</f>
        <v>Top floor</v>
      </c>
    </row>
    <row r="15" ht="22.5" customHeight="1">
      <c r="A15" s="30" t="s">
        <v>144</v>
      </c>
      <c r="B15" s="30" t="s">
        <v>398</v>
      </c>
      <c r="C15" s="72" t="s">
        <v>134</v>
      </c>
      <c r="D15" s="74" t="str">
        <f t="array" ref="D15">XLOOKUP(C15, FloorsTbl[Floor], FloorsTbl[Floor name])</f>
        <v>First floor</v>
      </c>
    </row>
    <row r="16" ht="22.5" customHeight="1">
      <c r="A16" s="30" t="s">
        <v>105</v>
      </c>
      <c r="B16" s="30" t="s">
        <v>399</v>
      </c>
      <c r="C16" s="72" t="s">
        <v>36</v>
      </c>
      <c r="D16" s="74" t="str">
        <f t="array" ref="D16">XLOOKUP(C16, FloorsTbl[Floor], FloorsTbl[Floor name])</f>
        <v>Top floor</v>
      </c>
    </row>
    <row r="17" ht="22.5" customHeight="1">
      <c r="A17" s="30" t="s">
        <v>119</v>
      </c>
      <c r="B17" s="30" t="s">
        <v>400</v>
      </c>
      <c r="C17" s="72" t="s">
        <v>36</v>
      </c>
      <c r="D17" s="74" t="str">
        <f t="array" ref="D17">XLOOKUP(C17, FloorsTbl[Floor], FloorsTbl[Floor name])</f>
        <v>Top floor</v>
      </c>
    </row>
    <row r="18" ht="22.5" customHeight="1">
      <c r="A18" s="30" t="s">
        <v>83</v>
      </c>
      <c r="B18" s="30" t="s">
        <v>401</v>
      </c>
      <c r="C18" s="72" t="s">
        <v>36</v>
      </c>
      <c r="D18" s="74" t="str">
        <f t="array" ref="D18">XLOOKUP(C18, FloorsTbl[Floor], FloorsTbl[Floor name])</f>
        <v>Top floor</v>
      </c>
    </row>
    <row r="19" ht="22.5" customHeight="1">
      <c r="A19" s="30" t="s">
        <v>402</v>
      </c>
      <c r="B19" s="30" t="s">
        <v>403</v>
      </c>
      <c r="C19" s="72" t="s">
        <v>404</v>
      </c>
      <c r="D19" s="74" t="str">
        <f t="array" ref="D19">XLOOKUP(C19, FloorsTbl[Floor], FloorsTbl[Floor name])</f>
        <v>Ground/Outside</v>
      </c>
    </row>
    <row r="20" ht="22.5" customHeight="1">
      <c r="A20" s="30" t="s">
        <v>405</v>
      </c>
      <c r="B20" s="30" t="s">
        <v>406</v>
      </c>
      <c r="C20" s="72" t="s">
        <v>404</v>
      </c>
      <c r="D20" s="74" t="str">
        <f t="array" ref="D20">XLOOKUP(C20, FloorsTbl[Floor], FloorsTbl[Floor name])</f>
        <v>Ground/Outside</v>
      </c>
    </row>
    <row r="21" ht="22.5" customHeight="1">
      <c r="A21" s="30" t="s">
        <v>258</v>
      </c>
      <c r="B21" s="30" t="s">
        <v>407</v>
      </c>
      <c r="C21" s="72" t="s">
        <v>231</v>
      </c>
      <c r="D21" s="74" t="str">
        <f t="array" ref="D21">XLOOKUP(C21, FloorsTbl[Floor], FloorsTbl[Floor name])</f>
        <v>Basement</v>
      </c>
    </row>
    <row r="22" ht="22.5" customHeight="1">
      <c r="A22" s="30" t="s">
        <v>140</v>
      </c>
      <c r="B22" s="30" t="s">
        <v>408</v>
      </c>
      <c r="C22" s="72" t="s">
        <v>404</v>
      </c>
      <c r="D22" s="74" t="str">
        <f t="array" ref="D22">XLOOKUP(C22, FloorsTbl[Floor], FloorsTbl[Floor name])</f>
        <v>Ground/Outside</v>
      </c>
    </row>
    <row r="23" ht="22.5" customHeight="1">
      <c r="A23" s="30" t="s">
        <v>135</v>
      </c>
      <c r="B23" s="30" t="s">
        <v>409</v>
      </c>
      <c r="C23" s="72" t="s">
        <v>134</v>
      </c>
      <c r="D23" s="74" t="str">
        <f t="array" ref="D23">XLOOKUP(C23, FloorsTbl[Floor], FloorsTbl[Floor name])</f>
        <v>First floor</v>
      </c>
    </row>
    <row r="24" ht="22.5" customHeight="1">
      <c r="A24" s="30" t="s">
        <v>410</v>
      </c>
      <c r="B24" s="30" t="s">
        <v>411</v>
      </c>
      <c r="C24" s="72" t="s">
        <v>231</v>
      </c>
      <c r="D24" s="74" t="str">
        <f t="array" ref="D24">XLOOKUP(C24, FloorsTbl[Floor], FloorsTbl[Floor name])</f>
        <v>Basement</v>
      </c>
    </row>
    <row r="25" ht="22.5" customHeight="1">
      <c r="A25" s="30" t="s">
        <v>412</v>
      </c>
      <c r="B25" s="30" t="s">
        <v>413</v>
      </c>
      <c r="C25" s="72" t="s">
        <v>231</v>
      </c>
      <c r="D25" s="74" t="str">
        <f t="array" ref="D25">XLOOKUP(C25, FloorsTbl[Floor], FloorsTbl[Floor name])</f>
        <v>Basement</v>
      </c>
    </row>
    <row r="26" ht="22.5" customHeight="1">
      <c r="A26" s="30" t="s">
        <v>160</v>
      </c>
      <c r="B26" s="30" t="s">
        <v>414</v>
      </c>
      <c r="C26" s="72" t="s">
        <v>134</v>
      </c>
      <c r="D26" s="74" t="str">
        <f t="array" ref="D26">XLOOKUP(C26, FloorsTbl[Floor], FloorsTbl[Floor name])</f>
        <v>First floor</v>
      </c>
    </row>
    <row r="27" ht="22.5" customHeight="1">
      <c r="A27" s="30" t="s">
        <v>91</v>
      </c>
      <c r="B27" s="30" t="s">
        <v>415</v>
      </c>
      <c r="C27" s="72" t="s">
        <v>36</v>
      </c>
      <c r="D27" s="74" t="str">
        <f t="array" ref="D27">XLOOKUP(C27, FloorsTbl[Floor], FloorsTbl[Floor name])</f>
        <v>Top floor</v>
      </c>
    </row>
    <row r="28" ht="22.5" customHeight="1">
      <c r="A28" s="30" t="s">
        <v>237</v>
      </c>
      <c r="B28" s="30" t="s">
        <v>416</v>
      </c>
      <c r="C28" s="72" t="s">
        <v>231</v>
      </c>
      <c r="D28" s="74" t="str">
        <f t="array" ref="D28">XLOOKUP(C28, FloorsTbl[Floor], FloorsTbl[Floor name])</f>
        <v>Basement</v>
      </c>
    </row>
    <row r="29" ht="22.5" customHeight="1">
      <c r="A29" s="30" t="s">
        <v>232</v>
      </c>
      <c r="B29" s="30" t="s">
        <v>417</v>
      </c>
      <c r="C29" s="72" t="s">
        <v>231</v>
      </c>
      <c r="D29" s="74" t="str">
        <f t="array" ref="D29">XLOOKUP(C29, FloorsTbl[Floor], FloorsTbl[Floor name])</f>
        <v>Basement</v>
      </c>
    </row>
    <row r="30" ht="22.5" customHeight="1">
      <c r="A30" s="30" t="s">
        <v>418</v>
      </c>
      <c r="B30" s="30" t="s">
        <v>419</v>
      </c>
      <c r="C30" s="72" t="s">
        <v>231</v>
      </c>
      <c r="D30" s="74" t="str">
        <f t="array" ref="D30">XLOOKUP(C30, FloorsTbl[Floor], FloorsTbl[Floor name])</f>
        <v>Basement</v>
      </c>
    </row>
    <row r="31" ht="22.5" customHeight="1">
      <c r="A31" s="30" t="s">
        <v>125</v>
      </c>
      <c r="B31" s="30" t="s">
        <v>420</v>
      </c>
      <c r="C31" s="72" t="s">
        <v>36</v>
      </c>
      <c r="D31" s="74" t="str">
        <f t="array" ref="D31">XLOOKUP(C31, FloorsTbl[Floor], FloorsTbl[Floor name])</f>
        <v>Top floor</v>
      </c>
    </row>
  </sheetData>
  <dataValidations>
    <dataValidation allowBlank="1" showDropDown="1" sqref="A2:D31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7.13"/>
  </cols>
  <sheetData>
    <row r="1" ht="22.5" customHeight="1">
      <c r="A1" s="68" t="s">
        <v>11</v>
      </c>
      <c r="B1" s="68" t="s">
        <v>12</v>
      </c>
      <c r="C1" s="75" t="s">
        <v>421</v>
      </c>
    </row>
    <row r="2" ht="22.5" customHeight="1">
      <c r="A2" s="30" t="s">
        <v>286</v>
      </c>
      <c r="B2" s="30" t="s">
        <v>383</v>
      </c>
      <c r="C2" s="35">
        <v>4.0</v>
      </c>
    </row>
    <row r="3" ht="22.5" customHeight="1">
      <c r="A3" s="30" t="s">
        <v>231</v>
      </c>
      <c r="B3" s="30" t="s">
        <v>422</v>
      </c>
      <c r="C3" s="35">
        <v>1.0</v>
      </c>
    </row>
    <row r="4" ht="22.5" customHeight="1">
      <c r="A4" s="30" t="s">
        <v>134</v>
      </c>
      <c r="B4" s="30" t="s">
        <v>423</v>
      </c>
      <c r="C4" s="35">
        <v>2.0</v>
      </c>
    </row>
    <row r="5" ht="22.5" customHeight="1">
      <c r="A5" s="31" t="s">
        <v>404</v>
      </c>
      <c r="B5" s="31" t="s">
        <v>424</v>
      </c>
      <c r="C5" s="35">
        <v>0.0</v>
      </c>
    </row>
    <row r="6" ht="22.5" customHeight="1">
      <c r="A6" s="30" t="s">
        <v>36</v>
      </c>
      <c r="B6" s="30" t="s">
        <v>425</v>
      </c>
      <c r="C6" s="35">
        <v>3.0</v>
      </c>
    </row>
  </sheetData>
  <dataValidations>
    <dataValidation type="custom" allowBlank="1" showDropDown="1" sqref="C2:C6">
      <formula1>AND(ISNUMBER(C2),(NOT(OR(NOT(ISERROR(DATEVALUE(C2))), AND(ISNUMBER(C2), LEFT(CELL("format", C2))="D")))))</formula1>
    </dataValidation>
    <dataValidation allowBlank="1" showDropDown="1" sqref="A2:B6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2.5"/>
    <col customWidth="1" min="3" max="3" width="84.13"/>
    <col customWidth="1" min="4" max="4" width="80.0"/>
  </cols>
  <sheetData>
    <row r="1" ht="22.5" customHeight="1">
      <c r="A1" s="68" t="s">
        <v>19</v>
      </c>
      <c r="B1" s="68" t="s">
        <v>334</v>
      </c>
      <c r="C1" s="68" t="s">
        <v>426</v>
      </c>
    </row>
    <row r="2" ht="22.5" customHeight="1">
      <c r="A2" s="30" t="s">
        <v>47</v>
      </c>
      <c r="B2" s="30" t="s">
        <v>47</v>
      </c>
      <c r="C2" s="62"/>
    </row>
    <row r="3" ht="636.75" customHeight="1">
      <c r="A3" s="30" t="s">
        <v>337</v>
      </c>
      <c r="B3" s="30" t="s">
        <v>89</v>
      </c>
      <c r="C3" s="62"/>
    </row>
    <row r="4" ht="694.5" customHeight="1">
      <c r="A4" s="30" t="s">
        <v>366</v>
      </c>
      <c r="B4" s="30" t="s">
        <v>427</v>
      </c>
      <c r="C4" s="62"/>
    </row>
  </sheetData>
  <dataValidations>
    <dataValidation allowBlank="1" showDropDown="1" sqref="A2:B4"/>
  </dataValidations>
  <drawing r:id="rId1"/>
  <tableParts count="1">
    <tablePart r:id="rId3"/>
  </tableParts>
</worksheet>
</file>