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4B490912-3EBB-49F1-9459-0264C8F133AC}" xr6:coauthVersionLast="38" xr6:coauthVersionMax="38" xr10:uidLastSave="{00000000-0000-0000-0000-000000000000}"/>
  <bookViews>
    <workbookView xWindow="0" yWindow="0" windowWidth="19200" windowHeight="6165" activeTab="4" xr2:uid="{7BF41FCB-DA09-4529-B0C4-CA2A31262EE2}"/>
  </bookViews>
  <sheets>
    <sheet name="Timer Overflow" sheetId="1" r:id="rId1"/>
    <sheet name="CTC" sheetId="3" r:id="rId2"/>
    <sheet name="RPM in CTC" sheetId="4" r:id="rId3"/>
    <sheet name="Vorschub" sheetId="2" r:id="rId4"/>
    <sheet name="XY Motor" sheetId="6" r:id="rId5"/>
    <sheet name="Auswahlregist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10" i="2"/>
  <c r="D4" i="2"/>
  <c r="B8" i="2"/>
  <c r="B10" i="2" s="1"/>
  <c r="B12" i="2" s="1"/>
  <c r="C2" i="2" s="1"/>
  <c r="B2" i="2"/>
  <c r="B4" i="2" s="1"/>
  <c r="B6" i="2"/>
  <c r="E4" i="6" l="1"/>
  <c r="E9" i="6" s="1"/>
  <c r="H4" i="6"/>
  <c r="B4" i="4"/>
  <c r="B6" i="4" s="1"/>
  <c r="B2" i="4"/>
  <c r="B2" i="3"/>
  <c r="C2" i="3" s="1"/>
  <c r="B2" i="1"/>
  <c r="C2" i="1" s="1"/>
  <c r="J4" i="6" l="1"/>
  <c r="D9" i="6" s="1"/>
  <c r="I4" i="6"/>
  <c r="C9" i="6" s="1"/>
  <c r="B14" i="6" s="1"/>
  <c r="C4" i="2"/>
  <c r="D2" i="2" s="1"/>
  <c r="D6" i="2" s="1"/>
  <c r="D8" i="2" s="1"/>
  <c r="B8" i="4"/>
  <c r="B10" i="4" s="1"/>
  <c r="C2" i="4" s="1"/>
  <c r="C14" i="6" l="1"/>
  <c r="G14" i="6"/>
  <c r="F14" i="6"/>
  <c r="D14" i="6" s="1"/>
  <c r="D12" i="4"/>
  <c r="C4" i="4"/>
  <c r="D2" i="4" s="1"/>
  <c r="D4" i="4" s="1"/>
  <c r="D6" i="4" s="1"/>
  <c r="E14" i="6" l="1"/>
  <c r="C17" i="6" s="1"/>
  <c r="E17" i="6" s="1"/>
  <c r="G17" i="6" s="1"/>
  <c r="B17" i="6"/>
  <c r="D17" i="6" s="1"/>
  <c r="F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14" authorId="0" shapeId="0" xr:uid="{BA172748-9148-4018-99F7-CAB777E23E97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Steps per Revolution</t>
        </r>
      </text>
    </comment>
    <comment ref="A16" authorId="0" shapeId="0" xr:uid="{5024039B-90BE-415F-B15C-C971B10CE375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<sst xmlns="http://schemas.openxmlformats.org/spreadsheetml/2006/main" count="83" uniqueCount="64">
  <si>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</si>
  <si>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</si>
  <si>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</si>
  <si>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</si>
  <si>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</si>
  <si>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</si>
  <si>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</si>
  <si>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</si>
  <si>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</si>
  <si>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</si>
  <si>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</si>
  <si>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</si>
  <si>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</si>
  <si>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Fehler in Counts</t>
  </si>
  <si>
    <t>Fehler pro Count [s]</t>
  </si>
  <si>
    <t>Fehler pro Umdrehung [s]</t>
  </si>
  <si>
    <t>Count (Gerundet)</t>
  </si>
  <si>
    <t>Interrupts per Second [Hz]</t>
  </si>
  <si>
    <t>Vorschub [mm/min]</t>
  </si>
  <si>
    <t xml:space="preserve">RPM </t>
  </si>
  <si>
    <t>RPS</t>
  </si>
  <si>
    <t>Bits</t>
  </si>
  <si>
    <t>Steps per Millimeter</t>
  </si>
  <si>
    <t>CPU Freq. [MHz]</t>
  </si>
  <si>
    <t>Schritte pro Minute</t>
  </si>
  <si>
    <t>Interrupts pro Sekunde</t>
  </si>
  <si>
    <t>Round Count</t>
  </si>
  <si>
    <t>Strecke in [mm]</t>
  </si>
  <si>
    <t>Pulsdifferenz</t>
  </si>
  <si>
    <t>Pulse insgesamt</t>
  </si>
  <si>
    <t>Pulsfehler</t>
  </si>
  <si>
    <t>Schrittfehler</t>
  </si>
  <si>
    <t>Punkt 1</t>
  </si>
  <si>
    <t>Punkt 2</t>
  </si>
  <si>
    <t>Res. Vektor</t>
  </si>
  <si>
    <t>Vektoren</t>
  </si>
  <si>
    <t>Winkel</t>
  </si>
  <si>
    <t>Vorschub X</t>
  </si>
  <si>
    <t>Vorschub Y</t>
  </si>
  <si>
    <t>Geschwindigkeiten</t>
  </si>
  <si>
    <t>Zeit X</t>
  </si>
  <si>
    <t>Zeit Y</t>
  </si>
  <si>
    <t>[mm/min]</t>
  </si>
  <si>
    <t>Zeit insgesamt</t>
  </si>
  <si>
    <t>Länge</t>
  </si>
  <si>
    <t>[mm]</t>
  </si>
  <si>
    <t>Count X</t>
  </si>
  <si>
    <t>Count Y</t>
  </si>
  <si>
    <t>CPU Frequ [MHz]</t>
  </si>
  <si>
    <t>Prescaler</t>
  </si>
  <si>
    <t>SPR</t>
  </si>
  <si>
    <t>SPM</t>
  </si>
  <si>
    <t>Timer Bits</t>
  </si>
  <si>
    <t>[min]</t>
  </si>
  <si>
    <t>CMT X</t>
  </si>
  <si>
    <t>CMT Y</t>
  </si>
  <si>
    <t>Round Count X</t>
  </si>
  <si>
    <t>Round Count Y</t>
  </si>
  <si>
    <t>Fehlerzeit X</t>
  </si>
  <si>
    <t>Fehlerzeit Y</t>
  </si>
  <si>
    <t>deltaX</t>
  </si>
  <si>
    <t>deltaY</t>
  </si>
  <si>
    <t>Fehler in Schritten X</t>
  </si>
  <si>
    <t>Fehler in Schritten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</si>
</sst>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</cellStyleXfs>
  <cellXfs count="22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0" fontId="3" fillId="3" borderId="1" xfId="2"/>
    <xf numFmtId="11" fontId="0" fillId="0" borderId="0" xfId="0" applyNumberFormat="1"/>
    <xf numFmtId="164" fontId="0" fillId="0" borderId="0" xfId="0" applyNumberFormat="1"/>
    <xf numFmtId="11" fontId="1" fillId="5" borderId="0" xfId="4" applyNumberFormat="1"/>
    <xf numFmtId="0" fontId="0" fillId="4" borderId="0" xfId="3" applyFont="1"/>
    <xf numFmtId="0" fontId="6" fillId="7" borderId="0" xfId="5"/>
    <xf numFmtId="0" fontId="2" fillId="2" borderId="0" xfId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4" borderId="3" xfId="3" applyBorder="1"/>
    <xf numFmtId="0" fontId="1" fillId="4" borderId="5" xfId="3" applyBorder="1"/>
  </cellXfs>
  <cellStyles count="6">
    <cellStyle name="20 % - Akzent2" xfId="3" builtinId="34"/>
    <cellStyle name="20 % - Akzent6" xfId="4" builtinId="50"/>
    <cellStyle name="Ausgabe" xfId="2" builtinId="21"/>
    <cellStyle name="Gut" xfId="5" builtinId="26"/>
    <cellStyle name="Schlecht" xfId="1" builtinId="27"/>
    <cellStyle name="Standard" xfId="0" builtinId="0"/>
  </cellStyles>
  <dxfs count="15">
    <dxf>
      <border outline="0">
        <left style="thin">
          <color indexed="64"/>
        </lef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687855</xdr:colOff>
      <xdr:row>1</xdr:row>
      <xdr:rowOff>50520</xdr:rowOff>
    </xdr:from>
    <xdr:to>
      <xdr:col>10</xdr:col>
      <xdr:colOff>687855</xdr:colOff>
      <xdr:row>8</xdr:row>
      <xdr:rowOff>157020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29853FB1-E070-4C6A-895C-D214EC0F02C5}"/>
            </a:ext>
          </a:extLst>
        </xdr:cNvPr>
        <xdr:cNvCxnSpPr/>
      </xdr:nvCxnSpPr>
      <xdr:spPr>
        <a:xfrm rot="-5400000">
          <a:off x="6187680" y="961020"/>
          <a:ext cx="1440000" cy="0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684165</xdr:colOff>
      <xdr:row>8</xdr:row>
      <xdr:rowOff>127320</xdr:rowOff>
    </xdr:from>
    <xdr:to>
      <xdr:col>13</xdr:col>
      <xdr:colOff>378165</xdr:colOff>
      <xdr:row>8</xdr:row>
      <xdr:rowOff>127320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1BD8FA73-0CA1-4F5F-B370-932ABBB42766}"/>
            </a:ext>
          </a:extLst>
        </xdr:cNvPr>
        <xdr:cNvCxnSpPr/>
      </xdr:nvCxnSpPr>
      <xdr:spPr>
        <a:xfrm>
          <a:off x="6903990" y="1651320"/>
          <a:ext cx="1980000" cy="0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666570</xdr:colOff>
      <xdr:row>7</xdr:row>
      <xdr:rowOff>174784</xdr:rowOff>
    </xdr:from>
    <xdr:to>
      <xdr:col>11</xdr:col>
      <xdr:colOff>83746</xdr:colOff>
      <xdr:row>8</xdr:row>
      <xdr:rowOff>165108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D10CDDE3-A824-420C-B5A0-C6327DB0DAEF}"/>
            </a:ext>
          </a:extLst>
        </xdr:cNvPr>
        <xdr:cNvSpPr/>
      </xdr:nvSpPr>
      <xdr:spPr>
        <a:xfrm rot="2143800">
          <a:off x="6892869" y="1502511"/>
          <a:ext cx="180000" cy="180000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E71224"/>
            </a:solidFill>
          </a:endParaRPr>
        </a:p>
      </xdr:txBody>
    </xdr:sp>
    <xdr:clientData/>
  </xdr:twoCellAnchor>
  <xdr:twoCellAnchor>
    <xdr:from>
      <xdr:col>13</xdr:col>
      <xdr:colOff>25898</xdr:colOff>
      <xdr:row>2</xdr:row>
      <xdr:rowOff>32093</xdr:rowOff>
    </xdr:from>
    <xdr:to>
      <xdr:col>13</xdr:col>
      <xdr:colOff>201185</xdr:colOff>
      <xdr:row>3</xdr:row>
      <xdr:rowOff>22418</xdr:rowOff>
    </xdr:to>
    <xdr:sp macro="" textlink="">
      <xdr:nvSpPr>
        <xdr:cNvPr id="25" name="Ellipse 24">
          <a:extLst>
            <a:ext uri="{FF2B5EF4-FFF2-40B4-BE49-F238E27FC236}">
              <a16:creationId xmlns:a16="http://schemas.microsoft.com/office/drawing/2014/main" id="{A18B6EB5-236D-479F-9C0C-FB9CF6A07B97}"/>
            </a:ext>
          </a:extLst>
        </xdr:cNvPr>
        <xdr:cNvSpPr/>
      </xdr:nvSpPr>
      <xdr:spPr>
        <a:xfrm>
          <a:off x="11008806" y="420869"/>
          <a:ext cx="175287" cy="184712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E71224"/>
            </a:solidFill>
          </a:endParaRPr>
        </a:p>
      </xdr:txBody>
    </xdr:sp>
    <xdr:clientData/>
  </xdr:twoCellAnchor>
  <xdr:twoCellAnchor>
    <xdr:from>
      <xdr:col>10</xdr:col>
      <xdr:colOff>592752</xdr:colOff>
      <xdr:row>5</xdr:row>
      <xdr:rowOff>76723</xdr:rowOff>
    </xdr:from>
    <xdr:to>
      <xdr:col>13</xdr:col>
      <xdr:colOff>284278</xdr:colOff>
      <xdr:row>5</xdr:row>
      <xdr:rowOff>76723</xdr:rowOff>
    </xdr:to>
    <xdr:cxnSp macro="">
      <xdr:nvCxnSpPr>
        <xdr:cNvPr id="26" name="Gerader Verbinder 25">
          <a:extLst>
            <a:ext uri="{FF2B5EF4-FFF2-40B4-BE49-F238E27FC236}">
              <a16:creationId xmlns:a16="http://schemas.microsoft.com/office/drawing/2014/main" id="{4AFBE999-80CE-42BA-B6BE-3B56362C9AC3}"/>
            </a:ext>
          </a:extLst>
        </xdr:cNvPr>
        <xdr:cNvCxnSpPr/>
      </xdr:nvCxnSpPr>
      <xdr:spPr>
        <a:xfrm rot="-2113522">
          <a:off x="6819051" y="1025100"/>
          <a:ext cx="198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132181</xdr:colOff>
      <xdr:row>2</xdr:row>
      <xdr:rowOff>62646</xdr:rowOff>
    </xdr:from>
    <xdr:to>
      <xdr:col>13</xdr:col>
      <xdr:colOff>132541</xdr:colOff>
      <xdr:row>2</xdr:row>
      <xdr:rowOff>139358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Freihand 26">
              <a:extLst>
                <a:ext uri="{FF2B5EF4-FFF2-40B4-BE49-F238E27FC236}">
                  <a16:creationId xmlns:a16="http://schemas.microsoft.com/office/drawing/2014/main" id="{7870A31A-21B2-41BB-A081-4F1FD7242C85}"/>
                </a:ext>
              </a:extLst>
            </xdr14:cNvPr>
            <xdr14:cNvContentPartPr/>
          </xdr14:nvContentPartPr>
          <xdr14:nvPr macro=""/>
          <xdr14:xfrm>
            <a:off x="12728508" y="451422"/>
            <a:ext cx="360" cy="76712"/>
          </xdr14:xfrm>
        </xdr:contentPart>
      </mc:Choice>
      <mc:Fallback>
        <xdr:pic>
          <xdr:nvPicPr>
            <xdr:cNvPr id="27" name="Freihand 26">
              <a:extLst>
                <a:ext uri="{FF2B5EF4-FFF2-40B4-BE49-F238E27FC236}">
                  <a16:creationId xmlns:a16="http://schemas.microsoft.com/office/drawing/2014/main" id="{7870A31A-21B2-41BB-A081-4F1FD7242C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19868" y="442217"/>
              <a:ext cx="18000" cy="9550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125701</xdr:colOff>
      <xdr:row>3</xdr:row>
      <xdr:rowOff>68811</xdr:rowOff>
    </xdr:from>
    <xdr:to>
      <xdr:col>13</xdr:col>
      <xdr:colOff>154501</xdr:colOff>
      <xdr:row>3</xdr:row>
      <xdr:rowOff>159924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Freihand 27">
              <a:extLst>
                <a:ext uri="{FF2B5EF4-FFF2-40B4-BE49-F238E27FC236}">
                  <a16:creationId xmlns:a16="http://schemas.microsoft.com/office/drawing/2014/main" id="{CEAAAC1B-30BD-4B4D-9316-2F846176C040}"/>
                </a:ext>
              </a:extLst>
            </xdr14:cNvPr>
            <xdr14:cNvContentPartPr/>
          </xdr14:nvContentPartPr>
          <xdr14:nvPr macro=""/>
          <xdr14:xfrm>
            <a:off x="12722028" y="651974"/>
            <a:ext cx="28800" cy="91113"/>
          </xdr14:xfrm>
        </xdr:contentPart>
      </mc:Choice>
      <mc:Fallback>
        <xdr:pic>
          <xdr:nvPicPr>
            <xdr:cNvPr id="28" name="Freihand 27">
              <a:extLst>
                <a:ext uri="{FF2B5EF4-FFF2-40B4-BE49-F238E27FC236}">
                  <a16:creationId xmlns:a16="http://schemas.microsoft.com/office/drawing/2014/main" id="{CEAAAC1B-30BD-4B4D-9316-2F846176C0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713028" y="642483"/>
              <a:ext cx="46440" cy="1097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132181</xdr:colOff>
      <xdr:row>4</xdr:row>
      <xdr:rowOff>118938</xdr:rowOff>
    </xdr:from>
    <xdr:to>
      <xdr:col>13</xdr:col>
      <xdr:colOff>155581</xdr:colOff>
      <xdr:row>5</xdr:row>
      <xdr:rowOff>40502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0" name="Freihand 29">
              <a:extLst>
                <a:ext uri="{FF2B5EF4-FFF2-40B4-BE49-F238E27FC236}">
                  <a16:creationId xmlns:a16="http://schemas.microsoft.com/office/drawing/2014/main" id="{F1DC2E09-1A9A-4E07-9119-D26B084B2539}"/>
                </a:ext>
              </a:extLst>
            </xdr14:cNvPr>
            <xdr14:cNvContentPartPr/>
          </xdr14:nvContentPartPr>
          <xdr14:nvPr macro=""/>
          <xdr14:xfrm>
            <a:off x="12728508" y="896489"/>
            <a:ext cx="23400" cy="115952"/>
          </xdr14:xfrm>
        </xdr:contentPart>
      </mc:Choice>
      <mc:Fallback>
        <xdr:pic>
          <xdr:nvPicPr>
            <xdr:cNvPr id="30" name="Freihand 29">
              <a:extLst>
                <a:ext uri="{FF2B5EF4-FFF2-40B4-BE49-F238E27FC236}">
                  <a16:creationId xmlns:a16="http://schemas.microsoft.com/office/drawing/2014/main" id="{F1DC2E09-1A9A-4E07-9119-D26B084B25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719868" y="887483"/>
              <a:ext cx="41040" cy="13433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156301</xdr:colOff>
      <xdr:row>5</xdr:row>
      <xdr:rowOff>162575</xdr:rowOff>
    </xdr:from>
    <xdr:to>
      <xdr:col>13</xdr:col>
      <xdr:colOff>172501</xdr:colOff>
      <xdr:row>6</xdr:row>
      <xdr:rowOff>54227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1" name="Freihand 30">
              <a:extLst>
                <a:ext uri="{FF2B5EF4-FFF2-40B4-BE49-F238E27FC236}">
                  <a16:creationId xmlns:a16="http://schemas.microsoft.com/office/drawing/2014/main" id="{C6A254F6-26F2-42C8-949B-60924728015D}"/>
                </a:ext>
              </a:extLst>
            </xdr14:cNvPr>
            <xdr14:cNvContentPartPr/>
          </xdr14:nvContentPartPr>
          <xdr14:nvPr macro=""/>
          <xdr14:xfrm>
            <a:off x="12752628" y="1134514"/>
            <a:ext cx="16200" cy="86040"/>
          </xdr14:xfrm>
        </xdr:contentPart>
      </mc:Choice>
      <mc:Fallback>
        <xdr:pic>
          <xdr:nvPicPr>
            <xdr:cNvPr id="31" name="Freihand 30">
              <a:extLst>
                <a:ext uri="{FF2B5EF4-FFF2-40B4-BE49-F238E27FC236}">
                  <a16:creationId xmlns:a16="http://schemas.microsoft.com/office/drawing/2014/main" id="{C6A254F6-26F2-42C8-949B-60924728015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743988" y="1125514"/>
              <a:ext cx="3384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163141</xdr:colOff>
      <xdr:row>6</xdr:row>
      <xdr:rowOff>168379</xdr:rowOff>
    </xdr:from>
    <xdr:to>
      <xdr:col>13</xdr:col>
      <xdr:colOff>163501</xdr:colOff>
      <xdr:row>7</xdr:row>
      <xdr:rowOff>67952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Freihand 31">
              <a:extLst>
                <a:ext uri="{FF2B5EF4-FFF2-40B4-BE49-F238E27FC236}">
                  <a16:creationId xmlns:a16="http://schemas.microsoft.com/office/drawing/2014/main" id="{F925BEE6-8F22-4EE7-8941-57FB0E822B19}"/>
                </a:ext>
              </a:extLst>
            </xdr14:cNvPr>
            <xdr14:cNvContentPartPr/>
          </xdr14:nvContentPartPr>
          <xdr14:nvPr macro=""/>
          <xdr14:xfrm>
            <a:off x="12759468" y="1334706"/>
            <a:ext cx="360" cy="93960"/>
          </xdr14:xfrm>
        </xdr:contentPart>
      </mc:Choice>
      <mc:Fallback>
        <xdr:pic>
          <xdr:nvPicPr>
            <xdr:cNvPr id="32" name="Freihand 31">
              <a:extLst>
                <a:ext uri="{FF2B5EF4-FFF2-40B4-BE49-F238E27FC236}">
                  <a16:creationId xmlns:a16="http://schemas.microsoft.com/office/drawing/2014/main" id="{F925BEE6-8F22-4EE7-8941-57FB0E822B1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50828" y="1326066"/>
              <a:ext cx="1800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185101</xdr:colOff>
      <xdr:row>7</xdr:row>
      <xdr:rowOff>182735</xdr:rowOff>
    </xdr:from>
    <xdr:to>
      <xdr:col>13</xdr:col>
      <xdr:colOff>185461</xdr:colOff>
      <xdr:row>8</xdr:row>
      <xdr:rowOff>54587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3" name="Freihand 32">
              <a:extLst>
                <a:ext uri="{FF2B5EF4-FFF2-40B4-BE49-F238E27FC236}">
                  <a16:creationId xmlns:a16="http://schemas.microsoft.com/office/drawing/2014/main" id="{99B8F00D-3474-4738-9795-6F2EFA6AFDBB}"/>
                </a:ext>
              </a:extLst>
            </xdr14:cNvPr>
            <xdr14:cNvContentPartPr/>
          </xdr14:nvContentPartPr>
          <xdr14:nvPr macro=""/>
          <xdr14:xfrm>
            <a:off x="12781428" y="1543449"/>
            <a:ext cx="360" cy="66240"/>
          </xdr14:xfrm>
        </xdr:contentPart>
      </mc:Choice>
      <mc:Fallback>
        <xdr:pic>
          <xdr:nvPicPr>
            <xdr:cNvPr id="33" name="Freihand 32">
              <a:extLst>
                <a:ext uri="{FF2B5EF4-FFF2-40B4-BE49-F238E27FC236}">
                  <a16:creationId xmlns:a16="http://schemas.microsoft.com/office/drawing/2014/main" id="{99B8F00D-3474-4738-9795-6F2EFA6AFDB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772428" y="1534449"/>
              <a:ext cx="1800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683326</xdr:colOff>
      <xdr:row>2</xdr:row>
      <xdr:rowOff>21695</xdr:rowOff>
    </xdr:from>
    <xdr:to>
      <xdr:col>13</xdr:col>
      <xdr:colOff>24181</xdr:colOff>
      <xdr:row>2</xdr:row>
      <xdr:rowOff>22055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Freihand 33">
              <a:extLst>
                <a:ext uri="{FF2B5EF4-FFF2-40B4-BE49-F238E27FC236}">
                  <a16:creationId xmlns:a16="http://schemas.microsoft.com/office/drawing/2014/main" id="{8D60ABE3-59C6-4D9B-A44C-77517A6F5DA0}"/>
                </a:ext>
              </a:extLst>
            </xdr14:cNvPr>
            <xdr14:cNvContentPartPr/>
          </xdr14:nvContentPartPr>
          <xdr14:nvPr macro=""/>
          <xdr14:xfrm>
            <a:off x="12521540" y="410471"/>
            <a:ext cx="98968" cy="360"/>
          </xdr14:xfrm>
        </xdr:contentPart>
      </mc:Choice>
      <mc:Fallback>
        <xdr:pic>
          <xdr:nvPicPr>
            <xdr:cNvPr id="34" name="Freihand 33">
              <a:extLst>
                <a:ext uri="{FF2B5EF4-FFF2-40B4-BE49-F238E27FC236}">
                  <a16:creationId xmlns:a16="http://schemas.microsoft.com/office/drawing/2014/main" id="{8D60ABE3-59C6-4D9B-A44C-77517A6F5DA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3293" y="401831"/>
              <a:ext cx="115806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458326</xdr:colOff>
      <xdr:row>2</xdr:row>
      <xdr:rowOff>19535</xdr:rowOff>
    </xdr:from>
    <xdr:to>
      <xdr:col>12</xdr:col>
      <xdr:colOff>556966</xdr:colOff>
      <xdr:row>2</xdr:row>
      <xdr:rowOff>31055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Freihand 34">
              <a:extLst>
                <a:ext uri="{FF2B5EF4-FFF2-40B4-BE49-F238E27FC236}">
                  <a16:creationId xmlns:a16="http://schemas.microsoft.com/office/drawing/2014/main" id="{42B19A28-8F72-4C81-9997-B9CA8D6E7D78}"/>
                </a:ext>
              </a:extLst>
            </xdr14:cNvPr>
            <xdr14:cNvContentPartPr/>
          </xdr14:nvContentPartPr>
          <xdr14:nvPr macro=""/>
          <xdr14:xfrm>
            <a:off x="12296540" y="408311"/>
            <a:ext cx="98640" cy="11520"/>
          </xdr14:xfrm>
        </xdr:contentPart>
      </mc:Choice>
      <mc:Fallback>
        <xdr:pic>
          <xdr:nvPicPr>
            <xdr:cNvPr id="35" name="Freihand 34">
              <a:extLst>
                <a:ext uri="{FF2B5EF4-FFF2-40B4-BE49-F238E27FC236}">
                  <a16:creationId xmlns:a16="http://schemas.microsoft.com/office/drawing/2014/main" id="{42B19A28-8F72-4C81-9997-B9CA8D6E7D7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287540" y="399671"/>
              <a:ext cx="116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240886</xdr:colOff>
      <xdr:row>2</xdr:row>
      <xdr:rowOff>28535</xdr:rowOff>
    </xdr:from>
    <xdr:to>
      <xdr:col>12</xdr:col>
      <xdr:colOff>333766</xdr:colOff>
      <xdr:row>2</xdr:row>
      <xdr:rowOff>28895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6" name="Freihand 35">
              <a:extLst>
                <a:ext uri="{FF2B5EF4-FFF2-40B4-BE49-F238E27FC236}">
                  <a16:creationId xmlns:a16="http://schemas.microsoft.com/office/drawing/2014/main" id="{CE9AF016-71F6-4C98-A191-BF57D6868098}"/>
                </a:ext>
              </a:extLst>
            </xdr14:cNvPr>
            <xdr14:cNvContentPartPr/>
          </xdr14:nvContentPartPr>
          <xdr14:nvPr macro=""/>
          <xdr14:xfrm>
            <a:off x="12079100" y="417311"/>
            <a:ext cx="92880" cy="360"/>
          </xdr14:xfrm>
        </xdr:contentPart>
      </mc:Choice>
      <mc:Fallback>
        <xdr:pic>
          <xdr:nvPicPr>
            <xdr:cNvPr id="36" name="Freihand 35">
              <a:extLst>
                <a:ext uri="{FF2B5EF4-FFF2-40B4-BE49-F238E27FC236}">
                  <a16:creationId xmlns:a16="http://schemas.microsoft.com/office/drawing/2014/main" id="{CE9AF016-71F6-4C98-A191-BF57D686809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070100" y="408311"/>
              <a:ext cx="1105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8326</xdr:colOff>
      <xdr:row>2</xdr:row>
      <xdr:rowOff>3695</xdr:rowOff>
    </xdr:from>
    <xdr:to>
      <xdr:col>12</xdr:col>
      <xdr:colOff>91486</xdr:colOff>
      <xdr:row>2</xdr:row>
      <xdr:rowOff>4055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7" name="Freihand 36">
              <a:extLst>
                <a:ext uri="{FF2B5EF4-FFF2-40B4-BE49-F238E27FC236}">
                  <a16:creationId xmlns:a16="http://schemas.microsoft.com/office/drawing/2014/main" id="{1B715DE8-5B94-4D0F-9765-9FEDD2CCD265}"/>
                </a:ext>
              </a:extLst>
            </xdr14:cNvPr>
            <xdr14:cNvContentPartPr/>
          </xdr14:nvContentPartPr>
          <xdr14:nvPr macro=""/>
          <xdr14:xfrm>
            <a:off x="11846540" y="392471"/>
            <a:ext cx="83160" cy="360"/>
          </xdr14:xfrm>
        </xdr:contentPart>
      </mc:Choice>
      <mc:Fallback>
        <xdr:pic>
          <xdr:nvPicPr>
            <xdr:cNvPr id="37" name="Freihand 36">
              <a:extLst>
                <a:ext uri="{FF2B5EF4-FFF2-40B4-BE49-F238E27FC236}">
                  <a16:creationId xmlns:a16="http://schemas.microsoft.com/office/drawing/2014/main" id="{1B715DE8-5B94-4D0F-9765-9FEDD2CCD26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837900" y="383831"/>
              <a:ext cx="100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582510</xdr:colOff>
      <xdr:row>2</xdr:row>
      <xdr:rowOff>453</xdr:rowOff>
    </xdr:from>
    <xdr:to>
      <xdr:col>11</xdr:col>
      <xdr:colOff>678270</xdr:colOff>
      <xdr:row>2</xdr:row>
      <xdr:rowOff>9453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8" name="Freihand 37">
              <a:extLst>
                <a:ext uri="{FF2B5EF4-FFF2-40B4-BE49-F238E27FC236}">
                  <a16:creationId xmlns:a16="http://schemas.microsoft.com/office/drawing/2014/main" id="{3A14C37F-3233-4E38-B47F-E41CB6E23BA6}"/>
                </a:ext>
              </a:extLst>
            </xdr14:cNvPr>
            <xdr14:cNvContentPartPr/>
          </xdr14:nvContentPartPr>
          <xdr14:nvPr macro=""/>
          <xdr14:xfrm>
            <a:off x="11662612" y="389229"/>
            <a:ext cx="95760" cy="9000"/>
          </xdr14:xfrm>
        </xdr:contentPart>
      </mc:Choice>
      <mc:Fallback>
        <xdr:pic>
          <xdr:nvPicPr>
            <xdr:cNvPr id="38" name="Freihand 37">
              <a:extLst>
                <a:ext uri="{FF2B5EF4-FFF2-40B4-BE49-F238E27FC236}">
                  <a16:creationId xmlns:a16="http://schemas.microsoft.com/office/drawing/2014/main" id="{3A14C37F-3233-4E38-B47F-E41CB6E23BA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53972" y="380589"/>
              <a:ext cx="1134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382350</xdr:colOff>
      <xdr:row>1</xdr:row>
      <xdr:rowOff>166761</xdr:rowOff>
    </xdr:from>
    <xdr:to>
      <xdr:col>11</xdr:col>
      <xdr:colOff>472350</xdr:colOff>
      <xdr:row>1</xdr:row>
      <xdr:rowOff>177561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EFD7546D-A63F-4999-8C18-82682C147C9B}"/>
                </a:ext>
              </a:extLst>
            </xdr14:cNvPr>
            <xdr14:cNvContentPartPr/>
          </xdr14:nvContentPartPr>
          <xdr14:nvPr macro=""/>
          <xdr14:xfrm>
            <a:off x="11462452" y="361149"/>
            <a:ext cx="90000" cy="10800"/>
          </xdr14:xfrm>
        </xdr:contentPart>
      </mc:Choice>
      <mc:Fallback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EFD7546D-A63F-4999-8C18-82682C147C9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453452" y="352509"/>
              <a:ext cx="10764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153390</xdr:colOff>
      <xdr:row>1</xdr:row>
      <xdr:rowOff>138649</xdr:rowOff>
    </xdr:from>
    <xdr:to>
      <xdr:col>11</xdr:col>
      <xdr:colOff>303150</xdr:colOff>
      <xdr:row>1</xdr:row>
      <xdr:rowOff>166401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0" name="Freihand 39">
              <a:extLst>
                <a:ext uri="{FF2B5EF4-FFF2-40B4-BE49-F238E27FC236}">
                  <a16:creationId xmlns:a16="http://schemas.microsoft.com/office/drawing/2014/main" id="{7770A736-9586-4C7D-98F9-DDB273E13418}"/>
                </a:ext>
              </a:extLst>
            </xdr14:cNvPr>
            <xdr14:cNvContentPartPr/>
          </xdr14:nvContentPartPr>
          <xdr14:nvPr macro=""/>
          <xdr14:xfrm>
            <a:off x="11233492" y="333037"/>
            <a:ext cx="149760" cy="27752"/>
          </xdr14:xfrm>
        </xdr:contentPart>
      </mc:Choice>
      <mc:Fallback>
        <xdr:pic>
          <xdr:nvPicPr>
            <xdr:cNvPr id="40" name="Freihand 39">
              <a:extLst>
                <a:ext uri="{FF2B5EF4-FFF2-40B4-BE49-F238E27FC236}">
                  <a16:creationId xmlns:a16="http://schemas.microsoft.com/office/drawing/2014/main" id="{7770A736-9586-4C7D-98F9-DDB273E1341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224852" y="322630"/>
              <a:ext cx="167400" cy="4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304935</xdr:colOff>
      <xdr:row>1</xdr:row>
      <xdr:rowOff>149809</xdr:rowOff>
    </xdr:from>
    <xdr:to>
      <xdr:col>11</xdr:col>
      <xdr:colOff>61591</xdr:colOff>
      <xdr:row>7</xdr:row>
      <xdr:rowOff>186064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3" name="Freihand 42">
              <a:extLst>
                <a:ext uri="{FF2B5EF4-FFF2-40B4-BE49-F238E27FC236}">
                  <a16:creationId xmlns:a16="http://schemas.microsoft.com/office/drawing/2014/main" id="{F3E559BA-64DA-4C0A-BE9A-BDAD721D086D}"/>
                </a:ext>
              </a:extLst>
            </xdr14:cNvPr>
            <xdr14:cNvContentPartPr/>
          </xdr14:nvContentPartPr>
          <xdr14:nvPr macro=""/>
          <xdr14:xfrm>
            <a:off x="10626925" y="344197"/>
            <a:ext cx="514768" cy="1202581"/>
          </xdr14:xfrm>
        </xdr:contentPart>
      </mc:Choice>
      <mc:Fallback>
        <xdr:pic>
          <xdr:nvPicPr>
            <xdr:cNvPr id="43" name="Freihand 42">
              <a:extLst>
                <a:ext uri="{FF2B5EF4-FFF2-40B4-BE49-F238E27FC236}">
                  <a16:creationId xmlns:a16="http://schemas.microsoft.com/office/drawing/2014/main" id="{F3E559BA-64DA-4C0A-BE9A-BDAD721D086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617926" y="335558"/>
              <a:ext cx="532407" cy="122021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24855</xdr:colOff>
      <xdr:row>3</xdr:row>
      <xdr:rowOff>117453</xdr:rowOff>
    </xdr:from>
    <xdr:to>
      <xdr:col>10</xdr:col>
      <xdr:colOff>235815</xdr:colOff>
      <xdr:row>5</xdr:row>
      <xdr:rowOff>76502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4" name="Freihand 43">
              <a:extLst>
                <a:ext uri="{FF2B5EF4-FFF2-40B4-BE49-F238E27FC236}">
                  <a16:creationId xmlns:a16="http://schemas.microsoft.com/office/drawing/2014/main" id="{932C1B74-AB7E-422A-92F5-8BF5194777DC}"/>
                </a:ext>
              </a:extLst>
            </xdr14:cNvPr>
            <xdr14:cNvContentPartPr/>
          </xdr14:nvContentPartPr>
          <xdr14:nvPr macro=""/>
          <xdr14:xfrm>
            <a:off x="10346845" y="700616"/>
            <a:ext cx="210960" cy="347825"/>
          </xdr14:xfrm>
        </xdr:contentPart>
      </mc:Choice>
      <mc:Fallback>
        <xdr:pic>
          <xdr:nvPicPr>
            <xdr:cNvPr id="44" name="Freihand 43">
              <a:extLst>
                <a:ext uri="{FF2B5EF4-FFF2-40B4-BE49-F238E27FC236}">
                  <a16:creationId xmlns:a16="http://schemas.microsoft.com/office/drawing/2014/main" id="{932C1B74-AB7E-422A-92F5-8BF5194777D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338205" y="691365"/>
              <a:ext cx="228600" cy="3659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734055</xdr:colOff>
      <xdr:row>10</xdr:row>
      <xdr:rowOff>168965</xdr:rowOff>
    </xdr:from>
    <xdr:to>
      <xdr:col>13</xdr:col>
      <xdr:colOff>379501</xdr:colOff>
      <xdr:row>14</xdr:row>
      <xdr:rowOff>86672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AE1C9A43-02FF-461A-89D1-9CDBC078F28E}"/>
                </a:ext>
              </a:extLst>
            </xdr14:cNvPr>
            <xdr14:cNvContentPartPr/>
          </xdr14:nvContentPartPr>
          <xdr14:nvPr macro=""/>
          <xdr14:xfrm>
            <a:off x="11056045" y="2112843"/>
            <a:ext cx="1919783" cy="695258"/>
          </xdr14:xfrm>
        </xdr:contentPart>
      </mc:Choice>
      <mc:Fallback>
        <xdr:pic>
          <xdr:nvPicPr>
            <xdr:cNvPr id="50" name="Freihand 49">
              <a:extLst>
                <a:ext uri="{FF2B5EF4-FFF2-40B4-BE49-F238E27FC236}">
                  <a16:creationId xmlns:a16="http://schemas.microsoft.com/office/drawing/2014/main" id="{AE1C9A43-02FF-461A-89D1-9CDBC078F28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047111" y="2104024"/>
              <a:ext cx="1937294" cy="7132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329071</xdr:colOff>
      <xdr:row>6</xdr:row>
      <xdr:rowOff>140764</xdr:rowOff>
    </xdr:from>
    <xdr:to>
      <xdr:col>11</xdr:col>
      <xdr:colOff>645871</xdr:colOff>
      <xdr:row>8</xdr:row>
      <xdr:rowOff>68853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EDE2EBAE-0CDF-46B5-9136-56432C875E11}"/>
                </a:ext>
              </a:extLst>
            </xdr14:cNvPr>
            <xdr14:cNvContentPartPr/>
          </xdr14:nvContentPartPr>
          <xdr14:nvPr macro=""/>
          <xdr14:xfrm>
            <a:off x="11409173" y="1307091"/>
            <a:ext cx="316800" cy="316864"/>
          </xdr14:xfrm>
        </xdr:contentPart>
      </mc:Choice>
      <mc:Fallback>
        <xdr:pic>
          <xdr:nvPicPr>
            <xdr:cNvPr id="53" name="Freihand 52">
              <a:extLst>
                <a:ext uri="{FF2B5EF4-FFF2-40B4-BE49-F238E27FC236}">
                  <a16:creationId xmlns:a16="http://schemas.microsoft.com/office/drawing/2014/main" id="{EDE2EBAE-0CDF-46B5-9136-56432C875E1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400173" y="1298186"/>
              <a:ext cx="334440" cy="335045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13</xdr:col>
      <xdr:colOff>643246</xdr:colOff>
      <xdr:row>7</xdr:row>
      <xdr:rowOff>70098</xdr:rowOff>
    </xdr:from>
    <xdr:ext cx="1554465" cy="436786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A98C1CE8-49A1-47BF-A426-45AAEF56CD77}"/>
            </a:ext>
          </a:extLst>
        </xdr:cNvPr>
        <xdr:cNvSpPr txBox="1"/>
      </xdr:nvSpPr>
      <xdr:spPr>
        <a:xfrm>
          <a:off x="9158019" y="1397825"/>
          <a:ext cx="1554465" cy="436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Winkel zwischen Vektor</a:t>
          </a:r>
        </a:p>
        <a:p>
          <a:r>
            <a:rPr lang="de-DE" sz="1100"/>
            <a:t>und X-Achse</a:t>
          </a:r>
        </a:p>
      </xdr:txBody>
    </xdr:sp>
    <xdr:clientData/>
  </xdr:oneCellAnchor>
  <xdr:twoCellAnchor>
    <xdr:from>
      <xdr:col>6</xdr:col>
      <xdr:colOff>515127</xdr:colOff>
      <xdr:row>6</xdr:row>
      <xdr:rowOff>145401</xdr:rowOff>
    </xdr:from>
    <xdr:to>
      <xdr:col>8</xdr:col>
      <xdr:colOff>417933</xdr:colOff>
      <xdr:row>11</xdr:row>
      <xdr:rowOff>97194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877293D8-D1D3-4076-A0AA-77A56ECFA346}"/>
            </a:ext>
          </a:extLst>
        </xdr:cNvPr>
        <xdr:cNvSpPr txBox="1"/>
      </xdr:nvSpPr>
      <xdr:spPr>
        <a:xfrm>
          <a:off x="5948265" y="1311728"/>
          <a:ext cx="1545382" cy="53495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Alle Achsen</a:t>
          </a:r>
          <a:r>
            <a:rPr lang="de-DE" sz="1100" baseline="0"/>
            <a:t> kommen gleichzeitig an</a:t>
          </a:r>
          <a:endParaRPr lang="de-DE" sz="1100"/>
        </a:p>
      </xdr:txBody>
    </xdr:sp>
    <xdr:clientData/>
  </xdr:twoCellAnchor>
  <xdr:twoCellAnchor>
    <xdr:from>
      <xdr:col>5</xdr:col>
      <xdr:colOff>195258</xdr:colOff>
      <xdr:row>6</xdr:row>
      <xdr:rowOff>151582</xdr:rowOff>
    </xdr:from>
    <xdr:to>
      <xdr:col>6</xdr:col>
      <xdr:colOff>437372</xdr:colOff>
      <xdr:row>8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910BCF94-68BC-4553-A24D-616B02A55D87}"/>
            </a:ext>
          </a:extLst>
        </xdr:cNvPr>
        <xdr:cNvCxnSpPr/>
      </xdr:nvCxnSpPr>
      <xdr:spPr>
        <a:xfrm flipH="1" flipV="1">
          <a:off x="4870284" y="1317909"/>
          <a:ext cx="1000226" cy="237193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17.19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1,'0'199,"0"-199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6.4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230 1,'-219'0,"209"0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7.7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266 1,'-27'7,"-1"-1,0-1,1-2,-1-1,-1-1,-26-2,17 0,33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8.36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249 29,'-33'0,"9"1,0-1,0-1,0 0,0-2,1-1,-1-1,-16-6,31 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9.08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416 63,'-73'-18,"-2"2,1 4,-71-3,105 14,32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9.71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1430 1,'-135'4,"0"7,-13 8,124-16</inkml:trace>
  <inkml:trace contextRef="#ctx0" brushRef="#br1" timeOffset="18669.293">1029 89,'-11'-4,"-2"0,1 1,0 0,0 1,-1 1,1 0,-1 0,1 2,-1-1,1 2,-1 0,1 0,0 1,0 1,0 0,0 1,-5 3,-4 2,-16 7,1 2,-33 23,57-33,0 0,1 2,0-1,0 1,1 0,1 1,0 1,0-1,-6 14,3-4,1 0,1 1,1 0,1 1,1 0,1 1,1-1,1 1,0 7,3-24,-6 63,3 1,3 1,6 39,12-36,-12-61,-1 1,-1-1,0 1,-1-1,0 7,-2-21,1 32,-1 1,-2-1,-3 10,3-31,-1 0,0-1,0 1,-1-1,-1 0,0 0,0-1,-1 1,0-1,-8 9,6-9,-1 0,-1-1,1 0,-1 0,-1-1,1-1,-1 0,-1 0,1-1,-1 0,0-1,0-1,-1 0,1-1,-2 0,-29 4,1-2,-1-2,-39-3,51 0,26 2,12 3,11 3,17 1,0 2,-1 1,0 2,-1 2,0 1,-1 1,-1 2,-1 1,-1 2,-1 1,7 8,-6 1,-2 2,-1 0,-1 2,-2 0,-2 2,7 19,-21-38,-2 0,0 1,-1-1,-1 1,-1 0,-1-1,-1 15,1-9,0 1,2-1,1 1,2 9,4-3,-3-8,-1-1,-1 1,0 11,-4-26,-1 0,0 0,0-1,-1 1,-1 0,1 0,-1-1,-1 1,0-1,-3 7,-46 87,41-87,1 1,1 1,1 0,0 0,1 0,1 1,1 0,0 0,2 1,0-1,1 3,1 1,1 0,1 1,1-1,2 1,0-1,1-1,6 17,-1-6,-4-13,1 0,0-1,1 0,2 0,-6-12,0 0,1 0,0-1,0 0,1 0,0 0,0-1,0 0,0 0,1 0,0-1,1 1,15 6,0-1,1-1,0-1,1-1,0-1,0-1,0-1,0-2,1 0,-1-2,1-1,-1-1,1-2,10-1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02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5 163,'0'25,"0"-1,2 1,1-1,0 0,2 0,3 7,-7-26,0-1,1 0,-1 1,1-1,0 0,0 0,1 0,-1-1,1 1,0 0,-1-1,2 0,-1 0,0 0,1 0,-1 0,1-1,0 1,0-1,0 0,0 0,0-1,0 1,1-1,-1 0,1 0,-1 0,0-1,1 0,-1 1,1-2,-1 1,1 0,-1-1,1 0,-1 0,4-1,12-5,1-1,-1 0,0-1,0-2,-1 0,-1-1,0-1,0 0,-1-1,-1-1,-1-1,11-13,22-31,-2-2,36-66,-144 231,-124 190,144-234,-28 38,4 2,4 3,-26 64,80-145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40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0 122,'1'8,"0"0,1 0,0 0,0 0,0 0,1-1,1 1,-1-1,1 0,0 0,1 0,0 0,5 8,1-1,1-1,0 0,1 0,1 0,-4-5,1-1,0 0,0-1,1 0,0 0,0-1,0-1,1 0,-1 0,13 0,-3 0,1-2,-1-1,1 0,-1-2,21-3,119-37,-48 29,61 2,-8 1,-58 2,1 4,102 12,-157-3,0 1,-1 4,0 2,-1 2,0 2,40 20,-72-27,0 1,-1 1,0 1,-1 0,0 1,-2 2,1-1,-2 2,0 0,-1 2,-1-1,0 1,-2 1,0 1,-1-1,-1 2,-1 0,-1 0,-1 0,0 6,-4-14,1 11,2 0,0-1,2 0,1 0,0-1,4 4,-13-27,1 1,-1-1,1 0,-1 0,1 1,-1-1,1 0,-1 0,1 1,-1-1,1 0,-1 0,1 0,0 0,-1 0,1 0,-1 0,1 0,-1 0,1 0,0 0,-1 0,1-1,-1 1,1 0,-1 0,1-1,-1 1,1 0,-1 0,1-1,-1 1,0-1,1 1,-1 0,1-1,-1 1,0-1,1 1,-1-1,0 1,0-1,1 1,-1-1,0 1,0-1,21-30,-19 27,44-71,-11 17,18-20,-38 58,0 1,2 1,0 1,2 0,14-10,7-1,1 3,1 1,1 2,1 1,1 3,1 2,0 2,4 1,17-2,0 4,0 2,1 3,0 4,33 3,-41 5,1 2,55 16,3 1,69 5,28-5,-133-20,0-3,0-4,74-11,-64 0,0-4,-1-4,14-9,-70 19,-1-2,-1-2,0-1,0-1,-2-2,-1-2,0-1,-1-1,11-12,-27 20,-1 0,0-2,-1 1,0-1,-2-1,0 0,-1-1,3-9,2-6</inkml:trace>
  <inkml:trace contextRef="#ctx0" brushRef="#br0" timeOffset="1979.864">2037 1232,'106'118,"5"-5,13 3,-68-76,-55-39</inkml:trace>
  <inkml:trace contextRef="#ctx0" brushRef="#br0" timeOffset="2340.657">1937 1892,'92'-116,"5"5,5 4,8 2,-56 53,85-83,83-58,-214 187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47.7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442 1,'22'7,"0"1,0 1,-1 1,0 1,-1 1,0 0,-1 2,0 0,-1 1,-1 1,0 1,-1 0,-1 1,-1 1,0 1,2 4,-2 1,0 1,-2 0,-1 1,-1 0,-1 0,-2 1,0 0,-2 0,-2 1,0 0,-2 5,-1-17,-1 1,-1-1,0 1,-2-1,0 0,0 0,-6 10,6-16,0-1,-1 0,-1 0,1 0,-2 0,1-1,-1 0,-1-1,1 0,-1 0,-1 0,-4 2,-2-3,13-7</inkml:trace>
  <inkml:trace contextRef="#ctx0" brushRef="#br0" timeOffset="749.569">620 349,'-28'17,"-29"18,-1-2,-56 20,98-46,0-1,-1 0,1-1,-1-2,-1 1,1-2,0 0,-1-1,1-1,-1-1,1 0,0-1,-8-2,13 0,0 0,1 0,-1-1,1-1,-9-5,18 9,-1 1,1 0,-1-1,1 1,0-1,-1 0,1 0,0 0,0 0,1 0,-1 0,0-1,1 1,-1-1,1 1,0-1,0 1,0-1,0 0,0 1,0-1,1 0,-1 0,1 0,0 0,0 1,0-1,0 0,2-1,0 0,0 1,0 0,0-1,0 1,1 0,-1 0,1 0,0 1,0-1,0 1,0-1,0 1,1 0,-1 0,0 0,1 1,0-1,-1 1,5-1,0-1,1 1,0 0,0 0,0 1,0 0,0 1,0 0,6 1,-4 1,-1 0,0 1,1 0,-1 1,0 0,-1 0,1 1,-1 1,0-1,0 1,20 17,-1 0,8 11,-21-19,0 0,1-2,0 1,1-2,1 0,0-2,0 1,14 4,-20-12,1 0,-1-1,1 0,-1 0,1-2,0 1,0-2,-1 0,1 0,0-1,5-2,19-6,-1-1,0-2,3-3,19-10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17.74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79 0,'-1'7,"0"0,0-1,-1 1,-1-1,1 1,-1-1,0 0,0 0,0 0,-1 0,-2 2,-21 42,22-37,1 0,1 0,0 0,1 0,1 1,0-1,0 4,1-14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6.37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 1,'0'5,"-1"-1,-1 1,1 0,-1-1,0 1,0-1,0 0,0 0,-1 1,-12 28,4 14,3 1,-1 47,5-60,4-30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7.0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45 0,'0'11,"0"0,0-1,-1 1,0 0,-1-1,0 1,-1-1,0 0,-1 0,-1 3,0-3,1 0,1 0,0 1,0-1,1 1,1 0,0-1,0 1,1 0,0 0,0-7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7.73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1,'0'257,"0"-254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0.81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0 0,'0'171,"0"-159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4.75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288 1,'-282'0,"277"0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5.29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273 1,'-33'1,"1"2,-1 2,0 1,2 0,1-2,-2-1,-11-1,37-2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5.8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257 0,'-250'0,"243"0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19F60-8A73-4D2F-B692-F112C0A08CED}" name="Tabelle1" displayName="Tabelle1" ref="B2:E4" totalsRowShown="0">
  <autoFilter ref="B2:E4" xr:uid="{1C6C577C-A1BE-4345-B3F0-CFAB722E6EDB}"/>
  <tableColumns count="4">
    <tableColumn id="1" xr3:uid="{384B947A-E22F-404A-BD0E-2CB2A00706D4}" name="Punkt 1" dataDxfId="14"/>
    <tableColumn id="2" xr3:uid="{0647A101-5702-4DD0-B566-71162CBFD797}" name="Punkt 2" dataDxfId="13"/>
    <tableColumn id="3" xr3:uid="{E0A995DF-1ECE-441A-B837-3614EF472942}" name="Res. Vektor" dataDxfId="12">
      <calculatedColumnFormula>C3-B3</calculatedColumnFormula>
    </tableColumn>
    <tableColumn id="5" xr3:uid="{3A87080C-35C2-4445-A5B5-DA3B02F21FB2}" name="Länge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186F4-D1E8-4CAA-9CFD-F000B738FA85}" name="Tabelle2" displayName="Tabelle2" ref="H2:J4" totalsRowShown="0">
  <autoFilter ref="H2:J4" xr:uid="{51D7FD7D-4E52-45EB-B577-558A493C39DC}"/>
  <tableColumns count="3">
    <tableColumn id="1" xr3:uid="{6515F90A-4D65-40DF-A6AF-57125513FC2D}" name="Winkel">
      <calculatedColumnFormula>ACOS((D3*1+D4*0)/(SQRT(D3^2+D4^2)*SQRT(1^2+0^2)))</calculatedColumnFormula>
    </tableColumn>
    <tableColumn id="2" xr3:uid="{7909FC5D-0D48-4DBD-856E-58136F65D002}" name="Vorschub X">
      <calculatedColumnFormula>COS(H3)*A7</calculatedColumnFormula>
    </tableColumn>
    <tableColumn id="3" xr3:uid="{639E67CB-8948-4727-A6C7-37D47C208D3B}" name="Vorschub Y">
      <calculatedColumnFormula>SIN(H3)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8E89F-7F48-4D7E-839C-EC511988C6BA}" name="Tabelle3" displayName="Tabelle3" ref="C7:E9" totalsRowShown="0">
  <autoFilter ref="C7:E9" xr:uid="{5ABFAA28-A9C0-400D-B00D-493A00928035}"/>
  <tableColumns count="3">
    <tableColumn id="1" xr3:uid="{EDD25076-4897-48ED-B21C-B8A987D4285A}" name="Zeit X">
      <calculatedColumnFormula>D3/I4</calculatedColumnFormula>
    </tableColumn>
    <tableColumn id="2" xr3:uid="{8A26C5D1-B1FC-4ADA-8E1D-448F4A478482}" name="Zeit Y">
      <calculatedColumnFormula>D4/J4</calculatedColumnFormula>
    </tableColumn>
    <tableColumn id="3" xr3:uid="{C5548E61-BC28-42E1-9E92-F4F1476A8C11}" name="Zeit insgesamt">
      <calculatedColumnFormula>E4/A7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0CA21-1321-408F-AC43-5B77B582BF4C}" name="Tabelle4" displayName="Tabelle4" ref="B13:G14" totalsRowShown="0">
  <autoFilter ref="B13:G14" xr:uid="{67C55D1B-835A-46C8-AD59-3F994D6B3ABC}"/>
  <tableColumns count="6">
    <tableColumn id="1" xr3:uid="{8AEFBACA-18C4-4995-A37A-965975A51645}" name="Count X">
      <calculatedColumnFormula>(C9*60*$A$9*10^6)/($A$17*D3*2*$A$13)</calculatedColumnFormula>
    </tableColumn>
    <tableColumn id="2" xr3:uid="{18832F35-5181-4AFD-B243-4B91817B82D5}" name="Count Y">
      <calculatedColumnFormula>(D9*60*$A$9*10^6)/($A$17*D4*2*$A$13)</calculatedColumnFormula>
    </tableColumn>
    <tableColumn id="7" xr3:uid="{B29F7C8A-831C-4C78-A997-03D5A9A68815}" name="Round Count X">
      <calculatedColumnFormula>ROUND(Tabelle4[Count X],0)</calculatedColumnFormula>
    </tableColumn>
    <tableColumn id="6" xr3:uid="{84CA259C-A402-453F-BAB0-3D1EB48C1A08}" name="Round Count Y">
      <calculatedColumnFormula>ROUND(Tabelle4[Count Y],0)</calculatedColumnFormula>
    </tableColumn>
    <tableColumn id="3" xr3:uid="{2EBF021E-6B7D-42F3-BDE9-2918EFF64504}" name="CMT X">
      <calculatedColumnFormula>C9/($A$17*$D$3*2)*60</calculatedColumnFormula>
    </tableColumn>
    <tableColumn id="4" xr3:uid="{47912DC6-63DA-440A-9DFD-9964278E4F84}" name="CMT Y">
      <calculatedColumnFormula>D9/($A$17*$D$4*2)*60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922864-5D09-467F-BB77-6CA43630CD65}" name="Tabelle6" displayName="Tabelle6" ref="B16:G17" totalsRowShown="0" tableBorderDxfId="0">
  <autoFilter ref="B16:G17" xr:uid="{FE042810-1C51-4C62-8E50-8B88FA8B7BCC}"/>
  <tableColumns count="6">
    <tableColumn id="1" xr3:uid="{1F2AB1A3-1F29-4BBA-866B-9A4E8B4F024C}" name="Fehlerzeit X">
      <calculatedColumnFormula>(Tabelle4[Round Count X]*A17*D3*2*A13)/(60*A9*10^6)</calculatedColumnFormula>
    </tableColumn>
    <tableColumn id="2" xr3:uid="{3EF8F08B-5A91-4619-BF5B-9DC7FE46C6A9}" name="Fehlerzeit Y">
      <calculatedColumnFormula>(Tabelle4[Round Count Y]*A17*D4*2*A13)/(60*A9*10^6)</calculatedColumnFormula>
    </tableColumn>
    <tableColumn id="3" xr3:uid="{54AA7928-ED0A-4D84-8690-F19061D0D61C}" name="deltaX">
      <calculatedColumnFormula>C9-B17</calculatedColumnFormula>
    </tableColumn>
    <tableColumn id="4" xr3:uid="{BC4933E0-89FE-4788-852B-7BE7FF23BD82}" name="deltaY">
      <calculatedColumnFormula>D9-C17</calculatedColumnFormula>
    </tableColumn>
    <tableColumn id="5" xr3:uid="{92DF86A0-B728-4E71-9277-149210DBC7A4}" name="Fehler in Schritten X">
      <calculatedColumnFormula>D17/(1.6*10^-5)</calculatedColumnFormula>
    </tableColumn>
    <tableColumn id="6" xr3:uid="{D07A22ED-E22D-42DB-8C81-A2FF5573B3B3}" name="Fehler in Schritten Y">
      <calculatedColumnFormula>E17/(1.6*10^-5)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0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Auswahlregister!$A$2:$A$6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5">
        <f>B2-A4*A6*1000000/A8</f>
        <v>34286</v>
      </c>
    </row>
    <row r="3" spans="1:3" x14ac:dyDescent="0.25">
      <c r="A3" t="s">
        <v>7</v>
      </c>
    </row>
    <row r="4" spans="1:3" x14ac:dyDescent="0.25">
      <c r="A4" s="1">
        <v>0.5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9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Auswahlregister!$A$2:$A$6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4"/>
  <sheetViews>
    <sheetView workbookViewId="0">
      <selection activeCell="A10" sqref="A10"/>
    </sheetView>
  </sheetViews>
  <sheetFormatPr baseColWidth="10" defaultRowHeight="15" x14ac:dyDescent="0.25"/>
  <cols>
    <col min="1" max="1" width="17.42578125" bestFit="1" customWidth="1"/>
    <col min="2" max="2" width="24.4257812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13</v>
      </c>
    </row>
    <row r="2" spans="1:4" x14ac:dyDescent="0.25">
      <c r="A2" s="1">
        <v>2</v>
      </c>
      <c r="B2" s="2">
        <f>2^A6</f>
        <v>65536</v>
      </c>
      <c r="C2" s="8">
        <f>B2-B10*A8*1000000/A10</f>
        <v>-84464</v>
      </c>
      <c r="D2" s="3">
        <f>ABS(C2-C4)</f>
        <v>0</v>
      </c>
    </row>
    <row r="3" spans="1:4" x14ac:dyDescent="0.25">
      <c r="A3" t="s">
        <v>10</v>
      </c>
      <c r="B3" t="s">
        <v>11</v>
      </c>
      <c r="C3" t="s">
        <v>16</v>
      </c>
      <c r="D3" t="s">
        <v>14</v>
      </c>
    </row>
    <row r="4" spans="1:4" x14ac:dyDescent="0.25">
      <c r="A4" s="1">
        <v>200</v>
      </c>
      <c r="B4" s="2">
        <f>A2*A4</f>
        <v>400</v>
      </c>
      <c r="C4" s="5">
        <f>ROUND(C2,0)</f>
        <v>-84464</v>
      </c>
      <c r="D4" s="4">
        <f>D2/(A6*1000000)</f>
        <v>0</v>
      </c>
    </row>
    <row r="5" spans="1:4" x14ac:dyDescent="0.25">
      <c r="A5" t="s">
        <v>3</v>
      </c>
      <c r="B5" t="s">
        <v>12</v>
      </c>
      <c r="D5" t="s">
        <v>15</v>
      </c>
    </row>
    <row r="6" spans="1:4" x14ac:dyDescent="0.25">
      <c r="A6" s="1">
        <v>16</v>
      </c>
      <c r="B6" s="2">
        <f>2*B4</f>
        <v>800</v>
      </c>
      <c r="D6" s="3">
        <f>D4*A4</f>
        <v>0</v>
      </c>
    </row>
    <row r="7" spans="1:4" x14ac:dyDescent="0.25">
      <c r="A7" t="s">
        <v>8</v>
      </c>
      <c r="B7" t="s">
        <v>17</v>
      </c>
    </row>
    <row r="8" spans="1:4" x14ac:dyDescent="0.25">
      <c r="A8" s="1">
        <v>16</v>
      </c>
      <c r="B8" s="2">
        <f>B6/60</f>
        <v>13.333333333333334</v>
      </c>
    </row>
    <row r="9" spans="1:4" x14ac:dyDescent="0.25">
      <c r="A9" t="s">
        <v>0</v>
      </c>
      <c r="B9" t="s">
        <v>7</v>
      </c>
    </row>
    <row r="10" spans="1:4" x14ac:dyDescent="0.25">
      <c r="A10" s="1">
        <v>8</v>
      </c>
      <c r="B10" s="8">
        <f>1/B8</f>
        <v>7.4999999999999997E-2</v>
      </c>
    </row>
    <row r="12" spans="1:4" x14ac:dyDescent="0.25">
      <c r="D12" s="6">
        <f>B10*A8*1000000</f>
        <v>1200000</v>
      </c>
    </row>
    <row r="14" spans="1:4" x14ac:dyDescent="0.25">
      <c r="D14" s="7"/>
    </row>
  </sheetData>
  <conditionalFormatting sqref="C2">
    <cfRule type="cellIs" dxfId="8" priority="2" operator="greaterThan">
      <formula>$B$2</formula>
    </cfRule>
    <cfRule type="cellIs" dxfId="7" priority="4" operator="lessThan">
      <formula>0</formula>
    </cfRule>
  </conditionalFormatting>
  <conditionalFormatting sqref="C4">
    <cfRule type="cellIs" dxfId="6" priority="1" operator="greaterThanOrEqual">
      <formula>$B$2</formula>
    </cfRule>
    <cfRule type="cellIs" dxfId="5" priority="3" operator="less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Auswahlregister!$A$2:$A$6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G14"/>
  <sheetViews>
    <sheetView workbookViewId="0">
      <selection activeCell="C2" sqref="C2"/>
    </sheetView>
  </sheetViews>
  <sheetFormatPr baseColWidth="10" defaultRowHeight="15" x14ac:dyDescent="0.25"/>
  <cols>
    <col min="1" max="1" width="19" bestFit="1" customWidth="1"/>
    <col min="2" max="2" width="22.7109375" bestFit="1" customWidth="1"/>
    <col min="4" max="4" width="25.28515625" bestFit="1" customWidth="1"/>
    <col min="5" max="5" width="32.28515625" bestFit="1" customWidth="1"/>
    <col min="6" max="6" width="18.42578125" bestFit="1" customWidth="1"/>
  </cols>
  <sheetData>
    <row r="1" spans="1:7" x14ac:dyDescent="0.25">
      <c r="A1" t="s">
        <v>18</v>
      </c>
      <c r="B1" t="s">
        <v>19</v>
      </c>
      <c r="C1" t="s">
        <v>6</v>
      </c>
      <c r="D1" t="s">
        <v>28</v>
      </c>
    </row>
    <row r="2" spans="1:7" x14ac:dyDescent="0.25">
      <c r="A2" s="9">
        <v>10</v>
      </c>
      <c r="B2" s="10">
        <f>(A2*A4)/A6</f>
        <v>2</v>
      </c>
      <c r="C2" s="10">
        <f>B12*A10*10^6/A12</f>
        <v>4687.5</v>
      </c>
      <c r="D2" s="11">
        <f>C4-C2</f>
        <v>0.5</v>
      </c>
      <c r="F2" s="14"/>
      <c r="G2" s="14"/>
    </row>
    <row r="3" spans="1:7" x14ac:dyDescent="0.25">
      <c r="A3" t="s">
        <v>22</v>
      </c>
      <c r="B3" t="s">
        <v>20</v>
      </c>
      <c r="C3" t="s">
        <v>26</v>
      </c>
      <c r="D3" t="s">
        <v>29</v>
      </c>
    </row>
    <row r="4" spans="1:7" x14ac:dyDescent="0.25">
      <c r="A4" s="1">
        <v>40</v>
      </c>
      <c r="B4" s="10">
        <f>B2/60</f>
        <v>3.3333333333333333E-2</v>
      </c>
      <c r="C4" s="10">
        <f>ROUNDUP(C2,0)</f>
        <v>4688</v>
      </c>
      <c r="D4">
        <f>A14*A4*2</f>
        <v>160</v>
      </c>
      <c r="F4" s="14"/>
    </row>
    <row r="5" spans="1:7" x14ac:dyDescent="0.25">
      <c r="A5" t="s">
        <v>10</v>
      </c>
      <c r="B5" t="s">
        <v>2</v>
      </c>
      <c r="D5" t="s">
        <v>30</v>
      </c>
    </row>
    <row r="6" spans="1:7" x14ac:dyDescent="0.25">
      <c r="A6" s="1">
        <v>200</v>
      </c>
      <c r="B6" s="10">
        <f>2^A8</f>
        <v>65536</v>
      </c>
      <c r="D6">
        <f>D4*D2</f>
        <v>80</v>
      </c>
    </row>
    <row r="7" spans="1:7" x14ac:dyDescent="0.25">
      <c r="A7" t="s">
        <v>21</v>
      </c>
      <c r="B7" t="s">
        <v>24</v>
      </c>
      <c r="D7" t="s">
        <v>31</v>
      </c>
    </row>
    <row r="8" spans="1:7" x14ac:dyDescent="0.25">
      <c r="A8" s="1">
        <v>16</v>
      </c>
      <c r="B8" s="10">
        <f>A2*A4</f>
        <v>400</v>
      </c>
      <c r="D8">
        <f>D6/2</f>
        <v>40</v>
      </c>
    </row>
    <row r="9" spans="1:7" x14ac:dyDescent="0.25">
      <c r="A9" t="s">
        <v>23</v>
      </c>
      <c r="B9" t="s">
        <v>25</v>
      </c>
    </row>
    <row r="10" spans="1:7" x14ac:dyDescent="0.25">
      <c r="A10" s="1">
        <v>16</v>
      </c>
      <c r="B10" s="10">
        <f>B8*2/60</f>
        <v>13.333333333333334</v>
      </c>
      <c r="D10">
        <f>0.008078/0.020194</f>
        <v>0.40001980786372188</v>
      </c>
    </row>
    <row r="11" spans="1:7" x14ac:dyDescent="0.25">
      <c r="A11" t="s">
        <v>0</v>
      </c>
      <c r="B11" t="s">
        <v>7</v>
      </c>
    </row>
    <row r="12" spans="1:7" x14ac:dyDescent="0.25">
      <c r="A12" s="1">
        <v>256</v>
      </c>
      <c r="B12" s="10">
        <f>1/B10</f>
        <v>7.4999999999999997E-2</v>
      </c>
    </row>
    <row r="13" spans="1:7" x14ac:dyDescent="0.25">
      <c r="A13" t="s">
        <v>27</v>
      </c>
    </row>
    <row r="14" spans="1:7" x14ac:dyDescent="0.25">
      <c r="A14">
        <v>2</v>
      </c>
    </row>
  </sheetData>
  <conditionalFormatting sqref="F2">
    <cfRule type="cellIs" dxfId="4" priority="4" operator="greaterThanOrEqual">
      <formula>1</formula>
    </cfRule>
  </conditionalFormatting>
  <conditionalFormatting sqref="F4">
    <cfRule type="cellIs" dxfId="3" priority="3" operator="greaterThanOrEqual">
      <formula>1</formula>
    </cfRule>
  </conditionalFormatting>
  <conditionalFormatting sqref="C2">
    <cfRule type="cellIs" dxfId="2" priority="2" operator="lessThanOrEqual">
      <formula>0</formula>
    </cfRule>
  </conditionalFormatting>
  <conditionalFormatting sqref="C4">
    <cfRule type="cellIs" dxfId="1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DF14-E874-4269-A598-FA5C622BD28D}">
          <x14:formula1>
            <xm:f>Auswahlregister!$A:$A</xm:f>
          </x14:formula1>
          <xm:sqref>A12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02D4-CFD4-40AB-BA86-81A9FE145DC6}">
  <dimension ref="A1:J17"/>
  <sheetViews>
    <sheetView tabSelected="1" topLeftCell="A2" zoomScale="98" workbookViewId="0">
      <selection activeCell="A8" sqref="A8"/>
    </sheetView>
  </sheetViews>
  <sheetFormatPr baseColWidth="10" defaultRowHeight="15" x14ac:dyDescent="0.25"/>
  <cols>
    <col min="1" max="1" width="19" bestFit="1" customWidth="1"/>
    <col min="2" max="3" width="12.85546875" customWidth="1"/>
    <col min="4" max="4" width="13.28515625" customWidth="1"/>
    <col min="5" max="5" width="15.140625" customWidth="1"/>
    <col min="6" max="6" width="19.85546875" customWidth="1"/>
    <col min="7" max="7" width="21.28515625" customWidth="1"/>
    <col min="8" max="8" width="13.28515625" bestFit="1" customWidth="1"/>
    <col min="9" max="9" width="13.140625" bestFit="1" customWidth="1"/>
    <col min="10" max="10" width="14.28515625" customWidth="1"/>
  </cols>
  <sheetData>
    <row r="1" spans="1:10" x14ac:dyDescent="0.25">
      <c r="B1" s="18" t="s">
        <v>35</v>
      </c>
      <c r="C1" s="18"/>
      <c r="D1" s="18"/>
      <c r="E1" s="17"/>
      <c r="G1" s="18" t="s">
        <v>39</v>
      </c>
      <c r="H1" s="18"/>
      <c r="I1" s="18"/>
    </row>
    <row r="2" spans="1:10" x14ac:dyDescent="0.25">
      <c r="B2" t="s">
        <v>32</v>
      </c>
      <c r="C2" t="s">
        <v>33</v>
      </c>
      <c r="D2" t="s">
        <v>34</v>
      </c>
      <c r="E2" t="s">
        <v>44</v>
      </c>
      <c r="H2" t="s">
        <v>36</v>
      </c>
      <c r="I2" t="s">
        <v>37</v>
      </c>
      <c r="J2" t="s">
        <v>38</v>
      </c>
    </row>
    <row r="3" spans="1:10" x14ac:dyDescent="0.25">
      <c r="B3" s="13">
        <v>0</v>
      </c>
      <c r="C3" s="13">
        <v>0.3</v>
      </c>
      <c r="D3" s="13">
        <f>C3-B3</f>
        <v>0.3</v>
      </c>
      <c r="E3" s="19" t="s">
        <v>45</v>
      </c>
      <c r="F3" s="16"/>
      <c r="H3" t="s">
        <v>42</v>
      </c>
      <c r="I3" t="s">
        <v>42</v>
      </c>
      <c r="J3" t="s">
        <v>42</v>
      </c>
    </row>
    <row r="4" spans="1:10" x14ac:dyDescent="0.25">
      <c r="B4" s="13">
        <v>0</v>
      </c>
      <c r="C4" s="13">
        <v>0.7</v>
      </c>
      <c r="D4" s="13">
        <f>C4-B4</f>
        <v>0.7</v>
      </c>
      <c r="E4" s="13">
        <f>SQRT(D3^2+Tabelle1[[#This Row],[Res. Vektor]]^2)</f>
        <v>0.76157731058639078</v>
      </c>
      <c r="F4" s="16"/>
      <c r="H4">
        <f>ACOS((D3*1+D4*0)/(SQRT(D3^2+D4^2)*SQRT(1^2+0^2)))</f>
        <v>1.1659045405098132</v>
      </c>
      <c r="I4">
        <f>COS(H4)*A7</f>
        <v>47.27031582950012</v>
      </c>
      <c r="J4">
        <f>SIN(H4)*A7</f>
        <v>110.29740360216695</v>
      </c>
    </row>
    <row r="6" spans="1:10" x14ac:dyDescent="0.25">
      <c r="A6" s="15" t="s">
        <v>18</v>
      </c>
    </row>
    <row r="7" spans="1:10" x14ac:dyDescent="0.25">
      <c r="A7" s="20">
        <v>120</v>
      </c>
      <c r="C7" t="s">
        <v>40</v>
      </c>
      <c r="D7" t="s">
        <v>41</v>
      </c>
      <c r="E7" t="s">
        <v>43</v>
      </c>
    </row>
    <row r="8" spans="1:10" x14ac:dyDescent="0.25">
      <c r="A8" s="13" t="s">
        <v>48</v>
      </c>
      <c r="C8" t="s">
        <v>53</v>
      </c>
      <c r="D8" t="s">
        <v>53</v>
      </c>
      <c r="E8" t="s">
        <v>53</v>
      </c>
    </row>
    <row r="9" spans="1:10" x14ac:dyDescent="0.25">
      <c r="A9" s="20">
        <v>16</v>
      </c>
      <c r="C9">
        <f>D3/I4</f>
        <v>6.346477588219923E-3</v>
      </c>
      <c r="D9">
        <f>D4/J4</f>
        <v>6.346477588219923E-3</v>
      </c>
      <c r="E9">
        <f>E4/A7</f>
        <v>6.346477588219923E-3</v>
      </c>
    </row>
    <row r="10" spans="1:10" x14ac:dyDescent="0.25">
      <c r="A10" s="13" t="s">
        <v>52</v>
      </c>
    </row>
    <row r="11" spans="1:10" x14ac:dyDescent="0.25">
      <c r="A11" s="20">
        <v>16</v>
      </c>
    </row>
    <row r="12" spans="1:10" x14ac:dyDescent="0.25">
      <c r="A12" s="13" t="s">
        <v>49</v>
      </c>
    </row>
    <row r="13" spans="1:10" x14ac:dyDescent="0.25">
      <c r="A13" s="20">
        <v>64</v>
      </c>
      <c r="B13" t="s">
        <v>46</v>
      </c>
      <c r="C13" t="s">
        <v>47</v>
      </c>
      <c r="D13" t="s">
        <v>56</v>
      </c>
      <c r="E13" t="s">
        <v>57</v>
      </c>
      <c r="F13" t="s">
        <v>54</v>
      </c>
      <c r="G13" t="s">
        <v>55</v>
      </c>
    </row>
    <row r="14" spans="1:10" x14ac:dyDescent="0.25">
      <c r="A14" s="13" t="s">
        <v>50</v>
      </c>
      <c r="B14">
        <f>(C9*60*$A$9*10^6)/($A$17*D3*2*$A$13)</f>
        <v>198.32742463187259</v>
      </c>
      <c r="C14">
        <f>(D9*60*$A$9*10^6)/($A$17*D4*2*$A$13)</f>
        <v>84.997467699373971</v>
      </c>
      <c r="D14">
        <f>ROUND(Tabelle4[Count X],0)</f>
        <v>198</v>
      </c>
      <c r="E14">
        <f>ROUND(Tabelle4[Count Y],0)</f>
        <v>85</v>
      </c>
      <c r="F14">
        <f>C9/($A$17*$D$3*2)*60</f>
        <v>7.9330969852749037E-4</v>
      </c>
      <c r="G14">
        <f>D9/($A$17*$D$4*2)*60</f>
        <v>3.3998987079749587E-4</v>
      </c>
    </row>
    <row r="15" spans="1:10" x14ac:dyDescent="0.25">
      <c r="A15" s="20">
        <v>800</v>
      </c>
    </row>
    <row r="16" spans="1:10" x14ac:dyDescent="0.25">
      <c r="A16" s="12" t="s">
        <v>51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63</v>
      </c>
    </row>
    <row r="17" spans="1:7" x14ac:dyDescent="0.25">
      <c r="A17" s="21">
        <v>800</v>
      </c>
      <c r="B17">
        <f>(Tabelle4[Round Count X]*A17*D3*2*A13)/(60*A9*10^6)</f>
        <v>6.3359999999999996E-3</v>
      </c>
      <c r="C17">
        <f>(Tabelle4[Round Count Y]*A17*D4*2*A13)/(60*A9*10^6)</f>
        <v>6.3466666666666663E-3</v>
      </c>
      <c r="D17">
        <f>C9-B17</f>
        <v>1.0477588219923346E-5</v>
      </c>
      <c r="E17">
        <f>D9-C17</f>
        <v>-1.8907844674329044E-7</v>
      </c>
      <c r="F17">
        <f>D17/(1.6*10^-5)</f>
        <v>0.65484926374520902</v>
      </c>
      <c r="G17">
        <f>E17/(1.6*10^-5)</f>
        <v>-1.1817402921455651E-2</v>
      </c>
    </row>
  </sheetData>
  <mergeCells count="2">
    <mergeCell ref="B1:D1"/>
    <mergeCell ref="G1:I1"/>
  </mergeCells>
  <pageMargins left="0.7" right="0.7" top="0.78740157499999996" bottom="0.78740157499999996" header="0.3" footer="0.3"/>
  <drawing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409D2A-91E8-4117-B7D3-A410409ADE36}">
          <x14:formula1>
            <xm:f>Auswahlregister!$A:$A</xm:f>
          </x14:formula1>
          <xm:sqref>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548C-30BC-4945-AB9E-15C123ADB0C9}">
  <dimension ref="A1:A6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8</v>
      </c>
    </row>
    <row r="4" spans="1:1" x14ac:dyDescent="0.25">
      <c r="A4">
        <v>64</v>
      </c>
    </row>
    <row r="5" spans="1:1" x14ac:dyDescent="0.25">
      <c r="A5">
        <v>256</v>
      </c>
    </row>
    <row r="6" spans="1:1" x14ac:dyDescent="0.25">
      <c r="A6">
        <v>1024</v>
      </c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Timer Overflow</vt:lpstr>
      <vt:lpstr>CTC</vt:lpstr>
      <vt:lpstr>RPM in CTC</vt:lpstr>
      <vt:lpstr>Vorschub</vt:lpstr>
      <vt:lpstr>XY Motor</vt:lpstr>
      <vt:lpstr>Auswahlregister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2018-11-29T22:56:47Z</dcterms:modified>
</cp:coreProperties>
</file>