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2505" yWindow="105" windowWidth="20880" windowHeight="9825" activeTab="1"/>
  </bookViews>
  <sheets>
    <sheet name="Identification projet" sheetId="12" r:id="rId1"/>
    <sheet name="Notation Sit1 candidat" sheetId="2" r:id="rId2"/>
    <sheet name="Notation Sit2 candidat" sheetId="13" r:id="rId3"/>
  </sheets>
  <definedNames>
    <definedName name="_xlnm.Print_Area" localSheetId="1">'Notation Sit1 candidat'!$A$1:$J$42</definedName>
    <definedName name="_xlnm.Print_Area" localSheetId="2">'Notation Sit2 candidat'!$A$1:$J$39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2" l="1"/>
  <c r="L28" i="2"/>
  <c r="K28" i="2"/>
  <c r="L27" i="2"/>
  <c r="L26" i="2"/>
  <c r="L25" i="2"/>
  <c r="L23" i="2"/>
  <c r="K23" i="2"/>
  <c r="L22" i="2"/>
  <c r="L21" i="2"/>
  <c r="L20" i="2"/>
  <c r="L24" i="2" l="1"/>
  <c r="I25" i="2" s="1"/>
  <c r="M27" i="2" s="1"/>
  <c r="L19" i="2"/>
  <c r="I20" i="2" s="1"/>
  <c r="M22" i="2" s="1"/>
  <c r="C13" i="12"/>
  <c r="C16" i="12"/>
  <c r="M25" i="2" l="1"/>
  <c r="M26" i="2"/>
  <c r="M28" i="2"/>
  <c r="M20" i="2"/>
  <c r="M21" i="2"/>
  <c r="M23" i="2"/>
  <c r="L25" i="13"/>
  <c r="L24" i="13"/>
  <c r="L22" i="13"/>
  <c r="L21" i="13"/>
  <c r="L19" i="13"/>
  <c r="K19" i="13"/>
  <c r="L18" i="13"/>
  <c r="L17" i="13"/>
  <c r="L16" i="13"/>
  <c r="M14" i="13"/>
  <c r="L14" i="13"/>
  <c r="K14" i="13"/>
  <c r="M13" i="13"/>
  <c r="L13" i="13"/>
  <c r="M12" i="13"/>
  <c r="L12" i="13"/>
  <c r="L11" i="13"/>
  <c r="M9" i="13"/>
  <c r="L9" i="13"/>
  <c r="K9" i="13"/>
  <c r="M8" i="13"/>
  <c r="L8" i="13"/>
  <c r="M7" i="13"/>
  <c r="L7" i="13"/>
  <c r="L6" i="13"/>
  <c r="D3" i="13"/>
  <c r="D2" i="13"/>
  <c r="B2" i="13"/>
  <c r="F1" i="13"/>
  <c r="A1" i="13"/>
  <c r="F1" i="2"/>
  <c r="A1" i="2"/>
  <c r="D3" i="2"/>
  <c r="B2" i="2"/>
  <c r="D2" i="2"/>
  <c r="M19" i="2" l="1"/>
  <c r="J19" i="2" s="1"/>
  <c r="M24" i="2"/>
  <c r="L5" i="13"/>
  <c r="I6" i="13" s="1"/>
  <c r="M6" i="13" s="1"/>
  <c r="M5" i="13" s="1"/>
  <c r="J5" i="13" s="1"/>
  <c r="L20" i="13"/>
  <c r="I21" i="13" s="1"/>
  <c r="L23" i="13"/>
  <c r="I24" i="13" s="1"/>
  <c r="M24" i="13" s="1"/>
  <c r="L10" i="13"/>
  <c r="I11" i="13" s="1"/>
  <c r="M11" i="13" s="1"/>
  <c r="M10" i="13" s="1"/>
  <c r="J10" i="13" s="1"/>
  <c r="L15" i="13"/>
  <c r="I16" i="13" s="1"/>
  <c r="M18" i="13" s="1"/>
  <c r="L18" i="2"/>
  <c r="L17" i="2"/>
  <c r="L16" i="2"/>
  <c r="L13" i="2"/>
  <c r="L12" i="2"/>
  <c r="L11" i="2"/>
  <c r="M12" i="2"/>
  <c r="M13" i="2"/>
  <c r="M14" i="2"/>
  <c r="L14" i="2"/>
  <c r="K14" i="2"/>
  <c r="K9" i="2"/>
  <c r="L9" i="2"/>
  <c r="M9" i="2" s="1"/>
  <c r="L8" i="2"/>
  <c r="L7" i="2"/>
  <c r="M7" i="2" s="1"/>
  <c r="L6" i="2"/>
  <c r="J24" i="2" l="1"/>
  <c r="M16" i="13"/>
  <c r="M17" i="13"/>
  <c r="M19" i="13"/>
  <c r="M25" i="13"/>
  <c r="M23" i="13" s="1"/>
  <c r="M22" i="13"/>
  <c r="M21" i="13"/>
  <c r="M8" i="2"/>
  <c r="M15" i="13" l="1"/>
  <c r="J15" i="13" s="1"/>
  <c r="J23" i="13"/>
  <c r="M20" i="13"/>
  <c r="J20" i="13" s="1"/>
  <c r="L10" i="2"/>
  <c r="I11" i="2" s="1"/>
  <c r="M11" i="2" s="1"/>
  <c r="L15" i="2"/>
  <c r="I16" i="2" s="1"/>
  <c r="L5" i="2"/>
  <c r="M26" i="13" l="1"/>
  <c r="E27" i="13" s="1"/>
  <c r="M16" i="2"/>
  <c r="M18" i="2"/>
  <c r="M17" i="2"/>
  <c r="I6" i="2"/>
  <c r="M6" i="2" s="1"/>
  <c r="M10" i="2"/>
  <c r="M15" i="2" l="1"/>
  <c r="J10" i="2"/>
  <c r="M5" i="2"/>
  <c r="J5" i="2" s="1"/>
  <c r="J15" i="2" l="1"/>
  <c r="M29" i="2"/>
  <c r="E30" i="2" l="1"/>
</calcChain>
</file>

<file path=xl/sharedStrings.xml><?xml version="1.0" encoding="utf-8"?>
<sst xmlns="http://schemas.openxmlformats.org/spreadsheetml/2006/main" count="131" uniqueCount="96">
  <si>
    <t xml:space="preserve">Nom : </t>
  </si>
  <si>
    <t xml:space="preserve">Prénom : 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</si>
  <si>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</si>
  <si>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</si>
  <si>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</si>
  <si>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Note</t>
  </si>
  <si>
    <t>Eval</t>
  </si>
  <si>
    <t>Err</t>
  </si>
  <si>
    <t xml:space="preserve"> /20</t>
  </si>
  <si>
    <t>Note sur 20 proposée au jury*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</si>
  <si>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</si>
  <si>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</si>
  <si>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</si>
  <si>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</si>
  <si>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</si>
  <si>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CO5.1</t>
  </si>
  <si>
    <t>CO5.2</t>
  </si>
  <si>
    <t>Electronique et communication</t>
  </si>
  <si>
    <t xml:space="preserve"> </t>
  </si>
  <si>
    <t>Préparer la solution et le plan d’action</t>
  </si>
  <si>
    <t>Effectuer la recette d’un produit avec le client</t>
  </si>
  <si>
    <t>Mettre en oeuvre une solution matérielle/logicielle en situation</t>
  </si>
  <si>
    <t>C05.3</t>
  </si>
  <si>
    <t>Les contraintes liées au client (horaires, nuisances sonores, qualité de la relation …) sont respectées.</t>
  </si>
  <si>
    <t>Les normes métier et les procédures sont respectées.</t>
  </si>
  <si>
    <t>Les résultats de test sont conformes aux spécifications des procédures d'installation.</t>
  </si>
  <si>
    <t>Le système ou le service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</si>
  <si>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</si>
  <si>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</si>
  <si>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1</t>
  </si>
  <si>
    <t>2</t>
  </si>
  <si>
    <t>3</t>
  </si>
  <si>
    <t>4</t>
  </si>
  <si>
    <t>◄</t>
  </si>
  <si>
    <t>** Le calcul de la note ne peut pas s'effectuer tant qu'il y a "◄" dans la colonne I</t>
  </si>
  <si>
    <t>BTS Systèmes Numériques</t>
  </si>
  <si>
    <t>Etablissement</t>
  </si>
  <si>
    <t>Candidat</t>
  </si>
  <si>
    <t>Session</t>
  </si>
  <si>
    <t>20xx</t>
  </si>
  <si>
    <t>Prénom :</t>
  </si>
  <si>
    <t>Epreuve E5</t>
  </si>
  <si>
    <t>Evaluateurs</t>
  </si>
  <si>
    <t>Note sur 20</t>
  </si>
  <si>
    <t>Nom</t>
  </si>
  <si>
    <t>Prénom</t>
  </si>
  <si>
    <t>Fonction</t>
  </si>
  <si>
    <t>Première situation</t>
  </si>
  <si>
    <t>Situations
d'évaluation</t>
  </si>
  <si>
    <t>Seconde situation</t>
  </si>
  <si>
    <t>Note de l'épreuve E5</t>
  </si>
  <si>
    <t>Superviser le fonctionnement d’un produit matériel/logiciel</t>
  </si>
  <si>
    <t>L’outil de supervision est configuré pour générer les fichiers de journalisation, de supervision et les alertes.</t>
  </si>
  <si>
    <t>Les informations ciblées sont localisées dans les enregistrements des fichiers de supervision.</t>
  </si>
  <si>
    <t>Le mécanisme producteur communique avec le système récepteur.</t>
  </si>
  <si>
    <t>CO6.1</t>
  </si>
  <si>
    <t>Analyser les comptes rendus d’exploitation</t>
  </si>
  <si>
    <t>Les informations utiles à l’exploitation sont accessibles dans le système récepteur.  Les informations issues de l’outil de supervision sont synthétisées et analysées.</t>
  </si>
  <si>
    <t>CO6.2</t>
  </si>
  <si>
    <t>Les informations issues de l’outil de supervision relatives aux défauts sont identifiées.</t>
  </si>
  <si>
    <t>Les causes des défauts sont identifiées et une proposition de solution est avancée.</t>
  </si>
  <si>
    <t>Le document produit permet une maintenance préventive et curative du système.</t>
  </si>
  <si>
    <t>Diagnostiquer les causes d’un dysfonctionnement</t>
  </si>
  <si>
    <t>Les paramètres sont identifiés.</t>
  </si>
  <si>
    <t>L’état de fonctionnement de l’appareil est identifié.</t>
  </si>
  <si>
    <t>Un diagnostic est établi.</t>
  </si>
  <si>
    <t>C07.1</t>
  </si>
  <si>
    <t>C07.3</t>
  </si>
  <si>
    <t>Dépanner une installation matérielle/logicielle</t>
  </si>
  <si>
    <t>Assurer la traçabilité</t>
  </si>
  <si>
    <t>C07.4</t>
  </si>
  <si>
    <t>Option Informatique et Réseau</t>
  </si>
  <si>
    <r>
      <rPr>
        <b/>
        <sz val="10"/>
        <rFont val="Arial"/>
        <family val="2"/>
      </rPr>
      <t>Détermination de la note</t>
    </r>
    <r>
      <rPr>
        <sz val="10"/>
        <rFont val="Arial"/>
        <family val="2"/>
      </rPr>
      <t xml:space="preserve">
• pour la première situation d’évaluation : [(Note_C5.1 + Note _C5.2 + Note _C5.3 + Note _C5.4 + Note C5.5) /19]*20
• pour la seconde situation d’évaluation : [(Note _C6.1 + Note _C6.2 + Note _C7.1+ Note _C7.3+ Note _C7.4) /16]*20
• pour l’épreuve E5 : ( Note_première_situation + Note_seconde_situation) /2
</t>
    </r>
  </si>
  <si>
    <t>Les Tâches professionnelles à réaliser et les ressources nécessaires (matériel, sous-traitance, etc.) sont estimées.</t>
  </si>
  <si>
    <t>Les commandes d'approvisionnement ont été programmées et réceptionnées. Le rangement du matériel est organisé en vue de son déplacement.</t>
  </si>
  <si>
    <t>La solution est mise en œuvre sur une machine virtuelle. Un mécanisme de sécurisation des données est utilisé. La procédure d'installation sur site est rédigée.</t>
  </si>
  <si>
    <t xml:space="preserve">Les plannings d'exécution sont créés. Le livrable à chaque jalon est défini. </t>
  </si>
  <si>
    <t xml:space="preserve">La solution est mise en œuvre. </t>
  </si>
  <si>
    <t xml:space="preserve">Installer un système d’exploitation et/ou une bibliothèque logicielle </t>
  </si>
  <si>
    <t>C05.4</t>
  </si>
  <si>
    <t>Le système d'exploitation ou la bibliothèque est identifié</t>
  </si>
  <si>
    <t>Une documentation utilisateur est rédigée.</t>
  </si>
  <si>
    <t>L'installation est paramétrée en fonction des caractéristiques du support matériel.</t>
  </si>
  <si>
    <t>Le système d'exploitation est configuré.</t>
  </si>
  <si>
    <t>C05.5</t>
  </si>
  <si>
    <t xml:space="preserve">Installer un dispositif de correction et/ou mise à jour de logiciel  </t>
  </si>
  <si>
    <t>Les services n’ont pas été interrompus inutilement.</t>
  </si>
  <si>
    <t>Un compte rendu d’intervention est fourni.</t>
  </si>
  <si>
    <t>Les interventions sont consignées correctement</t>
  </si>
  <si>
    <t>L’installation du correctif ou de la mise à jour est effectif.</t>
  </si>
  <si>
    <t>Les données sont acquises et disponibles.</t>
  </si>
  <si>
    <t>Les vulnérabilités et/ou les dysfonctionnements du système sont analysés.</t>
  </si>
  <si>
    <t>L’application des procédures de dépannage ou de relance de services ou d’applicatifs.</t>
  </si>
  <si>
    <t>La remise en service est nominale.</t>
  </si>
  <si>
    <t>Les outils sont correctement mis en place.</t>
  </si>
  <si>
    <t>Les opérations sont tracées.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</si>
</sst>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2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theme="7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42"/>
      </patternFill>
    </fill>
    <fill>
      <patternFill patternType="solid">
        <fgColor theme="4" tint="0.79998168889431442"/>
        <bgColor indexed="26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 indent="1"/>
    </xf>
    <xf numFmtId="0" fontId="7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9" fontId="17" fillId="0" borderId="0" xfId="0" applyNumberFormat="1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top" wrapText="1"/>
    </xf>
    <xf numFmtId="0" fontId="18" fillId="0" borderId="0" xfId="0" applyFont="1" applyBorder="1" applyAlignment="1" applyProtection="1">
      <alignment vertical="top" wrapText="1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0" xfId="0" applyFont="1" applyFill="1" applyBorder="1" applyAlignment="1" applyProtection="1">
      <alignment horizontal="center" vertical="top" wrapText="1"/>
    </xf>
    <xf numFmtId="0" fontId="1" fillId="0" borderId="1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</xf>
    <xf numFmtId="49" fontId="11" fillId="0" borderId="0" xfId="0" applyNumberFormat="1" applyFont="1" applyFill="1" applyBorder="1" applyAlignment="1" applyProtection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11" fillId="0" borderId="21" xfId="0" applyFont="1" applyBorder="1" applyAlignment="1" applyProtection="1">
      <alignment horizontal="center" vertical="center"/>
    </xf>
    <xf numFmtId="49" fontId="11" fillId="0" borderId="22" xfId="0" applyNumberFormat="1" applyFont="1" applyBorder="1" applyAlignment="1" applyProtection="1">
      <alignment horizontal="center" vertical="center"/>
    </xf>
    <xf numFmtId="49" fontId="11" fillId="0" borderId="23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</xf>
    <xf numFmtId="2" fontId="23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 vertical="center"/>
    </xf>
    <xf numFmtId="10" fontId="23" fillId="0" borderId="0" xfId="0" applyNumberFormat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/>
    </xf>
    <xf numFmtId="0" fontId="23" fillId="0" borderId="0" xfId="0" applyFont="1" applyAlignment="1">
      <alignment horizontal="center"/>
    </xf>
    <xf numFmtId="0" fontId="1" fillId="0" borderId="44" xfId="0" applyFont="1" applyBorder="1" applyAlignment="1" applyProtection="1">
      <alignment horizontal="right" vertical="center"/>
    </xf>
    <xf numFmtId="0" fontId="5" fillId="5" borderId="0" xfId="0" applyFont="1" applyFill="1" applyBorder="1" applyAlignment="1" applyProtection="1">
      <alignment vertical="center" wrapText="1"/>
    </xf>
    <xf numFmtId="0" fontId="12" fillId="0" borderId="46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1" fillId="9" borderId="0" xfId="0" applyFont="1" applyFill="1" applyBorder="1" applyAlignment="1" applyProtection="1">
      <alignment horizontal="center" vertical="center"/>
      <protection locked="0"/>
    </xf>
    <xf numFmtId="0" fontId="1" fillId="9" borderId="34" xfId="0" applyFont="1" applyFill="1" applyBorder="1" applyAlignment="1" applyProtection="1">
      <alignment horizontal="center" vertical="center"/>
      <protection locked="0"/>
    </xf>
    <xf numFmtId="0" fontId="24" fillId="6" borderId="37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4" borderId="34" xfId="0" applyFont="1" applyFill="1" applyBorder="1" applyAlignment="1" applyProtection="1">
      <alignment horizontal="center" vertical="center" wrapText="1"/>
      <protection locked="0"/>
    </xf>
    <xf numFmtId="0" fontId="1" fillId="0" borderId="54" xfId="0" applyFont="1" applyBorder="1" applyAlignment="1" applyProtection="1">
      <alignment horizontal="right" vertical="center"/>
    </xf>
    <xf numFmtId="0" fontId="24" fillId="6" borderId="55" xfId="0" applyFont="1" applyFill="1" applyBorder="1" applyAlignment="1" applyProtection="1">
      <alignment horizontal="left" vertical="center"/>
    </xf>
    <xf numFmtId="0" fontId="5" fillId="5" borderId="25" xfId="0" applyFont="1" applyFill="1" applyBorder="1" applyAlignment="1" applyProtection="1">
      <alignment vertical="center" wrapText="1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57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9" borderId="33" xfId="0" applyFont="1" applyFill="1" applyBorder="1" applyAlignment="1" applyProtection="1">
      <alignment horizontal="center" vertical="center"/>
      <protection locked="0"/>
    </xf>
    <xf numFmtId="0" fontId="1" fillId="9" borderId="58" xfId="0" applyFont="1" applyFill="1" applyBorder="1" applyAlignment="1" applyProtection="1">
      <alignment horizontal="center" vertical="center"/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9" borderId="50" xfId="0" applyFont="1" applyFill="1" applyBorder="1" applyAlignment="1" applyProtection="1">
      <alignment horizontal="center" vertical="center"/>
      <protection locked="0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/>
    </xf>
    <xf numFmtId="0" fontId="25" fillId="0" borderId="0" xfId="0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/>
    </xf>
    <xf numFmtId="0" fontId="25" fillId="0" borderId="0" xfId="0" applyFont="1" applyFill="1" applyProtection="1"/>
    <xf numFmtId="0" fontId="0" fillId="0" borderId="0" xfId="0" applyFont="1" applyBorder="1" applyAlignment="1">
      <alignment horizontal="center" vertical="center"/>
    </xf>
    <xf numFmtId="0" fontId="7" fillId="0" borderId="47" xfId="0" applyFont="1" applyBorder="1" applyAlignment="1"/>
    <xf numFmtId="49" fontId="11" fillId="0" borderId="42" xfId="0" applyNumberFormat="1" applyFont="1" applyFill="1" applyBorder="1" applyAlignment="1" applyProtection="1">
      <alignment horizontal="center" vertical="center"/>
    </xf>
    <xf numFmtId="9" fontId="3" fillId="0" borderId="62" xfId="0" applyNumberFormat="1" applyFont="1" applyBorder="1" applyAlignment="1" applyProtection="1">
      <alignment vertical="center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1" fillId="9" borderId="41" xfId="0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7" fillId="0" borderId="3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9" fillId="0" borderId="34" xfId="0" applyFon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left" wrapText="1"/>
    </xf>
    <xf numFmtId="0" fontId="0" fillId="0" borderId="34" xfId="0" applyBorder="1" applyAlignment="1">
      <alignment horizontal="left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43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41" xfId="0" applyFont="1" applyFill="1" applyBorder="1" applyAlignment="1" applyProtection="1">
      <alignment horizontal="center" vertical="center" wrapText="1"/>
    </xf>
    <xf numFmtId="0" fontId="11" fillId="6" borderId="37" xfId="0" applyFont="1" applyFill="1" applyBorder="1" applyAlignment="1" applyProtection="1">
      <alignment horizontal="center" vertical="center"/>
    </xf>
    <xf numFmtId="0" fontId="11" fillId="6" borderId="56" xfId="0" applyFont="1" applyFill="1" applyBorder="1" applyAlignment="1" applyProtection="1">
      <alignment horizontal="center" vertical="center"/>
    </xf>
    <xf numFmtId="0" fontId="3" fillId="0" borderId="38" xfId="0" applyNumberFormat="1" applyFont="1" applyBorder="1" applyAlignment="1" applyProtection="1">
      <alignment horizontal="center" vertical="center"/>
    </xf>
    <xf numFmtId="0" fontId="3" fillId="0" borderId="39" xfId="0" applyNumberFormat="1" applyFont="1" applyBorder="1" applyAlignment="1" applyProtection="1">
      <alignment horizontal="center" vertical="center"/>
    </xf>
    <xf numFmtId="0" fontId="3" fillId="0" borderId="40" xfId="0" applyNumberFormat="1" applyFont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 indent="1"/>
    </xf>
    <xf numFmtId="0" fontId="1" fillId="0" borderId="20" xfId="0" applyFont="1" applyBorder="1" applyAlignment="1" applyProtection="1">
      <alignment horizontal="center" vertical="center"/>
    </xf>
    <xf numFmtId="0" fontId="1" fillId="0" borderId="52" xfId="0" applyFont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1" fillId="0" borderId="31" xfId="0" applyFont="1" applyFill="1" applyBorder="1" applyAlignment="1" applyProtection="1">
      <alignment horizontal="center" vertical="center" wrapText="1"/>
    </xf>
    <xf numFmtId="0" fontId="1" fillId="0" borderId="53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</xf>
    <xf numFmtId="164" fontId="7" fillId="0" borderId="5" xfId="0" applyNumberFormat="1" applyFont="1" applyFill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164" fontId="7" fillId="8" borderId="6" xfId="0" applyNumberFormat="1" applyFont="1" applyFill="1" applyBorder="1" applyAlignment="1" applyProtection="1">
      <alignment horizontal="center" vertical="center"/>
      <protection locked="0"/>
    </xf>
    <xf numFmtId="164" fontId="7" fillId="8" borderId="19" xfId="0" applyNumberFormat="1" applyFont="1" applyFill="1" applyBorder="1" applyAlignment="1" applyProtection="1">
      <alignment horizontal="center" vertical="center"/>
      <protection locked="0"/>
    </xf>
    <xf numFmtId="0" fontId="7" fillId="8" borderId="19" xfId="0" applyFont="1" applyFill="1" applyBorder="1" applyAlignment="1" applyProtection="1">
      <alignment horizontal="center" vertical="center"/>
    </xf>
    <xf numFmtId="0" fontId="7" fillId="8" borderId="7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center" vertical="center"/>
    </xf>
    <xf numFmtId="0" fontId="1" fillId="10" borderId="18" xfId="0" applyFont="1" applyFill="1" applyBorder="1" applyAlignment="1" applyProtection="1">
      <alignment horizontal="center" vertical="center"/>
    </xf>
    <xf numFmtId="0" fontId="2" fillId="10" borderId="18" xfId="0" applyFont="1" applyFill="1" applyBorder="1" applyAlignment="1" applyProtection="1">
      <alignment horizontal="center" vertical="center"/>
    </xf>
    <xf numFmtId="0" fontId="2" fillId="10" borderId="9" xfId="0" applyFont="1" applyFill="1" applyBorder="1" applyAlignment="1" applyProtection="1">
      <alignment horizontal="center" vertical="center"/>
    </xf>
    <xf numFmtId="0" fontId="18" fillId="0" borderId="16" xfId="0" applyFont="1" applyBorder="1" applyAlignment="1" applyProtection="1">
      <alignment vertical="top" wrapText="1"/>
      <protection locked="0"/>
    </xf>
    <xf numFmtId="0" fontId="18" fillId="0" borderId="5" xfId="0" applyFont="1" applyBorder="1" applyAlignment="1" applyProtection="1">
      <alignment vertical="top" wrapText="1"/>
      <protection locked="0"/>
    </xf>
    <xf numFmtId="0" fontId="18" fillId="0" borderId="17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horizontal="left" vertical="center"/>
    </xf>
    <xf numFmtId="0" fontId="0" fillId="0" borderId="14" xfId="0" applyFont="1" applyBorder="1" applyAlignment="1" applyProtection="1">
      <alignment horizontal="center" vertical="center" wrapText="1"/>
      <protection locked="0"/>
    </xf>
    <xf numFmtId="14" fontId="19" fillId="0" borderId="0" xfId="0" applyNumberFormat="1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 wrapText="1"/>
      <protection locked="0"/>
    </xf>
    <xf numFmtId="9" fontId="13" fillId="0" borderId="0" xfId="0" applyNumberFormat="1" applyFont="1" applyBorder="1" applyAlignment="1" applyProtection="1">
      <alignment horizontal="center" vertical="center"/>
    </xf>
    <xf numFmtId="0" fontId="5" fillId="7" borderId="55" xfId="0" applyFont="1" applyFill="1" applyBorder="1" applyAlignment="1" applyProtection="1">
      <alignment horizontal="left" vertical="center" wrapText="1"/>
    </xf>
    <xf numFmtId="0" fontId="5" fillId="7" borderId="37" xfId="0" applyFont="1" applyFill="1" applyBorder="1" applyAlignment="1" applyProtection="1">
      <alignment horizontal="left" vertical="center" wrapText="1"/>
    </xf>
    <xf numFmtId="0" fontId="5" fillId="7" borderId="35" xfId="0" applyFont="1" applyFill="1" applyBorder="1" applyAlignment="1" applyProtection="1">
      <alignment horizontal="left" vertical="center" wrapText="1"/>
    </xf>
    <xf numFmtId="0" fontId="5" fillId="8" borderId="55" xfId="0" applyFont="1" applyFill="1" applyBorder="1" applyAlignment="1" applyProtection="1">
      <alignment horizontal="left" vertical="center" wrapText="1"/>
    </xf>
    <xf numFmtId="0" fontId="5" fillId="8" borderId="37" xfId="0" applyFont="1" applyFill="1" applyBorder="1" applyAlignment="1" applyProtection="1">
      <alignment horizontal="left" vertical="center" wrapText="1"/>
    </xf>
    <xf numFmtId="0" fontId="5" fillId="8" borderId="35" xfId="0" applyFont="1" applyFill="1" applyBorder="1" applyAlignment="1" applyProtection="1">
      <alignment horizontal="left" vertical="center" wrapText="1"/>
    </xf>
    <xf numFmtId="0" fontId="5" fillId="0" borderId="59" xfId="0" applyFont="1" applyFill="1" applyBorder="1" applyAlignment="1" applyProtection="1">
      <alignment horizontal="left" vertical="center" wrapText="1"/>
    </xf>
    <xf numFmtId="0" fontId="5" fillId="0" borderId="51" xfId="0" applyFont="1" applyFill="1" applyBorder="1" applyAlignment="1" applyProtection="1">
      <alignment horizontal="left" vertical="center" wrapText="1"/>
    </xf>
    <xf numFmtId="0" fontId="5" fillId="0" borderId="60" xfId="0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left" vertical="center" wrapText="1"/>
    </xf>
    <xf numFmtId="0" fontId="5" fillId="8" borderId="0" xfId="0" applyFont="1" applyFill="1" applyBorder="1" applyAlignment="1" applyProtection="1">
      <alignment horizontal="left" vertical="center" wrapText="1"/>
    </xf>
    <xf numFmtId="0" fontId="5" fillId="8" borderId="28" xfId="0" applyFont="1" applyFill="1" applyBorder="1" applyAlignment="1" applyProtection="1">
      <alignment horizontal="left" vertical="center" wrapText="1"/>
    </xf>
    <xf numFmtId="0" fontId="5" fillId="0" borderId="55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24" fillId="6" borderId="55" xfId="0" applyFont="1" applyFill="1" applyBorder="1" applyAlignment="1" applyProtection="1">
      <alignment horizontal="left" vertical="center"/>
    </xf>
    <xf numFmtId="0" fontId="24" fillId="6" borderId="37" xfId="0" applyFont="1" applyFill="1" applyBorder="1" applyAlignment="1" applyProtection="1">
      <alignment horizontal="left" vertical="center"/>
    </xf>
    <xf numFmtId="0" fontId="24" fillId="6" borderId="56" xfId="0" applyFont="1" applyFill="1" applyBorder="1" applyAlignment="1" applyProtection="1">
      <alignment horizontal="left" vertical="center"/>
    </xf>
    <xf numFmtId="2" fontId="25" fillId="0" borderId="0" xfId="0" applyNumberFormat="1" applyFont="1" applyBorder="1" applyAlignment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left" vertical="center" wrapText="1"/>
    </xf>
    <xf numFmtId="0" fontId="5" fillId="0" borderId="49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1" fillId="0" borderId="64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/>
    </xf>
    <xf numFmtId="0" fontId="1" fillId="0" borderId="66" xfId="0" applyFont="1" applyFill="1" applyBorder="1" applyAlignment="1" applyProtection="1">
      <alignment horizontal="center" vertical="center" wrapText="1"/>
    </xf>
    <xf numFmtId="0" fontId="1" fillId="0" borderId="57" xfId="0" applyFont="1" applyFill="1" applyBorder="1" applyAlignment="1" applyProtection="1">
      <alignment horizontal="center" vertical="center" wrapText="1"/>
    </xf>
    <xf numFmtId="0" fontId="5" fillId="7" borderId="51" xfId="0" applyFont="1" applyFill="1" applyBorder="1" applyAlignment="1" applyProtection="1">
      <alignment horizontal="left" vertical="center" wrapText="1"/>
    </xf>
    <xf numFmtId="0" fontId="5" fillId="7" borderId="60" xfId="0" applyFont="1" applyFill="1" applyBorder="1" applyAlignment="1" applyProtection="1">
      <alignment horizontal="left" vertical="center" wrapText="1"/>
    </xf>
    <xf numFmtId="0" fontId="1" fillId="0" borderId="67" xfId="0" applyFont="1" applyFill="1" applyBorder="1" applyAlignment="1" applyProtection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/>
    </xf>
    <xf numFmtId="0" fontId="3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2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/>
    </xf>
    <xf numFmtId="2" fontId="0" fillId="0" borderId="0" xfId="0" applyNumberFormat="1" applyFont="1" applyBorder="1" applyAlignment="1">
      <alignment horizontal="center" vertical="center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activeCell="C16" sqref="C16:J16"/>
    </sheetView>
  </sheetViews>
  <sheetFormatPr baseColWidth="10" defaultRowHeight="12.75" x14ac:dyDescent="0.2"/>
  <cols>
    <col min="1" max="1" width="26.42578125" bestFit="1" customWidth="1"/>
    <col min="3" max="3" width="13.7109375" customWidth="1"/>
  </cols>
  <sheetData>
    <row r="1" spans="1:10" ht="33" x14ac:dyDescent="0.45">
      <c r="A1" s="95" t="s">
        <v>35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23.25" x14ac:dyDescent="0.35">
      <c r="A2" s="96" t="s">
        <v>71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x14ac:dyDescent="0.35">
      <c r="C3" s="97" t="s">
        <v>38</v>
      </c>
      <c r="D3" s="98"/>
      <c r="E3" s="99"/>
      <c r="F3" s="97" t="s">
        <v>39</v>
      </c>
      <c r="G3" s="98"/>
      <c r="H3" s="99"/>
    </row>
    <row r="4" spans="1:10" ht="20.25" x14ac:dyDescent="0.3">
      <c r="A4" s="109" t="s">
        <v>36</v>
      </c>
      <c r="B4" s="109"/>
      <c r="C4" s="100"/>
      <c r="D4" s="101"/>
      <c r="E4" s="101"/>
      <c r="F4" s="101"/>
      <c r="G4" s="101"/>
      <c r="H4" s="101"/>
      <c r="I4" s="101"/>
      <c r="J4" s="102"/>
    </row>
    <row r="5" spans="1:10" ht="23.25" x14ac:dyDescent="0.35">
      <c r="A5" s="110" t="s">
        <v>37</v>
      </c>
      <c r="B5" s="110"/>
      <c r="C5" s="90" t="s">
        <v>0</v>
      </c>
      <c r="D5" s="111"/>
      <c r="E5" s="111"/>
      <c r="F5" s="112"/>
      <c r="G5" s="90" t="s">
        <v>40</v>
      </c>
      <c r="H5" s="111"/>
      <c r="I5" s="111"/>
      <c r="J5" s="112"/>
    </row>
    <row r="7" spans="1:10" ht="25.5" x14ac:dyDescent="0.35">
      <c r="A7" s="103" t="s">
        <v>41</v>
      </c>
      <c r="B7" s="104"/>
      <c r="C7" s="104"/>
      <c r="D7" s="104"/>
      <c r="E7" s="104"/>
      <c r="F7" s="104"/>
      <c r="G7" s="104"/>
      <c r="H7" s="104"/>
      <c r="I7" s="104"/>
      <c r="J7" s="105"/>
    </row>
    <row r="8" spans="1:10" ht="21" customHeight="1" x14ac:dyDescent="0.25">
      <c r="A8" s="106" t="s">
        <v>48</v>
      </c>
      <c r="B8" s="107" t="s">
        <v>14</v>
      </c>
      <c r="C8" s="107" t="s">
        <v>43</v>
      </c>
      <c r="D8" s="108" t="s">
        <v>42</v>
      </c>
      <c r="E8" s="108"/>
      <c r="F8" s="108"/>
      <c r="G8" s="108"/>
      <c r="H8" s="108"/>
      <c r="I8" s="108"/>
      <c r="J8" s="108"/>
    </row>
    <row r="9" spans="1:10" ht="18" customHeight="1" x14ac:dyDescent="0.2">
      <c r="A9" s="106"/>
      <c r="B9" s="107"/>
      <c r="C9" s="107"/>
      <c r="D9" s="107" t="s">
        <v>44</v>
      </c>
      <c r="E9" s="107"/>
      <c r="F9" s="107" t="s">
        <v>45</v>
      </c>
      <c r="G9" s="107"/>
      <c r="H9" s="107" t="s">
        <v>46</v>
      </c>
      <c r="I9" s="107"/>
      <c r="J9" s="107"/>
    </row>
    <row r="10" spans="1:10" ht="20.25" x14ac:dyDescent="0.3">
      <c r="A10" s="113" t="s">
        <v>47</v>
      </c>
      <c r="B10" s="116"/>
      <c r="C10" s="117" t="e">
        <f>'Notation Sit1 candidat'!E31:F31</f>
        <v>#VALUE!</v>
      </c>
      <c r="D10" s="120"/>
      <c r="E10" s="120"/>
      <c r="F10" s="120"/>
      <c r="G10" s="120"/>
      <c r="H10" s="120"/>
      <c r="I10" s="120"/>
      <c r="J10" s="120"/>
    </row>
    <row r="11" spans="1:10" ht="20.25" x14ac:dyDescent="0.3">
      <c r="A11" s="114"/>
      <c r="B11" s="116"/>
      <c r="C11" s="118"/>
      <c r="D11" s="120"/>
      <c r="E11" s="120"/>
      <c r="F11" s="120"/>
      <c r="G11" s="120"/>
      <c r="H11" s="120"/>
      <c r="I11" s="120"/>
      <c r="J11" s="120"/>
    </row>
    <row r="12" spans="1:10" ht="20.25" x14ac:dyDescent="0.3">
      <c r="A12" s="115"/>
      <c r="B12" s="116"/>
      <c r="C12" s="119"/>
      <c r="D12" s="120"/>
      <c r="E12" s="120"/>
      <c r="F12" s="120"/>
      <c r="G12" s="120"/>
      <c r="H12" s="120"/>
      <c r="I12" s="120"/>
      <c r="J12" s="120"/>
    </row>
    <row r="13" spans="1:10" ht="20.25" x14ac:dyDescent="0.3">
      <c r="A13" s="113" t="s">
        <v>49</v>
      </c>
      <c r="B13" s="116"/>
      <c r="C13" s="117" t="e">
        <f>'Notation Sit2 candidat'!E28:F28</f>
        <v>#VALUE!</v>
      </c>
      <c r="D13" s="120"/>
      <c r="E13" s="120"/>
      <c r="F13" s="120"/>
      <c r="G13" s="120"/>
      <c r="H13" s="120"/>
      <c r="I13" s="120"/>
      <c r="J13" s="120"/>
    </row>
    <row r="14" spans="1:10" ht="20.25" x14ac:dyDescent="0.3">
      <c r="A14" s="114"/>
      <c r="B14" s="116"/>
      <c r="C14" s="118"/>
      <c r="D14" s="120"/>
      <c r="E14" s="120"/>
      <c r="F14" s="120"/>
      <c r="G14" s="120"/>
      <c r="H14" s="120"/>
      <c r="I14" s="120"/>
      <c r="J14" s="120"/>
    </row>
    <row r="15" spans="1:10" ht="20.25" x14ac:dyDescent="0.3">
      <c r="A15" s="115"/>
      <c r="B15" s="116"/>
      <c r="C15" s="119"/>
      <c r="D15" s="120"/>
      <c r="E15" s="120"/>
      <c r="F15" s="120"/>
      <c r="G15" s="120"/>
      <c r="H15" s="120"/>
      <c r="I15" s="120"/>
      <c r="J15" s="120"/>
    </row>
    <row r="16" spans="1:10" ht="24" customHeight="1" x14ac:dyDescent="0.3">
      <c r="A16" s="120" t="s">
        <v>50</v>
      </c>
      <c r="B16" s="120"/>
      <c r="C16" s="121">
        <f>SUM('Notation Sit1 candidat'!E31:F31,'Notation Sit2 candidat'!E28:F28)/2</f>
        <v>0</v>
      </c>
      <c r="D16" s="121"/>
      <c r="E16" s="121"/>
      <c r="F16" s="121"/>
      <c r="G16" s="121"/>
      <c r="H16" s="121"/>
      <c r="I16" s="121"/>
      <c r="J16" s="121"/>
    </row>
    <row r="17" spans="1:10" ht="66.75" customHeight="1" x14ac:dyDescent="0.2">
      <c r="A17" s="122" t="s">
        <v>72</v>
      </c>
      <c r="B17" s="123"/>
      <c r="C17" s="123"/>
      <c r="D17" s="123"/>
      <c r="E17" s="123"/>
      <c r="F17" s="123"/>
      <c r="G17" s="123"/>
      <c r="H17" s="123"/>
      <c r="I17" s="123"/>
      <c r="J17" s="123"/>
    </row>
  </sheetData>
  <mergeCells count="44">
    <mergeCell ref="F15:G15"/>
    <mergeCell ref="H15:J15"/>
    <mergeCell ref="A16:B16"/>
    <mergeCell ref="C16:J16"/>
    <mergeCell ref="A17:J17"/>
    <mergeCell ref="A13:A15"/>
    <mergeCell ref="B13:B15"/>
    <mergeCell ref="C13:C15"/>
    <mergeCell ref="D13:E13"/>
    <mergeCell ref="F13:G13"/>
    <mergeCell ref="H13:J13"/>
    <mergeCell ref="D14:E14"/>
    <mergeCell ref="F14:G14"/>
    <mergeCell ref="H14:J14"/>
    <mergeCell ref="D15:E15"/>
    <mergeCell ref="F10:G10"/>
    <mergeCell ref="F11:G11"/>
    <mergeCell ref="F12:G12"/>
    <mergeCell ref="H10:J10"/>
    <mergeCell ref="H11:J11"/>
    <mergeCell ref="H12:J12"/>
    <mergeCell ref="A10:A12"/>
    <mergeCell ref="B10:B12"/>
    <mergeCell ref="C10:C12"/>
    <mergeCell ref="D10:E10"/>
    <mergeCell ref="D11:E11"/>
    <mergeCell ref="D12:E12"/>
    <mergeCell ref="A5:B5"/>
    <mergeCell ref="F9:G9"/>
    <mergeCell ref="H9:J9"/>
    <mergeCell ref="D5:F5"/>
    <mergeCell ref="H5:J5"/>
    <mergeCell ref="A7:J7"/>
    <mergeCell ref="A8:A9"/>
    <mergeCell ref="B8:B9"/>
    <mergeCell ref="C8:C9"/>
    <mergeCell ref="D8:J8"/>
    <mergeCell ref="D9:E9"/>
    <mergeCell ref="A1:J1"/>
    <mergeCell ref="A2:J2"/>
    <mergeCell ref="C3:E3"/>
    <mergeCell ref="F3:H3"/>
    <mergeCell ref="C4:J4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2"/>
  <sheetViews>
    <sheetView showGridLines="0" tabSelected="1" workbookViewId="0">
      <selection activeCell="C28" sqref="C28:G28"/>
    </sheetView>
  </sheetViews>
  <sheetFormatPr baseColWidth="10" defaultColWidth="11.42578125" defaultRowHeight="12.75" x14ac:dyDescent="0.2"/>
  <cols>
    <col min="1" max="1" width="21.28515625" style="1" customWidth="1"/>
    <col min="2" max="2" width="13" style="2" bestFit="1" customWidth="1"/>
    <col min="3" max="3" width="99.140625" style="3" customWidth="1"/>
    <col min="4" max="4" width="4.28515625" style="4" customWidth="1"/>
    <col min="5" max="8" width="4.28515625" style="5" customWidth="1"/>
    <col min="9" max="9" width="3.140625" style="6" customWidth="1"/>
    <col min="10" max="10" width="9.28515625" style="7" customWidth="1"/>
    <col min="11" max="11" width="6.42578125" style="48" customWidth="1"/>
    <col min="12" max="12" width="6.42578125" style="47" customWidth="1"/>
    <col min="13" max="13" width="3.85546875" style="49" customWidth="1"/>
    <col min="14" max="14" width="11.42578125" style="50"/>
    <col min="15" max="16" width="11.42578125" style="8"/>
    <col min="17" max="17" width="11.42578125" style="9"/>
    <col min="18" max="16384" width="11.42578125" style="10"/>
  </cols>
  <sheetData>
    <row r="1" spans="1:18" ht="15.75" x14ac:dyDescent="0.2">
      <c r="A1" s="11" t="str">
        <f>'Identification projet'!A1:J1</f>
        <v>BTS Systèmes Numériques</v>
      </c>
      <c r="C1" s="3" t="s">
        <v>17</v>
      </c>
      <c r="D1" s="12"/>
      <c r="E1" s="13"/>
      <c r="F1" s="14" t="str">
        <f>'Identification projet'!F3:H3</f>
        <v>20xx</v>
      </c>
      <c r="N1" s="84" t="s">
        <v>33</v>
      </c>
    </row>
    <row r="2" spans="1:18" ht="12.75" customHeight="1" x14ac:dyDescent="0.2">
      <c r="A2" s="11"/>
      <c r="B2" s="15" t="str">
        <f>'Identification projet'!A5</f>
        <v>Candidat</v>
      </c>
      <c r="C2" s="12" t="s">
        <v>0</v>
      </c>
      <c r="D2" s="138" t="str">
        <f>IF('Identification projet'!D5="","Renseigner feuille Identification projet",'Identification projet'!D5)</f>
        <v>Renseigner feuille Identification projet</v>
      </c>
      <c r="E2" s="138"/>
      <c r="F2" s="138"/>
      <c r="G2" s="138"/>
      <c r="H2" s="138"/>
      <c r="I2" s="138"/>
      <c r="J2" s="138"/>
      <c r="K2" s="51"/>
      <c r="L2" s="52"/>
      <c r="M2" s="53"/>
      <c r="N2" s="55"/>
      <c r="Q2" s="8"/>
      <c r="R2" s="9"/>
    </row>
    <row r="3" spans="1:18" ht="12.75" customHeight="1" thickBot="1" x14ac:dyDescent="0.25">
      <c r="A3" s="3"/>
      <c r="B3" s="16"/>
      <c r="C3" s="12" t="s">
        <v>1</v>
      </c>
      <c r="D3" s="138" t="str">
        <f>IF('Identification projet'!H5="","Renseigner feuille Identification projet",'Identification projet'!H5)</f>
        <v>Renseigner feuille Identification projet</v>
      </c>
      <c r="E3" s="138"/>
      <c r="F3" s="138"/>
      <c r="G3" s="138"/>
      <c r="H3" s="138"/>
      <c r="I3" s="138"/>
      <c r="J3" s="138"/>
      <c r="K3" s="52"/>
      <c r="L3" s="51"/>
      <c r="M3" s="54"/>
    </row>
    <row r="4" spans="1:18" ht="13.5" customHeight="1" thickBot="1" x14ac:dyDescent="0.25">
      <c r="A4" s="139" t="s">
        <v>3</v>
      </c>
      <c r="B4" s="140"/>
      <c r="C4" s="69" t="s">
        <v>4</v>
      </c>
      <c r="D4" s="40">
        <v>0</v>
      </c>
      <c r="E4" s="41" t="s">
        <v>29</v>
      </c>
      <c r="F4" s="41" t="s">
        <v>30</v>
      </c>
      <c r="G4" s="41" t="s">
        <v>31</v>
      </c>
      <c r="H4" s="42" t="s">
        <v>32</v>
      </c>
      <c r="I4" s="36"/>
      <c r="K4" s="81" t="s">
        <v>5</v>
      </c>
      <c r="L4" s="82" t="s">
        <v>6</v>
      </c>
      <c r="M4" s="83" t="s">
        <v>7</v>
      </c>
      <c r="N4" s="84"/>
      <c r="O4" s="89"/>
    </row>
    <row r="5" spans="1:18" ht="13.5" customHeight="1" x14ac:dyDescent="0.2">
      <c r="A5" s="124" t="s">
        <v>15</v>
      </c>
      <c r="B5" s="125"/>
      <c r="C5" s="70" t="s">
        <v>19</v>
      </c>
      <c r="D5" s="130"/>
      <c r="E5" s="130"/>
      <c r="F5" s="130"/>
      <c r="G5" s="130"/>
      <c r="H5" s="131"/>
      <c r="I5" s="36"/>
      <c r="J5" s="132" t="str">
        <f>IF(M5&lt;&gt;0,"",(IF(E6&lt;&gt;"",1/4,0)+IF(F7&lt;&gt;"",1/4,0)+IF(G8&lt;&gt;"",1/4,0)+IF(H9&lt;&gt;"",1/4,0))*4)</f>
        <v/>
      </c>
      <c r="K5" s="85"/>
      <c r="L5" s="82">
        <f>SUM(L6:L9)</f>
        <v>1</v>
      </c>
      <c r="M5" s="83">
        <f>SUM(M6:M9)</f>
        <v>1</v>
      </c>
      <c r="N5" s="84"/>
      <c r="O5" s="203"/>
    </row>
    <row r="6" spans="1:18" ht="12.75" customHeight="1" x14ac:dyDescent="0.2">
      <c r="A6" s="126"/>
      <c r="B6" s="127"/>
      <c r="C6" s="71" t="s">
        <v>73</v>
      </c>
      <c r="D6" s="58"/>
      <c r="E6" s="46"/>
      <c r="F6" s="44"/>
      <c r="G6" s="44"/>
      <c r="H6" s="72"/>
      <c r="I6" s="190" t="str">
        <f>IF(L5&gt;0,"◄","")</f>
        <v>◄</v>
      </c>
      <c r="J6" s="133"/>
      <c r="K6" s="85"/>
      <c r="L6" s="82">
        <f>IF(OR(AND(D6="",E6=""),AND(D6&lt;&gt;"",E6&lt;&gt;"")),1,0)</f>
        <v>1</v>
      </c>
      <c r="M6" s="83">
        <f t="shared" ref="M6:M8" si="0">IF(I6="◄",1,0)</f>
        <v>1</v>
      </c>
      <c r="N6" s="189"/>
      <c r="O6" s="203"/>
    </row>
    <row r="7" spans="1:18" x14ac:dyDescent="0.2">
      <c r="A7" s="126"/>
      <c r="B7" s="127"/>
      <c r="C7" s="170" t="s">
        <v>74</v>
      </c>
      <c r="D7" s="171"/>
      <c r="E7" s="172"/>
      <c r="F7" s="45"/>
      <c r="G7" s="44"/>
      <c r="H7" s="72"/>
      <c r="I7" s="190"/>
      <c r="J7" s="133"/>
      <c r="K7" s="85"/>
      <c r="L7" s="82">
        <f>IF(OR(AND(E6="",F7&lt;&gt;""),AND(D6="",E6="",F7&lt;&gt;"")),1,0)</f>
        <v>0</v>
      </c>
      <c r="M7" s="83">
        <f t="shared" si="0"/>
        <v>0</v>
      </c>
      <c r="N7" s="189"/>
      <c r="O7" s="203"/>
    </row>
    <row r="8" spans="1:18" x14ac:dyDescent="0.2">
      <c r="A8" s="126"/>
      <c r="B8" s="127"/>
      <c r="C8" s="180" t="s">
        <v>75</v>
      </c>
      <c r="D8" s="181"/>
      <c r="E8" s="181"/>
      <c r="F8" s="182"/>
      <c r="G8" s="46"/>
      <c r="H8" s="72"/>
      <c r="I8" s="190"/>
      <c r="J8" s="133"/>
      <c r="K8" s="85"/>
      <c r="L8" s="82">
        <f>IF(OR(AND(E6="",G8&lt;&gt;""),AND(E6&lt;&gt;"",F7="",G8&lt;&gt;"")),1,0)</f>
        <v>0</v>
      </c>
      <c r="M8" s="83">
        <f t="shared" si="0"/>
        <v>0</v>
      </c>
      <c r="N8" s="189"/>
      <c r="O8" s="203"/>
    </row>
    <row r="9" spans="1:18" ht="13.5" thickBot="1" x14ac:dyDescent="0.25">
      <c r="A9" s="145"/>
      <c r="B9" s="146"/>
      <c r="C9" s="183" t="s">
        <v>76</v>
      </c>
      <c r="D9" s="184"/>
      <c r="E9" s="184"/>
      <c r="F9" s="184"/>
      <c r="G9" s="185"/>
      <c r="H9" s="73"/>
      <c r="I9" s="190"/>
      <c r="J9" s="134"/>
      <c r="K9" s="85">
        <f>(IF(E6&lt;&gt;"",1/4,0)+IF(F7&lt;&gt;"",1/4,0)+IF(G8&lt;&gt;"",1/4,0)+IF(H9&lt;&gt;"",1/4,0))*4</f>
        <v>0</v>
      </c>
      <c r="L9" s="82">
        <f>IF(OR(AND(E6="",H9&lt;&gt;""),    AND(E6&lt;&gt;"",F7="",H9&lt;&gt;""),    AND(D6&lt;&gt;"",E6&lt;&gt;"",F7&lt;&gt;"",H9&lt;&gt;""),    AND(D6="",E6&lt;&gt;"",F7&lt;&gt;"",G8="",H9&lt;&gt;"")),1,0)</f>
        <v>0</v>
      </c>
      <c r="M9" s="83">
        <f>IF(I9="◄",1,0)</f>
        <v>0</v>
      </c>
      <c r="N9" s="189"/>
      <c r="O9" s="203"/>
    </row>
    <row r="10" spans="1:18" x14ac:dyDescent="0.2">
      <c r="A10" s="141" t="s">
        <v>16</v>
      </c>
      <c r="B10" s="142"/>
      <c r="C10" s="186" t="s">
        <v>21</v>
      </c>
      <c r="D10" s="187"/>
      <c r="E10" s="187"/>
      <c r="F10" s="187"/>
      <c r="G10" s="187"/>
      <c r="H10" s="188"/>
      <c r="I10" s="17" t="s">
        <v>18</v>
      </c>
      <c r="J10" s="135" t="str">
        <f>IF(M10&lt;&gt;0,"",(IF(E11&lt;&gt;"",1/4,0)+IF(F12&lt;&gt;"",1/4,0)+IF(G13&lt;&gt;"",1/4,0)+IF(H14&lt;&gt;"",1/4,0))*4)</f>
        <v/>
      </c>
      <c r="K10" s="85"/>
      <c r="L10" s="85">
        <f>SUM(L11:L14)</f>
        <v>1</v>
      </c>
      <c r="M10" s="83">
        <f>SUM(M11:M14)</f>
        <v>1</v>
      </c>
      <c r="N10" s="84"/>
      <c r="O10" s="203"/>
    </row>
    <row r="11" spans="1:18" ht="12.75" customHeight="1" x14ac:dyDescent="0.2">
      <c r="A11" s="126"/>
      <c r="B11" s="127"/>
      <c r="C11" s="71" t="s">
        <v>23</v>
      </c>
      <c r="D11" s="60"/>
      <c r="E11" s="61"/>
      <c r="F11" s="59"/>
      <c r="G11" s="59"/>
      <c r="H11" s="74"/>
      <c r="I11" s="190" t="str">
        <f>IF(L10&gt;0,"◄","")</f>
        <v>◄</v>
      </c>
      <c r="J11" s="136"/>
      <c r="K11" s="85"/>
      <c r="L11" s="82">
        <f>IF(OR(AND(D11="",E11=""),AND(D11&lt;&gt;"",E11&lt;&gt;"")),1,0)</f>
        <v>1</v>
      </c>
      <c r="M11" s="83">
        <f>IF(I11="◄",1,0)</f>
        <v>1</v>
      </c>
      <c r="N11" s="84"/>
      <c r="O11" s="203"/>
    </row>
    <row r="12" spans="1:18" x14ac:dyDescent="0.2">
      <c r="A12" s="126"/>
      <c r="B12" s="127"/>
      <c r="C12" s="170" t="s">
        <v>24</v>
      </c>
      <c r="D12" s="171"/>
      <c r="E12" s="172"/>
      <c r="F12" s="63"/>
      <c r="G12" s="62"/>
      <c r="H12" s="75"/>
      <c r="I12" s="190"/>
      <c r="J12" s="136"/>
      <c r="K12" s="85"/>
      <c r="L12" s="82">
        <f>IF(OR(AND(E11="",F12&lt;&gt;""),AND(D11="",E11="",F12&lt;&gt;"")),1,0)</f>
        <v>0</v>
      </c>
      <c r="M12" s="83">
        <f t="shared" ref="M12:M14" si="1">IF(I12="◄",1,0)</f>
        <v>0</v>
      </c>
      <c r="N12" s="84"/>
      <c r="O12" s="203"/>
    </row>
    <row r="13" spans="1:18" ht="13.5" customHeight="1" x14ac:dyDescent="0.2">
      <c r="A13" s="126"/>
      <c r="B13" s="127"/>
      <c r="C13" s="173" t="s">
        <v>25</v>
      </c>
      <c r="D13" s="174"/>
      <c r="E13" s="174"/>
      <c r="F13" s="175"/>
      <c r="G13" s="61"/>
      <c r="H13" s="74"/>
      <c r="I13" s="190"/>
      <c r="J13" s="136"/>
      <c r="K13" s="85"/>
      <c r="L13" s="82">
        <f>IF(OR(AND(E11="",G13&lt;&gt;""),AND(E11&lt;&gt;"",F12="",G13&lt;&gt;"")),1,0)</f>
        <v>0</v>
      </c>
      <c r="M13" s="83">
        <f t="shared" si="1"/>
        <v>0</v>
      </c>
      <c r="N13" s="84"/>
      <c r="O13" s="203"/>
    </row>
    <row r="14" spans="1:18" ht="12.75" customHeight="1" thickBot="1" x14ac:dyDescent="0.25">
      <c r="A14" s="143"/>
      <c r="B14" s="144"/>
      <c r="C14" s="191" t="s">
        <v>26</v>
      </c>
      <c r="D14" s="192"/>
      <c r="E14" s="192"/>
      <c r="F14" s="192"/>
      <c r="G14" s="193"/>
      <c r="H14" s="76"/>
      <c r="I14" s="190"/>
      <c r="J14" s="137"/>
      <c r="K14" s="85">
        <f>(IF(E11&lt;&gt;"",1/4,0)+IF(F12&lt;&gt;"",1/4,0)+IF(G13&lt;&gt;"",1/4,0)+IF(H14&lt;&gt;"",1/4,0))*4</f>
        <v>0</v>
      </c>
      <c r="L14" s="82">
        <f>IF(OR(AND(E11="",H14&lt;&gt;""),    AND(E11&lt;&gt;"",F12="",H14&lt;&gt;""),    AND(D11&lt;&gt;"",E11&lt;&gt;"",F12&lt;&gt;"",H14&lt;&gt;""),    AND(D11="",E11&lt;&gt;"",F12&lt;&gt;"",G13="",H14&lt;&gt;"")),1,0)</f>
        <v>0</v>
      </c>
      <c r="M14" s="83">
        <f t="shared" si="1"/>
        <v>0</v>
      </c>
      <c r="N14" s="84"/>
      <c r="O14" s="203" t="s">
        <v>18</v>
      </c>
    </row>
    <row r="15" spans="1:18" x14ac:dyDescent="0.2">
      <c r="A15" s="124" t="s">
        <v>22</v>
      </c>
      <c r="B15" s="125"/>
      <c r="C15" s="186" t="s">
        <v>20</v>
      </c>
      <c r="D15" s="187"/>
      <c r="E15" s="187"/>
      <c r="F15" s="187"/>
      <c r="G15" s="187"/>
      <c r="H15" s="188"/>
      <c r="I15" s="17" t="s">
        <v>18</v>
      </c>
      <c r="J15" s="135" t="str">
        <f>IF(M15&lt;&gt;0,"",(IF(E16&lt;&gt;"",1/3,0)+IF(F17&lt;&gt;"",1/3,0)+IF(G18&lt;&gt;"",1/3,0))*3)</f>
        <v/>
      </c>
      <c r="K15" s="85"/>
      <c r="L15" s="85">
        <f>SUM(L16:L18)</f>
        <v>1</v>
      </c>
      <c r="M15" s="83">
        <f>SUM(M16:M18)</f>
        <v>3</v>
      </c>
      <c r="N15" s="84"/>
      <c r="O15" s="203"/>
    </row>
    <row r="16" spans="1:18" ht="13.5" customHeight="1" x14ac:dyDescent="0.2">
      <c r="A16" s="126"/>
      <c r="B16" s="127"/>
      <c r="C16" s="71" t="s">
        <v>27</v>
      </c>
      <c r="D16" s="66"/>
      <c r="E16" s="67"/>
      <c r="F16" s="65"/>
      <c r="G16" s="65"/>
      <c r="H16" s="77"/>
      <c r="I16" s="179" t="str">
        <f>IF(L15&gt;0,"◄","")</f>
        <v>◄</v>
      </c>
      <c r="J16" s="136"/>
      <c r="K16" s="85"/>
      <c r="L16" s="82">
        <f>IF(OR(AND(D16="",E16=""),AND(D16&lt;&gt;"",E16&lt;&gt;"")),1,0)</f>
        <v>1</v>
      </c>
      <c r="M16" s="83">
        <f>IF(I16="◄",1,0)</f>
        <v>1</v>
      </c>
      <c r="N16" s="84"/>
      <c r="O16" s="203"/>
    </row>
    <row r="17" spans="1:19" ht="13.5" customHeight="1" x14ac:dyDescent="0.2">
      <c r="A17" s="126"/>
      <c r="B17" s="127"/>
      <c r="C17" s="170" t="s">
        <v>28</v>
      </c>
      <c r="D17" s="171"/>
      <c r="E17" s="172"/>
      <c r="F17" s="63"/>
      <c r="G17" s="62"/>
      <c r="H17" s="75"/>
      <c r="I17" s="179"/>
      <c r="J17" s="136"/>
      <c r="K17" s="85"/>
      <c r="L17" s="82">
        <f>IF(OR(AND(E16="",F17&lt;&gt;""),AND(D16="",E16="",F17&lt;&gt;"")),1,0)</f>
        <v>0</v>
      </c>
      <c r="M17" s="83">
        <f>IF(I16="◄",1,0)</f>
        <v>1</v>
      </c>
      <c r="N17" s="84"/>
      <c r="O17" s="203"/>
    </row>
    <row r="18" spans="1:19" ht="13.5" customHeight="1" thickBot="1" x14ac:dyDescent="0.25">
      <c r="A18" s="126"/>
      <c r="B18" s="127"/>
      <c r="C18" s="173" t="s">
        <v>77</v>
      </c>
      <c r="D18" s="174"/>
      <c r="E18" s="174"/>
      <c r="F18" s="175"/>
      <c r="G18" s="68"/>
      <c r="H18" s="78"/>
      <c r="I18" s="179"/>
      <c r="J18" s="136"/>
      <c r="K18" s="85"/>
      <c r="L18" s="82">
        <f>IF(OR(AND(E16="",G18&lt;&gt;""),AND(E16&lt;&gt;"",F17="",G18&lt;&gt;"")),1,0)</f>
        <v>0</v>
      </c>
      <c r="M18" s="83">
        <f>IF(I16="◄",1,0)</f>
        <v>1</v>
      </c>
      <c r="N18" s="84"/>
      <c r="O18" s="203"/>
    </row>
    <row r="19" spans="1:19" x14ac:dyDescent="0.2">
      <c r="A19" s="124" t="s">
        <v>79</v>
      </c>
      <c r="B19" s="125"/>
      <c r="C19" s="186" t="s">
        <v>78</v>
      </c>
      <c r="D19" s="187"/>
      <c r="E19" s="187"/>
      <c r="F19" s="187"/>
      <c r="G19" s="187"/>
      <c r="H19" s="188"/>
      <c r="I19" s="17" t="s">
        <v>18</v>
      </c>
      <c r="J19" s="135" t="str">
        <f>IF(M19&lt;&gt;0,"",(IF(E20&lt;&gt;"",1/4,0)+IF(F21&lt;&gt;"",1/4,0)+IF(G22&lt;&gt;"",1/4,0)+IF(H23&lt;&gt;"",1/4,0))*4)</f>
        <v/>
      </c>
      <c r="K19" s="85"/>
      <c r="L19" s="85">
        <f>SUM(L20:L23)</f>
        <v>1</v>
      </c>
      <c r="M19" s="83">
        <f>SUM(M20:M23)</f>
        <v>4</v>
      </c>
      <c r="N19" s="84"/>
      <c r="O19" s="203"/>
    </row>
    <row r="20" spans="1:19" ht="13.5" customHeight="1" x14ac:dyDescent="0.2">
      <c r="A20" s="126"/>
      <c r="B20" s="127"/>
      <c r="C20" s="71" t="s">
        <v>80</v>
      </c>
      <c r="D20" s="66"/>
      <c r="E20" s="67"/>
      <c r="F20" s="65"/>
      <c r="G20" s="65"/>
      <c r="H20" s="77"/>
      <c r="I20" s="179" t="str">
        <f>IF(L19&gt;0,"◄","")</f>
        <v>◄</v>
      </c>
      <c r="J20" s="136"/>
      <c r="K20" s="85"/>
      <c r="L20" s="82">
        <f>IF(OR(AND(D20="",E20=""),AND(D20&lt;&gt;"",E20&lt;&gt;"")),1,0)</f>
        <v>1</v>
      </c>
      <c r="M20" s="83">
        <f>IF(I20="◄",1,0)</f>
        <v>1</v>
      </c>
      <c r="N20" s="84"/>
      <c r="O20" s="203"/>
    </row>
    <row r="21" spans="1:19" ht="13.5" customHeight="1" x14ac:dyDescent="0.2">
      <c r="A21" s="126"/>
      <c r="B21" s="127"/>
      <c r="C21" s="170" t="s">
        <v>81</v>
      </c>
      <c r="D21" s="171"/>
      <c r="E21" s="172"/>
      <c r="F21" s="63"/>
      <c r="G21" s="62"/>
      <c r="H21" s="75"/>
      <c r="I21" s="179"/>
      <c r="J21" s="136"/>
      <c r="K21" s="85"/>
      <c r="L21" s="82">
        <f>IF(OR(AND(E20="",F21&lt;&gt;""),AND(D20="",E20="",F21&lt;&gt;"")),1,0)</f>
        <v>0</v>
      </c>
      <c r="M21" s="83">
        <f>IF(I20="◄",1,0)</f>
        <v>1</v>
      </c>
      <c r="N21" s="84"/>
      <c r="O21" s="203"/>
    </row>
    <row r="22" spans="1:19" ht="13.5" customHeight="1" x14ac:dyDescent="0.2">
      <c r="A22" s="126"/>
      <c r="B22" s="127"/>
      <c r="C22" s="173" t="s">
        <v>82</v>
      </c>
      <c r="D22" s="174"/>
      <c r="E22" s="174"/>
      <c r="F22" s="175"/>
      <c r="G22" s="68"/>
      <c r="H22" s="78"/>
      <c r="I22" s="179"/>
      <c r="J22" s="136"/>
      <c r="K22" s="85"/>
      <c r="L22" s="82">
        <f>IF(OR(AND(E20="",G22&lt;&gt;""),AND(E20&lt;&gt;"",F21="",G22&lt;&gt;"")),1,0)</f>
        <v>0</v>
      </c>
      <c r="M22" s="83">
        <f>IF(I20="◄",1,0)</f>
        <v>1</v>
      </c>
      <c r="N22" s="84"/>
      <c r="O22" s="203"/>
    </row>
    <row r="23" spans="1:19" ht="13.5" customHeight="1" thickBot="1" x14ac:dyDescent="0.25">
      <c r="A23" s="128"/>
      <c r="B23" s="129"/>
      <c r="C23" s="176" t="s">
        <v>83</v>
      </c>
      <c r="D23" s="177"/>
      <c r="E23" s="177"/>
      <c r="F23" s="177"/>
      <c r="G23" s="178"/>
      <c r="H23" s="80"/>
      <c r="I23" s="179"/>
      <c r="J23" s="137"/>
      <c r="K23" s="85">
        <f>(IF(E20&lt;&gt;"",1/4,0)+IF(F21&lt;&gt;"",1/4,0)+IF(G22&lt;&gt;"",1/4,0)+IF(H23&lt;&gt;"",1/4,0))*4</f>
        <v>0</v>
      </c>
      <c r="L23" s="82">
        <f>IF(OR(AND(E20="",H23&lt;&gt;""),    AND(E20&lt;&gt;"",F21="",H23&lt;&gt;""),    AND(D20&lt;&gt;"",E20&lt;&gt;"",F21&lt;&gt;"",H23&lt;&gt;""),    AND(D20="",E20&lt;&gt;"",F21&lt;&gt;"",G22="",H23&lt;&gt;"")),1,0)</f>
        <v>0</v>
      </c>
      <c r="M23" s="83">
        <f>IF(I20="◄",1,0)</f>
        <v>1</v>
      </c>
      <c r="N23" s="84"/>
      <c r="O23" s="203"/>
    </row>
    <row r="24" spans="1:19" x14ac:dyDescent="0.2">
      <c r="A24" s="124" t="s">
        <v>84</v>
      </c>
      <c r="B24" s="125"/>
      <c r="C24" s="186" t="s">
        <v>85</v>
      </c>
      <c r="D24" s="187"/>
      <c r="E24" s="187"/>
      <c r="F24" s="187"/>
      <c r="G24" s="187"/>
      <c r="H24" s="188"/>
      <c r="I24" s="17" t="s">
        <v>18</v>
      </c>
      <c r="J24" s="135" t="str">
        <f>IF(M24&lt;&gt;0,"",(IF(E25&lt;&gt;"",1/4,0)+IF(F26&lt;&gt;"",1/4,0)+IF(G27&lt;&gt;"",1/4,0)+IF(H28&lt;&gt;"",1/4,0))*4)</f>
        <v/>
      </c>
      <c r="K24" s="85"/>
      <c r="L24" s="85">
        <f>SUM(L25:L28)</f>
        <v>1</v>
      </c>
      <c r="M24" s="83">
        <f>SUM(M25:M28)</f>
        <v>4</v>
      </c>
      <c r="N24" s="84"/>
      <c r="O24" s="203"/>
    </row>
    <row r="25" spans="1:19" ht="13.5" customHeight="1" x14ac:dyDescent="0.2">
      <c r="A25" s="126"/>
      <c r="B25" s="127"/>
      <c r="C25" s="71" t="s">
        <v>86</v>
      </c>
      <c r="D25" s="66"/>
      <c r="E25" s="67"/>
      <c r="F25" s="65"/>
      <c r="G25" s="65"/>
      <c r="H25" s="77"/>
      <c r="I25" s="179" t="str">
        <f>IF(L24&gt;0,"◄","")</f>
        <v>◄</v>
      </c>
      <c r="J25" s="136"/>
      <c r="K25" s="85"/>
      <c r="L25" s="82">
        <f>IF(OR(AND(D25="",E25=""),AND(D25&lt;&gt;"",E25&lt;&gt;"")),1,0)</f>
        <v>1</v>
      </c>
      <c r="M25" s="83">
        <f>IF(I25="◄",1,0)</f>
        <v>1</v>
      </c>
      <c r="N25" s="84"/>
      <c r="O25" s="203"/>
    </row>
    <row r="26" spans="1:19" ht="13.5" customHeight="1" x14ac:dyDescent="0.2">
      <c r="A26" s="126"/>
      <c r="B26" s="127"/>
      <c r="C26" s="170" t="s">
        <v>87</v>
      </c>
      <c r="D26" s="171"/>
      <c r="E26" s="172"/>
      <c r="F26" s="63"/>
      <c r="G26" s="62"/>
      <c r="H26" s="75"/>
      <c r="I26" s="179"/>
      <c r="J26" s="136"/>
      <c r="K26" s="85"/>
      <c r="L26" s="82">
        <f>IF(OR(AND(E25="",F26&lt;&gt;""),AND(D25="",E25="",F26&lt;&gt;"")),1,0)</f>
        <v>0</v>
      </c>
      <c r="M26" s="83">
        <f>IF(I25="◄",1,0)</f>
        <v>1</v>
      </c>
      <c r="N26" s="84"/>
      <c r="O26" s="203"/>
    </row>
    <row r="27" spans="1:19" ht="13.5" customHeight="1" x14ac:dyDescent="0.2">
      <c r="A27" s="126"/>
      <c r="B27" s="127"/>
      <c r="C27" s="173" t="s">
        <v>88</v>
      </c>
      <c r="D27" s="174"/>
      <c r="E27" s="174"/>
      <c r="F27" s="175"/>
      <c r="G27" s="68"/>
      <c r="H27" s="78"/>
      <c r="I27" s="179"/>
      <c r="J27" s="136"/>
      <c r="K27" s="85"/>
      <c r="L27" s="82">
        <f>IF(OR(AND(E25="",G27&lt;&gt;""),AND(E25&lt;&gt;"",F26="",G27&lt;&gt;"")),1,0)</f>
        <v>0</v>
      </c>
      <c r="M27" s="83">
        <f>IF(I25="◄",1,0)</f>
        <v>1</v>
      </c>
      <c r="N27" s="84"/>
      <c r="O27" s="203"/>
    </row>
    <row r="28" spans="1:19" ht="13.5" customHeight="1" thickBot="1" x14ac:dyDescent="0.25">
      <c r="A28" s="128"/>
      <c r="B28" s="129"/>
      <c r="C28" s="176" t="s">
        <v>89</v>
      </c>
      <c r="D28" s="177"/>
      <c r="E28" s="177"/>
      <c r="F28" s="177"/>
      <c r="G28" s="178"/>
      <c r="H28" s="80"/>
      <c r="I28" s="179"/>
      <c r="J28" s="137"/>
      <c r="K28" s="85">
        <f>(IF(E25&lt;&gt;"",1/4,0)+IF(F26&lt;&gt;"",1/4,0)+IF(G27&lt;&gt;"",1/4,0)+IF(H28&lt;&gt;"",1/4,0))*4</f>
        <v>0</v>
      </c>
      <c r="L28" s="82">
        <f>IF(OR(AND(E25="",H28&lt;&gt;""),    AND(E25&lt;&gt;"",F26="",H28&lt;&gt;""),    AND(D25&lt;&gt;"",E25&lt;&gt;"",F26&lt;&gt;"",H28&lt;&gt;""),    AND(D25="",E25&lt;&gt;"",F26&lt;&gt;"",G27="",H28&lt;&gt;"")),1,0)</f>
        <v>0</v>
      </c>
      <c r="M28" s="83">
        <f>IF(I25="◄",1,0)</f>
        <v>1</v>
      </c>
      <c r="N28" s="84"/>
      <c r="O28" s="203"/>
    </row>
    <row r="29" spans="1:19" ht="17.850000000000001" customHeight="1" x14ac:dyDescent="0.2">
      <c r="C29" s="18"/>
      <c r="E29" s="169"/>
      <c r="F29" s="169"/>
      <c r="G29" s="169"/>
      <c r="H29" s="169"/>
      <c r="I29" s="17"/>
      <c r="K29" s="81"/>
      <c r="L29" s="86"/>
      <c r="M29" s="87">
        <f>M5+M10+M15+M19+M24</f>
        <v>13</v>
      </c>
      <c r="N29" s="84"/>
      <c r="O29" s="203"/>
    </row>
    <row r="30" spans="1:19" ht="20.25" customHeight="1" thickBot="1" x14ac:dyDescent="0.25">
      <c r="C30" s="43"/>
      <c r="D30" s="19"/>
      <c r="E30" s="149" t="str">
        <f>IF(M29&lt;&gt;0,"Erreur**",SUM(J5,J10,J15,J19,J24)/19*20)</f>
        <v>Erreur**</v>
      </c>
      <c r="F30" s="149"/>
      <c r="G30" s="150" t="s">
        <v>8</v>
      </c>
      <c r="H30" s="150"/>
      <c r="I30" s="20"/>
      <c r="K30" s="81"/>
      <c r="L30" s="88"/>
      <c r="M30" s="83"/>
      <c r="N30" s="84"/>
      <c r="O30" s="203"/>
      <c r="P30" s="37"/>
      <c r="Q30" s="38"/>
      <c r="S30" s="39"/>
    </row>
    <row r="31" spans="1:19" ht="20.25" customHeight="1" thickBot="1" x14ac:dyDescent="0.25">
      <c r="C31" s="12" t="s">
        <v>9</v>
      </c>
      <c r="D31" s="19"/>
      <c r="E31" s="151"/>
      <c r="F31" s="152"/>
      <c r="G31" s="153" t="s">
        <v>2</v>
      </c>
      <c r="H31" s="154"/>
      <c r="I31" s="22"/>
      <c r="K31" s="81"/>
      <c r="L31" s="82"/>
      <c r="M31" s="83"/>
      <c r="N31" s="84"/>
      <c r="P31" s="8" t="s">
        <v>18</v>
      </c>
    </row>
    <row r="32" spans="1:19" ht="14.1" customHeight="1" x14ac:dyDescent="0.2">
      <c r="A32" s="155" t="s">
        <v>10</v>
      </c>
      <c r="B32" s="155"/>
      <c r="C32" s="155"/>
      <c r="D32" s="155"/>
      <c r="E32" s="155"/>
      <c r="F32" s="155"/>
      <c r="G32" s="155"/>
      <c r="H32" s="155"/>
      <c r="I32" s="22"/>
      <c r="J32" s="23"/>
    </row>
    <row r="33" spans="1:9" ht="14.1" customHeight="1" thickBot="1" x14ac:dyDescent="0.25">
      <c r="A33" s="163" t="s">
        <v>34</v>
      </c>
      <c r="B33" s="163"/>
      <c r="C33" s="163"/>
      <c r="D33" s="163"/>
      <c r="E33" s="163"/>
      <c r="F33" s="163"/>
      <c r="G33" s="163"/>
      <c r="H33" s="163"/>
      <c r="I33" s="21"/>
    </row>
    <row r="34" spans="1:9" ht="15" customHeight="1" x14ac:dyDescent="0.2">
      <c r="A34" s="156" t="s">
        <v>11</v>
      </c>
      <c r="B34" s="157"/>
      <c r="C34" s="158"/>
      <c r="D34" s="158"/>
      <c r="E34" s="158"/>
      <c r="F34" s="158"/>
      <c r="G34" s="158"/>
      <c r="H34" s="159"/>
      <c r="I34" s="24"/>
    </row>
    <row r="35" spans="1:9" ht="45.75" customHeight="1" thickBot="1" x14ac:dyDescent="0.25">
      <c r="A35" s="160"/>
      <c r="B35" s="161"/>
      <c r="C35" s="161"/>
      <c r="D35" s="161"/>
      <c r="E35" s="161"/>
      <c r="F35" s="161"/>
      <c r="G35" s="161"/>
      <c r="H35" s="162"/>
      <c r="I35" s="25"/>
    </row>
    <row r="36" spans="1:9" ht="7.5" customHeight="1" thickBot="1" x14ac:dyDescent="0.25">
      <c r="A36" s="25"/>
      <c r="B36" s="26"/>
      <c r="C36" s="26"/>
      <c r="D36" s="27"/>
      <c r="E36" s="27"/>
      <c r="F36" s="27"/>
      <c r="G36" s="27"/>
      <c r="H36" s="27"/>
      <c r="I36" s="28"/>
    </row>
    <row r="37" spans="1:9" ht="12.75" customHeight="1" x14ac:dyDescent="0.2">
      <c r="A37" s="147" t="s">
        <v>12</v>
      </c>
      <c r="B37" s="147"/>
      <c r="C37" s="29" t="s">
        <v>13</v>
      </c>
      <c r="D37" s="30"/>
      <c r="E37" s="148" t="s">
        <v>14</v>
      </c>
      <c r="F37" s="148"/>
      <c r="G37" s="148"/>
      <c r="H37" s="148"/>
      <c r="I37" s="31"/>
    </row>
    <row r="38" spans="1:9" ht="30.75" customHeight="1" thickBot="1" x14ac:dyDescent="0.25">
      <c r="A38" s="166"/>
      <c r="B38" s="166"/>
      <c r="C38" s="32"/>
      <c r="E38" s="167"/>
      <c r="F38" s="167"/>
      <c r="G38" s="167"/>
      <c r="H38" s="167"/>
      <c r="I38" s="33"/>
    </row>
    <row r="39" spans="1:9" ht="30.75" customHeight="1" x14ac:dyDescent="0.2">
      <c r="A39" s="166"/>
      <c r="B39" s="166"/>
      <c r="C39" s="32"/>
    </row>
    <row r="40" spans="1:9" ht="30.75" customHeight="1" x14ac:dyDescent="0.2">
      <c r="A40" s="168"/>
      <c r="B40" s="168"/>
      <c r="C40" s="32"/>
    </row>
    <row r="41" spans="1:9" ht="30.75" customHeight="1" x14ac:dyDescent="0.2">
      <c r="A41" s="166"/>
      <c r="B41" s="166"/>
      <c r="C41" s="32"/>
    </row>
    <row r="42" spans="1:9" ht="30.75" customHeight="1" thickBot="1" x14ac:dyDescent="0.25">
      <c r="A42" s="164"/>
      <c r="B42" s="164"/>
      <c r="C42" s="34"/>
      <c r="E42" s="165"/>
      <c r="F42" s="165"/>
      <c r="G42" s="165"/>
      <c r="H42" s="165"/>
      <c r="I42" s="35"/>
    </row>
  </sheetData>
  <mergeCells count="57">
    <mergeCell ref="A24:B28"/>
    <mergeCell ref="C24:H24"/>
    <mergeCell ref="J24:J28"/>
    <mergeCell ref="I25:I28"/>
    <mergeCell ref="C26:E26"/>
    <mergeCell ref="C27:F27"/>
    <mergeCell ref="C28:G28"/>
    <mergeCell ref="A19:B23"/>
    <mergeCell ref="C19:H19"/>
    <mergeCell ref="J19:J23"/>
    <mergeCell ref="I20:I23"/>
    <mergeCell ref="C21:E21"/>
    <mergeCell ref="C22:F22"/>
    <mergeCell ref="C23:G23"/>
    <mergeCell ref="N6:N9"/>
    <mergeCell ref="I6:I9"/>
    <mergeCell ref="C12:E12"/>
    <mergeCell ref="C13:F13"/>
    <mergeCell ref="C14:G14"/>
    <mergeCell ref="I11:I14"/>
    <mergeCell ref="E29:H29"/>
    <mergeCell ref="C17:E17"/>
    <mergeCell ref="C18:F18"/>
    <mergeCell ref="I16:I18"/>
    <mergeCell ref="A42:B42"/>
    <mergeCell ref="E42:H42"/>
    <mergeCell ref="A38:B38"/>
    <mergeCell ref="E38:H38"/>
    <mergeCell ref="A39:B39"/>
    <mergeCell ref="A40:B40"/>
    <mergeCell ref="A41:B41"/>
    <mergeCell ref="A37:B37"/>
    <mergeCell ref="E37:H37"/>
    <mergeCell ref="E30:F30"/>
    <mergeCell ref="G30:H30"/>
    <mergeCell ref="E31:F31"/>
    <mergeCell ref="G31:H31"/>
    <mergeCell ref="A32:H32"/>
    <mergeCell ref="A34:B34"/>
    <mergeCell ref="C34:H34"/>
    <mergeCell ref="A35:H35"/>
    <mergeCell ref="A33:H33"/>
    <mergeCell ref="A15:B18"/>
    <mergeCell ref="D5:H5"/>
    <mergeCell ref="J5:J9"/>
    <mergeCell ref="J10:J14"/>
    <mergeCell ref="D2:J2"/>
    <mergeCell ref="D3:J3"/>
    <mergeCell ref="A4:B4"/>
    <mergeCell ref="A10:B14"/>
    <mergeCell ref="A5:B9"/>
    <mergeCell ref="J15:J18"/>
    <mergeCell ref="C7:E7"/>
    <mergeCell ref="C8:F8"/>
    <mergeCell ref="C9:G9"/>
    <mergeCell ref="C10:H10"/>
    <mergeCell ref="C15:H15"/>
  </mergeCells>
  <conditionalFormatting sqref="I6:I9 I11:I14 I16:I18 I20:I23 I25:I28">
    <cfRule type="cellIs" dxfId="3" priority="1" operator="equal">
      <formula>$N$1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ignoredErrors>
    <ignoredError sqref="M15 M1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showGridLines="0" zoomScale="90" zoomScaleNormal="90" workbookViewId="0">
      <selection activeCell="C25" sqref="C25:E25"/>
    </sheetView>
  </sheetViews>
  <sheetFormatPr baseColWidth="10" defaultColWidth="11.42578125" defaultRowHeight="12.75" x14ac:dyDescent="0.2"/>
  <cols>
    <col min="1" max="1" width="21.28515625" style="1" customWidth="1"/>
    <col min="2" max="2" width="13" style="2" bestFit="1" customWidth="1"/>
    <col min="3" max="3" width="99.140625" style="3" customWidth="1"/>
    <col min="4" max="4" width="4.28515625" style="4" customWidth="1"/>
    <col min="5" max="8" width="4.28515625" style="5" customWidth="1"/>
    <col min="9" max="9" width="3.140625" style="6" customWidth="1"/>
    <col min="10" max="10" width="9.28515625" style="7" customWidth="1"/>
    <col min="11" max="11" width="6.42578125" style="48" customWidth="1"/>
    <col min="12" max="12" width="6.42578125" style="47" customWidth="1"/>
    <col min="13" max="13" width="3.85546875" style="49" customWidth="1"/>
    <col min="14" max="14" width="11.42578125" style="50"/>
    <col min="15" max="16" width="11.42578125" style="8"/>
    <col min="17" max="17" width="11.42578125" style="9"/>
    <col min="18" max="16384" width="11.42578125" style="10"/>
  </cols>
  <sheetData>
    <row r="1" spans="1:18" ht="15.75" x14ac:dyDescent="0.2">
      <c r="A1" s="11" t="str">
        <f>'Identification projet'!A1:J1</f>
        <v>BTS Systèmes Numériques</v>
      </c>
      <c r="C1" s="3" t="s">
        <v>17</v>
      </c>
      <c r="D1" s="12"/>
      <c r="E1" s="13"/>
      <c r="F1" s="14" t="str">
        <f>'Identification projet'!F3:H3</f>
        <v>20xx</v>
      </c>
      <c r="N1" s="84" t="s">
        <v>33</v>
      </c>
    </row>
    <row r="2" spans="1:18" ht="12.75" customHeight="1" x14ac:dyDescent="0.2">
      <c r="A2" s="11"/>
      <c r="B2" s="15" t="str">
        <f>'Identification projet'!A5</f>
        <v>Candidat</v>
      </c>
      <c r="C2" s="12" t="s">
        <v>0</v>
      </c>
      <c r="D2" s="138" t="str">
        <f>IF('Identification projet'!D5="","Renseigner feuille Identification projet",'Identification projet'!D5)</f>
        <v>Renseigner feuille Identification projet</v>
      </c>
      <c r="E2" s="138"/>
      <c r="F2" s="138"/>
      <c r="G2" s="138"/>
      <c r="H2" s="138"/>
      <c r="I2" s="138"/>
      <c r="J2" s="138"/>
      <c r="K2" s="51"/>
      <c r="L2" s="52"/>
      <c r="M2" s="53"/>
      <c r="N2" s="55"/>
      <c r="Q2" s="8"/>
      <c r="R2" s="9"/>
    </row>
    <row r="3" spans="1:18" ht="12.75" customHeight="1" thickBot="1" x14ac:dyDescent="0.25">
      <c r="A3" s="3"/>
      <c r="B3" s="16"/>
      <c r="C3" s="12" t="s">
        <v>1</v>
      </c>
      <c r="D3" s="138" t="str">
        <f>IF('Identification projet'!H5="","Renseigner feuille Identification projet",'Identification projet'!H5)</f>
        <v>Renseigner feuille Identification projet</v>
      </c>
      <c r="E3" s="138"/>
      <c r="F3" s="138"/>
      <c r="G3" s="138"/>
      <c r="H3" s="138"/>
      <c r="I3" s="138"/>
      <c r="J3" s="138"/>
      <c r="K3" s="204"/>
      <c r="L3" s="5"/>
      <c r="M3" s="205"/>
      <c r="N3" s="89"/>
      <c r="O3" s="89"/>
      <c r="P3" s="89"/>
    </row>
    <row r="4" spans="1:18" ht="13.5" customHeight="1" thickBot="1" x14ac:dyDescent="0.25">
      <c r="A4" s="194" t="s">
        <v>3</v>
      </c>
      <c r="B4" s="195"/>
      <c r="C4" s="56" t="s">
        <v>4</v>
      </c>
      <c r="D4" s="40">
        <v>0</v>
      </c>
      <c r="E4" s="41" t="s">
        <v>29</v>
      </c>
      <c r="F4" s="41" t="s">
        <v>30</v>
      </c>
      <c r="G4" s="41" t="s">
        <v>31</v>
      </c>
      <c r="H4" s="42" t="s">
        <v>32</v>
      </c>
      <c r="I4" s="91"/>
      <c r="J4" s="92"/>
      <c r="K4" s="81" t="s">
        <v>5</v>
      </c>
      <c r="L4" s="82" t="s">
        <v>6</v>
      </c>
      <c r="M4" s="83" t="s">
        <v>7</v>
      </c>
      <c r="N4" s="84"/>
      <c r="O4" s="89"/>
      <c r="P4" s="89"/>
    </row>
    <row r="5" spans="1:18" ht="13.5" customHeight="1" x14ac:dyDescent="0.2">
      <c r="A5" s="196" t="s">
        <v>55</v>
      </c>
      <c r="B5" s="197"/>
      <c r="C5" s="64" t="s">
        <v>51</v>
      </c>
      <c r="D5" s="130"/>
      <c r="E5" s="130"/>
      <c r="F5" s="130"/>
      <c r="G5" s="130"/>
      <c r="H5" s="131"/>
      <c r="I5" s="36"/>
      <c r="J5" s="132" t="str">
        <f>IF(M5&lt;&gt;0,"",(IF(E6&lt;&gt;"",1/4,0)+IF(F7&lt;&gt;"",1/4,0)+IF(G8&lt;&gt;"",1/4,0)+IF(H9&lt;&gt;"",1/4,0))*4)</f>
        <v/>
      </c>
      <c r="K5" s="85"/>
      <c r="L5" s="82">
        <f>SUM(L6:L9)</f>
        <v>1</v>
      </c>
      <c r="M5" s="83">
        <f>SUM(M6:M9)</f>
        <v>1</v>
      </c>
      <c r="N5" s="84"/>
      <c r="O5" s="89"/>
      <c r="P5" s="89"/>
    </row>
    <row r="6" spans="1:18" ht="12.75" customHeight="1" x14ac:dyDescent="0.2">
      <c r="A6" s="196"/>
      <c r="B6" s="197"/>
      <c r="C6" s="57" t="s">
        <v>90</v>
      </c>
      <c r="D6" s="58"/>
      <c r="E6" s="46"/>
      <c r="F6" s="44"/>
      <c r="G6" s="44"/>
      <c r="H6" s="72"/>
      <c r="I6" s="190" t="str">
        <f>IF(L5&gt;0,"◄","")</f>
        <v>◄</v>
      </c>
      <c r="J6" s="133"/>
      <c r="K6" s="85"/>
      <c r="L6" s="82">
        <f>IF(OR(AND(D6="",E6=""),AND(D6&lt;&gt;"",E6&lt;&gt;"")),1,0)</f>
        <v>1</v>
      </c>
      <c r="M6" s="83">
        <f t="shared" ref="M6:M8" si="0">IF(I6="◄",1,0)</f>
        <v>1</v>
      </c>
      <c r="N6" s="189"/>
      <c r="O6" s="89"/>
      <c r="P6" s="89"/>
    </row>
    <row r="7" spans="1:18" x14ac:dyDescent="0.2">
      <c r="A7" s="196"/>
      <c r="B7" s="197"/>
      <c r="C7" s="171" t="s">
        <v>52</v>
      </c>
      <c r="D7" s="171"/>
      <c r="E7" s="172"/>
      <c r="F7" s="45"/>
      <c r="G7" s="44"/>
      <c r="H7" s="72"/>
      <c r="I7" s="190"/>
      <c r="J7" s="133"/>
      <c r="K7" s="85"/>
      <c r="L7" s="82">
        <f>IF(OR(AND(E6="",F7&lt;&gt;""),AND(D6="",E6="",F7&lt;&gt;"")),1,0)</f>
        <v>0</v>
      </c>
      <c r="M7" s="83">
        <f t="shared" si="0"/>
        <v>0</v>
      </c>
      <c r="N7" s="189"/>
      <c r="O7" s="89"/>
      <c r="P7" s="89"/>
    </row>
    <row r="8" spans="1:18" x14ac:dyDescent="0.2">
      <c r="A8" s="196"/>
      <c r="B8" s="197"/>
      <c r="C8" s="181" t="s">
        <v>53</v>
      </c>
      <c r="D8" s="181"/>
      <c r="E8" s="181"/>
      <c r="F8" s="182"/>
      <c r="G8" s="46"/>
      <c r="H8" s="72"/>
      <c r="I8" s="190"/>
      <c r="J8" s="133"/>
      <c r="K8" s="85"/>
      <c r="L8" s="82">
        <f>IF(OR(AND(E6="",G8&lt;&gt;""),AND(E6&lt;&gt;"",F7="",G8&lt;&gt;"")),1,0)</f>
        <v>0</v>
      </c>
      <c r="M8" s="83">
        <f t="shared" si="0"/>
        <v>0</v>
      </c>
      <c r="N8" s="189"/>
      <c r="O8" s="89"/>
      <c r="P8" s="89"/>
    </row>
    <row r="9" spans="1:18" ht="13.5" thickBot="1" x14ac:dyDescent="0.25">
      <c r="A9" s="196"/>
      <c r="B9" s="197"/>
      <c r="C9" s="184" t="s">
        <v>54</v>
      </c>
      <c r="D9" s="184"/>
      <c r="E9" s="184"/>
      <c r="F9" s="184"/>
      <c r="G9" s="185"/>
      <c r="H9" s="73"/>
      <c r="I9" s="190"/>
      <c r="J9" s="134"/>
      <c r="K9" s="85">
        <f>(IF(E6&lt;&gt;"",1/4,0)+IF(F7&lt;&gt;"",1/4,0)+IF(G8&lt;&gt;"",1/4,0)+IF(H9&lt;&gt;"",1/4,0))*4</f>
        <v>0</v>
      </c>
      <c r="L9" s="82">
        <f>IF(OR(AND(E6="",H9&lt;&gt;""),    AND(E6&lt;&gt;"",F7="",H9&lt;&gt;""),    AND(D6&lt;&gt;"",E6&lt;&gt;"",F7&lt;&gt;"",H9&lt;&gt;""),    AND(D6="",E6&lt;&gt;"",F7&lt;&gt;"",G8="",H9&lt;&gt;"")),1,0)</f>
        <v>0</v>
      </c>
      <c r="M9" s="83">
        <f>IF(I9="◄",1,0)</f>
        <v>0</v>
      </c>
      <c r="N9" s="189"/>
      <c r="O9" s="89"/>
      <c r="P9" s="89"/>
    </row>
    <row r="10" spans="1:18" x14ac:dyDescent="0.2">
      <c r="A10" s="196" t="s">
        <v>58</v>
      </c>
      <c r="B10" s="197"/>
      <c r="C10" s="187" t="s">
        <v>56</v>
      </c>
      <c r="D10" s="187"/>
      <c r="E10" s="187"/>
      <c r="F10" s="187"/>
      <c r="G10" s="187"/>
      <c r="H10" s="188"/>
      <c r="I10" s="17" t="s">
        <v>18</v>
      </c>
      <c r="J10" s="135" t="str">
        <f>IF(M10&lt;&gt;0,"",(IF(E11&lt;&gt;"",1/4,0)+IF(F12&lt;&gt;"",1/4,0)+IF(G13&lt;&gt;"",1/4,0)+IF(H14&lt;&gt;"",1/4,0))*4)</f>
        <v/>
      </c>
      <c r="K10" s="85"/>
      <c r="L10" s="85">
        <f>SUM(L11:L14)</f>
        <v>1</v>
      </c>
      <c r="M10" s="83">
        <f>SUM(M11:M14)</f>
        <v>1</v>
      </c>
      <c r="N10" s="84"/>
      <c r="O10" s="89"/>
      <c r="P10" s="89"/>
    </row>
    <row r="11" spans="1:18" ht="24" customHeight="1" x14ac:dyDescent="0.2">
      <c r="A11" s="196"/>
      <c r="B11" s="197"/>
      <c r="C11" s="57" t="s">
        <v>57</v>
      </c>
      <c r="D11" s="60"/>
      <c r="E11" s="61"/>
      <c r="F11" s="59"/>
      <c r="G11" s="59"/>
      <c r="H11" s="74"/>
      <c r="I11" s="190" t="str">
        <f>IF(L10&gt;0,"◄","")</f>
        <v>◄</v>
      </c>
      <c r="J11" s="136"/>
      <c r="K11" s="85"/>
      <c r="L11" s="82">
        <f>IF(OR(AND(D11="",E11=""),AND(D11&lt;&gt;"",E11&lt;&gt;"")),1,0)</f>
        <v>1</v>
      </c>
      <c r="M11" s="83">
        <f>IF(I11="◄",1,0)</f>
        <v>1</v>
      </c>
      <c r="N11" s="84"/>
      <c r="O11" s="89"/>
      <c r="P11" s="89"/>
    </row>
    <row r="12" spans="1:18" x14ac:dyDescent="0.2">
      <c r="A12" s="196"/>
      <c r="B12" s="197"/>
      <c r="C12" s="171" t="s">
        <v>59</v>
      </c>
      <c r="D12" s="171"/>
      <c r="E12" s="172"/>
      <c r="F12" s="63"/>
      <c r="G12" s="62"/>
      <c r="H12" s="75"/>
      <c r="I12" s="190"/>
      <c r="J12" s="136"/>
      <c r="K12" s="85"/>
      <c r="L12" s="82">
        <f>IF(OR(AND(E11="",F12&lt;&gt;""),AND(D11="",E11="",F12&lt;&gt;"")),1,0)</f>
        <v>0</v>
      </c>
      <c r="M12" s="83">
        <f t="shared" ref="M12:M14" si="1">IF(I12="◄",1,0)</f>
        <v>0</v>
      </c>
      <c r="N12" s="84"/>
      <c r="O12" s="89"/>
      <c r="P12" s="89"/>
    </row>
    <row r="13" spans="1:18" ht="13.5" customHeight="1" x14ac:dyDescent="0.2">
      <c r="A13" s="196"/>
      <c r="B13" s="197"/>
      <c r="C13" s="174" t="s">
        <v>60</v>
      </c>
      <c r="D13" s="174"/>
      <c r="E13" s="174"/>
      <c r="F13" s="175"/>
      <c r="G13" s="61"/>
      <c r="H13" s="74"/>
      <c r="I13" s="190"/>
      <c r="J13" s="136"/>
      <c r="K13" s="85"/>
      <c r="L13" s="82">
        <f>IF(OR(AND(E11="",G13&lt;&gt;""),AND(E11&lt;&gt;"",F12="",G13&lt;&gt;"")),1,0)</f>
        <v>0</v>
      </c>
      <c r="M13" s="83">
        <f t="shared" si="1"/>
        <v>0</v>
      </c>
      <c r="N13" s="84"/>
      <c r="O13" s="89"/>
      <c r="P13" s="89"/>
    </row>
    <row r="14" spans="1:18" ht="12.75" customHeight="1" thickBot="1" x14ac:dyDescent="0.25">
      <c r="A14" s="196"/>
      <c r="B14" s="197"/>
      <c r="C14" s="192" t="s">
        <v>61</v>
      </c>
      <c r="D14" s="192"/>
      <c r="E14" s="192"/>
      <c r="F14" s="192"/>
      <c r="G14" s="193"/>
      <c r="H14" s="76"/>
      <c r="I14" s="190"/>
      <c r="J14" s="137"/>
      <c r="K14" s="85">
        <f>(IF(E11&lt;&gt;"",1/4,0)+IF(F12&lt;&gt;"",1/4,0)+IF(G13&lt;&gt;"",1/4,0)+IF(H14&lt;&gt;"",1/4,0))*4</f>
        <v>0</v>
      </c>
      <c r="L14" s="82">
        <f>IF(OR(AND(E11="",H14&lt;&gt;""),    AND(E11&lt;&gt;"",F12="",H14&lt;&gt;""),    AND(D11&lt;&gt;"",E11&lt;&gt;"",F12&lt;&gt;"",H14&lt;&gt;""),    AND(D11="",E11&lt;&gt;"",F12&lt;&gt;"",G13="",H14&lt;&gt;"")),1,0)</f>
        <v>0</v>
      </c>
      <c r="M14" s="83">
        <f t="shared" si="1"/>
        <v>0</v>
      </c>
      <c r="N14" s="84"/>
      <c r="O14" s="89" t="s">
        <v>18</v>
      </c>
      <c r="P14" s="89"/>
    </row>
    <row r="15" spans="1:18" x14ac:dyDescent="0.2">
      <c r="A15" s="196" t="s">
        <v>66</v>
      </c>
      <c r="B15" s="197"/>
      <c r="C15" s="187" t="s">
        <v>62</v>
      </c>
      <c r="D15" s="187"/>
      <c r="E15" s="187"/>
      <c r="F15" s="187"/>
      <c r="G15" s="187"/>
      <c r="H15" s="188"/>
      <c r="I15" s="17" t="s">
        <v>18</v>
      </c>
      <c r="J15" s="135" t="str">
        <f>IF(M15&lt;&gt;0,"",(IF(E16&lt;&gt;"",1/4,0)+IF(F17&lt;&gt;"",1/4,0)+IF(G18&lt;&gt;"",1/4,0)+IF(H19&lt;&gt;"",1/4,0))*4)</f>
        <v/>
      </c>
      <c r="K15" s="85"/>
      <c r="L15" s="85">
        <f>SUM(L16:L19)</f>
        <v>1</v>
      </c>
      <c r="M15" s="83">
        <f>SUM(M16:M19)</f>
        <v>4</v>
      </c>
      <c r="N15" s="84"/>
      <c r="O15" s="89"/>
      <c r="P15" s="89"/>
    </row>
    <row r="16" spans="1:18" ht="13.5" customHeight="1" x14ac:dyDescent="0.2">
      <c r="A16" s="196"/>
      <c r="B16" s="197"/>
      <c r="C16" s="57" t="s">
        <v>63</v>
      </c>
      <c r="D16" s="66"/>
      <c r="E16" s="67"/>
      <c r="F16" s="65"/>
      <c r="G16" s="65"/>
      <c r="H16" s="77"/>
      <c r="I16" s="179" t="str">
        <f>IF(L15&gt;0,"◄","")</f>
        <v>◄</v>
      </c>
      <c r="J16" s="136"/>
      <c r="K16" s="85"/>
      <c r="L16" s="82">
        <f>IF(OR(AND(D16="",E16=""),AND(D16&lt;&gt;"",E16&lt;&gt;"")),1,0)</f>
        <v>1</v>
      </c>
      <c r="M16" s="83">
        <f>IF(I16="◄",1,0)</f>
        <v>1</v>
      </c>
      <c r="N16" s="84"/>
      <c r="O16" s="89"/>
      <c r="P16" s="89"/>
    </row>
    <row r="17" spans="1:19" ht="13.5" customHeight="1" x14ac:dyDescent="0.2">
      <c r="A17" s="196"/>
      <c r="B17" s="197"/>
      <c r="C17" s="171" t="s">
        <v>64</v>
      </c>
      <c r="D17" s="171"/>
      <c r="E17" s="172"/>
      <c r="F17" s="63"/>
      <c r="G17" s="62"/>
      <c r="H17" s="75"/>
      <c r="I17" s="179"/>
      <c r="J17" s="136"/>
      <c r="K17" s="85"/>
      <c r="L17" s="82">
        <f>IF(OR(AND(E16="",F17&lt;&gt;""),AND(D16="",E16="",F17&lt;&gt;"")),1,0)</f>
        <v>0</v>
      </c>
      <c r="M17" s="83">
        <f>IF(I16="◄",1,0)</f>
        <v>1</v>
      </c>
      <c r="N17" s="84"/>
      <c r="O17" s="89"/>
      <c r="P17" s="89"/>
    </row>
    <row r="18" spans="1:19" ht="13.5" customHeight="1" x14ac:dyDescent="0.2">
      <c r="A18" s="196"/>
      <c r="B18" s="197"/>
      <c r="C18" s="174" t="s">
        <v>65</v>
      </c>
      <c r="D18" s="174"/>
      <c r="E18" s="174"/>
      <c r="F18" s="175"/>
      <c r="G18" s="68"/>
      <c r="H18" s="78"/>
      <c r="I18" s="179"/>
      <c r="J18" s="136"/>
      <c r="K18" s="85"/>
      <c r="L18" s="82">
        <f>IF(OR(AND(E16="",G18&lt;&gt;""),AND(E16&lt;&gt;"",F17="",G18&lt;&gt;"")),1,0)</f>
        <v>0</v>
      </c>
      <c r="M18" s="83">
        <f>IF(I16="◄",1,0)</f>
        <v>1</v>
      </c>
      <c r="N18" s="84"/>
      <c r="O18" s="89"/>
      <c r="P18" s="89"/>
    </row>
    <row r="19" spans="1:19" ht="13.5" customHeight="1" thickBot="1" x14ac:dyDescent="0.25">
      <c r="A19" s="196"/>
      <c r="B19" s="197"/>
      <c r="C19" s="177" t="s">
        <v>91</v>
      </c>
      <c r="D19" s="177"/>
      <c r="E19" s="177"/>
      <c r="F19" s="177"/>
      <c r="G19" s="178"/>
      <c r="H19" s="80"/>
      <c r="I19" s="179"/>
      <c r="J19" s="137"/>
      <c r="K19" s="85">
        <f>(IF(E16&lt;&gt;"",1/4,0)+IF(F17&lt;&gt;"",1/4,0)+IF(G18&lt;&gt;"",1/4,0)+IF(H19&lt;&gt;"",1/4,0))*4</f>
        <v>0</v>
      </c>
      <c r="L19" s="82">
        <f>IF(OR(AND(E16="",H19&lt;&gt;""),    AND(E16&lt;&gt;"",F17="",H19&lt;&gt;""),    AND(D16&lt;&gt;"",E16&lt;&gt;"",F17&lt;&gt;"",H19&lt;&gt;""),    AND(D16="",E16&lt;&gt;"",F17&lt;&gt;"",G18="",H19&lt;&gt;"")),1,0)</f>
        <v>0</v>
      </c>
      <c r="M19" s="83">
        <f>IF(I16="◄",1,0)</f>
        <v>1</v>
      </c>
      <c r="N19" s="84"/>
      <c r="O19" s="89"/>
      <c r="P19" s="89"/>
    </row>
    <row r="20" spans="1:19" x14ac:dyDescent="0.2">
      <c r="A20" s="196" t="s">
        <v>67</v>
      </c>
      <c r="B20" s="197"/>
      <c r="C20" s="187" t="s">
        <v>68</v>
      </c>
      <c r="D20" s="187"/>
      <c r="E20" s="187"/>
      <c r="F20" s="187"/>
      <c r="G20" s="187"/>
      <c r="H20" s="188"/>
      <c r="I20" s="17" t="s">
        <v>18</v>
      </c>
      <c r="J20" s="135" t="str">
        <f>IF(M20&lt;&gt;0,"",(IF(E21&lt;&gt;"",1/2,0)+IF(F22&lt;&gt;"",1/2,0))*2)</f>
        <v/>
      </c>
      <c r="K20" s="85"/>
      <c r="L20" s="85">
        <f>SUM(L21:L22)</f>
        <v>1</v>
      </c>
      <c r="M20" s="83">
        <f>SUM(M21:M22)</f>
        <v>2</v>
      </c>
      <c r="N20" s="84"/>
      <c r="O20" s="89"/>
      <c r="P20" s="89"/>
    </row>
    <row r="21" spans="1:19" ht="13.5" customHeight="1" x14ac:dyDescent="0.2">
      <c r="A21" s="196"/>
      <c r="B21" s="197"/>
      <c r="C21" s="57" t="s">
        <v>92</v>
      </c>
      <c r="D21" s="66"/>
      <c r="E21" s="67"/>
      <c r="F21" s="65"/>
      <c r="G21" s="65"/>
      <c r="H21" s="77"/>
      <c r="I21" s="179" t="str">
        <f>IF(L20&gt;0,"◄","")</f>
        <v>◄</v>
      </c>
      <c r="J21" s="136"/>
      <c r="K21" s="85"/>
      <c r="L21" s="82">
        <f>IF(OR(AND(D21="",E21=""),AND(D21&lt;&gt;"",E21&lt;&gt;"")),1,0)</f>
        <v>1</v>
      </c>
      <c r="M21" s="83">
        <f>IF(I21="◄",1,0)</f>
        <v>1</v>
      </c>
      <c r="N21" s="84"/>
      <c r="O21" s="89"/>
      <c r="P21" s="89"/>
    </row>
    <row r="22" spans="1:19" ht="13.5" customHeight="1" thickBot="1" x14ac:dyDescent="0.25">
      <c r="A22" s="196"/>
      <c r="B22" s="197"/>
      <c r="C22" s="171" t="s">
        <v>93</v>
      </c>
      <c r="D22" s="171"/>
      <c r="E22" s="172"/>
      <c r="F22" s="63"/>
      <c r="G22" s="62"/>
      <c r="H22" s="75"/>
      <c r="I22" s="179"/>
      <c r="J22" s="136"/>
      <c r="K22" s="85"/>
      <c r="L22" s="82">
        <f>IF(OR(AND(E21="",F22&lt;&gt;""),AND(D21="",E21="",F22&lt;&gt;"")),1,0)</f>
        <v>0</v>
      </c>
      <c r="M22" s="83">
        <f>IF(I21="◄",1,0)</f>
        <v>1</v>
      </c>
      <c r="N22" s="84"/>
      <c r="O22" s="89"/>
      <c r="P22" s="89"/>
    </row>
    <row r="23" spans="1:19" x14ac:dyDescent="0.2">
      <c r="A23" s="196" t="s">
        <v>70</v>
      </c>
      <c r="B23" s="197"/>
      <c r="C23" s="187" t="s">
        <v>69</v>
      </c>
      <c r="D23" s="187"/>
      <c r="E23" s="187"/>
      <c r="F23" s="187"/>
      <c r="G23" s="187"/>
      <c r="H23" s="188"/>
      <c r="I23" s="17" t="s">
        <v>18</v>
      </c>
      <c r="J23" s="135" t="str">
        <f>IF(M23&lt;&gt;0,"",(IF(E24&lt;&gt;"",1/2,0)+IF(F25&lt;&gt;"",1/2,0))*2)</f>
        <v/>
      </c>
      <c r="K23" s="85"/>
      <c r="L23" s="85">
        <f>SUM(L24:L25)</f>
        <v>1</v>
      </c>
      <c r="M23" s="83">
        <f>SUM(M24:M25)</f>
        <v>2</v>
      </c>
      <c r="N23" s="84"/>
      <c r="O23" s="89"/>
      <c r="P23" s="89"/>
    </row>
    <row r="24" spans="1:19" ht="13.5" customHeight="1" x14ac:dyDescent="0.2">
      <c r="A24" s="196"/>
      <c r="B24" s="197"/>
      <c r="C24" s="57" t="s">
        <v>94</v>
      </c>
      <c r="D24" s="66"/>
      <c r="E24" s="67"/>
      <c r="F24" s="65"/>
      <c r="G24" s="65"/>
      <c r="H24" s="77"/>
      <c r="I24" s="179" t="str">
        <f>IF(L23&gt;0,"◄","")</f>
        <v>◄</v>
      </c>
      <c r="J24" s="136"/>
      <c r="K24" s="85"/>
      <c r="L24" s="82">
        <f>IF(OR(AND(D24="",E24=""),AND(D24&lt;&gt;"",E24&lt;&gt;"")),1,0)</f>
        <v>1</v>
      </c>
      <c r="M24" s="83">
        <f>IF(I24="◄",1,0)</f>
        <v>1</v>
      </c>
      <c r="N24" s="84"/>
      <c r="O24" s="89"/>
      <c r="P24" s="89"/>
    </row>
    <row r="25" spans="1:19" ht="13.5" customHeight="1" thickBot="1" x14ac:dyDescent="0.25">
      <c r="A25" s="200"/>
      <c r="B25" s="201"/>
      <c r="C25" s="198" t="s">
        <v>95</v>
      </c>
      <c r="D25" s="198"/>
      <c r="E25" s="199"/>
      <c r="F25" s="93"/>
      <c r="G25" s="94"/>
      <c r="H25" s="79"/>
      <c r="I25" s="202"/>
      <c r="J25" s="137"/>
      <c r="K25" s="85"/>
      <c r="L25" s="82">
        <f>IF(OR(AND(E24="",F25&lt;&gt;""),AND(D24="",E24="",F25&lt;&gt;"")),1,0)</f>
        <v>0</v>
      </c>
      <c r="M25" s="83">
        <f>IF(I24="◄",1,0)</f>
        <v>1</v>
      </c>
      <c r="N25" s="84"/>
      <c r="O25" s="89"/>
      <c r="P25" s="89"/>
    </row>
    <row r="26" spans="1:19" ht="17.850000000000001" customHeight="1" x14ac:dyDescent="0.2">
      <c r="C26" s="18"/>
      <c r="E26" s="169"/>
      <c r="F26" s="169"/>
      <c r="G26" s="169"/>
      <c r="H26" s="169"/>
      <c r="I26" s="17"/>
      <c r="K26" s="81"/>
      <c r="L26" s="86"/>
      <c r="M26" s="87">
        <f>M5+M10+M15+M20+M23</f>
        <v>10</v>
      </c>
      <c r="N26" s="84"/>
      <c r="O26" s="89"/>
      <c r="P26" s="89"/>
    </row>
    <row r="27" spans="1:19" ht="20.25" customHeight="1" thickBot="1" x14ac:dyDescent="0.25">
      <c r="C27" s="43"/>
      <c r="D27" s="19"/>
      <c r="E27" s="149" t="str">
        <f>IF(M26&lt;&gt;0,"Erreur**",SUM(J5,J10,J15,J20,J23)/16*20)</f>
        <v>Erreur**</v>
      </c>
      <c r="F27" s="149"/>
      <c r="G27" s="150" t="s">
        <v>8</v>
      </c>
      <c r="H27" s="150"/>
      <c r="I27" s="20"/>
      <c r="K27" s="81"/>
      <c r="L27" s="88"/>
      <c r="M27" s="83"/>
      <c r="N27" s="84"/>
      <c r="O27" s="89"/>
      <c r="P27" s="208"/>
      <c r="Q27" s="38"/>
      <c r="S27" s="39"/>
    </row>
    <row r="28" spans="1:19" ht="20.25" customHeight="1" thickBot="1" x14ac:dyDescent="0.25">
      <c r="C28" s="12" t="s">
        <v>9</v>
      </c>
      <c r="D28" s="19"/>
      <c r="E28" s="151"/>
      <c r="F28" s="152"/>
      <c r="G28" s="153" t="s">
        <v>2</v>
      </c>
      <c r="H28" s="154"/>
      <c r="I28" s="22"/>
      <c r="K28" s="206"/>
      <c r="L28" s="6"/>
      <c r="M28" s="207"/>
      <c r="N28" s="89"/>
      <c r="O28" s="89"/>
      <c r="P28" s="89" t="s">
        <v>18</v>
      </c>
    </row>
    <row r="29" spans="1:19" ht="14.1" customHeight="1" x14ac:dyDescent="0.2">
      <c r="A29" s="155" t="s">
        <v>10</v>
      </c>
      <c r="B29" s="155"/>
      <c r="C29" s="155"/>
      <c r="D29" s="155"/>
      <c r="E29" s="155"/>
      <c r="F29" s="155"/>
      <c r="G29" s="155"/>
      <c r="H29" s="155"/>
      <c r="I29" s="22"/>
      <c r="J29" s="23"/>
      <c r="K29" s="206"/>
      <c r="L29" s="6"/>
      <c r="M29" s="207"/>
      <c r="N29" s="89"/>
      <c r="O29" s="89"/>
      <c r="P29" s="89"/>
    </row>
    <row r="30" spans="1:19" ht="14.1" customHeight="1" thickBot="1" x14ac:dyDescent="0.25">
      <c r="A30" s="163" t="s">
        <v>34</v>
      </c>
      <c r="B30" s="163"/>
      <c r="C30" s="163"/>
      <c r="D30" s="163"/>
      <c r="E30" s="163"/>
      <c r="F30" s="163"/>
      <c r="G30" s="163"/>
      <c r="H30" s="163"/>
      <c r="I30" s="21"/>
      <c r="K30" s="206"/>
      <c r="L30" s="6"/>
      <c r="M30" s="207"/>
      <c r="N30" s="89"/>
      <c r="O30" s="89"/>
      <c r="P30" s="89"/>
    </row>
    <row r="31" spans="1:19" ht="15" customHeight="1" x14ac:dyDescent="0.2">
      <c r="A31" s="156" t="s">
        <v>11</v>
      </c>
      <c r="B31" s="157"/>
      <c r="C31" s="158"/>
      <c r="D31" s="158"/>
      <c r="E31" s="158"/>
      <c r="F31" s="158"/>
      <c r="G31" s="158"/>
      <c r="H31" s="159"/>
      <c r="I31" s="24"/>
    </row>
    <row r="32" spans="1:19" ht="45.75" customHeight="1" thickBot="1" x14ac:dyDescent="0.25">
      <c r="A32" s="160"/>
      <c r="B32" s="161"/>
      <c r="C32" s="161"/>
      <c r="D32" s="161"/>
      <c r="E32" s="161"/>
      <c r="F32" s="161"/>
      <c r="G32" s="161"/>
      <c r="H32" s="162"/>
      <c r="I32" s="25"/>
    </row>
    <row r="33" spans="1:19" ht="7.5" customHeight="1" thickBot="1" x14ac:dyDescent="0.25">
      <c r="A33" s="25"/>
      <c r="B33" s="26"/>
      <c r="C33" s="26"/>
      <c r="D33" s="27"/>
      <c r="E33" s="27"/>
      <c r="F33" s="27"/>
      <c r="G33" s="27"/>
      <c r="H33" s="27"/>
      <c r="I33" s="28"/>
    </row>
    <row r="34" spans="1:19" ht="12.75" customHeight="1" x14ac:dyDescent="0.2">
      <c r="A34" s="147" t="s">
        <v>12</v>
      </c>
      <c r="B34" s="147"/>
      <c r="C34" s="29" t="s">
        <v>13</v>
      </c>
      <c r="D34" s="30"/>
      <c r="E34" s="148" t="s">
        <v>14</v>
      </c>
      <c r="F34" s="148"/>
      <c r="G34" s="148"/>
      <c r="H34" s="148"/>
      <c r="I34" s="31"/>
    </row>
    <row r="35" spans="1:19" ht="30.75" customHeight="1" thickBot="1" x14ac:dyDescent="0.25">
      <c r="A35" s="166"/>
      <c r="B35" s="166"/>
      <c r="C35" s="32"/>
      <c r="E35" s="167"/>
      <c r="F35" s="167"/>
      <c r="G35" s="167"/>
      <c r="H35" s="167"/>
      <c r="I35" s="33"/>
    </row>
    <row r="36" spans="1:19" ht="30.75" customHeight="1" x14ac:dyDescent="0.2">
      <c r="A36" s="166"/>
      <c r="B36" s="166"/>
      <c r="C36" s="32"/>
    </row>
    <row r="37" spans="1:19" ht="30.75" customHeight="1" x14ac:dyDescent="0.2">
      <c r="A37" s="168"/>
      <c r="B37" s="168"/>
      <c r="C37" s="32"/>
    </row>
    <row r="38" spans="1:19" ht="30.75" customHeight="1" x14ac:dyDescent="0.2">
      <c r="A38" s="166"/>
      <c r="B38" s="166"/>
      <c r="C38" s="32"/>
    </row>
    <row r="39" spans="1:19" s="7" customFormat="1" ht="30.75" customHeight="1" thickBot="1" x14ac:dyDescent="0.25">
      <c r="A39" s="164"/>
      <c r="B39" s="164"/>
      <c r="C39" s="34"/>
      <c r="D39" s="4"/>
      <c r="E39" s="165"/>
      <c r="F39" s="165"/>
      <c r="G39" s="165"/>
      <c r="H39" s="165"/>
      <c r="I39" s="35"/>
      <c r="K39" s="48"/>
      <c r="L39" s="47"/>
      <c r="M39" s="49"/>
      <c r="N39" s="50"/>
      <c r="O39" s="8"/>
      <c r="P39" s="8"/>
      <c r="Q39" s="9"/>
      <c r="R39" s="10"/>
      <c r="S39" s="10"/>
    </row>
  </sheetData>
  <mergeCells count="54">
    <mergeCell ref="C23:H23"/>
    <mergeCell ref="C25:E25"/>
    <mergeCell ref="A23:B25"/>
    <mergeCell ref="J23:J25"/>
    <mergeCell ref="I24:I25"/>
    <mergeCell ref="J20:J22"/>
    <mergeCell ref="I21:I22"/>
    <mergeCell ref="C22:E22"/>
    <mergeCell ref="A39:B39"/>
    <mergeCell ref="E39:H39"/>
    <mergeCell ref="A30:H30"/>
    <mergeCell ref="A31:B31"/>
    <mergeCell ref="C31:H31"/>
    <mergeCell ref="A32:H32"/>
    <mergeCell ref="A34:B34"/>
    <mergeCell ref="E34:H34"/>
    <mergeCell ref="A35:B35"/>
    <mergeCell ref="E35:H35"/>
    <mergeCell ref="A36:B36"/>
    <mergeCell ref="A37:B37"/>
    <mergeCell ref="A38:B38"/>
    <mergeCell ref="A29:H29"/>
    <mergeCell ref="C14:G14"/>
    <mergeCell ref="A15:B19"/>
    <mergeCell ref="C15:H15"/>
    <mergeCell ref="J15:J19"/>
    <mergeCell ref="I16:I19"/>
    <mergeCell ref="C17:E17"/>
    <mergeCell ref="C18:F18"/>
    <mergeCell ref="C19:G19"/>
    <mergeCell ref="E26:H26"/>
    <mergeCell ref="E27:F27"/>
    <mergeCell ref="G27:H27"/>
    <mergeCell ref="E28:F28"/>
    <mergeCell ref="G28:H28"/>
    <mergeCell ref="A20:B22"/>
    <mergeCell ref="C20:H20"/>
    <mergeCell ref="N6:N9"/>
    <mergeCell ref="C7:E7"/>
    <mergeCell ref="C8:F8"/>
    <mergeCell ref="C9:G9"/>
    <mergeCell ref="A10:B14"/>
    <mergeCell ref="C10:H10"/>
    <mergeCell ref="J10:J14"/>
    <mergeCell ref="I11:I14"/>
    <mergeCell ref="C12:E12"/>
    <mergeCell ref="C13:F13"/>
    <mergeCell ref="D2:J2"/>
    <mergeCell ref="D3:J3"/>
    <mergeCell ref="A4:B4"/>
    <mergeCell ref="A5:B9"/>
    <mergeCell ref="D5:H5"/>
    <mergeCell ref="J5:J9"/>
    <mergeCell ref="I6:I9"/>
  </mergeCells>
  <conditionalFormatting sqref="I6 I11 I16">
    <cfRule type="cellIs" dxfId="2" priority="3" operator="equal">
      <formula>$N$1</formula>
    </cfRule>
  </conditionalFormatting>
  <conditionalFormatting sqref="I21">
    <cfRule type="cellIs" dxfId="1" priority="2" operator="equal">
      <formula>$N$1</formula>
    </cfRule>
  </conditionalFormatting>
  <conditionalFormatting sqref="I24">
    <cfRule type="cellIs" dxfId="0" priority="1" operator="equal">
      <formula>$N$1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ignoredErrors>
    <ignoredError sqref="M10 M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Identification projet</vt:lpstr>
      <vt:lpstr>Notation Sit1 candidat</vt:lpstr>
      <vt:lpstr>Notation Sit2 candidat</vt:lpstr>
      <vt:lpstr>'Notation Sit1 candidat'!Zone_d_impression</vt:lpstr>
      <vt:lpstr>'Notation Sit2 candidat'!Zone_d_impression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2015-10-23T01:21:05Z</dcterms:modified>
</cp:coreProperties>
</file>