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6825" yWindow="3465" windowWidth="6840" windowHeight="3495" activeTab="1"/>
  </bookViews>
  <sheets>
    <sheet name="Identification projet" sheetId="1" r:id="rId1"/>
    <sheet name="Notation Sit1 candidat 1" sheetId="2" r:id="rId2"/>
    <sheet name="Feuil1" sheetId="9" r:id="rId3"/>
  </sheets>
  <definedNames>
    <definedName name="_xlnm.Print_Area" localSheetId="0">'Identification projet'!$A$1:$B$57</definedName>
    <definedName name="_xlnm.Print_Area" localSheetId="1">'Notation Sit1 candidat 1'!$A$1:$K$37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2" l="1"/>
  <c r="S6" i="2" l="1"/>
  <c r="S7" i="2"/>
  <c r="S8" i="2"/>
  <c r="S9" i="2"/>
  <c r="K6" i="2"/>
  <c r="N6" i="2"/>
  <c r="K7" i="2"/>
  <c r="K8" i="2"/>
  <c r="L8" i="2"/>
  <c r="K9" i="2"/>
  <c r="N9" i="2" s="1"/>
  <c r="T9" i="2" s="1"/>
  <c r="S16" i="2"/>
  <c r="K16" i="2"/>
  <c r="L16" i="2"/>
  <c r="S17" i="2"/>
  <c r="M17" i="2" s="1"/>
  <c r="K17" i="2"/>
  <c r="S18" i="2"/>
  <c r="K18" i="2"/>
  <c r="L18" i="2" s="1"/>
  <c r="S19" i="2"/>
  <c r="K19" i="2"/>
  <c r="L19" i="2"/>
  <c r="S11" i="2"/>
  <c r="K11" i="2"/>
  <c r="L11" i="2"/>
  <c r="S12" i="2"/>
  <c r="K12" i="2"/>
  <c r="L12" i="2"/>
  <c r="S13" i="2"/>
  <c r="M13" i="2" s="1"/>
  <c r="K13" i="2"/>
  <c r="S14" i="2"/>
  <c r="K14" i="2"/>
  <c r="L14" i="2" s="1"/>
  <c r="V16" i="2"/>
  <c r="W16" i="2"/>
  <c r="V17" i="2"/>
  <c r="V18" i="2"/>
  <c r="W18" i="2"/>
  <c r="I18" i="2" s="1"/>
  <c r="V19" i="2"/>
  <c r="W19" i="2"/>
  <c r="V11" i="2"/>
  <c r="W11" i="2" s="1"/>
  <c r="V12" i="2"/>
  <c r="W12" i="2" s="1"/>
  <c r="I12" i="2" s="1"/>
  <c r="V13" i="2"/>
  <c r="V14" i="2"/>
  <c r="W14" i="2" s="1"/>
  <c r="I14" i="2" s="1"/>
  <c r="V6" i="2"/>
  <c r="V7" i="2"/>
  <c r="V8" i="2"/>
  <c r="W8" i="2"/>
  <c r="V9" i="2"/>
  <c r="S15" i="2"/>
  <c r="E22" i="2" s="1"/>
  <c r="I22" i="2" s="1"/>
  <c r="S10" i="2"/>
  <c r="E21" i="2" s="1"/>
  <c r="I21" i="2" s="1"/>
  <c r="X20" i="2"/>
  <c r="N16" i="2"/>
  <c r="T16" i="2" s="1"/>
  <c r="N17" i="2"/>
  <c r="T17" i="2" s="1"/>
  <c r="N18" i="2"/>
  <c r="T18" i="2" s="1"/>
  <c r="N19" i="2"/>
  <c r="T19" i="2" s="1"/>
  <c r="N11" i="2"/>
  <c r="T11" i="2" s="1"/>
  <c r="N12" i="2"/>
  <c r="T12" i="2" s="1"/>
  <c r="N13" i="2"/>
  <c r="T13" i="2" s="1"/>
  <c r="N14" i="2"/>
  <c r="T14" i="2" s="1"/>
  <c r="N7" i="2"/>
  <c r="T7" i="2" s="1"/>
  <c r="N8" i="2"/>
  <c r="T8" i="2" s="1"/>
  <c r="K20" i="2"/>
  <c r="A44" i="2"/>
  <c r="A42" i="2"/>
  <c r="A1" i="2"/>
  <c r="D1" i="2"/>
  <c r="F1" i="2"/>
  <c r="B2" i="2"/>
  <c r="D2" i="2"/>
  <c r="D3" i="2"/>
  <c r="M8" i="2"/>
  <c r="M9" i="2"/>
  <c r="M11" i="2"/>
  <c r="M12" i="2"/>
  <c r="M14" i="2"/>
  <c r="O6" i="2"/>
  <c r="Q6" i="2" s="1"/>
  <c r="O7" i="2"/>
  <c r="Q7" i="2" s="1"/>
  <c r="O8" i="2"/>
  <c r="Q8" i="2" s="1"/>
  <c r="O9" i="2"/>
  <c r="Q9" i="2" s="1"/>
  <c r="O11" i="2"/>
  <c r="O12" i="2"/>
  <c r="Q12" i="2" s="1"/>
  <c r="O13" i="2"/>
  <c r="O14" i="2"/>
  <c r="Q14" i="2" s="1"/>
  <c r="Q11" i="2"/>
  <c r="Q13" i="2"/>
  <c r="U8" i="2"/>
  <c r="U9" i="2"/>
  <c r="U11" i="2"/>
  <c r="U12" i="2"/>
  <c r="U13" i="2"/>
  <c r="U14" i="2"/>
  <c r="T6" i="2"/>
  <c r="M16" i="2"/>
  <c r="M18" i="2"/>
  <c r="M19" i="2"/>
  <c r="O16" i="2"/>
  <c r="O17" i="2"/>
  <c r="O18" i="2"/>
  <c r="Q18" i="2" s="1"/>
  <c r="O19" i="2"/>
  <c r="Q16" i="2"/>
  <c r="Q17" i="2"/>
  <c r="Q19" i="2"/>
  <c r="U16" i="2"/>
  <c r="U18" i="2"/>
  <c r="U19" i="2"/>
  <c r="I19" i="2"/>
  <c r="G26" i="2"/>
  <c r="L15" i="2" l="1"/>
  <c r="I11" i="2"/>
  <c r="W10" i="2"/>
  <c r="A41" i="2" s="1"/>
  <c r="W17" i="2"/>
  <c r="I17" i="2" s="1"/>
  <c r="L13" i="2"/>
  <c r="L10" i="2" s="1"/>
  <c r="L17" i="2"/>
  <c r="L9" i="2"/>
  <c r="I16" i="2"/>
  <c r="T10" i="2"/>
  <c r="W13" i="2"/>
  <c r="I13" i="2" s="1"/>
  <c r="M7" i="2"/>
  <c r="U17" i="2"/>
  <c r="T15" i="2"/>
  <c r="U6" i="2"/>
  <c r="L6" i="2"/>
  <c r="W6" i="2"/>
  <c r="A45" i="2" s="1"/>
  <c r="S5" i="2"/>
  <c r="U7" i="2"/>
  <c r="M6" i="2"/>
  <c r="W9" i="2"/>
  <c r="W7" i="2"/>
  <c r="L7" i="2"/>
  <c r="P17" i="2" l="1"/>
  <c r="R17" i="2" s="1"/>
  <c r="P19" i="2"/>
  <c r="R19" i="2" s="1"/>
  <c r="P16" i="2"/>
  <c r="P18" i="2"/>
  <c r="R18" i="2" s="1"/>
  <c r="P11" i="2"/>
  <c r="P13" i="2"/>
  <c r="R13" i="2" s="1"/>
  <c r="P12" i="2"/>
  <c r="R12" i="2" s="1"/>
  <c r="P14" i="2"/>
  <c r="R14" i="2" s="1"/>
  <c r="W15" i="2"/>
  <c r="A43" i="2" s="1"/>
  <c r="L5" i="2"/>
  <c r="W5" i="2"/>
  <c r="A40" i="2" s="1"/>
  <c r="T5" i="2"/>
  <c r="E20" i="2"/>
  <c r="S20" i="2"/>
  <c r="P10" i="2" l="1"/>
  <c r="R11" i="2"/>
  <c r="P15" i="2"/>
  <c r="R16" i="2"/>
  <c r="W20" i="2"/>
  <c r="C28" i="2" s="1"/>
  <c r="P8" i="2"/>
  <c r="R8" i="2" s="1"/>
  <c r="P7" i="2"/>
  <c r="R7" i="2" s="1"/>
  <c r="P9" i="2"/>
  <c r="R9" i="2" s="1"/>
  <c r="P6" i="2"/>
  <c r="I20" i="2"/>
  <c r="E23" i="2"/>
  <c r="I23" i="2" s="1"/>
  <c r="E24" i="2"/>
  <c r="A39" i="2"/>
  <c r="E26" i="2" l="1"/>
  <c r="R6" i="2"/>
  <c r="P5" i="2"/>
</calcChain>
</file>

<file path=xl/sharedStrings.xml><?xml version="1.0" encoding="utf-8"?>
<sst xmlns="http://schemas.openxmlformats.org/spreadsheetml/2006/main" count="118" uniqueCount="89">
  <si>
    <t>Identifications</t>
  </si>
  <si>
    <t>Diplôme :</t>
  </si>
  <si>
    <t xml:space="preserve">Option </t>
  </si>
  <si>
    <t>Epreuve :</t>
  </si>
  <si>
    <t>Coefficient :</t>
  </si>
  <si>
    <t>Établissement :</t>
  </si>
  <si>
    <t xml:space="preserve">Session : </t>
  </si>
  <si>
    <t>Date de l'évaluation :</t>
  </si>
  <si>
    <t>Lieu de l'évaluation :</t>
  </si>
  <si>
    <t>Candidat 1</t>
  </si>
  <si>
    <t>Nom du candidat :</t>
  </si>
  <si>
    <t>Prénom du candidat :</t>
  </si>
  <si>
    <t>Candidat 2</t>
  </si>
  <si>
    <t>Candidat 3</t>
  </si>
  <si>
    <t>Candidat 4</t>
  </si>
  <si>
    <t>Titre et description sommaire du projet</t>
  </si>
  <si>
    <t>Travail demandé au candidat</t>
  </si>
  <si>
    <t>Données fournies au candidat</t>
  </si>
  <si>
    <t>Résultats obtenus</t>
  </si>
  <si>
    <t xml:space="preserve">Nom : </t>
  </si>
  <si>
    <t xml:space="preserve">Prénom : </t>
  </si>
  <si>
    <t>Poids</t>
  </si>
  <si>
    <t>/20</t>
  </si>
  <si>
    <t>Compétences évaluées</t>
  </si>
  <si>
    <r>
      <t xml:space="preserve">Indicateurs d'évaluation                                                                                   </t>
    </r>
    <r>
      <rPr>
        <b/>
        <sz val="9"/>
        <rFont val="Arial"/>
        <family val="2"/>
      </rPr>
      <t xml:space="preserve"> Évaluation     </t>
    </r>
  </si>
  <si>
    <t>non</t>
  </si>
  <si>
    <t>éval</t>
  </si>
  <si>
    <t>Max</t>
  </si>
  <si>
    <t>Note</t>
  </si>
  <si>
    <t>Max*poids</t>
  </si>
  <si>
    <t>Note*poids</t>
  </si>
  <si>
    <t>Eval</t>
  </si>
  <si>
    <t>Graph note</t>
  </si>
  <si>
    <t>% poids eval</t>
  </si>
  <si>
    <t>Err</t>
  </si>
  <si>
    <t>Nb items</t>
  </si>
  <si>
    <t>Remarque : Les items d'un même objectif ont tous le même poids</t>
  </si>
  <si>
    <t xml:space="preserve"> /20</t>
  </si>
  <si>
    <t>á</t>
  </si>
  <si>
    <t>Note sur 20 proposée au jury* :</t>
  </si>
  <si>
    <t>Note x coefficient :</t>
  </si>
  <si>
    <t>* La note proposée, arrondie au demi point, est décidée par les évaluateurs à partir de la note brute qui peut être modulée de + 0 à + 1 point en fonction de la réactivité du candidat.</t>
  </si>
  <si>
    <t>Appréciation globale</t>
  </si>
  <si>
    <t>Noms des Évaluateurs</t>
  </si>
  <si>
    <t>Signatures</t>
  </si>
  <si>
    <t>Date</t>
  </si>
  <si>
    <t>V10</t>
  </si>
  <si>
    <t xml:space="preserve">C5.1 </t>
  </si>
  <si>
    <t xml:space="preserve">Préparer la solution et le plan d’action </t>
  </si>
  <si>
    <t xml:space="preserve">C5.2 </t>
  </si>
  <si>
    <t xml:space="preserve">Mettre en œuvre une solution matérielle/logicielle en situation </t>
  </si>
  <si>
    <t xml:space="preserve">C5.3 </t>
  </si>
  <si>
    <t xml:space="preserve">Effectuer la recette d’un produit avec le client </t>
  </si>
  <si>
    <t xml:space="preserve">C5.4 </t>
  </si>
  <si>
    <t xml:space="preserve">Installer un système d’exploitation et/ou une bibliothèque logicielle </t>
  </si>
  <si>
    <t xml:space="preserve">C5.5 </t>
  </si>
  <si>
    <t xml:space="preserve">Installer un dispositif de correction et/ou mise à jour de logiciel </t>
  </si>
  <si>
    <t>CO5.1</t>
  </si>
  <si>
    <t>CO5.2</t>
  </si>
  <si>
    <t>Brevet de technicien supérieur "Systèmes numériques"</t>
  </si>
  <si>
    <r>
      <t>Projet :</t>
    </r>
    <r>
      <rPr>
        <b/>
        <sz val="10"/>
        <color indexed="10"/>
        <rFont val="Arial"/>
        <family val="2"/>
      </rPr>
      <t xml:space="preserve"> Epreuve E5</t>
    </r>
  </si>
  <si>
    <t>Electronique et communication</t>
  </si>
  <si>
    <t xml:space="preserve"> </t>
  </si>
  <si>
    <t>Taux Cx5.2 d'indicateurs évalués pour l'objectif O2</t>
  </si>
  <si>
    <t>Taux Cx5.3 d'indicateurs évalués pour l'objectif O3</t>
  </si>
  <si>
    <t>Taux Cx5.1 d'indicateurs évalués pour l'objectif O1</t>
  </si>
  <si>
    <t>Préparer la solution et le plan d’action</t>
  </si>
  <si>
    <t>Effectuer la recette d’un produit avec le client</t>
  </si>
  <si>
    <t>Mettre en oeuvre une solution matérielle/logicielle en situation</t>
  </si>
  <si>
    <t>Taux TxP pondéré d'indicateurs évalués au total (TxP = 0,2.Cx5.1 + 0,4 Cx5.2 + 0,4 Cx5.3)</t>
  </si>
  <si>
    <t>C05.3</t>
  </si>
  <si>
    <t>Les contraintes liées au client (horaires, nuisances sonores, qualité de la relation …) sont respectées.</t>
  </si>
  <si>
    <t>Les normes métier et les procédures sont respectées.</t>
  </si>
  <si>
    <t>Les résultats de test sont conformes aux spécifications des procédures d'installation.</t>
  </si>
  <si>
    <t>Le système ou le service est conforme aux spécifications du cahier des charges.</t>
  </si>
  <si>
    <t>La fiche recette est conforme aux spécifications du cahier des charges.</t>
  </si>
  <si>
    <t>La fiche de recette est suivie, les remarques éventuelles sont prises en compte.</t>
  </si>
  <si>
    <t>Les documents (mise en route, exploitation et maintenance) sont remis au client.</t>
  </si>
  <si>
    <t>Le système ou le service fonctionne.</t>
  </si>
  <si>
    <r>
      <t xml:space="preserve">Note brute (si un taux Tx d'indicateurs évalués par objectif est &lt; 50%, ou si il y a une erreur, alors le calcul est refusé. Voir repères </t>
    </r>
    <r>
      <rPr>
        <sz val="11"/>
        <color indexed="10"/>
        <rFont val="Arial"/>
        <family val="2"/>
      </rPr>
      <t>◄</t>
    </r>
    <r>
      <rPr>
        <sz val="11"/>
        <rFont val="Arial"/>
        <family val="2"/>
      </rPr>
      <t xml:space="preserve"> à droite de la grille) :</t>
    </r>
  </si>
  <si>
    <t>La procédure d’installation sur site est rédigée.</t>
  </si>
  <si>
    <t>L'équipe est constituée et les tâches professionnelles sont attribuées.</t>
  </si>
  <si>
    <t>Le plan d'action est traduit dans un diagramme de Gantt et indique les jalons.</t>
  </si>
  <si>
    <t>Le matériel est préparé pour mettre en œuvre la solution.</t>
  </si>
  <si>
    <t>1</t>
  </si>
  <si>
    <t>2</t>
  </si>
  <si>
    <t>3</t>
  </si>
  <si>
    <t>4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</si>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</sst>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1"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10"/>
      <color indexed="16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u/>
      <sz val="12"/>
      <color indexed="12"/>
      <name val="Arial"/>
      <family val="2"/>
    </font>
    <font>
      <b/>
      <sz val="12"/>
      <color indexed="12"/>
      <name val="Arial"/>
      <family val="2"/>
    </font>
    <font>
      <b/>
      <sz val="9"/>
      <name val="Arial"/>
      <family val="2"/>
    </font>
    <font>
      <b/>
      <i/>
      <sz val="10"/>
      <name val="Arial"/>
      <family val="2"/>
    </font>
    <font>
      <sz val="9"/>
      <color indexed="12"/>
      <name val="Arial"/>
      <family val="2"/>
    </font>
    <font>
      <sz val="12"/>
      <name val="Arial"/>
      <family val="2"/>
    </font>
    <font>
      <sz val="10"/>
      <color indexed="10"/>
      <name val="Arial"/>
      <family val="2"/>
    </font>
    <font>
      <b/>
      <sz val="9"/>
      <color indexed="12"/>
      <name val="Wingdings"/>
    </font>
    <font>
      <b/>
      <sz val="10"/>
      <color indexed="52"/>
      <name val="Arial"/>
      <family val="2"/>
    </font>
    <font>
      <i/>
      <sz val="9"/>
      <color indexed="12"/>
      <name val="Arial"/>
      <family val="2"/>
    </font>
    <font>
      <sz val="9"/>
      <name val="Arial Narrow"/>
      <family val="2"/>
    </font>
    <font>
      <sz val="8"/>
      <name val="Arial"/>
      <family val="2"/>
    </font>
    <font>
      <sz val="1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0"/>
      <name val="Arial"/>
    </font>
    <font>
      <b/>
      <sz val="10"/>
      <color theme="0"/>
      <name val="Arial"/>
    </font>
    <font>
      <sz val="9"/>
      <color theme="0"/>
      <name val="Arial"/>
    </font>
    <font>
      <sz val="9"/>
      <name val="Verdana"/>
    </font>
    <font>
      <b/>
      <sz val="10"/>
      <color rgb="FFFF0000"/>
      <name val="Arial"/>
      <family val="2"/>
    </font>
    <font>
      <sz val="11"/>
      <color indexed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9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7"/>
        <bgColor indexed="42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31"/>
      </patternFill>
    </fill>
    <fill>
      <patternFill patternType="solid">
        <fgColor theme="0"/>
        <bgColor indexed="27"/>
      </patternFill>
    </fill>
    <fill>
      <patternFill patternType="solid">
        <fgColor rgb="FFFFFFFF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3366FF"/>
        <bgColor indexed="42"/>
      </patternFill>
    </fill>
  </fills>
  <borders count="73">
    <border>
      <left/>
      <right/>
      <top/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double">
        <color indexed="8"/>
      </right>
      <top style="thin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 style="medium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medium">
        <color indexed="8"/>
      </top>
      <bottom/>
      <diagonal/>
    </border>
    <border>
      <left style="double">
        <color indexed="8"/>
      </left>
      <right style="double">
        <color indexed="8"/>
      </right>
      <top/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hair">
        <color indexed="8"/>
      </right>
      <top style="medium">
        <color indexed="64"/>
      </top>
      <bottom style="hair">
        <color indexed="8"/>
      </bottom>
      <diagonal/>
    </border>
    <border>
      <left/>
      <right style="thin">
        <color indexed="64"/>
      </right>
      <top style="medium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194">
    <xf numFmtId="0" fontId="0" fillId="0" borderId="0" xfId="0"/>
    <xf numFmtId="0" fontId="0" fillId="0" borderId="0" xfId="0" applyAlignment="1" applyProtection="1">
      <alignment vertical="center" wrapText="1"/>
    </xf>
    <xf numFmtId="0" fontId="0" fillId="0" borderId="0" xfId="0" applyAlignment="1">
      <alignment vertical="center" wrapText="1"/>
    </xf>
    <xf numFmtId="0" fontId="0" fillId="0" borderId="2" xfId="0" applyFont="1" applyBorder="1" applyAlignment="1" applyProtection="1">
      <alignment horizontal="left" vertical="center" wrapText="1" indent="1"/>
    </xf>
    <xf numFmtId="0" fontId="1" fillId="0" borderId="3" xfId="0" applyFont="1" applyBorder="1" applyAlignment="1" applyProtection="1">
      <alignment horizontal="left" vertical="center" wrapText="1" indent="1"/>
    </xf>
    <xf numFmtId="0" fontId="0" fillId="0" borderId="4" xfId="0" applyFont="1" applyBorder="1" applyAlignment="1" applyProtection="1">
      <alignment horizontal="left" vertical="center" wrapText="1" indent="1"/>
    </xf>
    <xf numFmtId="0" fontId="1" fillId="0" borderId="5" xfId="0" applyFont="1" applyBorder="1" applyAlignment="1" applyProtection="1">
      <alignment horizontal="left" vertical="center" wrapText="1" indent="1"/>
    </xf>
    <xf numFmtId="0" fontId="3" fillId="0" borderId="5" xfId="0" applyFont="1" applyBorder="1" applyAlignment="1" applyProtection="1">
      <alignment horizontal="left" vertical="center" wrapText="1" indent="1"/>
      <protection locked="0"/>
    </xf>
    <xf numFmtId="15" fontId="3" fillId="0" borderId="5" xfId="0" applyNumberFormat="1" applyFont="1" applyBorder="1" applyAlignment="1" applyProtection="1">
      <alignment horizontal="left" vertical="center" wrapText="1" indent="1"/>
      <protection locked="0"/>
    </xf>
    <xf numFmtId="0" fontId="0" fillId="0" borderId="6" xfId="0" applyFont="1" applyBorder="1" applyAlignment="1" applyProtection="1">
      <alignment horizontal="left" vertical="center" wrapText="1" indent="1"/>
    </xf>
    <xf numFmtId="0" fontId="3" fillId="0" borderId="7" xfId="0" applyFont="1" applyBorder="1" applyAlignment="1" applyProtection="1">
      <alignment horizontal="left" vertical="center" wrapText="1" indent="1"/>
      <protection locked="0"/>
    </xf>
    <xf numFmtId="0" fontId="4" fillId="0" borderId="5" xfId="0" applyFont="1" applyBorder="1" applyAlignment="1" applyProtection="1">
      <alignment horizontal="left" vertical="center" wrapText="1" indent="1"/>
      <protection locked="0"/>
    </xf>
    <xf numFmtId="0" fontId="0" fillId="0" borderId="0" xfId="0" applyAlignment="1">
      <alignment wrapText="1"/>
    </xf>
    <xf numFmtId="0" fontId="0" fillId="0" borderId="0" xfId="0" applyFont="1" applyAlignment="1">
      <alignment vertical="center" wrapText="1"/>
    </xf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9" fontId="3" fillId="0" borderId="0" xfId="0" applyNumberFormat="1" applyFont="1" applyBorder="1" applyAlignment="1" applyProtection="1">
      <alignment vertical="center"/>
    </xf>
    <xf numFmtId="9" fontId="0" fillId="0" borderId="0" xfId="0" applyNumberFormat="1" applyFont="1" applyBorder="1" applyAlignment="1" applyProtection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8" fillId="0" borderId="0" xfId="0" applyFont="1" applyFill="1" applyBorder="1" applyAlignment="1" applyProtection="1">
      <alignment horizontal="left" vertical="center" indent="1"/>
    </xf>
    <xf numFmtId="0" fontId="8" fillId="0" borderId="0" xfId="0" applyFont="1" applyBorder="1" applyAlignment="1" applyProtection="1">
      <alignment horizontal="right" vertical="center"/>
    </xf>
    <xf numFmtId="0" fontId="0" fillId="0" borderId="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right" vertical="center" wrapText="1"/>
    </xf>
    <xf numFmtId="0" fontId="0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center" vertical="center"/>
    </xf>
    <xf numFmtId="0" fontId="0" fillId="0" borderId="0" xfId="0" applyFont="1" applyBorder="1" applyAlignment="1">
      <alignment horizontal="center" vertical="center"/>
    </xf>
    <xf numFmtId="9" fontId="0" fillId="0" borderId="0" xfId="0" applyNumberFormat="1" applyFont="1" applyBorder="1" applyAlignment="1" applyProtection="1">
      <alignment horizontal="right" vertical="center"/>
    </xf>
    <xf numFmtId="9" fontId="1" fillId="0" borderId="0" xfId="0" applyNumberFormat="1" applyFont="1" applyBorder="1" applyAlignment="1" applyProtection="1">
      <alignment horizontal="center" vertical="center"/>
    </xf>
    <xf numFmtId="0" fontId="6" fillId="0" borderId="15" xfId="0" applyFont="1" applyFill="1" applyBorder="1" applyAlignment="1" applyProtection="1">
      <alignment horizontal="left" vertical="center" wrapText="1" indent="1"/>
    </xf>
    <xf numFmtId="0" fontId="2" fillId="0" borderId="0" xfId="0" applyFont="1" applyFill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6" fillId="4" borderId="15" xfId="0" applyFont="1" applyFill="1" applyBorder="1" applyAlignment="1" applyProtection="1">
      <alignment horizontal="left" vertical="center" wrapText="1" indent="1"/>
    </xf>
    <xf numFmtId="0" fontId="13" fillId="5" borderId="12" xfId="0" applyFont="1" applyFill="1" applyBorder="1" applyAlignment="1" applyProtection="1">
      <alignment horizontal="center" vertical="center"/>
      <protection locked="0"/>
    </xf>
    <xf numFmtId="0" fontId="1" fillId="5" borderId="16" xfId="0" applyFont="1" applyFill="1" applyBorder="1" applyAlignment="1" applyProtection="1">
      <alignment horizontal="center" vertical="center"/>
      <protection locked="0"/>
    </xf>
    <xf numFmtId="0" fontId="13" fillId="3" borderId="12" xfId="0" applyFont="1" applyFill="1" applyBorder="1" applyAlignment="1" applyProtection="1">
      <alignment horizontal="center" vertical="center"/>
      <protection locked="0"/>
    </xf>
    <xf numFmtId="0" fontId="1" fillId="3" borderId="16" xfId="0" applyFont="1" applyFill="1" applyBorder="1" applyAlignment="1" applyProtection="1">
      <alignment horizontal="center" vertical="center"/>
      <protection locked="0"/>
    </xf>
    <xf numFmtId="0" fontId="13" fillId="3" borderId="16" xfId="0" applyFont="1" applyFill="1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horizontal="right" vertical="center"/>
    </xf>
    <xf numFmtId="0" fontId="15" fillId="0" borderId="0" xfId="0" applyFont="1" applyBorder="1" applyAlignment="1" applyProtection="1">
      <alignment horizontal="center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Fill="1" applyBorder="1" applyAlignment="1" applyProtection="1">
      <alignment horizontal="center" vertical="center"/>
    </xf>
    <xf numFmtId="0" fontId="16" fillId="0" borderId="0" xfId="0" applyFont="1" applyFill="1" applyBorder="1" applyAlignment="1" applyProtection="1">
      <alignment vertical="center"/>
    </xf>
    <xf numFmtId="0" fontId="18" fillId="0" borderId="0" xfId="0" applyFont="1" applyBorder="1" applyAlignment="1" applyProtection="1">
      <alignment horizontal="right" vertical="center"/>
    </xf>
    <xf numFmtId="9" fontId="19" fillId="0" borderId="0" xfId="0" applyNumberFormat="1" applyFont="1" applyBorder="1" applyAlignment="1" applyProtection="1">
      <alignment vertical="center"/>
    </xf>
    <xf numFmtId="0" fontId="2" fillId="0" borderId="0" xfId="0" applyFont="1" applyBorder="1" applyAlignment="1" applyProtection="1">
      <alignment horizontal="right" vertical="center"/>
    </xf>
    <xf numFmtId="0" fontId="2" fillId="0" borderId="0" xfId="0" applyFont="1" applyFill="1" applyBorder="1" applyAlignment="1" applyProtection="1">
      <alignment horizontal="center" vertical="center"/>
    </xf>
    <xf numFmtId="0" fontId="20" fillId="0" borderId="0" xfId="0" applyFont="1" applyFill="1" applyBorder="1" applyAlignment="1" applyProtection="1">
      <alignment vertical="top" wrapText="1"/>
    </xf>
    <xf numFmtId="0" fontId="20" fillId="0" borderId="0" xfId="0" applyFont="1" applyBorder="1" applyAlignment="1" applyProtection="1">
      <alignment vertical="top" wrapText="1"/>
    </xf>
    <xf numFmtId="0" fontId="20" fillId="0" borderId="0" xfId="0" applyFont="1" applyBorder="1" applyAlignment="1" applyProtection="1">
      <alignment horizontal="center" vertical="top" wrapText="1"/>
    </xf>
    <xf numFmtId="0" fontId="20" fillId="0" borderId="0" xfId="0" applyFont="1" applyFill="1" applyBorder="1" applyAlignment="1" applyProtection="1">
      <alignment horizontal="center" vertical="top" wrapText="1"/>
    </xf>
    <xf numFmtId="0" fontId="1" fillId="0" borderId="27" xfId="0" applyFont="1" applyBorder="1" applyAlignment="1" applyProtection="1">
      <alignment horizontal="center" vertical="center"/>
    </xf>
    <xf numFmtId="0" fontId="12" fillId="0" borderId="0" xfId="0" applyFont="1" applyBorder="1" applyAlignment="1" applyProtection="1">
      <alignment horizontal="center" vertical="center"/>
    </xf>
    <xf numFmtId="0" fontId="1" fillId="0" borderId="13" xfId="0" applyFont="1" applyFill="1" applyBorder="1" applyAlignment="1" applyProtection="1">
      <alignment horizontal="center" vertical="center"/>
    </xf>
    <xf numFmtId="0" fontId="0" fillId="0" borderId="19" xfId="0" applyFont="1" applyBorder="1" applyAlignment="1" applyProtection="1">
      <alignment horizontal="center" vertical="center"/>
      <protection locked="0"/>
    </xf>
    <xf numFmtId="14" fontId="3" fillId="0" borderId="13" xfId="0" applyNumberFormat="1" applyFont="1" applyFill="1" applyBorder="1" applyAlignment="1" applyProtection="1">
      <alignment horizontal="center" vertical="center"/>
    </xf>
    <xf numFmtId="0" fontId="0" fillId="0" borderId="20" xfId="0" applyFont="1" applyBorder="1" applyAlignment="1" applyProtection="1">
      <alignment horizontal="center" vertical="center"/>
      <protection locked="0"/>
    </xf>
    <xf numFmtId="0" fontId="22" fillId="0" borderId="0" xfId="0" applyFont="1" applyProtection="1"/>
    <xf numFmtId="0" fontId="21" fillId="0" borderId="0" xfId="0" applyFont="1" applyFill="1" applyBorder="1" applyAlignment="1" applyProtection="1">
      <alignment horizontal="center" vertical="center"/>
    </xf>
    <xf numFmtId="0" fontId="6" fillId="7" borderId="17" xfId="0" applyFont="1" applyFill="1" applyBorder="1" applyAlignment="1" applyProtection="1">
      <alignment horizontal="left" vertical="center" wrapText="1" indent="1"/>
    </xf>
    <xf numFmtId="0" fontId="13" fillId="7" borderId="16" xfId="0" applyFont="1" applyFill="1" applyBorder="1" applyAlignment="1" applyProtection="1">
      <alignment horizontal="center" vertical="center" wrapText="1"/>
      <protection locked="0"/>
    </xf>
    <xf numFmtId="0" fontId="1" fillId="7" borderId="16" xfId="0" applyFont="1" applyFill="1" applyBorder="1" applyAlignment="1" applyProtection="1">
      <alignment horizontal="center" vertical="center" wrapText="1"/>
      <protection locked="0"/>
    </xf>
    <xf numFmtId="0" fontId="1" fillId="7" borderId="18" xfId="0" applyFont="1" applyFill="1" applyBorder="1" applyAlignment="1" applyProtection="1">
      <alignment horizontal="center" vertical="center" wrapText="1"/>
      <protection locked="0"/>
    </xf>
    <xf numFmtId="0" fontId="6" fillId="8" borderId="17" xfId="0" applyFont="1" applyFill="1" applyBorder="1" applyAlignment="1" applyProtection="1">
      <alignment horizontal="left" vertical="center" wrapText="1" indent="1"/>
    </xf>
    <xf numFmtId="0" fontId="13" fillId="8" borderId="16" xfId="0" applyFont="1" applyFill="1" applyBorder="1" applyAlignment="1" applyProtection="1">
      <alignment horizontal="center" vertical="center" wrapText="1"/>
      <protection locked="0"/>
    </xf>
    <xf numFmtId="0" fontId="1" fillId="8" borderId="16" xfId="0" applyFont="1" applyFill="1" applyBorder="1" applyAlignment="1" applyProtection="1">
      <alignment horizontal="center" vertical="center" wrapText="1"/>
      <protection locked="0"/>
    </xf>
    <xf numFmtId="0" fontId="1" fillId="8" borderId="18" xfId="0" applyFont="1" applyFill="1" applyBorder="1" applyAlignment="1" applyProtection="1">
      <alignment horizontal="center" vertical="center" wrapText="1"/>
      <protection locked="0"/>
    </xf>
    <xf numFmtId="1" fontId="6" fillId="0" borderId="0" xfId="0" applyNumberFormat="1" applyFont="1" applyBorder="1" applyAlignment="1" applyProtection="1">
      <alignment horizontal="center" vertical="center"/>
    </xf>
    <xf numFmtId="9" fontId="25" fillId="0" borderId="0" xfId="0" applyNumberFormat="1" applyFont="1" applyFill="1" applyBorder="1" applyAlignment="1" applyProtection="1">
      <alignment horizontal="center" vertical="center"/>
    </xf>
    <xf numFmtId="0" fontId="25" fillId="0" borderId="0" xfId="0" applyFont="1" applyFill="1" applyBorder="1" applyAlignment="1" applyProtection="1">
      <alignment horizontal="center" vertical="center"/>
    </xf>
    <xf numFmtId="2" fontId="25" fillId="0" borderId="0" xfId="0" applyNumberFormat="1" applyFont="1" applyFill="1" applyBorder="1" applyAlignment="1" applyProtection="1">
      <alignment horizontal="center" vertical="center"/>
    </xf>
    <xf numFmtId="10" fontId="25" fillId="0" borderId="0" xfId="0" applyNumberFormat="1" applyFont="1" applyFill="1" applyBorder="1" applyAlignment="1" applyProtection="1">
      <alignment horizontal="center" vertical="center"/>
    </xf>
    <xf numFmtId="0" fontId="25" fillId="0" borderId="0" xfId="0" applyFont="1" applyFill="1" applyAlignment="1" applyProtection="1">
      <alignment horizontal="center"/>
    </xf>
    <xf numFmtId="9" fontId="25" fillId="0" borderId="0" xfId="0" applyNumberFormat="1" applyFont="1" applyBorder="1" applyAlignment="1" applyProtection="1">
      <alignment horizontal="center" vertical="center"/>
    </xf>
    <xf numFmtId="0" fontId="25" fillId="0" borderId="0" xfId="0" applyFont="1" applyBorder="1" applyAlignment="1" applyProtection="1">
      <alignment horizontal="center" vertical="center"/>
    </xf>
    <xf numFmtId="2" fontId="25" fillId="0" borderId="0" xfId="0" applyNumberFormat="1" applyFont="1" applyBorder="1" applyAlignment="1" applyProtection="1">
      <alignment horizontal="center" vertical="center"/>
    </xf>
    <xf numFmtId="10" fontId="25" fillId="0" borderId="0" xfId="0" applyNumberFormat="1" applyFont="1" applyBorder="1" applyAlignment="1" applyProtection="1">
      <alignment horizontal="center" vertical="center"/>
    </xf>
    <xf numFmtId="0" fontId="25" fillId="0" borderId="0" xfId="0" applyFont="1" applyAlignment="1" applyProtection="1">
      <alignment horizontal="center"/>
    </xf>
    <xf numFmtId="0" fontId="26" fillId="0" borderId="0" xfId="0" applyFont="1" applyBorder="1" applyAlignment="1" applyProtection="1">
      <alignment horizontal="center" vertical="center"/>
    </xf>
    <xf numFmtId="1" fontId="27" fillId="0" borderId="0" xfId="0" applyNumberFormat="1" applyFont="1" applyFill="1" applyBorder="1" applyAlignment="1" applyProtection="1">
      <alignment horizontal="center" vertical="center"/>
    </xf>
    <xf numFmtId="2" fontId="26" fillId="0" borderId="0" xfId="0" applyNumberFormat="1" applyFont="1" applyFill="1" applyBorder="1" applyAlignment="1" applyProtection="1">
      <alignment horizontal="center" vertical="center"/>
    </xf>
    <xf numFmtId="0" fontId="26" fillId="0" borderId="0" xfId="0" applyFont="1" applyFill="1" applyBorder="1" applyAlignment="1" applyProtection="1">
      <alignment horizontal="center" vertical="center"/>
    </xf>
    <xf numFmtId="0" fontId="26" fillId="0" borderId="0" xfId="0" applyNumberFormat="1" applyFont="1" applyFill="1" applyBorder="1" applyAlignment="1" applyProtection="1">
      <alignment horizontal="center" vertical="center"/>
    </xf>
    <xf numFmtId="0" fontId="26" fillId="0" borderId="0" xfId="0" applyFont="1" applyFill="1" applyAlignment="1" applyProtection="1">
      <alignment horizontal="center"/>
    </xf>
    <xf numFmtId="0" fontId="25" fillId="0" borderId="0" xfId="0" applyNumberFormat="1" applyFont="1" applyFill="1" applyBorder="1" applyAlignment="1" applyProtection="1">
      <alignment horizontal="center" vertical="center"/>
    </xf>
    <xf numFmtId="9" fontId="26" fillId="0" borderId="0" xfId="0" applyNumberFormat="1" applyFont="1" applyFill="1" applyBorder="1" applyAlignment="1" applyProtection="1">
      <alignment horizontal="center" vertical="center"/>
    </xf>
    <xf numFmtId="10" fontId="25" fillId="0" borderId="0" xfId="0" applyNumberFormat="1" applyFont="1" applyFill="1" applyAlignment="1" applyProtection="1">
      <alignment horizontal="center"/>
    </xf>
    <xf numFmtId="0" fontId="25" fillId="0" borderId="0" xfId="0" applyNumberFormat="1" applyFont="1" applyFill="1" applyAlignment="1" applyProtection="1">
      <alignment horizontal="center"/>
    </xf>
    <xf numFmtId="0" fontId="25" fillId="0" borderId="0" xfId="0" applyFont="1" applyFill="1" applyProtection="1"/>
    <xf numFmtId="0" fontId="0" fillId="9" borderId="31" xfId="0" applyFill="1" applyBorder="1" applyAlignment="1">
      <alignment vertical="center" wrapText="1"/>
    </xf>
    <xf numFmtId="49" fontId="12" fillId="0" borderId="0" xfId="0" applyNumberFormat="1" applyFont="1" applyFill="1" applyBorder="1" applyAlignment="1" applyProtection="1">
      <alignment horizontal="center" vertical="center"/>
    </xf>
    <xf numFmtId="9" fontId="6" fillId="0" borderId="0" xfId="0" applyNumberFormat="1" applyFont="1" applyBorder="1" applyAlignment="1" applyProtection="1">
      <alignment horizontal="center" vertical="center"/>
    </xf>
    <xf numFmtId="2" fontId="0" fillId="0" borderId="0" xfId="0" applyNumberFormat="1" applyFont="1" applyFill="1" applyBorder="1" applyAlignment="1" applyProtection="1">
      <alignment vertical="center"/>
    </xf>
    <xf numFmtId="0" fontId="1" fillId="0" borderId="0" xfId="0" applyFont="1" applyBorder="1" applyAlignment="1" applyProtection="1">
      <alignment horizontal="left" vertical="center"/>
    </xf>
    <xf numFmtId="0" fontId="12" fillId="8" borderId="15" xfId="0" applyFont="1" applyFill="1" applyBorder="1" applyAlignment="1" applyProtection="1">
      <alignment horizontal="left" vertical="center" wrapText="1"/>
    </xf>
    <xf numFmtId="0" fontId="12" fillId="0" borderId="15" xfId="0" applyFont="1" applyFill="1" applyBorder="1" applyAlignment="1" applyProtection="1">
      <alignment horizontal="left" vertical="center" wrapText="1"/>
    </xf>
    <xf numFmtId="2" fontId="7" fillId="0" borderId="0" xfId="0" applyNumberFormat="1" applyFont="1" applyBorder="1" applyAlignment="1">
      <alignment horizontal="center" vertical="center"/>
    </xf>
    <xf numFmtId="9" fontId="3" fillId="0" borderId="0" xfId="0" applyNumberFormat="1" applyFont="1" applyBorder="1" applyAlignment="1">
      <alignment vertical="center"/>
    </xf>
    <xf numFmtId="9" fontId="0" fillId="0" borderId="0" xfId="0" applyNumberFormat="1" applyFont="1" applyBorder="1" applyAlignment="1">
      <alignment vertical="center"/>
    </xf>
    <xf numFmtId="0" fontId="1" fillId="0" borderId="0" xfId="0" applyFont="1" applyBorder="1" applyAlignment="1" applyProtection="1">
      <alignment horizontal="right" vertical="center"/>
    </xf>
    <xf numFmtId="0" fontId="29" fillId="0" borderId="3" xfId="0" applyFont="1" applyBorder="1" applyAlignment="1" applyProtection="1">
      <alignment horizontal="left" vertical="center" wrapText="1" indent="1"/>
    </xf>
    <xf numFmtId="0" fontId="12" fillId="0" borderId="43" xfId="0" applyFont="1" applyBorder="1" applyAlignment="1" applyProtection="1">
      <alignment horizontal="center" vertical="center"/>
    </xf>
    <xf numFmtId="49" fontId="12" fillId="0" borderId="44" xfId="0" applyNumberFormat="1" applyFont="1" applyBorder="1" applyAlignment="1" applyProtection="1">
      <alignment horizontal="center" vertical="center"/>
    </xf>
    <xf numFmtId="49" fontId="12" fillId="0" borderId="45" xfId="0" applyNumberFormat="1" applyFont="1" applyBorder="1" applyAlignment="1" applyProtection="1">
      <alignment horizontal="center" vertical="center"/>
    </xf>
    <xf numFmtId="0" fontId="1" fillId="3" borderId="48" xfId="0" applyFont="1" applyFill="1" applyBorder="1" applyAlignment="1" applyProtection="1">
      <alignment horizontal="center" vertical="center"/>
      <protection locked="0"/>
    </xf>
    <xf numFmtId="0" fontId="1" fillId="5" borderId="48" xfId="0" applyFont="1" applyFill="1" applyBorder="1" applyAlignment="1" applyProtection="1">
      <alignment horizontal="center" vertical="center"/>
      <protection locked="0"/>
    </xf>
    <xf numFmtId="0" fontId="1" fillId="7" borderId="50" xfId="0" applyFont="1" applyFill="1" applyBorder="1" applyAlignment="1" applyProtection="1">
      <alignment horizontal="center" vertical="center" wrapText="1"/>
      <protection locked="0"/>
    </xf>
    <xf numFmtId="0" fontId="1" fillId="8" borderId="51" xfId="0" applyFont="1" applyFill="1" applyBorder="1" applyAlignment="1" applyProtection="1">
      <alignment horizontal="center" vertical="center" wrapText="1"/>
      <protection locked="0"/>
    </xf>
    <xf numFmtId="0" fontId="6" fillId="4" borderId="53" xfId="0" applyFont="1" applyFill="1" applyBorder="1" applyAlignment="1" applyProtection="1">
      <alignment horizontal="left" vertical="center" wrapText="1" indent="1"/>
    </xf>
    <xf numFmtId="0" fontId="13" fillId="5" borderId="54" xfId="0" applyFont="1" applyFill="1" applyBorder="1" applyAlignment="1" applyProtection="1">
      <alignment horizontal="center" vertical="center"/>
      <protection locked="0"/>
    </xf>
    <xf numFmtId="0" fontId="1" fillId="5" borderId="54" xfId="0" applyFont="1" applyFill="1" applyBorder="1" applyAlignment="1" applyProtection="1">
      <alignment horizontal="center" vertical="center"/>
      <protection locked="0"/>
    </xf>
    <xf numFmtId="0" fontId="1" fillId="5" borderId="55" xfId="0" applyFont="1" applyFill="1" applyBorder="1" applyAlignment="1" applyProtection="1">
      <alignment horizontal="center" vertical="center"/>
      <protection locked="0"/>
    </xf>
    <xf numFmtId="0" fontId="1" fillId="0" borderId="56" xfId="0" applyFont="1" applyBorder="1" applyAlignment="1" applyProtection="1">
      <alignment horizontal="right" vertical="center"/>
    </xf>
    <xf numFmtId="0" fontId="22" fillId="0" borderId="0" xfId="0" applyFont="1" applyBorder="1" applyAlignment="1" applyProtection="1">
      <alignment horizontal="right" vertical="center"/>
    </xf>
    <xf numFmtId="0" fontId="6" fillId="0" borderId="17" xfId="0" applyFont="1" applyFill="1" applyBorder="1" applyAlignment="1" applyProtection="1">
      <alignment horizontal="left" vertical="center" wrapText="1" indent="1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69" xfId="0" applyFont="1" applyFill="1" applyBorder="1" applyAlignment="1" applyProtection="1">
      <alignment horizontal="center" vertical="center"/>
      <protection locked="0"/>
    </xf>
    <xf numFmtId="0" fontId="1" fillId="0" borderId="71" xfId="0" applyFont="1" applyFill="1" applyBorder="1" applyAlignment="1" applyProtection="1">
      <alignment horizontal="center" vertical="center"/>
      <protection locked="0"/>
    </xf>
    <xf numFmtId="0" fontId="13" fillId="0" borderId="70" xfId="0" applyFont="1" applyFill="1" applyBorder="1" applyAlignment="1" applyProtection="1">
      <alignment horizontal="center" vertical="center"/>
      <protection locked="0"/>
    </xf>
    <xf numFmtId="0" fontId="13" fillId="0" borderId="72" xfId="0" applyFont="1" applyFill="1" applyBorder="1" applyAlignment="1" applyProtection="1">
      <alignment horizontal="center" vertical="center"/>
      <protection locked="0"/>
    </xf>
    <xf numFmtId="0" fontId="1" fillId="0" borderId="70" xfId="0" applyFont="1" applyFill="1" applyBorder="1" applyAlignment="1" applyProtection="1">
      <alignment horizontal="center" vertical="center"/>
      <protection locked="0"/>
    </xf>
    <xf numFmtId="0" fontId="1" fillId="0" borderId="72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8" xfId="0" applyFont="1" applyFill="1" applyBorder="1" applyAlignment="1" applyProtection="1">
      <alignment horizontal="left" vertical="center" wrapText="1" indent="1"/>
    </xf>
    <xf numFmtId="0" fontId="1" fillId="2" borderId="9" xfId="0" applyFont="1" applyFill="1" applyBorder="1" applyAlignment="1" applyProtection="1">
      <alignment horizontal="center" vertical="center" wrapText="1"/>
    </xf>
    <xf numFmtId="0" fontId="0" fillId="0" borderId="11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 wrapText="1"/>
      <protection locked="0"/>
    </xf>
    <xf numFmtId="0" fontId="0" fillId="0" borderId="10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left" vertical="center" indent="1"/>
    </xf>
    <xf numFmtId="0" fontId="1" fillId="0" borderId="42" xfId="0" applyFont="1" applyBorder="1" applyAlignment="1" applyProtection="1">
      <alignment horizontal="center" vertical="center"/>
    </xf>
    <xf numFmtId="0" fontId="1" fillId="0" borderId="57" xfId="0" applyFont="1" applyBorder="1" applyAlignment="1" applyProtection="1">
      <alignment horizontal="center" vertical="center"/>
    </xf>
    <xf numFmtId="9" fontId="14" fillId="0" borderId="0" xfId="0" applyNumberFormat="1" applyFont="1" applyBorder="1" applyAlignment="1" applyProtection="1">
      <alignment horizontal="center" vertical="center"/>
    </xf>
    <xf numFmtId="9" fontId="0" fillId="0" borderId="0" xfId="0" applyNumberFormat="1" applyFont="1" applyBorder="1" applyAlignment="1" applyProtection="1">
      <alignment vertical="center" wrapText="1"/>
    </xf>
    <xf numFmtId="0" fontId="2" fillId="0" borderId="0" xfId="0" applyFont="1" applyFill="1" applyBorder="1" applyAlignment="1" applyProtection="1">
      <alignment horizontal="center" vertical="center"/>
    </xf>
    <xf numFmtId="0" fontId="1" fillId="0" borderId="26" xfId="0" applyFont="1" applyBorder="1" applyAlignment="1" applyProtection="1">
      <alignment horizontal="center" vertical="center" wrapText="1"/>
    </xf>
    <xf numFmtId="0" fontId="1" fillId="0" borderId="14" xfId="0" applyFont="1" applyBorder="1" applyAlignment="1" applyProtection="1">
      <alignment horizontal="center" vertical="center"/>
    </xf>
    <xf numFmtId="164" fontId="8" fillId="0" borderId="21" xfId="0" applyNumberFormat="1" applyFont="1" applyFill="1" applyBorder="1" applyAlignment="1" applyProtection="1">
      <alignment horizontal="center" vertical="center"/>
    </xf>
    <xf numFmtId="0" fontId="15" fillId="0" borderId="21" xfId="0" applyFont="1" applyBorder="1" applyAlignment="1" applyProtection="1">
      <alignment horizontal="center" vertical="center"/>
    </xf>
    <xf numFmtId="164" fontId="8" fillId="0" borderId="22" xfId="0" applyNumberFormat="1" applyFont="1" applyBorder="1" applyAlignment="1" applyProtection="1">
      <alignment horizontal="center" vertical="center"/>
      <protection locked="0"/>
    </xf>
    <xf numFmtId="164" fontId="8" fillId="0" borderId="41" xfId="0" applyNumberFormat="1" applyFont="1" applyBorder="1" applyAlignment="1" applyProtection="1">
      <alignment horizontal="center" vertical="center"/>
      <protection locked="0"/>
    </xf>
    <xf numFmtId="0" fontId="8" fillId="0" borderId="41" xfId="0" applyFont="1" applyBorder="1" applyAlignment="1" applyProtection="1">
      <alignment horizontal="center" vertical="center"/>
    </xf>
    <xf numFmtId="0" fontId="8" fillId="0" borderId="23" xfId="0" applyFont="1" applyBorder="1" applyAlignment="1" applyProtection="1">
      <alignment horizontal="center" vertical="center"/>
    </xf>
    <xf numFmtId="164" fontId="9" fillId="6" borderId="22" xfId="0" applyNumberFormat="1" applyFont="1" applyFill="1" applyBorder="1" applyAlignment="1" applyProtection="1">
      <alignment horizontal="center" vertical="center"/>
    </xf>
    <xf numFmtId="164" fontId="9" fillId="6" borderId="41" xfId="0" applyNumberFormat="1" applyFont="1" applyFill="1" applyBorder="1" applyAlignment="1" applyProtection="1">
      <alignment horizontal="center" vertical="center"/>
    </xf>
    <xf numFmtId="0" fontId="9" fillId="6" borderId="41" xfId="0" applyFont="1" applyFill="1" applyBorder="1" applyAlignment="1" applyProtection="1">
      <alignment horizontal="center" vertical="center"/>
    </xf>
    <xf numFmtId="0" fontId="9" fillId="6" borderId="23" xfId="0" applyFont="1" applyFill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right" vertical="center"/>
    </xf>
    <xf numFmtId="0" fontId="2" fillId="0" borderId="21" xfId="0" applyFont="1" applyFill="1" applyBorder="1" applyAlignment="1" applyProtection="1">
      <alignment horizontal="right" vertical="center"/>
    </xf>
    <xf numFmtId="0" fontId="1" fillId="6" borderId="24" xfId="0" applyFont="1" applyFill="1" applyBorder="1" applyAlignment="1" applyProtection="1">
      <alignment horizontal="center" vertical="center"/>
    </xf>
    <xf numFmtId="0" fontId="1" fillId="6" borderId="40" xfId="0" applyFont="1" applyFill="1" applyBorder="1" applyAlignment="1" applyProtection="1">
      <alignment horizontal="center" vertical="center"/>
    </xf>
    <xf numFmtId="0" fontId="2" fillId="6" borderId="40" xfId="0" applyFont="1" applyFill="1" applyBorder="1" applyAlignment="1" applyProtection="1">
      <alignment horizontal="center" vertical="center"/>
    </xf>
    <xf numFmtId="0" fontId="2" fillId="6" borderId="25" xfId="0" applyFont="1" applyFill="1" applyBorder="1" applyAlignment="1" applyProtection="1">
      <alignment horizontal="center" vertical="center"/>
    </xf>
    <xf numFmtId="0" fontId="20" fillId="0" borderId="38" xfId="0" applyFont="1" applyBorder="1" applyAlignment="1" applyProtection="1">
      <alignment vertical="top" wrapText="1"/>
      <protection locked="0"/>
    </xf>
    <xf numFmtId="0" fontId="20" fillId="0" borderId="21" xfId="0" applyFont="1" applyBorder="1" applyAlignment="1" applyProtection="1">
      <alignment vertical="top" wrapText="1"/>
      <protection locked="0"/>
    </xf>
    <xf numFmtId="0" fontId="20" fillId="0" borderId="39" xfId="0" applyFont="1" applyBorder="1" applyAlignment="1" applyProtection="1">
      <alignment vertical="top" wrapText="1"/>
      <protection locked="0"/>
    </xf>
    <xf numFmtId="0" fontId="0" fillId="0" borderId="30" xfId="0" applyFont="1" applyBorder="1" applyAlignment="1" applyProtection="1">
      <alignment horizontal="center" vertical="center" wrapText="1"/>
      <protection locked="0"/>
    </xf>
    <xf numFmtId="14" fontId="21" fillId="0" borderId="0" xfId="0" applyNumberFormat="1" applyFont="1" applyBorder="1" applyAlignment="1" applyProtection="1">
      <alignment horizontal="center" vertical="center"/>
    </xf>
    <xf numFmtId="0" fontId="0" fillId="0" borderId="28" xfId="0" applyFont="1" applyBorder="1" applyAlignment="1" applyProtection="1">
      <alignment horizontal="center" vertical="center" wrapText="1"/>
      <protection locked="0"/>
    </xf>
    <xf numFmtId="14" fontId="3" fillId="0" borderId="29" xfId="0" applyNumberFormat="1" applyFont="1" applyBorder="1" applyAlignment="1" applyProtection="1">
      <alignment horizontal="center" vertical="center"/>
      <protection locked="0"/>
    </xf>
    <xf numFmtId="0" fontId="0" fillId="0" borderId="28" xfId="0" applyFont="1" applyFill="1" applyBorder="1" applyAlignment="1" applyProtection="1">
      <alignment horizontal="center" vertical="center" wrapText="1"/>
      <protection locked="0"/>
    </xf>
    <xf numFmtId="0" fontId="1" fillId="0" borderId="62" xfId="0" applyFont="1" applyFill="1" applyBorder="1" applyAlignment="1" applyProtection="1">
      <alignment horizontal="center" vertical="center" wrapText="1"/>
    </xf>
    <xf numFmtId="0" fontId="1" fillId="0" borderId="63" xfId="0" applyFont="1" applyFill="1" applyBorder="1" applyAlignment="1" applyProtection="1">
      <alignment horizontal="center" vertical="center" wrapText="1"/>
    </xf>
    <xf numFmtId="0" fontId="1" fillId="0" borderId="47" xfId="0" applyFont="1" applyFill="1" applyBorder="1" applyAlignment="1" applyProtection="1">
      <alignment horizontal="center" vertical="center" wrapText="1"/>
    </xf>
    <xf numFmtId="0" fontId="1" fillId="0" borderId="59" xfId="0" applyFont="1" applyFill="1" applyBorder="1" applyAlignment="1" applyProtection="1">
      <alignment horizontal="center" vertical="center" wrapText="1"/>
    </xf>
    <xf numFmtId="0" fontId="1" fillId="0" borderId="49" xfId="0" applyFont="1" applyFill="1" applyBorder="1" applyAlignment="1" applyProtection="1">
      <alignment horizontal="center" vertical="center" wrapText="1"/>
    </xf>
    <xf numFmtId="0" fontId="1" fillId="0" borderId="60" xfId="0" applyFont="1" applyFill="1" applyBorder="1" applyAlignment="1" applyProtection="1">
      <alignment horizontal="center" vertical="center" wrapText="1"/>
    </xf>
    <xf numFmtId="0" fontId="1" fillId="0" borderId="46" xfId="0" applyFont="1" applyFill="1" applyBorder="1" applyAlignment="1" applyProtection="1">
      <alignment horizontal="center" vertical="center" wrapText="1"/>
    </xf>
    <xf numFmtId="0" fontId="1" fillId="0" borderId="58" xfId="0" applyFont="1" applyFill="1" applyBorder="1" applyAlignment="1" applyProtection="1">
      <alignment horizontal="center" vertical="center" wrapText="1"/>
    </xf>
    <xf numFmtId="0" fontId="1" fillId="0" borderId="64" xfId="0" applyFont="1" applyFill="1" applyBorder="1" applyAlignment="1" applyProtection="1">
      <alignment horizontal="center" vertical="center" wrapText="1"/>
    </xf>
    <xf numFmtId="0" fontId="1" fillId="0" borderId="65" xfId="0" applyFont="1" applyFill="1" applyBorder="1" applyAlignment="1" applyProtection="1">
      <alignment horizontal="center" vertical="center" wrapText="1"/>
    </xf>
    <xf numFmtId="0" fontId="1" fillId="0" borderId="52" xfId="0" applyFont="1" applyFill="1" applyBorder="1" applyAlignment="1" applyProtection="1">
      <alignment horizontal="center" vertical="center" wrapText="1"/>
    </xf>
    <xf numFmtId="0" fontId="1" fillId="0" borderId="61" xfId="0" applyFont="1" applyFill="1" applyBorder="1" applyAlignment="1" applyProtection="1">
      <alignment horizontal="center" vertical="center" wrapText="1"/>
    </xf>
    <xf numFmtId="0" fontId="12" fillId="10" borderId="13" xfId="0" applyFont="1" applyFill="1" applyBorder="1" applyAlignment="1" applyProtection="1">
      <alignment horizontal="center" vertical="center"/>
    </xf>
    <xf numFmtId="0" fontId="12" fillId="10" borderId="0" xfId="0" applyFont="1" applyFill="1" applyBorder="1" applyAlignment="1" applyProtection="1">
      <alignment horizontal="center" vertical="center"/>
    </xf>
    <xf numFmtId="0" fontId="12" fillId="10" borderId="68" xfId="0" applyFont="1" applyFill="1" applyBorder="1" applyAlignment="1" applyProtection="1">
      <alignment horizontal="center" vertical="center"/>
    </xf>
    <xf numFmtId="0" fontId="13" fillId="11" borderId="66" xfId="0" applyFont="1" applyFill="1" applyBorder="1" applyAlignment="1" applyProtection="1">
      <alignment horizontal="center" vertical="center"/>
      <protection locked="0"/>
    </xf>
    <xf numFmtId="0" fontId="13" fillId="11" borderId="37" xfId="0" applyFont="1" applyFill="1" applyBorder="1" applyAlignment="1" applyProtection="1">
      <alignment horizontal="center" vertical="center"/>
      <protection locked="0"/>
    </xf>
    <xf numFmtId="0" fontId="13" fillId="11" borderId="67" xfId="0" applyFont="1" applyFill="1" applyBorder="1" applyAlignment="1" applyProtection="1">
      <alignment horizontal="center" vertical="center"/>
      <protection locked="0"/>
    </xf>
    <xf numFmtId="0" fontId="13" fillId="11" borderId="18" xfId="0" applyFont="1" applyFill="1" applyBorder="1" applyAlignment="1" applyProtection="1">
      <alignment horizontal="center" vertical="center"/>
      <protection locked="0"/>
    </xf>
    <xf numFmtId="0" fontId="13" fillId="11" borderId="17" xfId="0" applyFont="1" applyFill="1" applyBorder="1" applyAlignment="1" applyProtection="1">
      <alignment horizontal="center" vertical="center"/>
      <protection locked="0"/>
    </xf>
    <xf numFmtId="0" fontId="13" fillId="11" borderId="48" xfId="0" applyFont="1" applyFill="1" applyBorder="1" applyAlignment="1" applyProtection="1">
      <alignment horizontal="center" vertical="center"/>
      <protection locked="0"/>
    </xf>
    <xf numFmtId="0" fontId="0" fillId="9" borderId="32" xfId="0" applyFill="1" applyBorder="1" applyAlignment="1">
      <alignment vertical="center" wrapText="1"/>
    </xf>
    <xf numFmtId="0" fontId="0" fillId="9" borderId="33" xfId="0" applyFill="1" applyBorder="1" applyAlignment="1">
      <alignment vertical="center" wrapText="1"/>
    </xf>
    <xf numFmtId="0" fontId="0" fillId="9" borderId="34" xfId="0" applyFill="1" applyBorder="1" applyAlignment="1">
      <alignment vertical="center" wrapText="1"/>
    </xf>
    <xf numFmtId="0" fontId="28" fillId="9" borderId="35" xfId="0" applyFont="1" applyFill="1" applyBorder="1" applyAlignment="1">
      <alignment vertical="center" wrapText="1"/>
    </xf>
    <xf numFmtId="0" fontId="28" fillId="9" borderId="36" xfId="0" applyFont="1" applyFill="1" applyBorder="1" applyAlignment="1">
      <alignment vertical="center" wrapText="1"/>
    </xf>
    <xf numFmtId="0" fontId="0" fillId="9" borderId="35" xfId="0" applyFill="1" applyBorder="1" applyAlignment="1">
      <alignment vertical="center" wrapText="1"/>
    </xf>
    <xf numFmtId="0" fontId="0" fillId="9" borderId="36" xfId="0" applyFill="1" applyBorder="1" applyAlignment="1">
      <alignment vertical="center" wrapText="1"/>
    </xf>
  </cellXfs>
  <cellStyles count="4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FFCD1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170441237768197E-2"/>
          <c:y val="4.9689440993788803E-2"/>
          <c:w val="0.86178519680038113"/>
          <c:h val="0.9254658385093170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'Notation Sit1 candidat 1'!$T$6:$T$9</c:f>
              <c:numCache>
                <c:formatCode>0.00%</c:formatCode>
                <c:ptCount val="4"/>
                <c:pt idx="0">
                  <c:v>0.02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57472"/>
        <c:axId val="103350656"/>
      </c:barChart>
      <c:catAx>
        <c:axId val="104057472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one"/>
        <c:crossAx val="103350656"/>
        <c:crossesAt val="0"/>
        <c:auto val="1"/>
        <c:lblAlgn val="ctr"/>
        <c:lblOffset val="100"/>
        <c:noMultiLvlLbl val="0"/>
      </c:catAx>
      <c:valAx>
        <c:axId val="103350656"/>
        <c:scaling>
          <c:orientation val="minMax"/>
          <c:max val="1"/>
          <c:min val="0"/>
        </c:scaling>
        <c:delete val="1"/>
        <c:axPos val="t"/>
        <c:numFmt formatCode="0.00%" sourceLinked="1"/>
        <c:majorTickMark val="out"/>
        <c:minorTickMark val="none"/>
        <c:tickLblPos val="none"/>
        <c:crossAx val="104057472"/>
        <c:crosses val="autoZero"/>
        <c:crossBetween val="between"/>
        <c:majorUnit val="0.3333000000000001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" l="0.75000000000000011" r="0.75000000000000011" t="1" header="0.51180555555555607" footer="0.51180555555555607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770713242967703E-2"/>
          <c:y val="3.7558599346667394E-2"/>
          <c:w val="0.86885506708384119"/>
          <c:h val="0.9342701587483518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'Notation candidat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62560"/>
        <c:axId val="103364096"/>
      </c:barChart>
      <c:catAx>
        <c:axId val="103362560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one"/>
        <c:crossAx val="103364096"/>
        <c:crossesAt val="0"/>
        <c:auto val="1"/>
        <c:lblAlgn val="ctr"/>
        <c:lblOffset val="100"/>
        <c:noMultiLvlLbl val="0"/>
      </c:catAx>
      <c:valAx>
        <c:axId val="103364096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one"/>
        <c:crossAx val="103362560"/>
        <c:crosses val="autoZero"/>
        <c:crossBetween val="between"/>
        <c:majorUnit val="0.3333000000000001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" l="0.75000000000000011" r="0.75000000000000011" t="1" header="0.51180555555555607" footer="0.51180555555555607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170441237768197E-2"/>
          <c:y val="4.9689440993788803E-2"/>
          <c:w val="0.86178519680038113"/>
          <c:h val="0.9254658385093170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'Notation Sit1 candidat 1'!$T$16:$T$19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92384"/>
        <c:axId val="103393920"/>
      </c:barChart>
      <c:catAx>
        <c:axId val="103392384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one"/>
        <c:crossAx val="103393920"/>
        <c:crossesAt val="0"/>
        <c:auto val="1"/>
        <c:lblAlgn val="ctr"/>
        <c:lblOffset val="100"/>
        <c:noMultiLvlLbl val="0"/>
      </c:catAx>
      <c:valAx>
        <c:axId val="103393920"/>
        <c:scaling>
          <c:orientation val="minMax"/>
          <c:max val="1"/>
          <c:min val="0"/>
        </c:scaling>
        <c:delete val="1"/>
        <c:axPos val="t"/>
        <c:numFmt formatCode="0.00%" sourceLinked="1"/>
        <c:majorTickMark val="out"/>
        <c:minorTickMark val="none"/>
        <c:tickLblPos val="none"/>
        <c:crossAx val="103392384"/>
        <c:crosses val="autoZero"/>
        <c:crossBetween val="between"/>
        <c:majorUnit val="0.3333000000000001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" l="0.75000000000000011" r="0.75000000000000011" t="1" header="0.51180555555555607" footer="0.51180555555555607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170441237768197E-2"/>
          <c:y val="4.9689440993788803E-2"/>
          <c:w val="0.86178519680038113"/>
          <c:h val="0.9254658385093170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'Notation Sit1 candidat 1'!$T$11:$T$14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436288"/>
        <c:axId val="103437824"/>
      </c:barChart>
      <c:catAx>
        <c:axId val="103436288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out"/>
        <c:minorTickMark val="none"/>
        <c:tickLblPos val="none"/>
        <c:crossAx val="103437824"/>
        <c:crossesAt val="0"/>
        <c:auto val="1"/>
        <c:lblAlgn val="ctr"/>
        <c:lblOffset val="100"/>
        <c:noMultiLvlLbl val="0"/>
      </c:catAx>
      <c:valAx>
        <c:axId val="103437824"/>
        <c:scaling>
          <c:orientation val="minMax"/>
          <c:max val="1"/>
          <c:min val="0"/>
        </c:scaling>
        <c:delete val="1"/>
        <c:axPos val="t"/>
        <c:numFmt formatCode="0.00%" sourceLinked="1"/>
        <c:majorTickMark val="out"/>
        <c:minorTickMark val="none"/>
        <c:tickLblPos val="none"/>
        <c:crossAx val="103436288"/>
        <c:crosses val="autoZero"/>
        <c:crossBetween val="between"/>
        <c:majorUnit val="0.3333000000000001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" l="0.75000000000000011" r="0.75000000000000011" t="1" header="0.51180555555555607" footer="0.51180555555555607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5</xdr:row>
      <xdr:rowOff>0</xdr:rowOff>
    </xdr:from>
    <xdr:to>
      <xdr:col>9</xdr:col>
      <xdr:colOff>825500</xdr:colOff>
      <xdr:row>19</xdr:row>
      <xdr:rowOff>0</xdr:rowOff>
    </xdr:to>
    <xdr:sp macro="" textlink="">
      <xdr:nvSpPr>
        <xdr:cNvPr id="2049" name="Rectangle 34"/>
        <xdr:cNvSpPr>
          <a:spLocks noChangeArrowheads="1"/>
        </xdr:cNvSpPr>
      </xdr:nvSpPr>
      <xdr:spPr bwMode="auto">
        <a:xfrm>
          <a:off x="14592300" y="762000"/>
          <a:ext cx="774700" cy="7213600"/>
        </a:xfrm>
        <a:prstGeom prst="rect">
          <a:avLst/>
        </a:prstGeom>
        <a:solidFill>
          <a:srgbClr val="FF99CC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9</xdr:col>
      <xdr:colOff>825500</xdr:colOff>
      <xdr:row>5</xdr:row>
      <xdr:rowOff>0</xdr:rowOff>
    </xdr:from>
    <xdr:to>
      <xdr:col>9</xdr:col>
      <xdr:colOff>1612900</xdr:colOff>
      <xdr:row>19</xdr:row>
      <xdr:rowOff>0</xdr:rowOff>
    </xdr:to>
    <xdr:sp macro="" textlink="">
      <xdr:nvSpPr>
        <xdr:cNvPr id="2050" name="Rectangle 35"/>
        <xdr:cNvSpPr>
          <a:spLocks noChangeArrowheads="1"/>
        </xdr:cNvSpPr>
      </xdr:nvSpPr>
      <xdr:spPr bwMode="auto">
        <a:xfrm>
          <a:off x="15367000" y="774700"/>
          <a:ext cx="787400" cy="7200900"/>
        </a:xfrm>
        <a:prstGeom prst="rect">
          <a:avLst/>
        </a:prstGeom>
        <a:solidFill>
          <a:srgbClr val="00FF00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9</xdr:col>
      <xdr:colOff>25400</xdr:colOff>
      <xdr:row>5</xdr:row>
      <xdr:rowOff>12700</xdr:rowOff>
    </xdr:from>
    <xdr:to>
      <xdr:col>9</xdr:col>
      <xdr:colOff>1587500</xdr:colOff>
      <xdr:row>9</xdr:row>
      <xdr:rowOff>50800</xdr:rowOff>
    </xdr:to>
    <xdr:graphicFrame macro="">
      <xdr:nvGraphicFramePr>
        <xdr:cNvPr id="2051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19</xdr:row>
      <xdr:rowOff>0</xdr:rowOff>
    </xdr:from>
    <xdr:to>
      <xdr:col>9</xdr:col>
      <xdr:colOff>1625600</xdr:colOff>
      <xdr:row>19</xdr:row>
      <xdr:rowOff>12700</xdr:rowOff>
    </xdr:to>
    <xdr:graphicFrame macro="">
      <xdr:nvGraphicFramePr>
        <xdr:cNvPr id="2053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812800</xdr:colOff>
      <xdr:row>5</xdr:row>
      <xdr:rowOff>0</xdr:rowOff>
    </xdr:from>
    <xdr:to>
      <xdr:col>9</xdr:col>
      <xdr:colOff>825500</xdr:colOff>
      <xdr:row>19</xdr:row>
      <xdr:rowOff>0</xdr:rowOff>
    </xdr:to>
    <xdr:sp macro="" textlink="">
      <xdr:nvSpPr>
        <xdr:cNvPr id="2054" name="Line 33"/>
        <xdr:cNvSpPr>
          <a:spLocks noChangeShapeType="1"/>
        </xdr:cNvSpPr>
      </xdr:nvSpPr>
      <xdr:spPr bwMode="auto">
        <a:xfrm flipV="1">
          <a:off x="15354300" y="812800"/>
          <a:ext cx="12700" cy="7162800"/>
        </a:xfrm>
        <a:prstGeom prst="line">
          <a:avLst/>
        </a:prstGeom>
        <a:noFill/>
        <a:ln w="9360">
          <a:solidFill>
            <a:srgbClr val="FF0000"/>
          </a:solidFill>
          <a:prstDash val="dash"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9</xdr:col>
      <xdr:colOff>3175</xdr:colOff>
      <xdr:row>14</xdr:row>
      <xdr:rowOff>139700</xdr:rowOff>
    </xdr:from>
    <xdr:to>
      <xdr:col>9</xdr:col>
      <xdr:colOff>1444625</xdr:colOff>
      <xdr:row>19</xdr:row>
      <xdr:rowOff>0</xdr:rowOff>
    </xdr:to>
    <xdr:graphicFrame macro="">
      <xdr:nvGraphicFramePr>
        <xdr:cNvPr id="10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38100</xdr:colOff>
      <xdr:row>9</xdr:row>
      <xdr:rowOff>88900</xdr:rowOff>
    </xdr:from>
    <xdr:to>
      <xdr:col>9</xdr:col>
      <xdr:colOff>1600200</xdr:colOff>
      <xdr:row>14</xdr:row>
      <xdr:rowOff>76200</xdr:rowOff>
    </xdr:to>
    <xdr:graphicFrame macro="">
      <xdr:nvGraphicFramePr>
        <xdr:cNvPr id="12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7"/>
  <sheetViews>
    <sheetView workbookViewId="0">
      <selection activeCell="B12" sqref="B12"/>
    </sheetView>
  </sheetViews>
  <sheetFormatPr baseColWidth="10" defaultColWidth="11.42578125" defaultRowHeight="12.75"/>
  <cols>
    <col min="1" max="1" width="20.7109375" style="1" customWidth="1"/>
    <col min="2" max="2" width="110.28515625" style="1" customWidth="1"/>
    <col min="3" max="3" width="4.42578125" style="2" customWidth="1"/>
    <col min="4" max="16384" width="11.42578125" style="2"/>
  </cols>
  <sheetData>
    <row r="1" spans="1:2" ht="13.5" customHeight="1">
      <c r="A1" s="128" t="s">
        <v>0</v>
      </c>
      <c r="B1" s="128"/>
    </row>
    <row r="2" spans="1:2" ht="12.75" customHeight="1">
      <c r="A2" s="3" t="s">
        <v>1</v>
      </c>
      <c r="B2" s="4" t="s">
        <v>59</v>
      </c>
    </row>
    <row r="3" spans="1:2" ht="12.75" customHeight="1">
      <c r="A3" s="3" t="s">
        <v>2</v>
      </c>
      <c r="B3" s="106" t="s">
        <v>61</v>
      </c>
    </row>
    <row r="4" spans="1:2">
      <c r="A4" s="5" t="s">
        <v>3</v>
      </c>
      <c r="B4" s="6" t="s">
        <v>60</v>
      </c>
    </row>
    <row r="5" spans="1:2">
      <c r="A5" s="5" t="s">
        <v>4</v>
      </c>
      <c r="B5" s="6">
        <v>5</v>
      </c>
    </row>
    <row r="6" spans="1:2" ht="18.2" customHeight="1">
      <c r="A6" s="5" t="s">
        <v>5</v>
      </c>
      <c r="B6" s="7"/>
    </row>
    <row r="7" spans="1:2" ht="18.2" customHeight="1">
      <c r="A7" s="5" t="s">
        <v>6</v>
      </c>
      <c r="B7" s="7"/>
    </row>
    <row r="8" spans="1:2" ht="18.2" customHeight="1">
      <c r="A8" s="5" t="s">
        <v>7</v>
      </c>
      <c r="B8" s="8"/>
    </row>
    <row r="9" spans="1:2" ht="18.2" customHeight="1">
      <c r="A9" s="9" t="s">
        <v>8</v>
      </c>
      <c r="B9" s="10"/>
    </row>
    <row r="10" spans="1:2" ht="12.75" customHeight="1">
      <c r="A10" s="129" t="s">
        <v>9</v>
      </c>
      <c r="B10" s="129"/>
    </row>
    <row r="11" spans="1:2" ht="18.2" customHeight="1">
      <c r="A11" s="5" t="s">
        <v>10</v>
      </c>
      <c r="B11" s="11"/>
    </row>
    <row r="12" spans="1:2" ht="18.2" customHeight="1">
      <c r="A12" s="5" t="s">
        <v>11</v>
      </c>
      <c r="B12" s="11"/>
    </row>
    <row r="13" spans="1:2" ht="12.75" customHeight="1">
      <c r="A13" s="129" t="s">
        <v>12</v>
      </c>
      <c r="B13" s="129"/>
    </row>
    <row r="14" spans="1:2" ht="18.2" customHeight="1">
      <c r="A14" s="5" t="s">
        <v>10</v>
      </c>
      <c r="B14" s="11"/>
    </row>
    <row r="15" spans="1:2" ht="18.2" customHeight="1">
      <c r="A15" s="5" t="s">
        <v>11</v>
      </c>
      <c r="B15" s="11"/>
    </row>
    <row r="16" spans="1:2" ht="12.75" customHeight="1">
      <c r="A16" s="129" t="s">
        <v>13</v>
      </c>
      <c r="B16" s="129"/>
    </row>
    <row r="17" spans="1:3" ht="18.2" customHeight="1">
      <c r="A17" s="5" t="s">
        <v>10</v>
      </c>
      <c r="B17" s="11"/>
    </row>
    <row r="18" spans="1:3" ht="18.2" customHeight="1">
      <c r="A18" s="5" t="s">
        <v>11</v>
      </c>
      <c r="B18" s="11"/>
    </row>
    <row r="19" spans="1:3" ht="12.75" customHeight="1">
      <c r="A19" s="129" t="s">
        <v>14</v>
      </c>
      <c r="B19" s="129"/>
    </row>
    <row r="20" spans="1:3" ht="18.2" customHeight="1">
      <c r="A20" s="5" t="s">
        <v>10</v>
      </c>
      <c r="B20" s="11"/>
    </row>
    <row r="21" spans="1:3" ht="18.2" customHeight="1" thickBot="1">
      <c r="A21" s="5" t="s">
        <v>11</v>
      </c>
      <c r="B21" s="11"/>
    </row>
    <row r="22" spans="1:3" ht="12.75" customHeight="1">
      <c r="A22" s="130" t="s">
        <v>15</v>
      </c>
      <c r="B22" s="130"/>
    </row>
    <row r="23" spans="1:3">
      <c r="A23" s="132"/>
      <c r="B23" s="132"/>
      <c r="C23" s="12"/>
    </row>
    <row r="24" spans="1:3" ht="12.75" customHeight="1">
      <c r="A24" s="132"/>
      <c r="B24" s="132"/>
    </row>
    <row r="25" spans="1:3" ht="12.75" customHeight="1">
      <c r="A25" s="132"/>
      <c r="B25" s="132"/>
    </row>
    <row r="26" spans="1:3" ht="12.75" customHeight="1">
      <c r="A26" s="132"/>
      <c r="B26" s="132"/>
    </row>
    <row r="27" spans="1:3" ht="12.75" customHeight="1">
      <c r="A27" s="132"/>
      <c r="B27" s="132"/>
    </row>
    <row r="28" spans="1:3" ht="12.75" customHeight="1">
      <c r="A28" s="132"/>
      <c r="B28" s="132"/>
    </row>
    <row r="29" spans="1:3" ht="12.75" customHeight="1">
      <c r="A29" s="132"/>
      <c r="B29" s="132"/>
    </row>
    <row r="30" spans="1:3" ht="12.75" customHeight="1">
      <c r="A30" s="132"/>
      <c r="B30" s="132"/>
    </row>
    <row r="31" spans="1:3" ht="12.75" customHeight="1">
      <c r="A31" s="130" t="s">
        <v>16</v>
      </c>
      <c r="B31" s="130"/>
      <c r="C31" s="12"/>
    </row>
    <row r="32" spans="1:3">
      <c r="A32" s="132"/>
      <c r="B32" s="132"/>
      <c r="C32" s="12"/>
    </row>
    <row r="33" spans="1:9">
      <c r="A33" s="132"/>
      <c r="B33" s="132"/>
      <c r="C33" s="12"/>
    </row>
    <row r="34" spans="1:9">
      <c r="A34" s="132"/>
      <c r="B34" s="132"/>
      <c r="C34" s="12"/>
    </row>
    <row r="35" spans="1:9">
      <c r="A35" s="132"/>
      <c r="B35" s="132"/>
      <c r="C35" s="12"/>
    </row>
    <row r="36" spans="1:9">
      <c r="A36" s="132"/>
      <c r="B36" s="132"/>
      <c r="C36" s="12"/>
    </row>
    <row r="37" spans="1:9">
      <c r="A37" s="132"/>
      <c r="B37" s="132"/>
      <c r="C37" s="12"/>
    </row>
    <row r="38" spans="1:9">
      <c r="A38" s="132"/>
      <c r="B38" s="132"/>
      <c r="C38" s="12"/>
    </row>
    <row r="39" spans="1:9">
      <c r="A39" s="132"/>
      <c r="B39" s="132"/>
      <c r="C39" s="12"/>
    </row>
    <row r="40" spans="1:9" s="13" customFormat="1" ht="12.75" customHeight="1">
      <c r="A40" s="130" t="s">
        <v>17</v>
      </c>
      <c r="B40" s="130"/>
      <c r="C40" s="12"/>
      <c r="D40" s="12"/>
      <c r="E40" s="12"/>
      <c r="F40" s="12"/>
      <c r="G40" s="12"/>
      <c r="H40" s="12"/>
      <c r="I40" s="12"/>
    </row>
    <row r="41" spans="1:9" s="13" customFormat="1">
      <c r="A41" s="133"/>
      <c r="B41" s="133"/>
      <c r="C41" s="12"/>
      <c r="D41" s="12"/>
      <c r="E41" s="12"/>
      <c r="F41" s="12"/>
      <c r="G41" s="12"/>
      <c r="H41" s="12"/>
      <c r="I41" s="12"/>
    </row>
    <row r="42" spans="1:9" s="13" customFormat="1">
      <c r="A42" s="133"/>
      <c r="B42" s="133"/>
      <c r="C42" s="12"/>
      <c r="D42" s="12"/>
      <c r="E42" s="12"/>
      <c r="F42" s="12"/>
      <c r="G42" s="12"/>
      <c r="H42" s="12"/>
      <c r="I42" s="12"/>
    </row>
    <row r="43" spans="1:9" s="13" customFormat="1">
      <c r="A43" s="133"/>
      <c r="B43" s="133"/>
      <c r="C43" s="12"/>
      <c r="D43" s="12"/>
      <c r="E43" s="12"/>
      <c r="F43" s="12"/>
      <c r="G43" s="12"/>
      <c r="H43" s="12"/>
      <c r="I43" s="12"/>
    </row>
    <row r="44" spans="1:9" s="13" customFormat="1">
      <c r="A44" s="133"/>
      <c r="B44" s="133"/>
      <c r="C44" s="12"/>
      <c r="D44" s="12"/>
      <c r="E44" s="12"/>
      <c r="F44" s="12"/>
      <c r="G44" s="12"/>
      <c r="H44" s="12"/>
      <c r="I44" s="12"/>
    </row>
    <row r="45" spans="1:9" s="13" customFormat="1">
      <c r="A45" s="133"/>
      <c r="B45" s="133"/>
      <c r="D45" s="12"/>
      <c r="E45" s="12"/>
      <c r="F45" s="12"/>
      <c r="G45" s="12"/>
      <c r="H45" s="12"/>
      <c r="I45" s="12"/>
    </row>
    <row r="46" spans="1:9" s="13" customFormat="1">
      <c r="A46" s="133"/>
      <c r="B46" s="133"/>
      <c r="D46" s="12"/>
      <c r="E46" s="12"/>
      <c r="F46" s="12"/>
      <c r="G46" s="12"/>
      <c r="H46" s="12"/>
      <c r="I46" s="12"/>
    </row>
    <row r="47" spans="1:9" s="13" customFormat="1">
      <c r="A47" s="133"/>
      <c r="B47" s="133"/>
      <c r="D47" s="12"/>
      <c r="E47" s="12"/>
      <c r="F47" s="12"/>
      <c r="G47" s="12"/>
      <c r="H47" s="12"/>
      <c r="I47" s="12"/>
    </row>
    <row r="48" spans="1:9" s="13" customFormat="1">
      <c r="A48" s="133"/>
      <c r="B48" s="133"/>
      <c r="D48" s="12"/>
      <c r="E48" s="12"/>
      <c r="F48" s="12"/>
      <c r="G48" s="12"/>
      <c r="H48" s="12"/>
      <c r="I48" s="12"/>
    </row>
    <row r="49" spans="1:9" s="13" customFormat="1" ht="12.75" customHeight="1">
      <c r="A49" s="130" t="s">
        <v>18</v>
      </c>
      <c r="B49" s="130"/>
      <c r="D49" s="12"/>
      <c r="E49" s="12"/>
      <c r="F49" s="12"/>
      <c r="G49" s="12"/>
      <c r="H49" s="12"/>
      <c r="I49" s="12"/>
    </row>
    <row r="50" spans="1:9" s="13" customFormat="1">
      <c r="A50" s="131"/>
      <c r="B50" s="131"/>
      <c r="D50" s="12"/>
      <c r="E50" s="12"/>
      <c r="F50" s="12"/>
      <c r="G50" s="12"/>
      <c r="H50" s="12"/>
      <c r="I50" s="12"/>
    </row>
    <row r="51" spans="1:9" s="13" customFormat="1">
      <c r="A51" s="131"/>
      <c r="B51" s="131"/>
      <c r="D51" s="12"/>
      <c r="E51" s="12"/>
      <c r="F51" s="12"/>
      <c r="G51" s="12"/>
      <c r="H51" s="12"/>
      <c r="I51" s="12"/>
    </row>
    <row r="52" spans="1:9" s="13" customFormat="1">
      <c r="A52" s="131"/>
      <c r="B52" s="131"/>
      <c r="D52" s="12"/>
      <c r="E52" s="12"/>
      <c r="F52" s="12"/>
      <c r="G52" s="12"/>
      <c r="H52" s="12"/>
      <c r="I52" s="12"/>
    </row>
    <row r="53" spans="1:9" s="13" customFormat="1">
      <c r="A53" s="131"/>
      <c r="B53" s="131"/>
      <c r="D53" s="12"/>
      <c r="E53" s="12"/>
      <c r="F53" s="12"/>
      <c r="G53" s="12"/>
      <c r="H53" s="12"/>
      <c r="I53" s="12"/>
    </row>
    <row r="54" spans="1:9" s="13" customFormat="1">
      <c r="A54" s="131"/>
      <c r="B54" s="131"/>
      <c r="D54" s="12"/>
      <c r="E54" s="12"/>
      <c r="F54" s="12"/>
      <c r="G54" s="12"/>
      <c r="H54" s="12"/>
      <c r="I54" s="12"/>
    </row>
    <row r="55" spans="1:9" s="13" customFormat="1">
      <c r="A55" s="131"/>
      <c r="B55" s="131"/>
      <c r="D55" s="12"/>
      <c r="E55" s="12"/>
      <c r="F55" s="12"/>
      <c r="G55" s="12"/>
      <c r="H55" s="12"/>
      <c r="I55" s="12"/>
    </row>
    <row r="56" spans="1:9" s="13" customFormat="1">
      <c r="A56" s="131"/>
      <c r="B56" s="131"/>
      <c r="D56" s="12"/>
      <c r="E56" s="12"/>
      <c r="F56" s="12"/>
      <c r="G56" s="12"/>
      <c r="H56" s="12"/>
      <c r="I56" s="12"/>
    </row>
    <row r="57" spans="1:9" s="13" customFormat="1">
      <c r="A57" s="131"/>
      <c r="B57" s="131"/>
      <c r="D57" s="12"/>
      <c r="E57" s="12"/>
      <c r="F57" s="12"/>
      <c r="G57" s="12"/>
      <c r="H57" s="12"/>
      <c r="I57" s="12"/>
    </row>
  </sheetData>
  <mergeCells count="13">
    <mergeCell ref="A49:B49"/>
    <mergeCell ref="A50:B57"/>
    <mergeCell ref="A22:B22"/>
    <mergeCell ref="A23:B30"/>
    <mergeCell ref="A31:B31"/>
    <mergeCell ref="A32:B39"/>
    <mergeCell ref="A40:B40"/>
    <mergeCell ref="A41:B48"/>
    <mergeCell ref="A1:B1"/>
    <mergeCell ref="A10:B10"/>
    <mergeCell ref="A13:B13"/>
    <mergeCell ref="A16:B16"/>
    <mergeCell ref="A19:B19"/>
  </mergeCells>
  <dataValidations count="1">
    <dataValidation type="list" allowBlank="1" showInputMessage="1" showErrorMessage="1" sqref="B3">
      <formula1>Options</formula1>
    </dataValidation>
  </dataValidations>
  <printOptions horizontalCentered="1" verticalCentered="1"/>
  <pageMargins left="0.74027777777777781" right="0.54027777777777775" top="0.70972222222222225" bottom="0.67986111111111103" header="0.51180555555555551" footer="0.51180555555555551"/>
  <pageSetup paperSize="9" firstPageNumber="0" orientation="landscape" horizontalDpi="300" verticalDpi="300" r:id="rId1"/>
  <headerFoot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45"/>
  <sheetViews>
    <sheetView showGridLines="0" tabSelected="1" workbookViewId="0">
      <selection activeCell="I6" sqref="I6:I9"/>
    </sheetView>
  </sheetViews>
  <sheetFormatPr baseColWidth="10" defaultColWidth="11.42578125" defaultRowHeight="12.75"/>
  <cols>
    <col min="1" max="1" width="30.85546875" style="14" customWidth="1"/>
    <col min="2" max="2" width="13" style="15" bestFit="1" customWidth="1"/>
    <col min="3" max="3" width="99.140625" style="16" customWidth="1"/>
    <col min="4" max="4" width="4.28515625" style="17" customWidth="1"/>
    <col min="5" max="8" width="4.28515625" style="18" customWidth="1"/>
    <col min="9" max="9" width="3.28515625" style="19" customWidth="1"/>
    <col min="10" max="10" width="21.7109375" style="20" customWidth="1"/>
    <col min="11" max="11" width="7.28515625" style="21" customWidth="1"/>
    <col min="12" max="12" width="5.7109375" style="74" customWidth="1"/>
    <col min="13" max="13" width="6.42578125" style="75" customWidth="1"/>
    <col min="14" max="14" width="6.42578125" style="76" customWidth="1"/>
    <col min="15" max="16" width="6" style="76" customWidth="1"/>
    <col min="17" max="17" width="9.85546875" style="76" customWidth="1"/>
    <col min="18" max="18" width="10.42578125" style="76" customWidth="1"/>
    <col min="19" max="19" width="6.42578125" style="75" customWidth="1"/>
    <col min="20" max="20" width="10.7109375" style="77" customWidth="1"/>
    <col min="21" max="21" width="12.140625" style="77" customWidth="1"/>
    <col min="22" max="22" width="3.85546875" style="77" customWidth="1"/>
    <col min="23" max="23" width="3.85546875" style="78" customWidth="1"/>
    <col min="24" max="24" width="8.85546875" style="78" customWidth="1"/>
    <col min="25" max="25" width="11.42578125" style="32"/>
    <col min="26" max="27" width="11.42578125" style="22"/>
    <col min="28" max="28" width="11.42578125" style="23"/>
    <col min="29" max="16384" width="11.42578125" style="24"/>
  </cols>
  <sheetData>
    <row r="1" spans="1:29" ht="15.75">
      <c r="A1" s="25" t="str">
        <f>'Identification projet'!B2</f>
        <v>Brevet de technicien supérieur "Systèmes numériques"</v>
      </c>
      <c r="D1" s="26" t="str">
        <f>'Identification projet'!B3</f>
        <v>Electronique et communication</v>
      </c>
      <c r="E1" s="27"/>
      <c r="F1" s="28" t="str">
        <f>'Identification projet'!B4</f>
        <v>Projet : Epreuve E5</v>
      </c>
    </row>
    <row r="2" spans="1:29" ht="12.75" customHeight="1">
      <c r="A2" s="25"/>
      <c r="B2" s="29" t="str">
        <f>'Identification projet'!A10</f>
        <v>Candidat 1</v>
      </c>
      <c r="C2" s="26" t="s">
        <v>19</v>
      </c>
      <c r="D2" s="134" t="str">
        <f>IF('Identification projet'!B11="","Renseigner feuille Identification projet",'Identification projet'!B11)</f>
        <v>Renseigner feuille Identification projet</v>
      </c>
      <c r="E2" s="134"/>
      <c r="F2" s="134"/>
      <c r="G2" s="134"/>
      <c r="H2" s="134"/>
      <c r="I2" s="134"/>
      <c r="J2" s="134"/>
      <c r="L2" s="79"/>
      <c r="M2" s="79"/>
      <c r="N2" s="80"/>
      <c r="O2" s="81"/>
      <c r="P2" s="81"/>
      <c r="Q2" s="81"/>
      <c r="R2" s="81"/>
      <c r="S2" s="81"/>
      <c r="T2" s="80"/>
      <c r="U2" s="82"/>
      <c r="V2" s="82"/>
      <c r="W2" s="82"/>
      <c r="X2" s="83"/>
      <c r="Y2" s="30"/>
      <c r="AB2" s="22"/>
      <c r="AC2" s="23"/>
    </row>
    <row r="3" spans="1:29" ht="12.75" customHeight="1" thickBot="1">
      <c r="A3" s="16"/>
      <c r="B3" s="31"/>
      <c r="C3" s="26" t="s">
        <v>20</v>
      </c>
      <c r="D3" s="134" t="str">
        <f>IF('Identification projet'!B12="","Renseigner feuille Identification projet",'Identification projet'!B12)</f>
        <v>Renseigner feuille Identification projet</v>
      </c>
      <c r="E3" s="134"/>
      <c r="F3" s="134"/>
      <c r="G3" s="134"/>
      <c r="H3" s="134"/>
      <c r="I3" s="134"/>
      <c r="J3" s="134"/>
      <c r="K3" s="105"/>
      <c r="L3" s="84" t="s">
        <v>21</v>
      </c>
      <c r="M3" s="80"/>
      <c r="N3" s="81"/>
      <c r="O3" s="81" t="s">
        <v>22</v>
      </c>
      <c r="P3" s="81" t="s">
        <v>22</v>
      </c>
      <c r="Q3" s="81" t="s">
        <v>22</v>
      </c>
      <c r="R3" s="81" t="s">
        <v>22</v>
      </c>
      <c r="S3" s="80"/>
      <c r="T3" s="82"/>
      <c r="U3" s="82"/>
      <c r="V3" s="82"/>
      <c r="W3" s="83"/>
      <c r="X3" s="83"/>
    </row>
    <row r="4" spans="1:29" ht="13.5" customHeight="1">
      <c r="A4" s="135" t="s">
        <v>23</v>
      </c>
      <c r="B4" s="136"/>
      <c r="C4" s="118" t="s">
        <v>24</v>
      </c>
      <c r="D4" s="107" t="s">
        <v>25</v>
      </c>
      <c r="E4" s="108" t="s">
        <v>84</v>
      </c>
      <c r="F4" s="108" t="s">
        <v>85</v>
      </c>
      <c r="G4" s="108" t="s">
        <v>86</v>
      </c>
      <c r="H4" s="109" t="s">
        <v>87</v>
      </c>
      <c r="I4" s="96"/>
      <c r="K4" s="33" t="s">
        <v>21</v>
      </c>
      <c r="L4" s="74" t="s">
        <v>26</v>
      </c>
      <c r="M4" s="75" t="s">
        <v>27</v>
      </c>
      <c r="N4" s="76" t="s">
        <v>28</v>
      </c>
      <c r="O4" s="76" t="s">
        <v>27</v>
      </c>
      <c r="P4" s="76" t="s">
        <v>28</v>
      </c>
      <c r="Q4" s="76" t="s">
        <v>29</v>
      </c>
      <c r="R4" s="76" t="s">
        <v>30</v>
      </c>
      <c r="S4" s="75" t="s">
        <v>31</v>
      </c>
      <c r="T4" s="77" t="s">
        <v>32</v>
      </c>
      <c r="U4" s="77" t="s">
        <v>33</v>
      </c>
      <c r="V4" s="77" t="s">
        <v>25</v>
      </c>
      <c r="W4" s="78" t="s">
        <v>34</v>
      </c>
      <c r="X4" s="78" t="s">
        <v>35</v>
      </c>
    </row>
    <row r="5" spans="1:29" ht="13.5" customHeight="1">
      <c r="A5" s="172" t="s">
        <v>57</v>
      </c>
      <c r="B5" s="173"/>
      <c r="C5" s="99" t="s">
        <v>66</v>
      </c>
      <c r="D5" s="178"/>
      <c r="E5" s="179"/>
      <c r="F5" s="179"/>
      <c r="G5" s="179"/>
      <c r="H5" s="180"/>
      <c r="I5" s="96"/>
      <c r="K5" s="97">
        <v>0.2</v>
      </c>
      <c r="L5" s="74">
        <f>SUM(L6:L9)</f>
        <v>1</v>
      </c>
      <c r="P5" s="76">
        <f>SUM(P6:P9)</f>
        <v>0</v>
      </c>
      <c r="S5" s="75">
        <f>SUM(S6:S9)</f>
        <v>1</v>
      </c>
      <c r="T5" s="88">
        <f>IF(S5=0,0,1)</f>
        <v>1</v>
      </c>
      <c r="W5" s="78">
        <f>SUM(W6:W9)</f>
        <v>3</v>
      </c>
      <c r="X5" s="78">
        <v>4</v>
      </c>
    </row>
    <row r="6" spans="1:29" ht="12.75" customHeight="1">
      <c r="A6" s="168"/>
      <c r="B6" s="169"/>
      <c r="C6" s="120" t="s">
        <v>81</v>
      </c>
      <c r="D6" s="124"/>
      <c r="E6" s="123" t="s">
        <v>88</v>
      </c>
      <c r="F6" s="121"/>
      <c r="G6" s="121"/>
      <c r="H6" s="121"/>
      <c r="I6" s="139" t="str">
        <f>(IF(COUNTA($E$6:$H$9)&lt;&gt;1,"x",""))</f>
        <v/>
      </c>
      <c r="J6" s="37"/>
      <c r="K6" s="73">
        <f>IF(D6="",1,0)</f>
        <v>1</v>
      </c>
      <c r="L6" s="85">
        <f t="shared" ref="L6:L14" si="0">K6*S6</f>
        <v>1</v>
      </c>
      <c r="M6" s="76">
        <f t="shared" ref="M6:M14" si="1">S6*K6*20</f>
        <v>20</v>
      </c>
      <c r="N6" s="76">
        <f t="shared" ref="N6:N14" si="2">(IF(F6&lt;&gt;"",1/3,0)+IF(G6&lt;&gt;"",2/3,0)+IF(H6&lt;&gt;"",1,0))*K6*20</f>
        <v>0</v>
      </c>
      <c r="O6" s="76" t="e">
        <f>IF(#REF!=0,0,M6/#REF!)</f>
        <v>#REF!</v>
      </c>
      <c r="P6" s="76">
        <f>IF($T$5=0,0,N6/$L$5)</f>
        <v>0</v>
      </c>
      <c r="Q6" s="76" t="e">
        <f>O6*#REF!</f>
        <v>#REF!</v>
      </c>
      <c r="R6" s="76" t="e">
        <f>P6*#REF!</f>
        <v>#REF!</v>
      </c>
      <c r="S6" s="75">
        <f t="shared" ref="S6:S14" si="3">IF(D6="",IF(E6&lt;&gt;"",1,0)+IF(F6&lt;&gt;"",1,0)+IF(G6&lt;&gt;"",1,0)+IF(H6&lt;&gt;"",1,0),0)</f>
        <v>1</v>
      </c>
      <c r="T6" s="77">
        <f t="shared" ref="T6:T14" si="4">IF(D6&lt;&gt;"",0,(IF(E6&lt;&gt;"",0.02,(N6/(K6*20)))))</f>
        <v>0.02</v>
      </c>
      <c r="U6" s="77">
        <f t="shared" ref="U6:U14" si="5">IF(S6=0,0,K6)</f>
        <v>1</v>
      </c>
      <c r="V6" s="90">
        <f t="shared" ref="V6:V14" si="6">IF(D6&lt;&gt;"",IF(E6&lt;&gt;"",1,0)+IF(F6&lt;&gt;"",1,0)+IF(G6&lt;&gt;"",1,0)+IF(H6&lt;&gt;"",1,0),0)</f>
        <v>0</v>
      </c>
      <c r="W6" s="78">
        <f t="shared" ref="W6:W14" si="7">IF(OR(S6&gt;1,V6&gt;0,AND(D6="",S6=0)),1,0)</f>
        <v>0</v>
      </c>
      <c r="X6" s="78" t="s">
        <v>62</v>
      </c>
      <c r="Y6" s="32" t="s">
        <v>62</v>
      </c>
    </row>
    <row r="7" spans="1:29">
      <c r="A7" s="168"/>
      <c r="B7" s="169"/>
      <c r="C7" s="120" t="s">
        <v>82</v>
      </c>
      <c r="D7" s="125"/>
      <c r="E7" s="126"/>
      <c r="F7" s="123"/>
      <c r="G7" s="121"/>
      <c r="H7" s="121"/>
      <c r="I7" s="139"/>
      <c r="J7" s="37"/>
      <c r="K7" s="73">
        <f t="shared" ref="K7:K14" si="8">IF(D7="",1,0)</f>
        <v>1</v>
      </c>
      <c r="L7" s="85">
        <f t="shared" si="0"/>
        <v>0</v>
      </c>
      <c r="M7" s="76">
        <f t="shared" si="1"/>
        <v>0</v>
      </c>
      <c r="N7" s="76">
        <f t="shared" si="2"/>
        <v>0</v>
      </c>
      <c r="O7" s="76" t="e">
        <f>IF(#REF!=0,0,M7/#REF!)</f>
        <v>#REF!</v>
      </c>
      <c r="P7" s="76">
        <f t="shared" ref="P7:P9" si="9">IF($T$5=0,0,N7/$L$5)</f>
        <v>0</v>
      </c>
      <c r="Q7" s="76" t="e">
        <f>O7*#REF!</f>
        <v>#REF!</v>
      </c>
      <c r="R7" s="76" t="e">
        <f>P7*#REF!</f>
        <v>#REF!</v>
      </c>
      <c r="S7" s="75">
        <f t="shared" si="3"/>
        <v>0</v>
      </c>
      <c r="T7" s="77">
        <f t="shared" si="4"/>
        <v>0</v>
      </c>
      <c r="U7" s="77">
        <f t="shared" si="5"/>
        <v>0</v>
      </c>
      <c r="V7" s="90">
        <f t="shared" si="6"/>
        <v>0</v>
      </c>
      <c r="W7" s="78">
        <f t="shared" si="7"/>
        <v>1</v>
      </c>
    </row>
    <row r="8" spans="1:29">
      <c r="A8" s="168"/>
      <c r="B8" s="169"/>
      <c r="C8" s="120" t="s">
        <v>83</v>
      </c>
      <c r="D8" s="125"/>
      <c r="E8" s="127"/>
      <c r="F8" s="126"/>
      <c r="G8" s="123"/>
      <c r="H8" s="121"/>
      <c r="I8" s="139"/>
      <c r="J8" s="37"/>
      <c r="K8" s="73">
        <f t="shared" si="8"/>
        <v>1</v>
      </c>
      <c r="L8" s="85">
        <f t="shared" si="0"/>
        <v>0</v>
      </c>
      <c r="M8" s="76">
        <f t="shared" si="1"/>
        <v>0</v>
      </c>
      <c r="N8" s="76">
        <f t="shared" si="2"/>
        <v>0</v>
      </c>
      <c r="O8" s="76" t="e">
        <f>IF(#REF!=0,0,M8/#REF!)</f>
        <v>#REF!</v>
      </c>
      <c r="P8" s="76">
        <f t="shared" si="9"/>
        <v>0</v>
      </c>
      <c r="Q8" s="76" t="e">
        <f>O8*#REF!</f>
        <v>#REF!</v>
      </c>
      <c r="R8" s="76" t="e">
        <f>P8*#REF!</f>
        <v>#REF!</v>
      </c>
      <c r="S8" s="75">
        <f t="shared" si="3"/>
        <v>0</v>
      </c>
      <c r="T8" s="77">
        <f t="shared" si="4"/>
        <v>0</v>
      </c>
      <c r="U8" s="77">
        <f t="shared" si="5"/>
        <v>0</v>
      </c>
      <c r="V8" s="90">
        <f t="shared" si="6"/>
        <v>0</v>
      </c>
      <c r="W8" s="78">
        <f t="shared" si="7"/>
        <v>1</v>
      </c>
    </row>
    <row r="9" spans="1:29">
      <c r="A9" s="174"/>
      <c r="B9" s="175"/>
      <c r="C9" s="120" t="s">
        <v>80</v>
      </c>
      <c r="D9" s="125"/>
      <c r="E9" s="127"/>
      <c r="F9" s="127"/>
      <c r="G9" s="126"/>
      <c r="H9" s="122"/>
      <c r="I9" s="139"/>
      <c r="J9" s="37"/>
      <c r="K9" s="73">
        <f t="shared" si="8"/>
        <v>1</v>
      </c>
      <c r="L9" s="85">
        <f t="shared" si="0"/>
        <v>0</v>
      </c>
      <c r="M9" s="76">
        <f t="shared" si="1"/>
        <v>0</v>
      </c>
      <c r="N9" s="76">
        <f t="shared" si="2"/>
        <v>0</v>
      </c>
      <c r="O9" s="76" t="e">
        <f>IF(#REF!=0,0,M9/#REF!)</f>
        <v>#REF!</v>
      </c>
      <c r="P9" s="76">
        <f t="shared" si="9"/>
        <v>0</v>
      </c>
      <c r="Q9" s="76" t="e">
        <f>O9*#REF!</f>
        <v>#REF!</v>
      </c>
      <c r="R9" s="76" t="e">
        <f>P9*#REF!</f>
        <v>#REF!</v>
      </c>
      <c r="S9" s="75">
        <f t="shared" si="3"/>
        <v>0</v>
      </c>
      <c r="T9" s="77">
        <f t="shared" si="4"/>
        <v>0</v>
      </c>
      <c r="U9" s="77">
        <f t="shared" si="5"/>
        <v>0</v>
      </c>
      <c r="V9" s="90">
        <f t="shared" si="6"/>
        <v>0</v>
      </c>
      <c r="W9" s="78">
        <f t="shared" si="7"/>
        <v>1</v>
      </c>
    </row>
    <row r="10" spans="1:29">
      <c r="A10" s="166" t="s">
        <v>58</v>
      </c>
      <c r="B10" s="167"/>
      <c r="C10" s="100" t="s">
        <v>68</v>
      </c>
      <c r="D10" s="181"/>
      <c r="E10" s="182"/>
      <c r="F10" s="182"/>
      <c r="G10" s="182"/>
      <c r="H10" s="183"/>
      <c r="I10" s="36" t="s">
        <v>62</v>
      </c>
      <c r="J10" s="37"/>
      <c r="K10" s="97">
        <v>0.4</v>
      </c>
      <c r="L10" s="85">
        <f>SUM(L11:L14)</f>
        <v>0</v>
      </c>
      <c r="M10" s="76"/>
      <c r="P10" s="76">
        <f>SUM(P11:P14)</f>
        <v>0</v>
      </c>
      <c r="S10" s="76">
        <f>SUM(S11:S14)</f>
        <v>0</v>
      </c>
      <c r="T10" s="88">
        <f>IF(S10=0,0,1)</f>
        <v>0</v>
      </c>
      <c r="V10" s="90"/>
      <c r="W10" s="78">
        <f>SUM(W11:W14)</f>
        <v>4</v>
      </c>
      <c r="X10" s="78">
        <v>4</v>
      </c>
    </row>
    <row r="11" spans="1:29" ht="12.75" customHeight="1">
      <c r="A11" s="168"/>
      <c r="B11" s="169"/>
      <c r="C11" s="35" t="s">
        <v>71</v>
      </c>
      <c r="D11" s="41"/>
      <c r="E11" s="42"/>
      <c r="F11" s="42"/>
      <c r="G11" s="42"/>
      <c r="H11" s="110"/>
      <c r="I11" s="36" t="str">
        <f t="shared" ref="I11:I14" si="10">(IF(W11&lt;&gt;0,"◄",""))</f>
        <v>◄</v>
      </c>
      <c r="J11" s="37"/>
      <c r="K11" s="73">
        <f t="shared" si="8"/>
        <v>1</v>
      </c>
      <c r="L11" s="85">
        <f t="shared" si="0"/>
        <v>0</v>
      </c>
      <c r="M11" s="76">
        <f t="shared" si="1"/>
        <v>0</v>
      </c>
      <c r="N11" s="76">
        <f t="shared" si="2"/>
        <v>0</v>
      </c>
      <c r="O11" s="76" t="e">
        <f>IF(#REF!=0,0,M11/#REF!)</f>
        <v>#REF!</v>
      </c>
      <c r="P11" s="76">
        <f>IF($T$10=0,0,N11/$L$10)</f>
        <v>0</v>
      </c>
      <c r="Q11" s="76" t="e">
        <f>O11*#REF!</f>
        <v>#REF!</v>
      </c>
      <c r="R11" s="76" t="e">
        <f>P11*#REF!</f>
        <v>#REF!</v>
      </c>
      <c r="S11" s="75">
        <f t="shared" si="3"/>
        <v>0</v>
      </c>
      <c r="T11" s="77">
        <f t="shared" si="4"/>
        <v>0</v>
      </c>
      <c r="U11" s="77">
        <f t="shared" si="5"/>
        <v>0</v>
      </c>
      <c r="V11" s="90">
        <f t="shared" si="6"/>
        <v>0</v>
      </c>
      <c r="W11" s="78">
        <f t="shared" si="7"/>
        <v>1</v>
      </c>
    </row>
    <row r="12" spans="1:29">
      <c r="A12" s="168"/>
      <c r="B12" s="169"/>
      <c r="C12" s="38" t="s">
        <v>72</v>
      </c>
      <c r="D12" s="39"/>
      <c r="E12" s="40"/>
      <c r="F12" s="40"/>
      <c r="G12" s="40"/>
      <c r="H12" s="111"/>
      <c r="I12" s="36" t="str">
        <f t="shared" si="10"/>
        <v>◄</v>
      </c>
      <c r="J12" s="37"/>
      <c r="K12" s="73">
        <f t="shared" si="8"/>
        <v>1</v>
      </c>
      <c r="L12" s="85">
        <f t="shared" si="0"/>
        <v>0</v>
      </c>
      <c r="M12" s="76">
        <f t="shared" si="1"/>
        <v>0</v>
      </c>
      <c r="N12" s="76">
        <f t="shared" si="2"/>
        <v>0</v>
      </c>
      <c r="O12" s="76" t="e">
        <f>IF(#REF!=0,0,M12/#REF!)</f>
        <v>#REF!</v>
      </c>
      <c r="P12" s="76">
        <f t="shared" ref="P12:P14" si="11">IF($T$10=0,0,N12/$L$10)</f>
        <v>0</v>
      </c>
      <c r="Q12" s="76" t="e">
        <f>O12*#REF!</f>
        <v>#REF!</v>
      </c>
      <c r="R12" s="76" t="e">
        <f>P12*#REF!</f>
        <v>#REF!</v>
      </c>
      <c r="S12" s="75">
        <f t="shared" si="3"/>
        <v>0</v>
      </c>
      <c r="T12" s="77">
        <f t="shared" si="4"/>
        <v>0</v>
      </c>
      <c r="U12" s="77">
        <f t="shared" si="5"/>
        <v>0</v>
      </c>
      <c r="V12" s="90">
        <f t="shared" si="6"/>
        <v>0</v>
      </c>
      <c r="W12" s="78">
        <f t="shared" si="7"/>
        <v>1</v>
      </c>
    </row>
    <row r="13" spans="1:29" ht="13.5" customHeight="1">
      <c r="A13" s="168"/>
      <c r="B13" s="169"/>
      <c r="C13" s="35" t="s">
        <v>73</v>
      </c>
      <c r="D13" s="43"/>
      <c r="E13" s="42"/>
      <c r="F13" s="42"/>
      <c r="G13" s="42"/>
      <c r="H13" s="110"/>
      <c r="I13" s="36" t="str">
        <f t="shared" si="10"/>
        <v>◄</v>
      </c>
      <c r="J13" s="37"/>
      <c r="K13" s="73">
        <f t="shared" si="8"/>
        <v>1</v>
      </c>
      <c r="L13" s="85">
        <f t="shared" si="0"/>
        <v>0</v>
      </c>
      <c r="M13" s="76">
        <f t="shared" si="1"/>
        <v>0</v>
      </c>
      <c r="N13" s="76">
        <f t="shared" si="2"/>
        <v>0</v>
      </c>
      <c r="O13" s="76" t="e">
        <f>IF(#REF!=0,0,M13/#REF!)</f>
        <v>#REF!</v>
      </c>
      <c r="P13" s="76">
        <f t="shared" si="11"/>
        <v>0</v>
      </c>
      <c r="Q13" s="76" t="e">
        <f>O13*#REF!</f>
        <v>#REF!</v>
      </c>
      <c r="R13" s="76" t="e">
        <f>P13*#REF!</f>
        <v>#REF!</v>
      </c>
      <c r="S13" s="75">
        <f t="shared" si="3"/>
        <v>0</v>
      </c>
      <c r="T13" s="77">
        <f t="shared" si="4"/>
        <v>0</v>
      </c>
      <c r="U13" s="77">
        <f t="shared" si="5"/>
        <v>0</v>
      </c>
      <c r="V13" s="90">
        <f t="shared" si="6"/>
        <v>0</v>
      </c>
      <c r="W13" s="78">
        <f t="shared" si="7"/>
        <v>1</v>
      </c>
    </row>
    <row r="14" spans="1:29" ht="12.75" customHeight="1">
      <c r="A14" s="170"/>
      <c r="B14" s="171"/>
      <c r="C14" s="38" t="s">
        <v>74</v>
      </c>
      <c r="D14" s="39"/>
      <c r="E14" s="40"/>
      <c r="F14" s="40"/>
      <c r="G14" s="40"/>
      <c r="H14" s="111"/>
      <c r="I14" s="36" t="str">
        <f t="shared" si="10"/>
        <v>◄</v>
      </c>
      <c r="J14" s="37"/>
      <c r="K14" s="73">
        <f t="shared" si="8"/>
        <v>1</v>
      </c>
      <c r="L14" s="85">
        <f t="shared" si="0"/>
        <v>0</v>
      </c>
      <c r="M14" s="76">
        <f t="shared" si="1"/>
        <v>0</v>
      </c>
      <c r="N14" s="76">
        <f t="shared" si="2"/>
        <v>0</v>
      </c>
      <c r="O14" s="76" t="e">
        <f>IF(#REF!=0,0,M14/#REF!)</f>
        <v>#REF!</v>
      </c>
      <c r="P14" s="76">
        <f t="shared" si="11"/>
        <v>0</v>
      </c>
      <c r="Q14" s="76" t="e">
        <f>O14*#REF!</f>
        <v>#REF!</v>
      </c>
      <c r="R14" s="76" t="e">
        <f>P14*#REF!</f>
        <v>#REF!</v>
      </c>
      <c r="S14" s="75">
        <f t="shared" si="3"/>
        <v>0</v>
      </c>
      <c r="T14" s="77">
        <f t="shared" si="4"/>
        <v>0</v>
      </c>
      <c r="U14" s="77">
        <f t="shared" si="5"/>
        <v>0</v>
      </c>
      <c r="V14" s="90">
        <f t="shared" si="6"/>
        <v>0</v>
      </c>
      <c r="W14" s="78">
        <f t="shared" si="7"/>
        <v>1</v>
      </c>
      <c r="Z14" s="22" t="s">
        <v>62</v>
      </c>
    </row>
    <row r="15" spans="1:29">
      <c r="A15" s="172" t="s">
        <v>70</v>
      </c>
      <c r="B15" s="173"/>
      <c r="C15" s="101" t="s">
        <v>67</v>
      </c>
      <c r="D15" s="184"/>
      <c r="E15" s="185"/>
      <c r="F15" s="185"/>
      <c r="G15" s="185"/>
      <c r="H15" s="186"/>
      <c r="I15" s="36" t="s">
        <v>62</v>
      </c>
      <c r="J15" s="37"/>
      <c r="K15" s="97">
        <v>0.4</v>
      </c>
      <c r="L15" s="85">
        <f>SUM(L16:L19)</f>
        <v>0</v>
      </c>
      <c r="M15" s="76"/>
      <c r="P15" s="76">
        <f>SUM(P16:P19)</f>
        <v>0</v>
      </c>
      <c r="S15" s="76">
        <f>SUM(S16:S19)</f>
        <v>0</v>
      </c>
      <c r="T15" s="88">
        <f>IF(S15=0,0,1)</f>
        <v>0</v>
      </c>
      <c r="V15" s="90"/>
      <c r="W15" s="78">
        <f>SUM(W16:W19)</f>
        <v>4</v>
      </c>
      <c r="X15" s="78">
        <v>4</v>
      </c>
    </row>
    <row r="16" spans="1:29" ht="13.5" customHeight="1">
      <c r="A16" s="168"/>
      <c r="B16" s="169"/>
      <c r="C16" s="65" t="s">
        <v>75</v>
      </c>
      <c r="D16" s="66"/>
      <c r="E16" s="67"/>
      <c r="F16" s="67"/>
      <c r="G16" s="68"/>
      <c r="H16" s="112"/>
      <c r="I16" s="36" t="str">
        <f t="shared" ref="I16:I19" si="12">(IF(W16&lt;&gt;0,"◄",""))</f>
        <v>◄</v>
      </c>
      <c r="J16" s="37"/>
      <c r="K16" s="73">
        <f>IF(D16="",1,0)</f>
        <v>1</v>
      </c>
      <c r="L16" s="85">
        <f t="shared" ref="L16:L19" si="13">K16*S16</f>
        <v>0</v>
      </c>
      <c r="M16" s="76">
        <f t="shared" ref="M16:M19" si="14">S16*K16*20</f>
        <v>0</v>
      </c>
      <c r="N16" s="76">
        <f t="shared" ref="N16:N19" si="15">(IF(F16&lt;&gt;"",1/3,0)+IF(G16&lt;&gt;"",2/3,0)+IF(H16&lt;&gt;"",1,0))*K16*20</f>
        <v>0</v>
      </c>
      <c r="O16" s="76" t="e">
        <f>IF(#REF!=0,0,M16/#REF!)</f>
        <v>#REF!</v>
      </c>
      <c r="P16" s="76">
        <f>IF($T$15=0,0,N16/$L$15)</f>
        <v>0</v>
      </c>
      <c r="Q16" s="76" t="e">
        <f>O16*#REF!</f>
        <v>#REF!</v>
      </c>
      <c r="R16" s="76" t="e">
        <f>P16*#REF!</f>
        <v>#REF!</v>
      </c>
      <c r="S16" s="75">
        <f t="shared" ref="S16:S19" si="16">IF(D16="",IF(E16&lt;&gt;"",1,0)+IF(F16&lt;&gt;"",1,0)+IF(G16&lt;&gt;"",1,0)+IF(H16&lt;&gt;"",1,0),0)</f>
        <v>0</v>
      </c>
      <c r="T16" s="77">
        <f t="shared" ref="T16:T19" si="17">IF(D16&lt;&gt;"",0,(IF(E16&lt;&gt;"",0.02,(N16/(K16*20)))))</f>
        <v>0</v>
      </c>
      <c r="U16" s="77">
        <f t="shared" ref="U16:U19" si="18">IF(S16=0,0,K16)</f>
        <v>0</v>
      </c>
      <c r="V16" s="90">
        <f t="shared" ref="V16:V19" si="19">IF(D16&lt;&gt;"",IF(E16&lt;&gt;"",1,0)+IF(F16&lt;&gt;"",1,0)+IF(G16&lt;&gt;"",1,0)+IF(H16&lt;&gt;"",1,0),0)</f>
        <v>0</v>
      </c>
      <c r="W16" s="78">
        <f t="shared" ref="W16:W19" si="20">IF(OR(S16&gt;1,V16&gt;0,AND(D16="",S16=0)),1,0)</f>
        <v>1</v>
      </c>
    </row>
    <row r="17" spans="1:30" ht="13.5" customHeight="1">
      <c r="A17" s="168"/>
      <c r="B17" s="169"/>
      <c r="C17" s="38" t="s">
        <v>76</v>
      </c>
      <c r="D17" s="39"/>
      <c r="E17" s="40"/>
      <c r="F17" s="40"/>
      <c r="G17" s="40"/>
      <c r="H17" s="111"/>
      <c r="I17" s="36" t="str">
        <f t="shared" si="12"/>
        <v>◄</v>
      </c>
      <c r="J17" s="37"/>
      <c r="K17" s="73">
        <f t="shared" ref="K17:K19" si="21">IF(D17="",1,0)</f>
        <v>1</v>
      </c>
      <c r="L17" s="85">
        <f t="shared" si="13"/>
        <v>0</v>
      </c>
      <c r="M17" s="76">
        <f t="shared" si="14"/>
        <v>0</v>
      </c>
      <c r="N17" s="76">
        <f t="shared" si="15"/>
        <v>0</v>
      </c>
      <c r="O17" s="76" t="e">
        <f>IF(#REF!=0,0,M17/#REF!)</f>
        <v>#REF!</v>
      </c>
      <c r="P17" s="76">
        <f t="shared" ref="P17:P19" si="22">IF($T$15=0,0,N17/$L$15)</f>
        <v>0</v>
      </c>
      <c r="Q17" s="76" t="e">
        <f>O17*#REF!</f>
        <v>#REF!</v>
      </c>
      <c r="R17" s="76" t="e">
        <f>P17*#REF!</f>
        <v>#REF!</v>
      </c>
      <c r="S17" s="75">
        <f t="shared" si="16"/>
        <v>0</v>
      </c>
      <c r="T17" s="77">
        <f t="shared" si="17"/>
        <v>0</v>
      </c>
      <c r="U17" s="77">
        <f t="shared" si="18"/>
        <v>0</v>
      </c>
      <c r="V17" s="90">
        <f t="shared" si="19"/>
        <v>0</v>
      </c>
      <c r="W17" s="78">
        <f t="shared" si="20"/>
        <v>1</v>
      </c>
    </row>
    <row r="18" spans="1:30" ht="13.5" customHeight="1">
      <c r="A18" s="168"/>
      <c r="B18" s="169"/>
      <c r="C18" s="69" t="s">
        <v>77</v>
      </c>
      <c r="D18" s="70"/>
      <c r="E18" s="71"/>
      <c r="F18" s="71"/>
      <c r="G18" s="72"/>
      <c r="H18" s="113"/>
      <c r="I18" s="36" t="str">
        <f t="shared" si="12"/>
        <v>◄</v>
      </c>
      <c r="J18" s="37"/>
      <c r="K18" s="73">
        <f t="shared" si="21"/>
        <v>1</v>
      </c>
      <c r="L18" s="85">
        <f t="shared" si="13"/>
        <v>0</v>
      </c>
      <c r="M18" s="76">
        <f t="shared" si="14"/>
        <v>0</v>
      </c>
      <c r="N18" s="76">
        <f t="shared" si="15"/>
        <v>0</v>
      </c>
      <c r="O18" s="76" t="e">
        <f>IF(#REF!=0,0,M18/#REF!)</f>
        <v>#REF!</v>
      </c>
      <c r="P18" s="76">
        <f t="shared" si="22"/>
        <v>0</v>
      </c>
      <c r="Q18" s="76" t="e">
        <f>O18*#REF!</f>
        <v>#REF!</v>
      </c>
      <c r="R18" s="76" t="e">
        <f>P18*#REF!</f>
        <v>#REF!</v>
      </c>
      <c r="S18" s="75">
        <f t="shared" si="16"/>
        <v>0</v>
      </c>
      <c r="T18" s="77">
        <f t="shared" si="17"/>
        <v>0</v>
      </c>
      <c r="U18" s="77">
        <f t="shared" si="18"/>
        <v>0</v>
      </c>
      <c r="V18" s="90">
        <f t="shared" si="19"/>
        <v>0</v>
      </c>
      <c r="W18" s="78">
        <f t="shared" si="20"/>
        <v>1</v>
      </c>
    </row>
    <row r="19" spans="1:30" ht="13.5" customHeight="1" thickBot="1">
      <c r="A19" s="176"/>
      <c r="B19" s="177"/>
      <c r="C19" s="114" t="s">
        <v>78</v>
      </c>
      <c r="D19" s="115"/>
      <c r="E19" s="116"/>
      <c r="F19" s="116"/>
      <c r="G19" s="116"/>
      <c r="H19" s="117"/>
      <c r="I19" s="36" t="str">
        <f t="shared" si="12"/>
        <v>◄</v>
      </c>
      <c r="J19" s="37"/>
      <c r="K19" s="73">
        <f t="shared" si="21"/>
        <v>1</v>
      </c>
      <c r="L19" s="85">
        <f t="shared" si="13"/>
        <v>0</v>
      </c>
      <c r="M19" s="76">
        <f t="shared" si="14"/>
        <v>0</v>
      </c>
      <c r="N19" s="76">
        <f t="shared" si="15"/>
        <v>0</v>
      </c>
      <c r="O19" s="76" t="e">
        <f>IF(#REF!=0,0,M19/#REF!)</f>
        <v>#REF!</v>
      </c>
      <c r="P19" s="76">
        <f t="shared" si="22"/>
        <v>0</v>
      </c>
      <c r="Q19" s="76" t="e">
        <f>O19*#REF!</f>
        <v>#REF!</v>
      </c>
      <c r="R19" s="76" t="e">
        <f>P19*#REF!</f>
        <v>#REF!</v>
      </c>
      <c r="S19" s="75">
        <f t="shared" si="16"/>
        <v>0</v>
      </c>
      <c r="T19" s="77">
        <f t="shared" si="17"/>
        <v>0</v>
      </c>
      <c r="U19" s="77">
        <f t="shared" si="18"/>
        <v>0</v>
      </c>
      <c r="V19" s="90">
        <f t="shared" si="19"/>
        <v>0</v>
      </c>
      <c r="W19" s="78">
        <f t="shared" si="20"/>
        <v>1</v>
      </c>
    </row>
    <row r="20" spans="1:30" ht="17.850000000000001" customHeight="1">
      <c r="C20" s="44" t="s">
        <v>65</v>
      </c>
      <c r="E20" s="137">
        <f>S5/X5</f>
        <v>0.25</v>
      </c>
      <c r="F20" s="137"/>
      <c r="G20" s="137"/>
      <c r="H20" s="137"/>
      <c r="I20" s="36" t="str">
        <f t="shared" ref="I20:I23" si="23">(IF(E20&lt;0.5,"◄",""))</f>
        <v>◄</v>
      </c>
      <c r="K20" s="34">
        <f>K5+K10+K15</f>
        <v>1</v>
      </c>
      <c r="L20" s="91"/>
      <c r="S20" s="86">
        <f>S5+S10+S15</f>
        <v>1</v>
      </c>
      <c r="U20" s="92"/>
      <c r="V20" s="93"/>
      <c r="W20" s="89">
        <f>W5+W10+W15</f>
        <v>11</v>
      </c>
      <c r="X20" s="87">
        <f>X5+X10+X15</f>
        <v>12</v>
      </c>
    </row>
    <row r="21" spans="1:30" ht="17.850000000000001" customHeight="1">
      <c r="A21" s="14" t="s">
        <v>62</v>
      </c>
      <c r="C21" s="44" t="s">
        <v>63</v>
      </c>
      <c r="E21" s="137">
        <f>S10/X10</f>
        <v>0</v>
      </c>
      <c r="F21" s="137"/>
      <c r="G21" s="137"/>
      <c r="H21" s="137"/>
      <c r="I21" s="36" t="str">
        <f t="shared" si="23"/>
        <v>◄</v>
      </c>
      <c r="J21" s="138" t="s">
        <v>36</v>
      </c>
      <c r="K21" s="138"/>
      <c r="L21" s="91"/>
      <c r="S21" s="87"/>
      <c r="U21" s="92"/>
      <c r="V21" s="93"/>
      <c r="W21" s="89"/>
    </row>
    <row r="22" spans="1:30" ht="17.850000000000001" customHeight="1">
      <c r="A22" s="14" t="s">
        <v>62</v>
      </c>
      <c r="C22" s="44" t="s">
        <v>64</v>
      </c>
      <c r="E22" s="137">
        <f>S15/X15</f>
        <v>0</v>
      </c>
      <c r="F22" s="137"/>
      <c r="G22" s="137"/>
      <c r="H22" s="137"/>
      <c r="I22" s="36" t="str">
        <f t="shared" si="23"/>
        <v>◄</v>
      </c>
      <c r="J22" s="138"/>
      <c r="K22" s="138"/>
      <c r="L22" s="91"/>
      <c r="O22" s="76" t="s">
        <v>62</v>
      </c>
      <c r="S22" s="87"/>
      <c r="U22" s="92"/>
      <c r="V22" s="93"/>
      <c r="W22" s="89"/>
      <c r="AA22" s="102"/>
      <c r="AB22" s="103"/>
      <c r="AD22" s="104"/>
    </row>
    <row r="23" spans="1:30" ht="17.850000000000001" customHeight="1">
      <c r="C23" s="44" t="s">
        <v>69</v>
      </c>
      <c r="E23" s="137">
        <f>0.2*E20+0.4*E21+0.4*E22</f>
        <v>0.05</v>
      </c>
      <c r="F23" s="137"/>
      <c r="G23" s="137"/>
      <c r="H23" s="137"/>
      <c r="I23" s="36" t="str">
        <f t="shared" si="23"/>
        <v>◄</v>
      </c>
      <c r="K23" s="34"/>
      <c r="L23" s="91" t="s">
        <v>62</v>
      </c>
      <c r="S23" s="87"/>
      <c r="U23" s="92"/>
      <c r="V23" s="93"/>
      <c r="W23" s="89"/>
      <c r="AA23" s="102"/>
      <c r="AB23" s="103"/>
      <c r="AD23" s="104"/>
    </row>
    <row r="24" spans="1:30" ht="20.25" customHeight="1" thickBot="1">
      <c r="C24" s="119" t="s">
        <v>79</v>
      </c>
      <c r="D24" s="45"/>
      <c r="E24" s="142" t="str">
        <f>IF(OR(E20&lt;0.5,E21&lt;0.5,E22&lt;0.5),"Tx&lt;50",IF(W20&lt;&gt;0,"Erreur",(IF(S20&lt;&gt;0,(P5*K5+P10*K10+P15*K15)/(T5*K5+T10*K10+T15*K15),0))))</f>
        <v>Tx&lt;50</v>
      </c>
      <c r="F24" s="142"/>
      <c r="G24" s="143" t="s">
        <v>37</v>
      </c>
      <c r="H24" s="143"/>
      <c r="I24" s="46"/>
      <c r="R24" s="94"/>
      <c r="S24" s="94"/>
      <c r="AA24" s="102"/>
      <c r="AB24" s="103"/>
      <c r="AD24" s="104"/>
    </row>
    <row r="25" spans="1:30" ht="20.25" customHeight="1" thickBot="1">
      <c r="C25" s="26" t="s">
        <v>39</v>
      </c>
      <c r="D25" s="45"/>
      <c r="E25" s="144"/>
      <c r="F25" s="145"/>
      <c r="G25" s="146" t="s">
        <v>22</v>
      </c>
      <c r="H25" s="147"/>
      <c r="I25" s="48"/>
      <c r="AA25" s="22" t="s">
        <v>62</v>
      </c>
    </row>
    <row r="26" spans="1:30" ht="18.75" customHeight="1" thickBot="1">
      <c r="C26" s="49" t="s">
        <v>40</v>
      </c>
      <c r="E26" s="148" t="str">
        <f>IF(W20&lt;&gt;0,"",E25*'Identification projet'!B5)</f>
        <v/>
      </c>
      <c r="F26" s="149"/>
      <c r="G26" s="150">
        <f>(20*'Identification projet'!B5)</f>
        <v>100</v>
      </c>
      <c r="H26" s="151"/>
      <c r="I26" s="36"/>
      <c r="J26" s="50"/>
    </row>
    <row r="27" spans="1:30" ht="14.1" customHeight="1">
      <c r="A27" s="152" t="s">
        <v>41</v>
      </c>
      <c r="B27" s="152"/>
      <c r="C27" s="152"/>
      <c r="D27" s="152"/>
      <c r="E27" s="152"/>
      <c r="F27" s="152"/>
      <c r="G27" s="152"/>
      <c r="H27" s="152"/>
      <c r="I27" s="48"/>
      <c r="J27" s="50"/>
    </row>
    <row r="28" spans="1:30" ht="14.1" customHeight="1" thickBot="1">
      <c r="A28" s="51"/>
      <c r="B28" s="51"/>
      <c r="C28" s="153" t="str">
        <f>(IF(W20&gt;0,"ATTENTION. Erreur de saisie : cocher une seule colonne par ligne ! Voir repères ◄ à droite de la grille.",""))</f>
        <v>ATTENTION. Erreur de saisie : cocher une seule colonne par ligne ! Voir repères ◄ à droite de la grille.</v>
      </c>
      <c r="D28" s="153"/>
      <c r="E28" s="153"/>
      <c r="F28" s="153"/>
      <c r="G28" s="153"/>
      <c r="H28" s="153"/>
      <c r="I28" s="47" t="s">
        <v>38</v>
      </c>
    </row>
    <row r="29" spans="1:30" ht="15" customHeight="1">
      <c r="A29" s="154" t="s">
        <v>42</v>
      </c>
      <c r="B29" s="155"/>
      <c r="C29" s="156"/>
      <c r="D29" s="156"/>
      <c r="E29" s="156"/>
      <c r="F29" s="156"/>
      <c r="G29" s="156"/>
      <c r="H29" s="157"/>
      <c r="I29" s="52"/>
    </row>
    <row r="30" spans="1:30" ht="84.75" customHeight="1" thickBot="1">
      <c r="A30" s="158"/>
      <c r="B30" s="159"/>
      <c r="C30" s="159"/>
      <c r="D30" s="159"/>
      <c r="E30" s="159"/>
      <c r="F30" s="159"/>
      <c r="G30" s="159"/>
      <c r="H30" s="160"/>
      <c r="I30" s="53"/>
    </row>
    <row r="31" spans="1:30" ht="7.5" customHeight="1" thickBot="1">
      <c r="A31" s="53"/>
      <c r="B31" s="54"/>
      <c r="C31" s="54"/>
      <c r="D31" s="55"/>
      <c r="E31" s="55"/>
      <c r="F31" s="55"/>
      <c r="G31" s="55"/>
      <c r="H31" s="55"/>
      <c r="I31" s="56"/>
    </row>
    <row r="32" spans="1:30" ht="12.75" customHeight="1">
      <c r="A32" s="140" t="s">
        <v>43</v>
      </c>
      <c r="B32" s="140"/>
      <c r="C32" s="57" t="s">
        <v>44</v>
      </c>
      <c r="D32" s="58"/>
      <c r="E32" s="141" t="s">
        <v>45</v>
      </c>
      <c r="F32" s="141"/>
      <c r="G32" s="141"/>
      <c r="H32" s="141"/>
      <c r="I32" s="59"/>
    </row>
    <row r="33" spans="1:9" ht="30.75" customHeight="1" thickBot="1">
      <c r="A33" s="163"/>
      <c r="B33" s="163"/>
      <c r="C33" s="60"/>
      <c r="E33" s="164"/>
      <c r="F33" s="164"/>
      <c r="G33" s="164"/>
      <c r="H33" s="164"/>
      <c r="I33" s="61"/>
    </row>
    <row r="34" spans="1:9" ht="30.75" customHeight="1">
      <c r="A34" s="163"/>
      <c r="B34" s="163"/>
      <c r="C34" s="60"/>
    </row>
    <row r="35" spans="1:9" ht="30.75" customHeight="1">
      <c r="A35" s="165"/>
      <c r="B35" s="165"/>
      <c r="C35" s="60"/>
    </row>
    <row r="36" spans="1:9" ht="30.75" customHeight="1">
      <c r="A36" s="163"/>
      <c r="B36" s="163"/>
      <c r="C36" s="60"/>
    </row>
    <row r="37" spans="1:9" ht="30.75" customHeight="1" thickBot="1">
      <c r="A37" s="161"/>
      <c r="B37" s="161"/>
      <c r="C37" s="62"/>
      <c r="E37" s="162">
        <v>41739</v>
      </c>
      <c r="F37" s="162"/>
      <c r="G37" s="162"/>
      <c r="H37" s="162"/>
      <c r="I37" s="64" t="s">
        <v>46</v>
      </c>
    </row>
    <row r="39" spans="1:9" ht="14.25">
      <c r="A39" s="14">
        <f>W20</f>
        <v>11</v>
      </c>
      <c r="B39" s="63"/>
    </row>
    <row r="40" spans="1:9">
      <c r="A40" s="98">
        <f>W5</f>
        <v>3</v>
      </c>
    </row>
    <row r="41" spans="1:9">
      <c r="A41" s="98">
        <f>W10</f>
        <v>4</v>
      </c>
    </row>
    <row r="42" spans="1:9">
      <c r="A42" s="14" t="e">
        <f>#REF!</f>
        <v>#REF!</v>
      </c>
    </row>
    <row r="43" spans="1:9">
      <c r="A43" s="14">
        <f>W15</f>
        <v>4</v>
      </c>
    </row>
    <row r="44" spans="1:9">
      <c r="A44" s="14" t="e">
        <f>#REF!</f>
        <v>#REF!</v>
      </c>
    </row>
    <row r="45" spans="1:9">
      <c r="A45" s="14">
        <f>W6</f>
        <v>0</v>
      </c>
    </row>
  </sheetData>
  <mergeCells count="35">
    <mergeCell ref="A37:B37"/>
    <mergeCell ref="E37:H37"/>
    <mergeCell ref="A33:B33"/>
    <mergeCell ref="E33:H33"/>
    <mergeCell ref="A34:B34"/>
    <mergeCell ref="A35:B35"/>
    <mergeCell ref="A36:B36"/>
    <mergeCell ref="A32:B32"/>
    <mergeCell ref="E32:H32"/>
    <mergeCell ref="E23:H23"/>
    <mergeCell ref="E24:F24"/>
    <mergeCell ref="G24:H24"/>
    <mergeCell ref="E25:F25"/>
    <mergeCell ref="G25:H25"/>
    <mergeCell ref="E26:F26"/>
    <mergeCell ref="G26:H26"/>
    <mergeCell ref="A27:H27"/>
    <mergeCell ref="C28:H28"/>
    <mergeCell ref="A29:B29"/>
    <mergeCell ref="C29:H29"/>
    <mergeCell ref="A30:H30"/>
    <mergeCell ref="D2:J2"/>
    <mergeCell ref="D3:J3"/>
    <mergeCell ref="A4:B4"/>
    <mergeCell ref="E20:H20"/>
    <mergeCell ref="E21:H21"/>
    <mergeCell ref="J21:K22"/>
    <mergeCell ref="E22:H22"/>
    <mergeCell ref="I6:I9"/>
    <mergeCell ref="A10:B14"/>
    <mergeCell ref="A5:B9"/>
    <mergeCell ref="A15:B19"/>
    <mergeCell ref="D5:H5"/>
    <mergeCell ref="D10:H10"/>
    <mergeCell ref="D15:H15"/>
  </mergeCells>
  <conditionalFormatting sqref="I6:I9">
    <cfRule type="cellIs" dxfId="0" priority="1" operator="equal">
      <formula>"x"</formula>
    </cfRule>
  </conditionalFormatting>
  <printOptions horizontalCentered="1" verticalCentered="1"/>
  <pageMargins left="0.27569444444444446" right="0.19652777777777777" top="0.12986111111111112" bottom="0.15763888888888888" header="0.51180555555555551" footer="0.15763888888888888"/>
  <pageSetup paperSize="9" firstPageNumber="0" orientation="landscape" horizontalDpi="300" verticalDpi="300"/>
  <headerFooter>
    <oddFooter>&amp;RPage 2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G24"/>
  <sheetViews>
    <sheetView workbookViewId="0">
      <selection activeCell="J10" sqref="J10"/>
    </sheetView>
  </sheetViews>
  <sheetFormatPr baseColWidth="10" defaultRowHeight="12.75"/>
  <cols>
    <col min="5" max="5" width="21.85546875" customWidth="1"/>
    <col min="7" max="7" width="23.140625" customWidth="1"/>
  </cols>
  <sheetData>
    <row r="6" spans="4:7">
      <c r="D6" s="187"/>
      <c r="E6" s="188"/>
      <c r="F6" s="187"/>
      <c r="G6" s="188"/>
    </row>
    <row r="7" spans="4:7">
      <c r="D7" s="187"/>
      <c r="E7" s="189"/>
      <c r="F7" s="189"/>
      <c r="G7" s="188"/>
    </row>
    <row r="8" spans="4:7" ht="24" customHeight="1">
      <c r="D8" s="190" t="s">
        <v>47</v>
      </c>
      <c r="E8" s="190" t="s">
        <v>48</v>
      </c>
      <c r="F8" s="190" t="s">
        <v>47</v>
      </c>
      <c r="G8" s="190" t="s">
        <v>48</v>
      </c>
    </row>
    <row r="9" spans="4:7">
      <c r="D9" s="191"/>
      <c r="E9" s="191"/>
      <c r="F9" s="191"/>
      <c r="G9" s="191"/>
    </row>
    <row r="10" spans="4:7" ht="60" customHeight="1">
      <c r="D10" s="190" t="s">
        <v>49</v>
      </c>
      <c r="E10" s="190" t="s">
        <v>50</v>
      </c>
      <c r="F10" s="190" t="s">
        <v>49</v>
      </c>
      <c r="G10" s="190" t="s">
        <v>50</v>
      </c>
    </row>
    <row r="11" spans="4:7">
      <c r="D11" s="191"/>
      <c r="E11" s="191"/>
      <c r="F11" s="191"/>
      <c r="G11" s="191"/>
    </row>
    <row r="12" spans="4:7" ht="36" customHeight="1">
      <c r="D12" s="190" t="s">
        <v>51</v>
      </c>
      <c r="E12" s="190" t="s">
        <v>52</v>
      </c>
      <c r="F12" s="190" t="s">
        <v>51</v>
      </c>
      <c r="G12" s="190" t="s">
        <v>52</v>
      </c>
    </row>
    <row r="13" spans="4:7">
      <c r="D13" s="191"/>
      <c r="E13" s="191"/>
      <c r="F13" s="191"/>
      <c r="G13" s="191"/>
    </row>
    <row r="14" spans="4:7" ht="60" customHeight="1">
      <c r="D14" s="192"/>
      <c r="E14" s="192"/>
      <c r="F14" s="190" t="s">
        <v>53</v>
      </c>
      <c r="G14" s="190" t="s">
        <v>54</v>
      </c>
    </row>
    <row r="15" spans="4:7">
      <c r="D15" s="193"/>
      <c r="E15" s="193"/>
      <c r="F15" s="191"/>
      <c r="G15" s="191"/>
    </row>
    <row r="16" spans="4:7" ht="60" customHeight="1">
      <c r="D16" s="192"/>
      <c r="E16" s="192"/>
      <c r="F16" s="190" t="s">
        <v>55</v>
      </c>
      <c r="G16" s="190" t="s">
        <v>56</v>
      </c>
    </row>
    <row r="17" spans="4:7">
      <c r="D17" s="193"/>
      <c r="E17" s="193"/>
      <c r="F17" s="191"/>
      <c r="G17" s="191"/>
    </row>
    <row r="18" spans="4:7">
      <c r="D18" s="187"/>
      <c r="E18" s="189"/>
      <c r="F18" s="189"/>
      <c r="G18" s="188"/>
    </row>
    <row r="19" spans="4:7">
      <c r="D19" s="95"/>
      <c r="E19" s="95"/>
      <c r="F19" s="95"/>
      <c r="G19" s="95"/>
    </row>
    <row r="20" spans="4:7">
      <c r="D20" s="95"/>
      <c r="E20" s="95"/>
      <c r="F20" s="95"/>
      <c r="G20" s="95"/>
    </row>
    <row r="21" spans="4:7">
      <c r="D21" s="95"/>
      <c r="E21" s="95"/>
      <c r="F21" s="95"/>
      <c r="G21" s="95"/>
    </row>
    <row r="22" spans="4:7">
      <c r="D22" s="95"/>
      <c r="E22" s="95"/>
      <c r="F22" s="95"/>
      <c r="G22" s="95"/>
    </row>
    <row r="23" spans="4:7">
      <c r="D23" s="95"/>
      <c r="E23" s="95"/>
      <c r="F23" s="95"/>
      <c r="G23" s="95"/>
    </row>
    <row r="24" spans="4:7">
      <c r="D24" s="95"/>
      <c r="E24" s="95"/>
      <c r="F24" s="95"/>
      <c r="G24" s="95"/>
    </row>
  </sheetData>
  <mergeCells count="24">
    <mergeCell ref="D18:G18"/>
    <mergeCell ref="D14:D15"/>
    <mergeCell ref="E14:E15"/>
    <mergeCell ref="F14:F15"/>
    <mergeCell ref="G14:G15"/>
    <mergeCell ref="D16:D17"/>
    <mergeCell ref="E16:E17"/>
    <mergeCell ref="F16:F17"/>
    <mergeCell ref="G16:G17"/>
    <mergeCell ref="D10:D11"/>
    <mergeCell ref="E10:E11"/>
    <mergeCell ref="F10:F11"/>
    <mergeCell ref="G10:G11"/>
    <mergeCell ref="D12:D13"/>
    <mergeCell ref="E12:E13"/>
    <mergeCell ref="F12:F13"/>
    <mergeCell ref="G12:G13"/>
    <mergeCell ref="D6:E6"/>
    <mergeCell ref="F6:G6"/>
    <mergeCell ref="D7:G7"/>
    <mergeCell ref="D8:D9"/>
    <mergeCell ref="E8:E9"/>
    <mergeCell ref="F8:F9"/>
    <mergeCell ref="G8:G9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Identification projet</vt:lpstr>
      <vt:lpstr>Notation Sit1 candidat 1</vt:lpstr>
      <vt:lpstr>Feuil1</vt:lpstr>
      <vt:lpstr>'Identification projet'!Zone_d_impression</vt:lpstr>
      <vt:lpstr>'Notation Sit1 candidat 1'!Zone_d_impression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Jean-Claude FRICOU</dc:creator>
  <cp:lastModifiedBy>Jean-Claude FRICOU</cp:lastModifiedBy>
  <dcterms:created xsi:type="dcterms:W3CDTF">2014-04-10T14:21:14Z</dcterms:created>
  <dcterms:modified xsi:type="dcterms:W3CDTF">2015-06-22T21:38:20Z</dcterms:modified>
</cp:coreProperties>
</file>