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 Control\SQLServerPerformanceTuning\QueryStore\SQLServer2017-2022\ExcelTemplates\"/>
    </mc:Choice>
  </mc:AlternateContent>
  <xr:revisionPtr revIDLastSave="0" documentId="13_ncr:1_{90B76DC4-96CF-41C0-9DEF-7843DA71620D}" xr6:coauthVersionLast="47" xr6:coauthVersionMax="47" xr10:uidLastSave="{00000000-0000-0000-0000-000000000000}"/>
  <bookViews>
    <workbookView xWindow="-120" yWindow="-120" windowWidth="29040" windowHeight="15720" activeTab="10" xr2:uid="{E57F5ADB-DFB2-48C1-AB7B-5552241A8B93}"/>
  </bookViews>
  <sheets>
    <sheet name="PerformanceCharts" sheetId="16" r:id="rId1"/>
    <sheet name="CPUData (inc Functions)" sheetId="31" state="hidden" r:id="rId2"/>
    <sheet name="CPUData (exc Functions)" sheetId="42" state="hidden" r:id="rId3"/>
    <sheet name="LogicalReadData" sheetId="33" state="hidden" r:id="rId4"/>
    <sheet name="MemoryGrantsData" sheetId="36" state="hidden" r:id="rId5"/>
    <sheet name="PhysicalReadData" sheetId="34" state="hidden" r:id="rId6"/>
    <sheet name="PhysReadIOData" sheetId="38" state="hidden" r:id="rId7"/>
    <sheet name="LogicalWriteData" sheetId="35" state="hidden" r:id="rId8"/>
    <sheet name="LogUsedData" sheetId="39" state="hidden" r:id="rId9"/>
    <sheet name="TempdbData" sheetId="40" state="hidden" r:id="rId10"/>
    <sheet name="PerformanceData" sheetId="15" r:id="rId11"/>
    <sheet name="Duration" sheetId="2" r:id="rId12"/>
    <sheet name="CPU" sheetId="43" r:id="rId13"/>
    <sheet name="CLR" sheetId="52" r:id="rId14"/>
    <sheet name="Logical Reads" sheetId="46" r:id="rId15"/>
    <sheet name="Memory Grants" sheetId="45" r:id="rId16"/>
    <sheet name="Physical Reads" sheetId="44" r:id="rId17"/>
    <sheet name="Physical Reads IO" sheetId="47" r:id="rId18"/>
    <sheet name="Logical Writes" sheetId="48" r:id="rId19"/>
    <sheet name="Log Used" sheetId="49" r:id="rId20"/>
    <sheet name="Tempdb Space Used" sheetId="50" r:id="rId21"/>
    <sheet name="Waits" sheetId="29" r:id="rId22"/>
    <sheet name="Worst Performing Queries" sheetId="11" r:id="rId23"/>
    <sheet name="Worst Performing Plans" sheetId="53" r:id="rId24"/>
    <sheet name="Worst Plan Stats" sheetId="12" r:id="rId25"/>
  </sheets>
  <definedNames>
    <definedName name="_xlnm._FilterDatabase" localSheetId="23" hidden="1">'Worst Performing Plans'!#REF!</definedName>
    <definedName name="_xlnm._FilterDatabase" localSheetId="22" hidden="1">'Worst Performing Queries'!#REF!</definedName>
  </definedNames>
  <calcPr calcId="191028"/>
  <pivotCaches>
    <pivotCache cacheId="594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2" l="1" a="1"/>
  <c r="S4" i="12" s="1"/>
  <c r="R4" i="12" a="1"/>
  <c r="R4" i="12" s="1"/>
  <c r="Q4" i="12" a="1"/>
  <c r="Q4" i="12" s="1"/>
  <c r="P4" i="12" a="1"/>
  <c r="P4" i="12"/>
  <c r="O4" i="12" a="1"/>
  <c r="O4" i="12" s="1"/>
  <c r="N4" i="12" a="1"/>
  <c r="N4" i="12" s="1"/>
  <c r="M4" i="12" a="1"/>
  <c r="M4" i="12"/>
  <c r="L4" i="12" a="1"/>
  <c r="L4" i="12" s="1"/>
  <c r="I3" i="12"/>
  <c r="I4" i="12" a="1"/>
  <c r="I4" i="12" s="1"/>
  <c r="H4" i="12" a="1"/>
  <c r="H4" i="12" s="1"/>
  <c r="J4" i="12" a="1"/>
  <c r="J4" i="12" s="1"/>
  <c r="R3" i="12"/>
  <c r="Q3" i="12"/>
  <c r="O3" i="12"/>
  <c r="K3" i="12"/>
  <c r="J3" i="12"/>
  <c r="G3" i="12"/>
  <c r="J3" i="15"/>
  <c r="O3" i="15"/>
  <c r="N3" i="15"/>
  <c r="V3" i="15"/>
  <c r="W3" i="15"/>
  <c r="T3" i="15"/>
  <c r="P3" i="15"/>
  <c r="M3" i="12"/>
  <c r="S3" i="12"/>
  <c r="P3" i="12"/>
  <c r="N3" i="12"/>
  <c r="L3" i="12"/>
  <c r="H3" i="12"/>
  <c r="R3" i="15"/>
  <c r="I3" i="15"/>
  <c r="X3" i="15"/>
  <c r="U3" i="15"/>
  <c r="S3" i="15"/>
  <c r="Q3" i="15"/>
  <c r="M3" i="15"/>
  <c r="L3" i="15"/>
  <c r="K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<sst xmlns="http://schemas.openxmlformats.org/spreadsheetml/2006/main" count="291" uniqueCount="142">
  <si>
    <t>Hour</t>
  </si>
  <si>
    <t>Day of Week</t>
  </si>
  <si>
    <t>Day of Week Hour</t>
  </si>
  <si>
    <t>Total Executions</t>
  </si>
  <si>
    <t>CPU %</t>
  </si>
  <si>
    <t>Total Duration Minutes</t>
  </si>
  <si>
    <t>Total Duration Hours</t>
  </si>
  <si>
    <t>Total Query Count</t>
  </si>
  <si>
    <t>Total Query Count for 80% Duration</t>
  </si>
  <si>
    <t>Object Name</t>
  </si>
  <si>
    <t>Execution Count</t>
  </si>
  <si>
    <t>Average Rowcount</t>
  </si>
  <si>
    <t>Duration %</t>
  </si>
  <si>
    <t>Total CPU Minutes</t>
  </si>
  <si>
    <t>Total Logical Reads GB</t>
  </si>
  <si>
    <t>Total Logical Reads TB</t>
  </si>
  <si>
    <t>Total Physical Reads GB</t>
  </si>
  <si>
    <t>Total Physical Reads TB</t>
  </si>
  <si>
    <t>Total Logical Writes GB</t>
  </si>
  <si>
    <t>Total Logical Writes TB</t>
  </si>
  <si>
    <t>Total CPU
Minutes</t>
  </si>
  <si>
    <t>Comment</t>
  </si>
  <si>
    <t>Plan Ids highlighted in yellow are too complicated to view due to XML limitations</t>
  </si>
  <si>
    <t>Total Wait Minutes</t>
  </si>
  <si>
    <t>Wait %</t>
  </si>
  <si>
    <t>Parallelism Wait Minutes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</si>
  <si>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</si>
  <si>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</si>
  <si>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</si>
  <si>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</si>
  <si>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</si>
  <si>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</si>
  <si>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</si>
  <si>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Column Labels</t>
  </si>
  <si>
    <t>CPU Wait Minutes</t>
  </si>
  <si>
    <t>Unknown Wait Minutes</t>
  </si>
  <si>
    <t>Lock Wait Minutes</t>
  </si>
  <si>
    <t>Buffer Latch Wait Minutes</t>
  </si>
  <si>
    <t>Runtime Stats Interval</t>
  </si>
  <si>
    <t>Memory Grants GB</t>
  </si>
  <si>
    <t>Total Memory Grants GB</t>
  </si>
  <si>
    <t>Network IO Wait Minutes</t>
  </si>
  <si>
    <t>Buffer IO Wait Minutes</t>
  </si>
  <si>
    <t>Memory Wait Minutes</t>
  </si>
  <si>
    <t>Worker Thread Wait Minutes</t>
  </si>
  <si>
    <t>Latch Wait Minutes</t>
  </si>
  <si>
    <t>Compilation Wait Minutes</t>
  </si>
  <si>
    <t>SQL CLR Wait Minutes</t>
  </si>
  <si>
    <t>Mirroring Wait Minutes</t>
  </si>
  <si>
    <t>Transaction Wait Minutes</t>
  </si>
  <si>
    <t>Idle Wait Minutes</t>
  </si>
  <si>
    <t>Preemptive Wait Minutes</t>
  </si>
  <si>
    <t>Service Broker Wait Minutes</t>
  </si>
  <si>
    <t>Tran Log IO Wait Minutes</t>
  </si>
  <si>
    <t>User Wait Wait Minutes</t>
  </si>
  <si>
    <t>Tracing Wait Minutes</t>
  </si>
  <si>
    <t>Full Text Search Wait Minutes</t>
  </si>
  <si>
    <t>Other Disk IO Wait Minutes</t>
  </si>
  <si>
    <t>Replication Wait Minutes</t>
  </si>
  <si>
    <t>Log Rate Governor Wait Minutes</t>
  </si>
  <si>
    <t>Average Duration Microseconds</t>
  </si>
  <si>
    <t>Total CLR Minutes</t>
  </si>
  <si>
    <t>Total Physical Reads IO</t>
  </si>
  <si>
    <t>Total Tempdb Space Used GB</t>
  </si>
  <si>
    <t>Total Wait Time Minutes</t>
  </si>
  <si>
    <t>Total CPU Minutes (inc Functions)</t>
  </si>
  <si>
    <t>CPU % (inc Functions)</t>
  </si>
  <si>
    <t>Total CPU Minutes (exc Functions)</t>
  </si>
  <si>
    <t>CPU % (exc Functions)</t>
  </si>
  <si>
    <t>Sum of CPU % (inc Functions)</t>
  </si>
  <si>
    <t>Sum of CPU % (exc Functions)</t>
  </si>
  <si>
    <t>Sum of Total Logical Reads GB</t>
  </si>
  <si>
    <t>Sum of Total Memory Grants GB</t>
  </si>
  <si>
    <t>Sum of Total Physical Reads GB</t>
  </si>
  <si>
    <t>Sum of Total Physical Reads IO</t>
  </si>
  <si>
    <t>Sum of Total Logical Writes GB</t>
  </si>
  <si>
    <t>Sum of Total Tempdb Space Used GB</t>
  </si>
  <si>
    <t>Query Hash</t>
  </si>
  <si>
    <t>Min Duration Microseconds</t>
  </si>
  <si>
    <t>Max Duration Microseconds</t>
  </si>
  <si>
    <t>Total CPU Hours</t>
  </si>
  <si>
    <t>Min CPU Microseconds</t>
  </si>
  <si>
    <t>Average CPU Microseconds</t>
  </si>
  <si>
    <t>Max CPU Microseconds</t>
  </si>
  <si>
    <t>Average DoP</t>
  </si>
  <si>
    <t>Min Logical Reads MB</t>
  </si>
  <si>
    <t>Average Logical Reads MB</t>
  </si>
  <si>
    <t>Max Logical Reads MB</t>
  </si>
  <si>
    <t>Memory Grants TB</t>
  </si>
  <si>
    <t>Min Memory Grant MB</t>
  </si>
  <si>
    <t>Average Memory Grant MB</t>
  </si>
  <si>
    <t>Max Memory Grant MB</t>
  </si>
  <si>
    <t>Memory Grant %</t>
  </si>
  <si>
    <t>Logical Read %</t>
  </si>
  <si>
    <t>Total Query Count for 80% Physical Reads</t>
  </si>
  <si>
    <t>Total Query Count for 80% Memory Grants</t>
  </si>
  <si>
    <t>Total Query Count for 80% Logical Reads</t>
  </si>
  <si>
    <t>Total Query Count for 80% CPU</t>
  </si>
  <si>
    <t>Min Physical Reads MB</t>
  </si>
  <si>
    <t>Average Physical Reads MB</t>
  </si>
  <si>
    <t>Max Physical Reads MB</t>
  </si>
  <si>
    <t>Physical Reads %</t>
  </si>
  <si>
    <t>Total Query Count for 80% Physical Reads IO</t>
  </si>
  <si>
    <t>Average Physical Reads IO</t>
  </si>
  <si>
    <t>Max Physical Reads IO</t>
  </si>
  <si>
    <t>Min Physical Reads IO</t>
  </si>
  <si>
    <t>Physical Reads IO %</t>
  </si>
  <si>
    <t>Total Query Count for 80% Logical Writes</t>
  </si>
  <si>
    <t>Min Logical Writes MB</t>
  </si>
  <si>
    <t>Average Logical Writes MB</t>
  </si>
  <si>
    <t>Max Logical Writes MB</t>
  </si>
  <si>
    <t>Logical Writes %</t>
  </si>
  <si>
    <t>Total Log Used MB</t>
  </si>
  <si>
    <t>Total Log Used GB</t>
  </si>
  <si>
    <t>Total Query Count for 80% Log Used</t>
  </si>
  <si>
    <t>Min Log Used MB</t>
  </si>
  <si>
    <t>Average Log Used MB</t>
  </si>
  <si>
    <t>Max Log Used MB</t>
  </si>
  <si>
    <t>Log Used %</t>
  </si>
  <si>
    <t>Sum of Total Log Used MB</t>
  </si>
  <si>
    <t>Total tempdb Space Used MB</t>
  </si>
  <si>
    <t>Total tempdb Space Used GB</t>
  </si>
  <si>
    <t>Total Query Count for 80% tempdb Space Used</t>
  </si>
  <si>
    <t>Min tempdb Space Used MB</t>
  </si>
  <si>
    <t>Average tempdb Space Used MB</t>
  </si>
  <si>
    <t>Max tempdb Space Used MB</t>
  </si>
  <si>
    <t>tempdb Space Used %</t>
  </si>
  <si>
    <t>Total Query Count for 80% Waits</t>
  </si>
  <si>
    <t>Min Wait ms</t>
  </si>
  <si>
    <t>Average Wait ms</t>
  </si>
  <si>
    <t>Max Wait ms</t>
  </si>
  <si>
    <t>Query Plan Hash</t>
  </si>
  <si>
    <t>Total CLR Hours</t>
  </si>
  <si>
    <t>Total Query Count for 80% CLR</t>
  </si>
  <si>
    <t>Min CLR Microseconds</t>
  </si>
  <si>
    <t>Average CLR Microseconds</t>
  </si>
  <si>
    <t>Max CLR Microseconds</t>
  </si>
  <si>
    <t>CLR %</t>
  </si>
  <si>
    <t>Total Log Space Used MB</t>
  </si>
  <si>
    <t>(blank)</t>
  </si>
  <si>
    <t>capture_sql_statement</t>
  </si>
  <si>
    <t>capture_plan_statement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</si>
</sst>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3" borderId="0" xfId="0" applyFill="1"/>
  </cellXfs>
  <cellStyles count="1">
    <cellStyle name="Normal" xfId="0" builtinId="0"/>
  </cellStyles>
  <dxfs count="210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(inc Functions)!PivotTable2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% by StartTime (inc Functions)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(inc Functions)'!$B$1:$B$2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(inc Functions)'!$A$3:$A$4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(inc Functions)'!$B$3:$B$4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Physical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Logical Writes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[PerformanceReport.xlsx]MemoryGrantsData!PivotTable2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Grants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MemoryGrantsData!$B$1:$B$2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MemoryGrantsData!$A$3:$A$4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MemoryGrantsData!$B$3:$B$4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44-48FE-BBC5-11BDE839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45183"/>
        <c:axId val="1362246143"/>
      </c:areaChart>
      <c:catAx>
        <c:axId val="13622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6143"/>
        <c:crosses val="autoZero"/>
        <c:auto val="1"/>
        <c:lblAlgn val="ctr"/>
        <c:lblOffset val="100"/>
        <c:noMultiLvlLbl val="0"/>
      </c:catAx>
      <c:valAx>
        <c:axId val="13622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[PerformanceReport.xlsx]PhysReadIOData!PivotTable1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 Reads IO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PhysReadIOData!$B$3:$B$4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PhysReadIOData!$A$5:$A$6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PhysReadIOData!$B$5:$B$6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C79-40A1-86C2-F9BFB58DD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4320"/>
        <c:axId val="1665712400"/>
      </c:areaChart>
      <c:catAx>
        <c:axId val="166571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400"/>
        <c:crosses val="autoZero"/>
        <c:auto val="1"/>
        <c:lblAlgn val="ctr"/>
        <c:lblOffset val="100"/>
        <c:noMultiLvlLbl val="0"/>
      </c:catAx>
      <c:valAx>
        <c:axId val="16657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[PerformanceReport.xlsx]LogUsedData!PivotTable2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LogUsedData!$B$3:$B$4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LogUsedData!$A$5:$A$6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LogUsedData!$B$5:$B$6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478-4D8C-9625-71BB24B4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7200"/>
        <c:axId val="1665712880"/>
      </c:areaChart>
      <c:catAx>
        <c:axId val="166571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880"/>
        <c:crosses val="autoZero"/>
        <c:auto val="1"/>
        <c:lblAlgn val="ctr"/>
        <c:lblOffset val="100"/>
        <c:noMultiLvlLbl val="0"/>
      </c:catAx>
      <c:valAx>
        <c:axId val="16657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[PerformanceReport.xlsx]TempdbData!PivotTable3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Tempdb Space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TempdbData!$B$3:$B$4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TempdbData!$A$5:$A$6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TempdbData!$B$5:$B$6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0E4-4AC1-A892-45E4795F2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28720"/>
        <c:axId val="1665733040"/>
      </c:areaChart>
      <c:catAx>
        <c:axId val="166572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33040"/>
        <c:crosses val="autoZero"/>
        <c:auto val="1"/>
        <c:lblAlgn val="ctr"/>
        <c:lblOffset val="100"/>
        <c:noMultiLvlLbl val="0"/>
      </c:catAx>
      <c:valAx>
        <c:axId val="16657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2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(exc Functions)!PivotTable5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% by StartTime</a:t>
            </a:r>
            <a:r>
              <a:rPr lang="en-US" baseline="0"/>
              <a:t> (exc Functions)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(exc Functions)'!$B$3:$B$4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(exc Functions)'!$A$5:$A$6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(exc Functions)'!$B$5:$B$6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6DC-449C-A412-D20D5703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55504"/>
        <c:axId val="1866552624"/>
      </c:areaChart>
      <c:catAx>
        <c:axId val="186655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2624"/>
        <c:crosses val="autoZero"/>
        <c:auto val="1"/>
        <c:lblAlgn val="ctr"/>
        <c:lblOffset val="100"/>
        <c:noMultiLvlLbl val="0"/>
      </c:catAx>
      <c:valAx>
        <c:axId val="1866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174624</xdr:rowOff>
    </xdr:from>
    <xdr:to>
      <xdr:col>19</xdr:col>
      <xdr:colOff>19050</xdr:colOff>
      <xdr:row>100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134</xdr:row>
      <xdr:rowOff>12699</xdr:rowOff>
    </xdr:from>
    <xdr:to>
      <xdr:col>19</xdr:col>
      <xdr:colOff>1588</xdr:colOff>
      <xdr:row>167</xdr:row>
      <xdr:rowOff>26988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201</xdr:row>
      <xdr:rowOff>152399</xdr:rowOff>
    </xdr:from>
    <xdr:to>
      <xdr:col>19</xdr:col>
      <xdr:colOff>14288</xdr:colOff>
      <xdr:row>234</xdr:row>
      <xdr:rowOff>130175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168275</xdr:rowOff>
    </xdr:from>
    <xdr:to>
      <xdr:col>19</xdr:col>
      <xdr:colOff>12700</xdr:colOff>
      <xdr:row>132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351F-D158-477D-A98B-414C6B10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168</xdr:row>
      <xdr:rowOff>0</xdr:rowOff>
    </xdr:from>
    <xdr:to>
      <xdr:col>19</xdr:col>
      <xdr:colOff>0</xdr:colOff>
      <xdr:row>201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51159-A521-4773-8B31-8A9302408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235</xdr:row>
      <xdr:rowOff>161925</xdr:rowOff>
    </xdr:from>
    <xdr:to>
      <xdr:col>18</xdr:col>
      <xdr:colOff>590550</xdr:colOff>
      <xdr:row>268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7D4AD-3E60-456C-9BBC-4E577CAE5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270</xdr:row>
      <xdr:rowOff>9525</xdr:rowOff>
    </xdr:from>
    <xdr:to>
      <xdr:col>19</xdr:col>
      <xdr:colOff>12700</xdr:colOff>
      <xdr:row>302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62E39A-11C6-4A78-AD03-88BE4BCDA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19</xdr:col>
      <xdr:colOff>19050</xdr:colOff>
      <xdr:row>66</xdr:row>
      <xdr:rowOff>155574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30B16B-0C3A-4A16-99D6-B1C067D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rrocks" refreshedDate="45485.957402314816" createdVersion="8" refreshedVersion="8" minRefreshableVersion="3" recordCount="1" xr:uid="{D9E647CA-AFC7-47FB-8BDE-5C470153C8B3}">
  <cacheSource type="worksheet">
    <worksheetSource name="Table15"/>
  </cacheSource>
  <cacheFields count="25">
    <cacheField name="Database Name" numFmtId="0">
      <sharedItems containsNonDate="0" containsBlank="1" count="99">
        <m/>
        <s v="Paycircle" u="1"/>
        <s v="nido" u="1"/>
        <s v="abcbricksales" u="1"/>
        <s v="abl" u="1"/>
        <s v="accessgroup" u="1"/>
        <s v="acwhalan" u="1"/>
        <s v="advprecast" u="1"/>
        <s v="anowah" u="1"/>
        <s v="apmmc" u="1"/>
        <s v="arkindustrial" u="1"/>
        <s v="atomicfm" u="1"/>
        <s v="atomicfmnz" u="1"/>
        <s v="avivo" u="1"/>
        <s v="balonne" u="1"/>
        <s v="berribarmera" u="1"/>
        <s v="bigrivertoyota" u="1"/>
        <s v="bluestar" u="1"/>
        <s v="careycivil" u="1"/>
        <s v="chg" u="1"/>
        <s v="collie" u="1"/>
        <s v="coppercoast" u="1"/>
        <s v="criterionindustries" u="1"/>
        <s v="cseaustralia" u="1"/>
        <s v="cuzeno" u="1"/>
        <s v="dalwallinu" u="1"/>
        <s v="davidsons" u="1"/>
        <s v="denmark" u="1"/>
        <s v="desangosse" u="1"/>
        <s v="desangossenz" u="1"/>
        <s v="diageo" u="1"/>
        <s v="directchemistoutlet" u="1"/>
        <s v="enelxau" u="1"/>
        <s v="f5g" u="1"/>
        <s v="f5gnz" u="1"/>
        <s v="hey" u="1"/>
        <s v="hmrdrilling" u="1"/>
        <s v="hoodsweeney" u="1"/>
        <s v="illawarrace" u="1"/>
        <s v="jellinbah" u="1"/>
        <s v="kds" u="1"/>
        <s v="keegroup" u="1"/>
        <s v="kone" u="1"/>
        <s v="konenz" u="1"/>
        <s v="lekitchens" u="1"/>
        <s v="libertyindustrial" u="1"/>
        <s v="liftrite" u="1"/>
        <s v="lotusdoorsnz" u="1"/>
        <s v="mcholdings" u="1"/>
        <s v="mcholdingsnz" u="1"/>
        <s v="metrodemo" u="1"/>
        <s v="millerstransport" u="1"/>
        <s v="mingenew" u="1"/>
        <s v="moddex" u="1"/>
        <s v="momentohospitality" u="1"/>
        <s v="morawa" u="1"/>
        <s v="msb" u="1"/>
        <s v="narrogin" u="1"/>
        <s v="navarre" u="1"/>
        <s v="nikpol" u="1"/>
        <s v="novushomes" u="1"/>
        <s v="nusport" u="1"/>
        <s v="oceanearth" u="1"/>
        <s v="orabandamining" u="1"/>
        <s v="pacifictug" u="1"/>
        <s v="parkerville" u="1"/>
        <s v="plantgrowpick" u="1"/>
        <s v="pmhort" u="1"/>
        <s v="poletech" u="1"/>
        <s v="poolsystems" u="1"/>
        <s v="precisionplating" u="1"/>
        <s v="prensa" u="1"/>
        <s v="qca" u="1"/>
        <s v="quairading" u="1"/>
        <s v="rewardhospitality" u="1"/>
        <s v="rewardhospitalitynz" u="1"/>
        <s v="rmhcwa" u="1"/>
        <s v="robcarr" u="1"/>
        <s v="robe" u="1"/>
        <s v="robsonenviro" u="1"/>
        <s v="safesound" u="1"/>
        <s v="seymourwhyte" u="1"/>
        <s v="simpsonfarms" u="1"/>
        <s v="spcagedcare" u="1"/>
        <s v="sunbuild" u="1"/>
        <s v="sydneytools" u="1"/>
        <s v="tapavino" u="1"/>
        <s v="tarac" u="1"/>
        <s v="travelex" u="1"/>
        <s v="travelexnz" u="1"/>
        <s v="trayning" u="1"/>
        <s v="unitex" u="1"/>
        <s v="waroona" u="1"/>
        <s v="westco-op" u="1"/>
        <s v="yourhomecare" u="1"/>
        <s v="eddie_reloaded_prod" u="1"/>
        <s v="drive_cp" u="1"/>
        <s v="ecpprod" u="1"/>
        <s v="sqldb_pam_prod_001" u="1"/>
      </sharedItems>
    </cacheField>
    <cacheField name="Runtime Stats Interval" numFmtId="0">
      <sharedItems containsNonDate="0" containsString="0" containsBlank="1"/>
    </cacheField>
    <cacheField name="Start Time Local Time" numFmtId="0">
      <sharedItems containsNonDate="0" containsBlank="1" count="314">
        <m/>
        <s v="2024-07-10 00:00:00.0000000 +00:00" u="1"/>
        <s v="2024-07-10 01:00:00.0000000 +00:00" u="1"/>
        <s v="2024-07-10 02:00:00.0000000 +00:00" u="1"/>
        <s v="2024-07-10 03:00:00.0000000 +00:00" u="1"/>
        <s v="2024-07-10 04:00:00.0000000 +00:00" u="1"/>
        <s v="2024-07-10 05:00:00.0000000 +00:00" u="1"/>
        <s v="2024-07-10 06:00:00.0000000 +00:00" u="1"/>
        <s v="2024-07-10 07:00:00.0000000 +00:00" u="1"/>
        <s v="2024-07-10 08:00:00.0000000 +00:00" u="1"/>
        <s v="2024-07-10 09:00:00.0000000 +00:00" u="1"/>
        <s v="2024-07-10 10:00:00.0000000 +00:00" u="1"/>
        <s v="2024-07-10 11:00:00.0000000 +00:00" u="1"/>
        <s v="2024-07-10 12:00:00.0000000 +00:00" u="1"/>
        <s v="2024-07-10 13:00:00.0000000 +00:00" u="1"/>
        <s v="2024-07-10 14:00:00.0000000 +00:00" u="1"/>
        <s v="2024-07-10 15:00:00.0000000 +00:00" u="1"/>
        <s v="2024-07-10 16:00:00.0000000 +00:00" u="1"/>
        <s v="2024-07-10 17:00:00.0000000 +00:00" u="1"/>
        <s v="2024-07-10 18:00:00.0000000 +00:00" u="1"/>
        <s v="2024-07-10 19:00:00.0000000 +00:00" u="1"/>
        <s v="2024-07-10 20:00:00.0000000 +00:00" u="1"/>
        <s v="2024-07-10 21:00:00.0000000 +00:00" u="1"/>
        <s v="2024-07-10 22:00:00.0000000 +00:00" u="1"/>
        <s v="2024-07-10 23:00:00.0000000 +00:00" u="1"/>
        <s v="2024-05-29 00:00:00.0000000 +00:00" u="1"/>
        <s v="2024-05-29 01:00:00.0000000 +00:00" u="1"/>
        <s v="2024-05-29 02:00:00.0000000 +00:00" u="1"/>
        <s v="2024-05-29 03:00:00.0000000 +00:00" u="1"/>
        <s v="2024-05-29 04:00:00.0000000 +00:00" u="1"/>
        <s v="2024-05-29 05:00:00.0000000 +00:00" u="1"/>
        <s v="2024-05-29 06:00:00.0000000 +00:00" u="1"/>
        <s v="2024-05-29 07:00:00.0000000 +00:00" u="1"/>
        <s v="2024-05-29 08:00:00.0000000 +00:00" u="1"/>
        <s v="2024-05-29 09:00:00.0000000 +00:00" u="1"/>
        <s v="2024-05-29 10:00:00.0000000 +00:00" u="1"/>
        <s v="2024-05-29 11:00:00.0000000 +00:00" u="1"/>
        <s v="2024-05-29 12:00:00.0000000 +00:00" u="1"/>
        <s v="2024-05-29 13:00:00.0000000 +00:00" u="1"/>
        <s v="2024-05-29 14:00:00.0000000 +00:00" u="1"/>
        <s v="2024-05-29 15:00:00.0000000 +00:00" u="1"/>
        <s v="2024-05-29 16:00:00.0000000 +00:00" u="1"/>
        <s v="2024-05-29 17:00:00.0000000 +00:00" u="1"/>
        <s v="2024-05-29 18:00:00.0000000 +00:00" u="1"/>
        <s v="2024-05-29 19:00:00.0000000 +00:00" u="1"/>
        <s v="2024-05-29 20:00:00.0000000 +00:00" u="1"/>
        <s v="2024-05-29 21:00:00.0000000 +00:00" u="1"/>
        <s v="2024-05-29 22:00:00.0000000 +00:00" u="1"/>
        <s v="2024-05-29 23:00:00.0000000 +00:00" u="1"/>
        <s v="2024-05-30 00:00:00.0000000 +00:00" u="1"/>
        <s v="2024-05-30 01:00:00.0000000 +00:00" u="1"/>
        <s v="2024-05-30 02:00:00.0000000 +00:00" u="1"/>
        <s v="2024-05-30 03:00:00.0000000 +00:00" u="1"/>
        <s v="2024-05-30 04:00:00.0000000 +00:00" u="1"/>
        <s v="2024-05-30 05:00:00.0000000 +00:00" u="1"/>
        <s v="2024-05-30 06:00:00.0000000 +00:00" u="1"/>
        <s v="2024-05-30 07:00:00.0000000 +00:00" u="1"/>
        <s v="2024-05-30 08:00:00.0000000 +00:00" u="1"/>
        <s v="2024-05-30 09:00:00.0000000 +00:00" u="1"/>
        <s v="2024-05-30 10:00:00.0000000 +00:00" u="1"/>
        <s v="2024-05-30 11:00:00.0000000 +00:00" u="1"/>
        <s v="2024-05-30 12:00:00.0000000 +00:00" u="1"/>
        <s v="2024-05-30 13:00:00.0000000 +00:00" u="1"/>
        <s v="2024-05-30 14:00:00.0000000 +00:00" u="1"/>
        <s v="2024-05-30 15:00:00.0000000 +00:00" u="1"/>
        <s v="2024-05-30 16:00:00.0000000 +00:00" u="1"/>
        <s v="2024-05-30 17:00:00.0000000 +00:00" u="1"/>
        <s v="2024-05-30 18:00:00.0000000 +00:00" u="1"/>
        <s v="2024-05-30 19:00:00.0000000 +00:00" u="1"/>
        <s v="2024-05-30 20:00:00.0000000 +00:00" u="1"/>
        <s v="2024-05-30 21:00:00.0000000 +00:00" u="1"/>
        <s v="2024-05-30 22:00:00.0000000 +00:00" u="1"/>
        <s v="2024-05-30 23:00:00.0000000 +00:00" u="1"/>
        <s v="2024-05-31 00:00:00.0000000 +00:00" u="1"/>
        <s v="2024-05-31 01:00:00.0000000 +00:00" u="1"/>
        <s v="2024-05-31 02:00:00.0000000 +00:00" u="1"/>
        <s v="2024-05-31 03:00:00.0000000 +00:00" u="1"/>
        <s v="2024-05-31 04:00:00.0000000 +00:00" u="1"/>
        <s v="2024-05-31 05:00:00.0000000 +00:00" u="1"/>
        <s v="2024-05-31 06:00:00.0000000 +00:00" u="1"/>
        <s v="2024-05-31 07:00:00.0000000 +00:00" u="1"/>
        <s v="2024-05-31 08:00:00.0000000 +00:00" u="1"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Average Duration Microseconds" numFmtId="0">
      <sharedItems containsNonDate="0" containsString="0" containsBlank="1"/>
    </cacheField>
    <cacheField name="Total Duration Minutes" numFmtId="2">
      <sharedItems containsNonDate="0" containsString="0" containsBlank="1"/>
    </cacheField>
    <cacheField name="Total CPU Minutes (inc Functions)" numFmtId="2">
      <sharedItems containsNonDate="0" containsString="0" containsBlank="1"/>
    </cacheField>
    <cacheField name="CPU % (inc Functions)" numFmtId="2">
      <sharedItems containsNonDate="0" containsString="0" containsBlank="1"/>
    </cacheField>
    <cacheField name="Total CPU Minutes (exc Functions)" numFmtId="2">
      <sharedItems containsNonDate="0" containsString="0" containsBlank="1"/>
    </cacheField>
    <cacheField name="CPU % (exc Functions)" numFmtId="2">
      <sharedItems containsNonDate="0" containsString="0" containsBlank="1"/>
    </cacheField>
    <cacheField name="Total CLR Minutes" numFmtId="2">
      <sharedItems containsNonDate="0" containsString="0" containsBlank="1"/>
    </cacheField>
    <cacheField name="Total Logical Reads GB" numFmtId="2">
      <sharedItems containsNonDate="0" containsString="0" containsBlank="1"/>
    </cacheField>
    <cacheField name="Total Memory Grants GB" numFmtId="2">
      <sharedItems containsNonDate="0" containsString="0" containsBlank="1"/>
    </cacheField>
    <cacheField name="Total Physical Reads GB" numFmtId="2">
      <sharedItems containsNonDate="0" containsString="0" containsBlank="1"/>
    </cacheField>
    <cacheField name="Total Physical Reads IO" numFmtId="2">
      <sharedItems containsNonDate="0" containsString="0" containsBlank="1"/>
    </cacheField>
    <cacheField name="Total Logical Writes GB" numFmtId="2">
      <sharedItems containsNonDate="0" containsString="0" containsBlank="1"/>
    </cacheField>
    <cacheField name="Total Log Used MB" numFmtId="2">
      <sharedItems containsNonDate="0" containsString="0" containsBlank="1"/>
    </cacheField>
    <cacheField name="Total Tempdb Space Used GB" numFmtId="2">
      <sharedItems containsNonDate="0" containsString="0" containsBlank="1"/>
    </cacheField>
    <cacheField name="Total Page Server Reads GB" numFmtId="2">
      <sharedItems containsNonDate="0" containsString="0" containsBlank="1"/>
    </cacheField>
    <cacheField name="Total 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 (inc Functions)" fld="12" baseField="0" baseItem="0"/>
  </dataFields>
  <chartFormats count="3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05779-AA59-4F6D-B5B7-B5805E83743E}" name="PivotTable5" cacheId="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CPU % (exc Functions)" fld="14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Reads GB" fld="16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D3EC-D199-4326-A3BB-466C9182D620}" name="PivotTable2" cacheId="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Memory Grants GB" fld="17" baseField="0" baseItem="0"/>
  </dataFields>
  <chartFormats count="3">
    <chartFormat chart="6" format="27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281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6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Physical Reads GB" fld="18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A7B86-CF07-4D63-98DD-3CA0DA7326CD}" name="PivotTable1" cacheId="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Physical Reads IO" fld="19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Writes GB" fld="20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4FFCD-87F8-4E1A-9BD3-895BA685FFFD}" name="PivotTable2" cacheId="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Log Used MB" fld="21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AEF9A-4056-434D-AEBF-51EF4F4D875F}" name="PivotTable3" cacheId="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Tempdb Space Used GB" fld="22" baseField="0" baseItem="0"/>
  </dataFields>
  <chartFormats count="2">
    <chartFormat chart="4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X3" insertRow="1" totalsRowCount="1" headerRowDxfId="209">
  <autoFilter ref="A1:X2" xr:uid="{BB764F42-5777-4D09-9B69-347767FF1713}"/>
  <tableColumns count="24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208"/>
    <tableColumn id="3" xr3:uid="{8050A426-A19A-4233-8658-75BB8746C5AD}" name="Total Executions" totalsRowFunction="sum"/>
    <tableColumn id="24" xr3:uid="{7424BBD2-7D89-4E7E-BF31-D4408B26D634}" name="Average Duration Microseconds" totalsRowFunction="average"/>
    <tableColumn id="4" xr3:uid="{4D33CF1D-5CEC-416B-A9F5-6A1E8151856D}" name="Total Duration Minutes" totalsRowFunction="sum" dataDxfId="207" totalsRowDxfId="206"/>
    <tableColumn id="5" xr3:uid="{7A43699E-2F36-451B-90A6-62FDA8C59059}" name="Total CPU Minutes (inc Functions)" totalsRowFunction="sum" dataDxfId="205" totalsRowDxfId="204"/>
    <tableColumn id="6" xr3:uid="{88A63FC3-9937-4998-89F4-FBCA12CE1442}" name="CPU % (inc Functions)" totalsRowFunction="average" dataDxfId="203" totalsRowDxfId="202"/>
    <tableColumn id="26" xr3:uid="{A5B5B4AD-41C5-48A7-BAED-78B8BE41927B}" name="Total CPU Minutes (exc Functions)" totalsRowFunction="sum" dataDxfId="201" totalsRowDxfId="200"/>
    <tableColumn id="25" xr3:uid="{3DC337FD-3AA3-4C64-9934-FDF363D18CCE}" name="CPU % (exc Functions)" totalsRowFunction="average" dataDxfId="199" totalsRowDxfId="198"/>
    <tableColumn id="19" xr3:uid="{357792A3-13A7-43DB-8385-9B5456AAB05E}" name="Total CLR Minutes" totalsRowFunction="sum" dataDxfId="197" totalsRowDxfId="196"/>
    <tableColumn id="7" xr3:uid="{5B67EF55-F2B4-4168-A1A0-77E6EAC76324}" name="Total Logical Reads GB" totalsRowFunction="sum" dataDxfId="195" totalsRowDxfId="194"/>
    <tableColumn id="17" xr3:uid="{0DD041D3-2E77-4A88-A18C-20758005EF2F}" name="Total Memory Grants GB" totalsRowFunction="sum" dataDxfId="193" totalsRowDxfId="192"/>
    <tableColumn id="8" xr3:uid="{BB959A9E-1AFF-4B6A-A340-40AE52A86C30}" name="Total Physical Reads GB" totalsRowFunction="sum" dataDxfId="191" totalsRowDxfId="190"/>
    <tableColumn id="20" xr3:uid="{A53E9164-77C5-412F-A0D8-803BD6EB9DD1}" name="Total Physical Reads IO" totalsRowFunction="sum" dataDxfId="189" totalsRowDxfId="188"/>
    <tableColumn id="12" xr3:uid="{8BB5AB34-44FE-4611-83A4-9C38A5EEB9FB}" name="Total Logical Writes GB" totalsRowFunction="sum" dataDxfId="187" totalsRowDxfId="186"/>
    <tableColumn id="23" xr3:uid="{19FAB8BC-5E97-4738-92D6-43BCF155C410}" name="Total Log Used MB" totalsRowFunction="sum" dataDxfId="185" totalsRowDxfId="184"/>
    <tableColumn id="22" xr3:uid="{AAB178F6-EB8E-49E5-93ED-1AC318568F83}" name="Total Tempdb Space Used GB" totalsRowFunction="sum" dataDxfId="183" totalsRowDxfId="182"/>
    <tableColumn id="15" xr3:uid="{120F13F6-3B27-4EC8-A5B2-6945531EFB9B}" name="Total Wait Time Minutes" totalsRowFunction="sum" dataDxfId="181" totalsRowDxfId="18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J54" totalsRowShown="0" headerRowDxfId="179">
  <autoFilter ref="A4:J54" xr:uid="{07C6AC24-9F41-43A4-BF5C-141CD088317D}"/>
  <tableColumns count="10">
    <tableColumn id="1" xr3:uid="{D99E3806-E955-48B1-BF80-94D0B9C5E488}" name="Database Name"/>
    <tableColumn id="2" xr3:uid="{0D347773-BF5F-400C-B298-9C2A567EB1DD}" name="Query Hash"/>
    <tableColumn id="3" xr3:uid="{44B2700F-6949-4BE6-9B0B-E202E69EE586}" name="Object Name"/>
    <tableColumn id="4" xr3:uid="{0134D41D-DE42-4446-8A83-D5E6F0A3C6F2}" name="Execution Count" dataDxfId="178"/>
    <tableColumn id="9" xr3:uid="{44B64079-A36E-48F5-AA3A-2B937534A831}" name="Average Rowcount" dataDxfId="177"/>
    <tableColumn id="8" xr3:uid="{A45F10D6-5C88-41F4-953B-18C043CB6935}" name="Min Duration Microseconds" dataDxfId="176"/>
    <tableColumn id="5" xr3:uid="{DFB0CA1F-D0AA-48A7-A255-2F187DDD149F}" name="Average Duration Microseconds" dataDxfId="175"/>
    <tableColumn id="6" xr3:uid="{64A499F8-DC0E-4BED-AE4B-112BDC535BEA}" name="Max Duration Microseconds" dataDxfId="174"/>
    <tableColumn id="10" xr3:uid="{2D218510-6E6D-4545-9CDB-E72814656DB7}" name="Total Duration Minutes" dataDxfId="173"/>
    <tableColumn id="7" xr3:uid="{F777716B-6A03-4F1F-AD6F-69B3F982756C}" name="Duration %" dataDxfId="17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 headerRowDxfId="171">
  <autoFilter ref="A1:D2" xr:uid="{1C5DB8F4-590E-4152-AFFB-249253798EE6}"/>
  <tableColumns count="4">
    <tableColumn id="1" xr3:uid="{9085365D-0419-4944-9C42-4A5C69372A37}" name="Total Duration Minutes" dataDxfId="170"/>
    <tableColumn id="2" xr3:uid="{BD698495-EFD9-4DF5-A336-D0A554FC92E2}" name="Total Duration Hours" dataDxfId="169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D851B-6C89-4915-A2FC-9F62421BD8C2}" name="Table36" displayName="Table36" ref="A4:K54" totalsRowShown="0" headerRowDxfId="168">
  <autoFilter ref="A4:K54" xr:uid="{07C6AC24-9F41-43A4-BF5C-141CD088317D}"/>
  <tableColumns count="11">
    <tableColumn id="1" xr3:uid="{CE764698-B618-4173-B087-C478368F0D28}" name="Database Name"/>
    <tableColumn id="2" xr3:uid="{AEC3B87E-D4DF-46C5-86A1-DD9B16E72FA3}" name="Query Hash"/>
    <tableColumn id="3" xr3:uid="{FF782FCC-FD89-4D60-9292-17188DE9959B}" name="Object Name"/>
    <tableColumn id="4" xr3:uid="{16D3739A-0D40-4E80-A455-3DE2874E58BD}" name="Execution Count" dataDxfId="167"/>
    <tableColumn id="9" xr3:uid="{236B29D0-53AC-4C30-A3F3-0030F5A98BE4}" name="Average Rowcount" dataDxfId="166"/>
    <tableColumn id="8" xr3:uid="{0FB2328C-6038-44CF-BD79-FE581B02C7D9}" name="Min CPU Microseconds" dataDxfId="165"/>
    <tableColumn id="5" xr3:uid="{006AAD46-63DE-40FF-9DEA-9C2B09D83093}" name="Average CPU Microseconds" dataDxfId="164"/>
    <tableColumn id="6" xr3:uid="{AB26DF8B-2292-4AED-9128-9617DB991A57}" name="Max CPU Microseconds" dataDxfId="163"/>
    <tableColumn id="10" xr3:uid="{9CE04D0E-786B-46BE-A133-033C9A46E5AF}" name="Total CPU Minutes" dataDxfId="162"/>
    <tableColumn id="7" xr3:uid="{0B3A3E76-1BAF-4B57-B458-1450383A0F41}" name="CPU %" dataDxfId="161"/>
    <tableColumn id="12" xr3:uid="{20AE0758-4776-462E-9AD0-63F08708D0D4}" name="Average DoP" dataDxfId="16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126A2-F00F-41F8-AE5D-F96FF603451E}" name="Table47" displayName="Table47" ref="A1:D2" totalsRowShown="0" headerRowDxfId="159">
  <autoFilter ref="A1:D2" xr:uid="{1C5DB8F4-590E-4152-AFFB-249253798EE6}"/>
  <tableColumns count="4">
    <tableColumn id="1" xr3:uid="{9717F265-F67A-49A3-AE04-7B6776C754A4}" name="Total CPU Minutes" dataDxfId="158"/>
    <tableColumn id="2" xr3:uid="{564E0A27-E07A-4813-B5BD-DC036BC521E5}" name="Total CPU Hours" dataDxfId="157"/>
    <tableColumn id="3" xr3:uid="{BCBE223D-7EB0-4767-A54B-A0D03733547F}" name="Total Query Count"/>
    <tableColumn id="4" xr3:uid="{8B228F54-C51A-4B19-AA58-6C1BEB167D71}" name="Total Query Count for 80% CP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A48075-9679-49CD-939E-2928BE882E1D}" name="Table3630" displayName="Table3630" ref="A4:J54" totalsRowShown="0" headerRowDxfId="156">
  <autoFilter ref="A4:J54" xr:uid="{07C6AC24-9F41-43A4-BF5C-141CD088317D}"/>
  <tableColumns count="10">
    <tableColumn id="1" xr3:uid="{04962F26-44D8-4E3D-9520-23E993550AD3}" name="Database Name"/>
    <tableColumn id="2" xr3:uid="{9215B72D-B5F1-4BFD-A50C-D9BA7F20CCA6}" name="Query Hash"/>
    <tableColumn id="3" xr3:uid="{8236E0C4-155D-4C8B-85B2-11CE09049318}" name="Object Name"/>
    <tableColumn id="4" xr3:uid="{F4DEA20D-26D4-46AF-BB72-20EF22CC1151}" name="Execution Count" dataDxfId="155"/>
    <tableColumn id="9" xr3:uid="{8121F5F7-EF5D-4F59-85EC-D6DBD95991C7}" name="Average Rowcount" dataDxfId="154"/>
    <tableColumn id="8" xr3:uid="{D8D477DE-96A3-4D4E-B976-3729FB1CA099}" name="Min CLR Microseconds" dataDxfId="153"/>
    <tableColumn id="5" xr3:uid="{5F80A225-7603-41A7-A64B-2B42A14D760D}" name="Average CLR Microseconds" dataDxfId="152"/>
    <tableColumn id="6" xr3:uid="{94D6B9B1-0998-4CB5-A510-A817CACCE90C}" name="Max CLR Microseconds" dataDxfId="151"/>
    <tableColumn id="10" xr3:uid="{6466AF41-22EA-4F6F-9713-68413F7FF223}" name="Total CLR Minutes" dataDxfId="150"/>
    <tableColumn id="7" xr3:uid="{D83DAAB8-0935-487A-99BF-EC06DD526B8F}" name="CLR %" dataDxfId="14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A34788-06AB-47A9-BF6E-CF7F732779A8}" name="Table4731" displayName="Table4731" ref="A1:D2" totalsRowShown="0" headerRowDxfId="148">
  <autoFilter ref="A1:D2" xr:uid="{1C5DB8F4-590E-4152-AFFB-249253798EE6}"/>
  <tableColumns count="4">
    <tableColumn id="1" xr3:uid="{4205AA91-2147-4157-A972-0E67A62F2602}" name="Total CLR Minutes" dataDxfId="147"/>
    <tableColumn id="2" xr3:uid="{147DFF44-4678-4C19-9D06-C6977AB7FAC0}" name="Total CLR Hours" dataDxfId="146"/>
    <tableColumn id="3" xr3:uid="{450B0270-F5B4-4469-B8A0-79175EC32005}" name="Total Query Count"/>
    <tableColumn id="4" xr3:uid="{6942E158-853E-405C-9E5B-E599C3DD29EF}" name="Total Query Count for 80% CL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692B06-E303-4CED-B432-E6DA4FC8E37E}" name="Table3681015" displayName="Table3681015" ref="A4:J54" totalsRowShown="0" headerRowDxfId="145">
  <autoFilter ref="A4:J54" xr:uid="{07C6AC24-9F41-43A4-BF5C-141CD088317D}"/>
  <tableColumns count="10">
    <tableColumn id="1" xr3:uid="{A30AAB0C-AC83-4195-9568-ABBCBEFB27B8}" name="Database Name"/>
    <tableColumn id="2" xr3:uid="{DCF63EC4-E4F5-4393-9403-AB9ADD670B0F}" name="Query Hash"/>
    <tableColumn id="3" xr3:uid="{ABE9E7E0-44DD-45F8-A71A-82AD4E63AAB9}" name="Object Name"/>
    <tableColumn id="4" xr3:uid="{DE2C5D38-FBAF-41D2-8A42-2884917FBBBD}" name="Execution Count" dataDxfId="144"/>
    <tableColumn id="9" xr3:uid="{87D9207A-ACC0-4387-B9FD-B2DCCB35190C}" name="Average Rowcount" dataDxfId="143"/>
    <tableColumn id="8" xr3:uid="{B1407CF6-4010-41B7-ABB8-123304AF695A}" name="Min Logical Reads MB" dataDxfId="142"/>
    <tableColumn id="5" xr3:uid="{C29259F1-2222-426E-9751-0C621909EADA}" name="Average Logical Reads MB" dataDxfId="141"/>
    <tableColumn id="6" xr3:uid="{D23E66F1-7B5D-4A01-BB67-E66ACFA90C59}" name="Max Logical Reads MB" dataDxfId="140"/>
    <tableColumn id="10" xr3:uid="{61835FF2-7A11-44B2-B788-B0339E91FAD2}" name="Total Logical Reads GB" dataDxfId="139"/>
    <tableColumn id="7" xr3:uid="{B3726E3A-9A4C-4ED5-AC19-1DC031790D20}" name="Logical Read %" dataDxfId="13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A920CE-3804-4E14-B269-E7FC2CC17E63}" name="Table4791117" displayName="Table4791117" ref="A1:D2" totalsRowShown="0" headerRowDxfId="137">
  <autoFilter ref="A1:D2" xr:uid="{1C5DB8F4-590E-4152-AFFB-249253798EE6}"/>
  <tableColumns count="4">
    <tableColumn id="1" xr3:uid="{28BE4CD9-8866-4F1A-83EB-593DA9DB3FA9}" name="Total Logical Reads GB" dataDxfId="136"/>
    <tableColumn id="2" xr3:uid="{B31CCC96-A805-4DCD-94A5-A536475E7AAE}" name="Total Logical Reads TB" dataDxfId="135"/>
    <tableColumn id="3" xr3:uid="{3C7E05D5-0309-4F5D-B5E8-244A0D144AA7}" name="Total Query Count"/>
    <tableColumn id="4" xr3:uid="{0500C08E-6E8D-4E3B-ACB2-B7F7C6B66A7A}" name="Total Query Count for 80% Logical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9D530E-E147-435B-A5EF-5B431D1972B9}" name="Table36810" displayName="Table36810" ref="A4:J54" totalsRowShown="0" headerRowDxfId="134">
  <autoFilter ref="A4:J54" xr:uid="{07C6AC24-9F41-43A4-BF5C-141CD088317D}"/>
  <tableColumns count="10">
    <tableColumn id="1" xr3:uid="{321AC229-4D45-4666-9941-57A0B74DC6B2}" name="Database Name"/>
    <tableColumn id="2" xr3:uid="{F636333B-A643-4F13-8B03-2E9C289BC569}" name="Query Hash"/>
    <tableColumn id="3" xr3:uid="{49EDBC02-D82D-43D0-AF90-0190D5A978C6}" name="Object Name"/>
    <tableColumn id="4" xr3:uid="{508BB2E2-A768-4717-8587-3C1B7AE9D5B9}" name="Execution Count" dataDxfId="133"/>
    <tableColumn id="9" xr3:uid="{E24EC7CD-E09B-4061-BF9F-0DD42C1E29BB}" name="Average Rowcount" dataDxfId="132"/>
    <tableColumn id="8" xr3:uid="{52CE209B-57EE-491F-9D9A-7F517D0E595D}" name="Min Memory Grant MB" dataDxfId="131"/>
    <tableColumn id="5" xr3:uid="{1D889448-E738-4E7E-8D60-FBFAE286B98D}" name="Average Memory Grant MB" dataDxfId="130"/>
    <tableColumn id="6" xr3:uid="{3962C645-7AEB-406D-B046-A2F625481E77}" name="Max Memory Grant MB" dataDxfId="129"/>
    <tableColumn id="10" xr3:uid="{17C179FF-D897-4A19-8010-1D6EA1D84C6E}" name="Total Memory Grants GB" dataDxfId="128"/>
    <tableColumn id="7" xr3:uid="{71B15A27-39CF-4700-86AB-59951AB84D95}" name="Memory Grant %" dataDxfId="127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411E51-C422-40A3-B6E6-EDEAF690E3B7}" name="Table47911" displayName="Table47911" ref="A1:D2" totalsRowShown="0" headerRowDxfId="126">
  <autoFilter ref="A1:D2" xr:uid="{1C5DB8F4-590E-4152-AFFB-249253798EE6}"/>
  <tableColumns count="4">
    <tableColumn id="1" xr3:uid="{ECB71C66-F4FB-494D-B89B-47CB03BCC56D}" name="Memory Grants GB" dataDxfId="125"/>
    <tableColumn id="2" xr3:uid="{B0EFB277-9248-4E00-895D-46831DF621E3}" name="Memory Grants TB" dataDxfId="124"/>
    <tableColumn id="3" xr3:uid="{EFB56102-54E2-4D3D-A5D3-3CAC4B047FC8}" name="Total Query Count"/>
    <tableColumn id="4" xr3:uid="{8E4DFC08-D877-486A-8136-1200570AB518}" name="Total Query Count for 80% Memory Gran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DCDD6-C62C-432C-9DA2-64992841DCBB}" name="Table368" displayName="Table368" ref="A4:J54" totalsRowShown="0" headerRowDxfId="123">
  <autoFilter ref="A4:J54" xr:uid="{07C6AC24-9F41-43A4-BF5C-141CD088317D}"/>
  <tableColumns count="10">
    <tableColumn id="1" xr3:uid="{706F9122-20A6-4B36-AD05-9B2F078EB43B}" name="Database Name"/>
    <tableColumn id="2" xr3:uid="{16425BC5-BFB8-4EA5-A581-636D4B35EBAC}" name="Query Hash"/>
    <tableColumn id="3" xr3:uid="{705CAB07-2156-49FE-B7F9-404EA202DA35}" name="Object Name"/>
    <tableColumn id="4" xr3:uid="{FCE80429-94B0-4709-9705-6FBF607351C9}" name="Execution Count" dataDxfId="122"/>
    <tableColumn id="9" xr3:uid="{24CCB059-C1B5-46FF-9706-E37720CBF849}" name="Average Rowcount" dataDxfId="121"/>
    <tableColumn id="8" xr3:uid="{D153BF2A-85E3-43A0-8E79-5DE198B7A4C3}" name="Min Physical Reads MB" dataDxfId="120"/>
    <tableColumn id="5" xr3:uid="{48DFC310-3F9C-498E-9233-8033A7F435BA}" name="Average Physical Reads MB" dataDxfId="119"/>
    <tableColumn id="6" xr3:uid="{2487A631-2A0F-483B-BCB5-4F773894F4C5}" name="Max Physical Reads MB" dataDxfId="118"/>
    <tableColumn id="10" xr3:uid="{202CD168-C979-477D-AA7B-21A7515C80F1}" name="Total Physical Reads GB" dataDxfId="117"/>
    <tableColumn id="7" xr3:uid="{B3A32426-EBB5-4E2E-BA90-111B503E024A}" name="Physical Reads %" dataDxfId="116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75AA-21F7-4F99-8192-ED2D7FA7F29E}" name="Table479" displayName="Table479" ref="A1:D2" totalsRowShown="0" headerRowDxfId="115">
  <autoFilter ref="A1:D2" xr:uid="{1C5DB8F4-590E-4152-AFFB-249253798EE6}"/>
  <tableColumns count="4">
    <tableColumn id="1" xr3:uid="{C365D470-0F79-4C35-8A3F-378C9EC57EB0}" name="Total Physical Reads GB" dataDxfId="114"/>
    <tableColumn id="2" xr3:uid="{5F65F676-B5FC-4F51-8028-C5EEDE65E543}" name="Total Physical Reads TB" dataDxfId="113"/>
    <tableColumn id="3" xr3:uid="{BB7F7C05-748A-4D52-8E2E-AB3C7126C357}" name="Total Query Count"/>
    <tableColumn id="4" xr3:uid="{07B50FFA-6120-41A2-BAD2-9711D179AB74}" name="Total Query Count for 80% Physical Read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0804564-F2FA-4A09-B60F-08CAC80DF79F}" name="Table36818" displayName="Table36818" ref="A4:J54" totalsRowShown="0" headerRowDxfId="112">
  <autoFilter ref="A4:J54" xr:uid="{07C6AC24-9F41-43A4-BF5C-141CD088317D}"/>
  <tableColumns count="10">
    <tableColumn id="1" xr3:uid="{82DA0703-A4DE-431A-9CD2-78E3C5125556}" name="Database Name"/>
    <tableColumn id="2" xr3:uid="{D7850C96-F4A3-4486-93C5-FF2D522D1A68}" name="Query Hash"/>
    <tableColumn id="3" xr3:uid="{F47D6E16-F5D9-40B6-826D-860292C2F6C8}" name="Object Name"/>
    <tableColumn id="4" xr3:uid="{0D3C2E1C-E634-4BAD-8F5F-152DA9B5D40E}" name="Execution Count" dataDxfId="111"/>
    <tableColumn id="9" xr3:uid="{3A8A8ABF-8F6E-4E19-B1A1-42122E5F82D6}" name="Average Rowcount" dataDxfId="110"/>
    <tableColumn id="8" xr3:uid="{D708C8A4-0D91-4BB6-9106-14AC4B4A1660}" name="Min Physical Reads IO" dataDxfId="109"/>
    <tableColumn id="5" xr3:uid="{E6989B0C-2739-4D0C-A228-AE1D6B56696A}" name="Average Physical Reads IO" dataDxfId="108"/>
    <tableColumn id="6" xr3:uid="{8D0D53A0-16B0-4B2B-9142-DECC714CBBD0}" name="Max Physical Reads IO" dataDxfId="107"/>
    <tableColumn id="10" xr3:uid="{93911B24-4A76-44AF-B3B1-29269BD91613}" name="Total Physical Reads IO" dataDxfId="106"/>
    <tableColumn id="7" xr3:uid="{A1B80843-B429-4A63-BE64-0426D412E8FE}" name="Physical Reads IO %" dataDxfId="105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668732-2E41-4E3D-88A0-7466F6F6EDFF}" name="Table47919" displayName="Table47919" ref="A1:C2" totalsRowShown="0" headerRowDxfId="104">
  <autoFilter ref="A1:C2" xr:uid="{1C5DB8F4-590E-4152-AFFB-249253798EE6}"/>
  <tableColumns count="3">
    <tableColumn id="1" xr3:uid="{ECE0CF9D-E1D4-4943-BC51-82FCC9F0241D}" name="Total Physical Reads IO" dataDxfId="103"/>
    <tableColumn id="2" xr3:uid="{C4D8FCF6-F5E5-4B22-8317-244CE7AB8FDA}" name="Total Query Count" dataDxfId="102"/>
    <tableColumn id="3" xr3:uid="{61298B1B-3C1E-4898-A503-66D088DB8DA7}" name="Total Query Count for 80% Physical Reads IO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88BC88-3DE4-4397-B25A-8334A2F35E18}" name="Table3681820" displayName="Table3681820" ref="A4:J54" totalsRowShown="0" headerRowDxfId="101">
  <autoFilter ref="A4:J54" xr:uid="{07C6AC24-9F41-43A4-BF5C-141CD088317D}"/>
  <tableColumns count="10">
    <tableColumn id="1" xr3:uid="{5DF59F67-B981-4B08-AD4B-6A591D9B1517}" name="Database Name"/>
    <tableColumn id="2" xr3:uid="{028245B5-A3D7-4A1D-8816-745120F7A7E2}" name="Query Hash"/>
    <tableColumn id="3" xr3:uid="{72675137-B94E-49C2-9183-F215DD9900B3}" name="Object Name"/>
    <tableColumn id="4" xr3:uid="{C489CEC3-ACC3-44B7-A93B-419921E7D798}" name="Execution Count" dataDxfId="100"/>
    <tableColumn id="9" xr3:uid="{538A99C3-244F-4AD1-BBC1-3F5525B7FB57}" name="Average Rowcount" dataDxfId="99"/>
    <tableColumn id="8" xr3:uid="{C80216BE-A330-4F96-BB59-86811AF71484}" name="Min Logical Writes MB" dataDxfId="98"/>
    <tableColumn id="5" xr3:uid="{659BFFAC-380E-4BC1-A1AE-31D657088BE2}" name="Average Logical Writes MB" dataDxfId="97"/>
    <tableColumn id="6" xr3:uid="{14D55511-1F48-47A7-BEB8-9078AC7148C5}" name="Max Logical Writes MB" dataDxfId="96"/>
    <tableColumn id="10" xr3:uid="{B7F9ABC1-BDE7-452C-9A01-E6173A911972}" name="Total Logical Writes GB" dataDxfId="95"/>
    <tableColumn id="7" xr3:uid="{F454FA06-EA95-42B6-BD21-D7EEDEEBB36B}" name="Logical Writes %" dataDxfId="94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C725B7-A755-4890-B135-514E28EBAF9C}" name="Table4791923" displayName="Table4791923" ref="A1:D2" totalsRowShown="0" headerRowDxfId="93">
  <autoFilter ref="A1:D2" xr:uid="{1C5DB8F4-590E-4152-AFFB-249253798EE6}"/>
  <tableColumns count="4">
    <tableColumn id="1" xr3:uid="{FD8116CB-7BE6-40BC-8961-051890649B28}" name="Total Logical Writes GB" dataDxfId="92"/>
    <tableColumn id="2" xr3:uid="{22FA8AC7-DA11-47B3-BCC6-562C3BB3B1C3}" name="Total Logical Writes TB" dataDxfId="91"/>
    <tableColumn id="3" xr3:uid="{A49B00EB-E61A-46D3-8CAC-8A0DA2C1B217}" name="Total Query Count"/>
    <tableColumn id="4" xr3:uid="{A436F944-F362-4B0C-9BCD-E014CCE83627}" name="Total Query Count for 80% Logical Writes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E29DC54-D672-436E-9B12-27C820AC5DA0}" name="Table368182024" displayName="Table368182024" ref="A4:J54" totalsRowShown="0" headerRowDxfId="90">
  <autoFilter ref="A4:J54" xr:uid="{07C6AC24-9F41-43A4-BF5C-141CD088317D}"/>
  <tableColumns count="10">
    <tableColumn id="1" xr3:uid="{F5C10D29-FF0E-4AFF-86ED-BCDC84652047}" name="Database Name"/>
    <tableColumn id="2" xr3:uid="{F49BB972-72BE-4976-BC31-986158826386}" name="Query Hash"/>
    <tableColumn id="3" xr3:uid="{AC540631-C19A-4735-B068-8A075C0D5110}" name="Object Name"/>
    <tableColumn id="4" xr3:uid="{F1F87898-24F7-41FC-BB39-9240737D9AD3}" name="Execution Count" dataDxfId="89"/>
    <tableColumn id="9" xr3:uid="{67B8A902-80D4-414B-ACE5-5522A95C84DB}" name="Average Rowcount" dataDxfId="88"/>
    <tableColumn id="8" xr3:uid="{E9EEAFF9-0C9F-43A9-BBA2-CCF9FE952B86}" name="Min Log Used MB" dataDxfId="87"/>
    <tableColumn id="5" xr3:uid="{03F7ADA1-C9ED-42D6-8A68-3049789CA635}" name="Average Log Used MB" dataDxfId="86"/>
    <tableColumn id="6" xr3:uid="{32AD2517-F7C0-4636-B969-5B9597C8F050}" name="Max Log Used MB" dataDxfId="85"/>
    <tableColumn id="10" xr3:uid="{51A16B60-B608-4AFC-A892-F9FDEAB29220}" name="Total Log Used MB" dataDxfId="84"/>
    <tableColumn id="7" xr3:uid="{766FFF24-971F-4C19-AAE7-9A83EA7E8935}" name="Log Used %" dataDxfId="83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74AAD9-0A72-4A5D-AC09-87249D409495}" name="Table479192325" displayName="Table479192325" ref="A1:D2" totalsRowShown="0" headerRowDxfId="82">
  <autoFilter ref="A1:D2" xr:uid="{1C5DB8F4-590E-4152-AFFB-249253798EE6}"/>
  <tableColumns count="4">
    <tableColumn id="1" xr3:uid="{9BD81B78-B153-4CBB-914C-B40383231DD8}" name="Total Log Used MB" dataDxfId="81"/>
    <tableColumn id="2" xr3:uid="{5B82B286-6A1C-4013-AD5F-C679B5178E3B}" name="Total Log Used GB" dataDxfId="80"/>
    <tableColumn id="3" xr3:uid="{C818B435-C2D9-4245-94CA-EC3AB27EC574}" name="Total Query Count"/>
    <tableColumn id="4" xr3:uid="{FFA29D5B-73B4-4659-A7D4-9891FFB089AC}" name="Total Query Count for 80% Log Used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F3EA626-FBD8-4154-AD65-6841ADB97893}" name="Table36818202426" displayName="Table36818202426" ref="A4:J54" totalsRowShown="0" headerRowDxfId="79">
  <autoFilter ref="A4:J54" xr:uid="{07C6AC24-9F41-43A4-BF5C-141CD088317D}"/>
  <tableColumns count="10">
    <tableColumn id="1" xr3:uid="{AE3CF66B-2D6D-43D9-A49B-F6AD15971F93}" name="Database Name"/>
    <tableColumn id="2" xr3:uid="{C50F895A-EB10-4A61-A872-D1C10367C085}" name="Query Hash"/>
    <tableColumn id="3" xr3:uid="{AE31DE39-9B27-4173-A848-9C16C713B4B2}" name="Object Name"/>
    <tableColumn id="4" xr3:uid="{49F0B48F-53FE-496E-9BE1-2B145EDBB365}" name="Execution Count" dataDxfId="78"/>
    <tableColumn id="9" xr3:uid="{610137B3-BA9E-48B9-B584-FA75E742D9B8}" name="Average Rowcount" dataDxfId="77"/>
    <tableColumn id="8" xr3:uid="{613E30C5-F92F-4744-BC6E-EC9FA002346E}" name="Min tempdb Space Used MB" dataDxfId="76"/>
    <tableColumn id="5" xr3:uid="{7AE517EA-C3CA-42FC-89AA-08A1460C5DE4}" name="Average tempdb Space Used MB" dataDxfId="75"/>
    <tableColumn id="6" xr3:uid="{24580D50-2203-4C2D-A098-50931DE13690}" name="Max tempdb Space Used MB" dataDxfId="74"/>
    <tableColumn id="10" xr3:uid="{53AC9222-F2D9-473D-8C76-46289390FFFF}" name="Total tempdb Space Used MB" dataDxfId="73"/>
    <tableColumn id="7" xr3:uid="{8396AD29-19C9-471C-A551-236540E5B138}" name="tempdb Space Used %" dataDxfId="72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D5D0818-A5DC-4622-83EA-6AC36A578A51}" name="Table47919232527" displayName="Table47919232527" ref="A1:D2" totalsRowShown="0" headerRowDxfId="71">
  <autoFilter ref="A1:D2" xr:uid="{1C5DB8F4-590E-4152-AFFB-249253798EE6}"/>
  <tableColumns count="4">
    <tableColumn id="1" xr3:uid="{C09D3CF8-E0E9-4EB2-A35F-CCF0500FCA35}" name="Total tempdb Space Used MB" dataDxfId="70"/>
    <tableColumn id="2" xr3:uid="{1017C4FB-07AD-43C3-93ED-90C9E9495A10}" name="Total tempdb Space Used GB" dataDxfId="69"/>
    <tableColumn id="3" xr3:uid="{CECE470F-FC43-4579-9E86-029354A1D5ED}" name="Total Query Count"/>
    <tableColumn id="4" xr3:uid="{DB6E9511-969A-4C44-831E-D072315D9C0A}" name="Total Query Count for 80% tempdb Space Used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7F8F6B-4274-45F5-A68B-DC892B1F3B0C}" name="Table321" displayName="Table321" ref="A4:AE54" totalsRowShown="0">
  <autoFilter ref="A4:AE54" xr:uid="{07C6AC24-9F41-43A4-BF5C-141CD088317D}"/>
  <tableColumns count="31">
    <tableColumn id="1" xr3:uid="{81F8B422-DF8E-4E60-85A4-CDE78D62D0E9}" name="Database Name"/>
    <tableColumn id="2" xr3:uid="{0D906079-F3C8-4406-8E27-22E98D6FD8DB}" name="Query Hash" dataDxfId="68"/>
    <tableColumn id="3" xr3:uid="{2507F79C-E4F7-4C95-8FAB-4CC3CE9C5FFB}" name="Min Wait ms" dataDxfId="67"/>
    <tableColumn id="4" xr3:uid="{7D83D941-33F0-41C9-8BBF-FE6C2C7EAB32}" name="Average Wait ms" dataDxfId="66"/>
    <tableColumn id="5" xr3:uid="{747338E7-A340-4E30-9091-E27AA68E26BD}" name="Max Wait ms" dataDxfId="65"/>
    <tableColumn id="6" xr3:uid="{4591956D-8774-4669-A9D0-3D2509AEC52C}" name="Total Wait Minutes" dataDxfId="64"/>
    <tableColumn id="7" xr3:uid="{6C7CBFC0-BD97-4A02-85D4-C74F39BEC35C}" name="Wait %" dataDxfId="63"/>
    <tableColumn id="8" xr3:uid="{F8F9B4A9-1B13-4503-9929-3D4C2B197FB4}" name="Parallelism Wait Minutes" dataDxfId="62"/>
    <tableColumn id="9" xr3:uid="{BC78ED5A-D844-42E4-971D-6DB99D773A51}" name="Network IO Wait Minutes" dataDxfId="61"/>
    <tableColumn id="10" xr3:uid="{0162BF70-263B-4E5D-8D33-4AB5308379D6}" name="CPU Wait Minutes" dataDxfId="60"/>
    <tableColumn id="12" xr3:uid="{558C451E-27FA-4A14-B420-9FF8228FDC9D}" name="Unknown Wait Minutes" dataDxfId="59"/>
    <tableColumn id="11" xr3:uid="{5C5A4B4F-3D7D-4784-89E7-111EC0C03988}" name="Buffer IO Wait Minutes" dataDxfId="58"/>
    <tableColumn id="13" xr3:uid="{0D91C65F-09C1-40F6-9398-1F93A0A5C0B5}" name="Lock Wait Minutes" dataDxfId="57"/>
    <tableColumn id="14" xr3:uid="{9233C1F7-C8DF-43FA-A19E-2758A4FB78BF}" name="Buffer Latch Wait Minutes" dataDxfId="56"/>
    <tableColumn id="15" xr3:uid="{B8DCFC9F-D5BF-43FC-92A0-EEDEDDD36813}" name="Memory Wait Minutes" dataDxfId="55"/>
    <tableColumn id="16" xr3:uid="{3088A4D5-28E5-446B-8959-0A12F921AE08}" name="Worker Thread Wait Minutes" dataDxfId="54"/>
    <tableColumn id="17" xr3:uid="{F989719A-36A4-4041-8973-0249519405E6}" name="Latch Wait Minutes" dataDxfId="53"/>
    <tableColumn id="18" xr3:uid="{580CC840-43BF-4415-9EC8-376091DD141D}" name="Compilation Wait Minutes" dataDxfId="52"/>
    <tableColumn id="19" xr3:uid="{2C49DA16-0C4B-413E-B6CD-5953AAF166B1}" name="SQL CLR Wait Minutes" dataDxfId="51"/>
    <tableColumn id="20" xr3:uid="{BC1B812F-6852-4C68-A83C-B5AF914E9A84}" name="Mirroring Wait Minutes" dataDxfId="50"/>
    <tableColumn id="21" xr3:uid="{6D38B991-9843-4F98-985E-F614A4CE0E7A}" name="Transaction Wait Minutes" dataDxfId="49"/>
    <tableColumn id="22" xr3:uid="{F30137E9-D9E2-45A3-A806-A7E025357965}" name="Idle Wait Minutes" dataDxfId="48"/>
    <tableColumn id="24" xr3:uid="{C358096E-DE52-4EFE-82DC-11E3561A8C16}" name="Preemptive Wait Minutes" dataDxfId="47"/>
    <tableColumn id="25" xr3:uid="{5AD58938-9848-4008-BFA5-935A5A81C708}" name="Service Broker Wait Minutes" dataDxfId="46"/>
    <tableColumn id="26" xr3:uid="{5E905A1F-BFD1-4745-89DD-3A758E8EF018}" name="Tran Log IO Wait Minutes" dataDxfId="45"/>
    <tableColumn id="27" xr3:uid="{DB443C4B-1B69-49B9-88D6-3F882A0DDA7A}" name="User Wait Wait Minutes" dataDxfId="44"/>
    <tableColumn id="28" xr3:uid="{62D367F4-FC8F-49BE-A27E-C75AAD3B5180}" name="Tracing Wait Minutes" dataDxfId="43"/>
    <tableColumn id="29" xr3:uid="{98C083D9-0278-41DF-9F1D-DF3F0BFB07A5}" name="Full Text Search Wait Minutes" dataDxfId="42"/>
    <tableColumn id="23" xr3:uid="{EBCE982B-BA4A-4157-A248-1C253E4FF512}" name="Other Disk IO Wait Minutes" dataDxfId="41"/>
    <tableColumn id="30" xr3:uid="{7E325980-5B9F-427C-84B9-CE8489B65B25}" name="Replication Wait Minutes" dataDxfId="40"/>
    <tableColumn id="31" xr3:uid="{4D983BBB-3733-4848-975F-C1A79A678724}" name="Log Rate Governor Wait Minutes" dataDxfId="39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B5AFC2-4496-46D4-8E42-147F18AA2ECB}" name="Table422" displayName="Table422" ref="A1:D2" totalsRowShown="0">
  <autoFilter ref="A1:D2" xr:uid="{1C5DB8F4-590E-4152-AFFB-249253798EE6}"/>
  <tableColumns count="4">
    <tableColumn id="1" xr3:uid="{53D48E9E-0F04-4026-BB87-89161E6671FA}" name="Total Wait Minutes" dataDxfId="38"/>
    <tableColumn id="2" xr3:uid="{47F23455-4658-4D78-A3B4-0724B39E7136}" name="Total Duration Hours" dataDxfId="37"/>
    <tableColumn id="3" xr3:uid="{21153059-3537-435E-8B47-CC95059196E9}" name="Total Query Count"/>
    <tableColumn id="4" xr3:uid="{0D4E202C-221C-4732-BFDE-DF415B22C87A}" name="Total Query Count for 80% Waits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C2" insertRow="1" totalsRowShown="0" dataDxfId="36">
  <autoFilter ref="A1:C2" xr:uid="{E51BD040-99F5-444D-8988-8F17973B4A32}"/>
  <tableColumns count="3">
    <tableColumn id="25" xr3:uid="{F6AFC3C5-64F0-4AAE-A7AC-488DDD813EB0}" name="Database Name" dataDxfId="35"/>
    <tableColumn id="9" xr3:uid="{7D839B69-6D13-40A6-A83A-71FE946D8365}" name="Query Hash" dataDxfId="34"/>
    <tableColumn id="1" xr3:uid="{4CE8AFC2-F7C6-44E2-B93F-1FEE5D622E58}" name="capture_sql_statement" dataDxfId="33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B6909-A833-4F26-8827-C21F390E9E52}" name="Table123" displayName="Table123" ref="A1:D2" insertRow="1" totalsRowShown="0">
  <autoFilter ref="A1:D2" xr:uid="{1053790E-AC77-4E52-971B-71D3B9221D89}"/>
  <sortState xmlns:xlrd2="http://schemas.microsoft.com/office/spreadsheetml/2017/richdata2" ref="A2:B2">
    <sortCondition ref="A2"/>
    <sortCondition ref="B2"/>
  </sortState>
  <tableColumns count="4">
    <tableColumn id="5" xr3:uid="{8F42632D-8E11-4D1B-9BF9-578C0D6E8BC1}" name="Database Name"/>
    <tableColumn id="1" xr3:uid="{DD3CA23A-7C6F-4780-B8BD-963CC03944E9}" name="Query Hash"/>
    <tableColumn id="2" xr3:uid="{596EA06E-FCDD-4963-8605-122ED2A4109E}" name="Query Plan Hash"/>
    <tableColumn id="3" xr3:uid="{DEB1EAA4-5C9D-4829-A082-B041E56910AB}" name="capture_plan_statement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T3" insertRow="1" totalsRowCount="1" headerRowDxfId="32">
  <autoFilter ref="A1:T2" xr:uid="{BA2BC664-8FDD-4485-A867-25558324D9E2}"/>
  <sortState xmlns:xlrd2="http://schemas.microsoft.com/office/spreadsheetml/2017/richdata2" ref="A2:T2">
    <sortCondition ref="D2"/>
  </sortState>
  <tableColumns count="20">
    <tableColumn id="17" xr3:uid="{BC04EF40-794A-476D-BEE5-3C16A645EAF3}" name="Database Name" dataDxfId="31"/>
    <tableColumn id="1" xr3:uid="{6F27793A-6D96-4332-AF8F-E214B397B4F6}" name="Query Hash" dataDxfId="30"/>
    <tableColumn id="2" xr3:uid="{5F7491E8-CC8E-4368-A40E-446D31A439F3}" name="Object Name"/>
    <tableColumn id="3" xr3:uid="{20EA2CD5-9AD0-4947-A761-88F21BB15DB2}" name="Query Plan Hash"/>
    <tableColumn id="4" xr3:uid="{90343523-F827-4B71-9FFD-89EA58E217AD}" name="Execution Count"/>
    <tableColumn id="5" xr3:uid="{3CAE4964-54EA-45F8-94F8-B0876F39FA5E}" name="Average Rowcount" dataDxfId="29" totalsRowDxfId="28"/>
    <tableColumn id="18" xr3:uid="{49D47F76-708A-41B6-8C33-FE8F105CF42B}" name="Average Duration Microseconds" totalsRowFunction="average" dataDxfId="27" totalsRowDxfId="26"/>
    <tableColumn id="8" xr3:uid="{778BF87D-30CB-4ED1-8957-95B635F027F5}" name="Total Duration Minutes" totalsRowFunction="sum" dataDxfId="25" totalsRowDxfId="24"/>
    <tableColumn id="9" xr3:uid="{A9CF50FA-1B16-42B8-B627-BE7E5221D305}" name="Total CPU_x000a_Minutes" totalsRowFunction="sum" dataDxfId="23" totalsRowDxfId="22"/>
    <tableColumn id="19" xr3:uid="{2B56BDB9-2B16-44CF-B58E-16BE8B5A4CFA}" name="Total CLR Minutes" totalsRowFunction="sum" dataDxfId="21" totalsRowDxfId="20"/>
    <tableColumn id="20" xr3:uid="{CADFC995-67D2-412F-94C5-91A7749B6B29}" name="Average DoP" totalsRowFunction="average" dataDxfId="19" totalsRowDxfId="18"/>
    <tableColumn id="10" xr3:uid="{0F8D4B6E-380C-4BE9-A80B-617917136E09}" name="Total Logical Reads GB" totalsRowFunction="sum" dataDxfId="17" totalsRowDxfId="16"/>
    <tableColumn id="13" xr3:uid="{AB515164-576B-4E0B-9DF8-91E2F202918A}" name="Total Memory Grants GB" totalsRowFunction="sum" dataDxfId="15" totalsRowDxfId="14"/>
    <tableColumn id="11" xr3:uid="{9A27FFF2-67DC-4BB4-B9FF-157529ACCC80}" name="Total Physical Reads GB" totalsRowFunction="sum" dataDxfId="13" totalsRowDxfId="12"/>
    <tableColumn id="21" xr3:uid="{023E46F4-F6BA-4B4F-9408-C0BDE6129E32}" name="Total Physical Reads IO" totalsRowFunction="sum" dataDxfId="11" totalsRowDxfId="10"/>
    <tableColumn id="12" xr3:uid="{D61BAAD1-B446-42BB-BFDF-5418C86C241A}" name="Total Logical Writes GB" totalsRowFunction="sum" dataDxfId="9" totalsRowDxfId="8"/>
    <tableColumn id="22" xr3:uid="{719EB396-4644-4C6A-971E-5A7F8870A94D}" name="Total Log Space Used MB" totalsRowFunction="sum" dataDxfId="7" totalsRowDxfId="6"/>
    <tableColumn id="23" xr3:uid="{BF6C1F7C-A51A-449F-916D-5B4CF84199AD}" name="Total tempdb Space Used MB" totalsRowFunction="sum" dataDxfId="5" totalsRowDxfId="4"/>
    <tableColumn id="16" xr3:uid="{51DC44FB-7F87-4EBB-8F2B-08FE907D0F71}" name="Total Wait Minutes" totalsRowFunction="sum" dataDxfId="3" totalsRowDxfId="2"/>
    <tableColumn id="14" xr3:uid="{2C29A776-7BAF-4270-AF5C-05E32BA8316D}" name="Comment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35" sqref="A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B3" sqref="B3"/>
    </sheetView>
  </sheetViews>
  <sheetFormatPr defaultRowHeight="15" x14ac:dyDescent="0.25"/>
  <cols>
    <col min="1" max="1" width="25.42578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69</v>
      </c>
      <c r="B1" s="7" t="s">
        <v>33</v>
      </c>
    </row>
    <row r="2" spans="1:3" x14ac:dyDescent="0.25">
      <c r="A2" s="7" t="s">
        <v>31</v>
      </c>
      <c r="B2" t="s">
        <v>139</v>
      </c>
      <c r="C2" t="s">
        <v>32</v>
      </c>
    </row>
    <row r="3" spans="1:3" x14ac:dyDescent="0.25">
      <c r="A3" s="8" t="s">
        <v>139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9D7-CE13-4621-9F6E-4F082E634397}">
  <dimension ref="A3:C6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70</v>
      </c>
      <c r="B3" s="7" t="s">
        <v>33</v>
      </c>
    </row>
    <row r="4" spans="1:3" x14ac:dyDescent="0.25">
      <c r="A4" s="7" t="s">
        <v>31</v>
      </c>
      <c r="B4" t="s">
        <v>139</v>
      </c>
      <c r="C4" t="s">
        <v>32</v>
      </c>
    </row>
    <row r="5" spans="1:3" x14ac:dyDescent="0.25">
      <c r="A5" s="8" t="s">
        <v>139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5" x14ac:dyDescent="0.25"/>
  <cols>
    <col min="1" max="1" width="26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71</v>
      </c>
      <c r="B1" s="7" t="s">
        <v>33</v>
      </c>
    </row>
    <row r="2" spans="1:3" x14ac:dyDescent="0.25">
      <c r="A2" s="7" t="s">
        <v>31</v>
      </c>
      <c r="B2" t="s">
        <v>139</v>
      </c>
      <c r="C2" t="s">
        <v>32</v>
      </c>
    </row>
    <row r="3" spans="1:3" x14ac:dyDescent="0.25">
      <c r="A3" s="8" t="s">
        <v>139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2F5-2065-4387-A829-2F3CA914784B}">
  <dimension ref="A1:C4"/>
  <sheetViews>
    <sheetView workbookViewId="0">
      <selection activeCell="A3" sqref="A3"/>
    </sheetView>
  </sheetViews>
  <sheetFormatPr defaultRowHeight="15" x14ac:dyDescent="0.25"/>
  <cols>
    <col min="1" max="1" width="28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72</v>
      </c>
      <c r="B1" s="7" t="s">
        <v>33</v>
      </c>
    </row>
    <row r="2" spans="1:3" x14ac:dyDescent="0.25">
      <c r="A2" s="7" t="s">
        <v>31</v>
      </c>
      <c r="B2" t="s">
        <v>139</v>
      </c>
      <c r="C2" t="s">
        <v>32</v>
      </c>
    </row>
    <row r="3" spans="1:3" x14ac:dyDescent="0.25">
      <c r="A3" s="8" t="s">
        <v>139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5" x14ac:dyDescent="0.25"/>
  <cols>
    <col min="1" max="1" width="27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73</v>
      </c>
      <c r="B1" s="7" t="s">
        <v>33</v>
      </c>
    </row>
    <row r="2" spans="1:3" x14ac:dyDescent="0.25">
      <c r="A2" s="7" t="s">
        <v>31</v>
      </c>
      <c r="B2" t="s">
        <v>139</v>
      </c>
      <c r="C2" t="s">
        <v>32</v>
      </c>
    </row>
    <row r="3" spans="1:3" x14ac:dyDescent="0.25">
      <c r="A3" s="8" t="s">
        <v>139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6FCC-3161-43DB-8C6E-F29AE6C0933D}">
  <dimension ref="A3:C6"/>
  <sheetViews>
    <sheetView workbookViewId="0">
      <selection activeCell="A5" sqref="A5"/>
    </sheetView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74</v>
      </c>
      <c r="B3" s="7" t="s">
        <v>33</v>
      </c>
    </row>
    <row r="4" spans="1:3" x14ac:dyDescent="0.25">
      <c r="A4" s="7" t="s">
        <v>31</v>
      </c>
      <c r="B4" t="s">
        <v>139</v>
      </c>
      <c r="C4" t="s">
        <v>32</v>
      </c>
    </row>
    <row r="5" spans="1:3" x14ac:dyDescent="0.25">
      <c r="A5" s="8" t="s">
        <v>139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75</v>
      </c>
      <c r="B1" s="7" t="s">
        <v>33</v>
      </c>
    </row>
    <row r="2" spans="1:3" x14ac:dyDescent="0.25">
      <c r="A2" s="7" t="s">
        <v>31</v>
      </c>
      <c r="B2" t="s">
        <v>139</v>
      </c>
      <c r="C2" t="s">
        <v>32</v>
      </c>
    </row>
    <row r="3" spans="1:3" x14ac:dyDescent="0.25">
      <c r="A3" s="8" t="s">
        <v>139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5B4-722F-4909-BA00-25400D24386C}">
  <dimension ref="A3:C6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119</v>
      </c>
      <c r="B3" s="7" t="s">
        <v>33</v>
      </c>
    </row>
    <row r="4" spans="1:3" x14ac:dyDescent="0.25">
      <c r="A4" s="7" t="s">
        <v>31</v>
      </c>
      <c r="B4" t="s">
        <v>139</v>
      </c>
      <c r="C4" t="s">
        <v>32</v>
      </c>
    </row>
    <row r="5" spans="1:3" x14ac:dyDescent="0.25">
      <c r="A5" s="8" t="s">
        <v>139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D06-262B-4252-A463-802F99692A65}">
  <dimension ref="A3:C6"/>
  <sheetViews>
    <sheetView workbookViewId="0">
      <selection activeCell="A3" sqref="A3"/>
    </sheetView>
  </sheetViews>
  <sheetFormatPr defaultRowHeight="15" x14ac:dyDescent="0.25"/>
  <cols>
    <col min="1" max="1" width="31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76</v>
      </c>
      <c r="B3" s="7" t="s">
        <v>33</v>
      </c>
    </row>
    <row r="4" spans="1:3" x14ac:dyDescent="0.25">
      <c r="A4" s="7" t="s">
        <v>31</v>
      </c>
      <c r="B4" t="s">
        <v>139</v>
      </c>
      <c r="C4" t="s">
        <v>32</v>
      </c>
    </row>
    <row r="5" spans="1:3" x14ac:dyDescent="0.25">
      <c r="A5" s="8" t="s">
        <v>139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X3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4.28515625" customWidth="1"/>
    <col min="3" max="5" width="31.5703125" bestFit="1" customWidth="1"/>
    <col min="6" max="6" width="9" customWidth="1"/>
    <col min="7" max="7" width="7.5703125" customWidth="1"/>
    <col min="8" max="8" width="13.5703125" customWidth="1"/>
    <col min="9" max="9" width="19.5703125" customWidth="1"/>
    <col min="10" max="10" width="17.85546875" customWidth="1"/>
    <col min="11" max="11" width="17.85546875" style="1" customWidth="1"/>
    <col min="12" max="12" width="19.140625" style="1" customWidth="1"/>
    <col min="13" max="13" width="14.42578125" style="1" customWidth="1"/>
    <col min="14" max="14" width="17.85546875" style="1" customWidth="1"/>
    <col min="15" max="15" width="13.7109375" style="1" customWidth="1"/>
    <col min="16" max="16" width="14.5703125" style="1" customWidth="1"/>
    <col min="17" max="21" width="17.85546875" style="1" customWidth="1"/>
    <col min="22" max="22" width="19.140625" style="1" bestFit="1" customWidth="1"/>
    <col min="23" max="24" width="17.85546875" style="1" customWidth="1"/>
  </cols>
  <sheetData>
    <row r="1" spans="1:24" s="2" customFormat="1" ht="30" x14ac:dyDescent="0.25">
      <c r="A1" s="2" t="s">
        <v>27</v>
      </c>
      <c r="B1" s="2" t="s">
        <v>38</v>
      </c>
      <c r="C1" s="2" t="s">
        <v>29</v>
      </c>
      <c r="D1" s="2" t="s">
        <v>28</v>
      </c>
      <c r="E1" s="2" t="s">
        <v>30</v>
      </c>
      <c r="F1" s="2" t="s">
        <v>1</v>
      </c>
      <c r="G1" s="2" t="s">
        <v>0</v>
      </c>
      <c r="H1" s="2" t="s">
        <v>2</v>
      </c>
      <c r="I1" s="2" t="s">
        <v>3</v>
      </c>
      <c r="J1" s="2" t="s">
        <v>60</v>
      </c>
      <c r="K1" s="10" t="s">
        <v>5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61</v>
      </c>
      <c r="Q1" s="10" t="s">
        <v>14</v>
      </c>
      <c r="R1" s="10" t="s">
        <v>40</v>
      </c>
      <c r="S1" s="10" t="s">
        <v>16</v>
      </c>
      <c r="T1" s="10" t="s">
        <v>62</v>
      </c>
      <c r="U1" s="10" t="s">
        <v>18</v>
      </c>
      <c r="V1" s="10" t="s">
        <v>112</v>
      </c>
      <c r="W1" s="10" t="s">
        <v>63</v>
      </c>
      <c r="X1" s="10" t="s">
        <v>64</v>
      </c>
    </row>
    <row r="3" spans="1:24" x14ac:dyDescent="0.25">
      <c r="A3" t="s">
        <v>26</v>
      </c>
      <c r="I3">
        <f>SUBTOTAL(109,Table15[Total Executions])</f>
        <v>0</v>
      </c>
      <c r="J3" t="e">
        <f>SUBTOTAL(101,Table15[Average Duration Microseconds])</f>
        <v>#DIV/0!</v>
      </c>
      <c r="K3" s="1">
        <f>SUBTOTAL(109,Table15[Total Duration Minutes])</f>
        <v>0</v>
      </c>
      <c r="L3" s="1">
        <f>SUBTOTAL(109,Table15[Total CPU Minutes (inc Functions)])</f>
        <v>0</v>
      </c>
      <c r="M3" s="1" t="e">
        <f>SUBTOTAL(101,Table15[CPU % (inc Functions)])</f>
        <v>#DIV/0!</v>
      </c>
      <c r="N3" s="1">
        <f>SUBTOTAL(109,Table15[Total CPU Minutes (exc Functions)])</f>
        <v>0</v>
      </c>
      <c r="O3" s="1" t="e">
        <f>SUBTOTAL(101,Table15[CPU % (exc Functions)])</f>
        <v>#DIV/0!</v>
      </c>
      <c r="P3" s="1">
        <f>SUBTOTAL(109,Table15[Total CLR Minutes])</f>
        <v>0</v>
      </c>
      <c r="Q3" s="1">
        <f>SUBTOTAL(109,Table15[Total Logical Reads GB])</f>
        <v>0</v>
      </c>
      <c r="R3" s="1">
        <f>SUBTOTAL(109,Table15[Total Memory Grants GB])</f>
        <v>0</v>
      </c>
      <c r="S3" s="1">
        <f>SUBTOTAL(109,Table15[Total Physical Reads GB])</f>
        <v>0</v>
      </c>
      <c r="T3" s="1">
        <f>SUBTOTAL(109,Table15[Total Physical Reads IO])</f>
        <v>0</v>
      </c>
      <c r="U3" s="1">
        <f>SUBTOTAL(109,Table15[Total Logical Writes GB])</f>
        <v>0</v>
      </c>
      <c r="V3" s="1">
        <f>SUBTOTAL(109,Table15[Total Log Used MB])</f>
        <v>0</v>
      </c>
      <c r="W3" s="1">
        <f>SUBTOTAL(109,Table15[Total Tempdb Space Used GB])</f>
        <v>0</v>
      </c>
      <c r="X3" s="1">
        <f>SUBTOTAL(109,Table15[Total Wait Time Minutes])</f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J54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78</v>
      </c>
      <c r="G4" s="10" t="s">
        <v>60</v>
      </c>
      <c r="H4" s="10" t="s">
        <v>79</v>
      </c>
      <c r="I4" s="10" t="s">
        <v>5</v>
      </c>
      <c r="J4" s="10" t="s">
        <v>12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7AD-56C1-4AAA-BE74-94F79293340D}">
  <dimension ref="A1:K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8" width="15.7109375" style="1" bestFit="1" customWidth="1"/>
    <col min="9" max="9" width="20" style="1" customWidth="1"/>
    <col min="10" max="10" width="9" style="1" bestFit="1" customWidth="1"/>
    <col min="11" max="11" width="10.85546875" bestFit="1" customWidth="1"/>
  </cols>
  <sheetData>
    <row r="1" spans="1:11" s="2" customFormat="1" ht="30" x14ac:dyDescent="0.25">
      <c r="A1" s="2" t="s">
        <v>13</v>
      </c>
      <c r="B1" s="2" t="s">
        <v>80</v>
      </c>
      <c r="C1" s="2" t="s">
        <v>7</v>
      </c>
      <c r="D1" s="2" t="s">
        <v>97</v>
      </c>
      <c r="E1" s="10"/>
      <c r="F1" s="10"/>
      <c r="G1" s="10"/>
      <c r="H1" s="10"/>
      <c r="I1" s="10"/>
      <c r="J1" s="10"/>
    </row>
    <row r="2" spans="1:11" x14ac:dyDescent="0.25">
      <c r="A2" s="4"/>
      <c r="B2" s="4"/>
    </row>
    <row r="4" spans="1:11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81</v>
      </c>
      <c r="G4" s="10" t="s">
        <v>82</v>
      </c>
      <c r="H4" s="10" t="s">
        <v>83</v>
      </c>
      <c r="I4" s="10" t="s">
        <v>13</v>
      </c>
      <c r="J4" s="10" t="s">
        <v>4</v>
      </c>
      <c r="K4" s="10" t="s">
        <v>84</v>
      </c>
    </row>
    <row r="5" spans="1:11" x14ac:dyDescent="0.25">
      <c r="D5" s="4"/>
      <c r="K5" s="1"/>
    </row>
    <row r="6" spans="1:11" x14ac:dyDescent="0.25">
      <c r="D6" s="4"/>
      <c r="K6" s="1"/>
    </row>
    <row r="7" spans="1:11" x14ac:dyDescent="0.25">
      <c r="D7" s="4"/>
      <c r="K7" s="1"/>
    </row>
    <row r="8" spans="1:11" x14ac:dyDescent="0.25">
      <c r="D8" s="4"/>
      <c r="K8" s="1"/>
    </row>
    <row r="9" spans="1:11" x14ac:dyDescent="0.25">
      <c r="D9" s="4"/>
      <c r="K9" s="1"/>
    </row>
    <row r="10" spans="1:11" x14ac:dyDescent="0.25">
      <c r="D10" s="4"/>
      <c r="K10" s="1"/>
    </row>
    <row r="11" spans="1:11" x14ac:dyDescent="0.25">
      <c r="D11" s="4"/>
      <c r="K11" s="1"/>
    </row>
    <row r="12" spans="1:11" x14ac:dyDescent="0.25">
      <c r="D12" s="4"/>
      <c r="K12" s="1"/>
    </row>
    <row r="13" spans="1:11" x14ac:dyDescent="0.25">
      <c r="D13" s="4"/>
      <c r="K13" s="1"/>
    </row>
    <row r="14" spans="1:11" x14ac:dyDescent="0.25">
      <c r="D14" s="4"/>
      <c r="K14" s="1"/>
    </row>
    <row r="15" spans="1:11" x14ac:dyDescent="0.25">
      <c r="D15" s="4"/>
      <c r="K15" s="1"/>
    </row>
    <row r="16" spans="1:11" x14ac:dyDescent="0.25">
      <c r="D16" s="4"/>
      <c r="K16" s="1"/>
    </row>
    <row r="17" spans="4:11" x14ac:dyDescent="0.25">
      <c r="D17" s="4"/>
      <c r="K17" s="1"/>
    </row>
    <row r="18" spans="4:11" x14ac:dyDescent="0.25">
      <c r="D18" s="4"/>
      <c r="K18" s="1"/>
    </row>
    <row r="19" spans="4:11" x14ac:dyDescent="0.25">
      <c r="D19" s="4"/>
      <c r="K19" s="1"/>
    </row>
    <row r="20" spans="4:11" x14ac:dyDescent="0.25">
      <c r="D20" s="4"/>
      <c r="K20" s="1"/>
    </row>
    <row r="21" spans="4:11" x14ac:dyDescent="0.25">
      <c r="D21" s="4"/>
      <c r="K21" s="1"/>
    </row>
    <row r="22" spans="4:11" x14ac:dyDescent="0.25">
      <c r="D22" s="4"/>
      <c r="K22" s="1"/>
    </row>
    <row r="23" spans="4:11" x14ac:dyDescent="0.25">
      <c r="D23" s="4"/>
      <c r="K23" s="1"/>
    </row>
    <row r="24" spans="4:11" x14ac:dyDescent="0.25">
      <c r="D24" s="4"/>
      <c r="K24" s="1"/>
    </row>
    <row r="25" spans="4:11" x14ac:dyDescent="0.25">
      <c r="D25" s="4"/>
      <c r="K25" s="1"/>
    </row>
    <row r="26" spans="4:11" x14ac:dyDescent="0.25">
      <c r="D26" s="4"/>
      <c r="K26" s="1"/>
    </row>
    <row r="27" spans="4:11" x14ac:dyDescent="0.25">
      <c r="D27" s="4"/>
      <c r="K27" s="1"/>
    </row>
    <row r="28" spans="4:11" x14ac:dyDescent="0.25">
      <c r="D28" s="4"/>
      <c r="K28" s="1"/>
    </row>
    <row r="29" spans="4:11" x14ac:dyDescent="0.25">
      <c r="D29" s="4"/>
      <c r="K29" s="1"/>
    </row>
    <row r="30" spans="4:11" x14ac:dyDescent="0.25">
      <c r="D30" s="4"/>
      <c r="K30" s="1"/>
    </row>
    <row r="31" spans="4:11" x14ac:dyDescent="0.25">
      <c r="D31" s="4"/>
      <c r="K31" s="1"/>
    </row>
    <row r="32" spans="4:11" x14ac:dyDescent="0.25">
      <c r="D32" s="4"/>
      <c r="K32" s="1"/>
    </row>
    <row r="33" spans="4:11" x14ac:dyDescent="0.25">
      <c r="D33" s="4"/>
      <c r="K33" s="1"/>
    </row>
    <row r="34" spans="4:11" x14ac:dyDescent="0.25">
      <c r="D34" s="4"/>
      <c r="K34" s="1"/>
    </row>
    <row r="35" spans="4:11" x14ac:dyDescent="0.25">
      <c r="D35" s="4"/>
      <c r="K35" s="1"/>
    </row>
    <row r="36" spans="4:11" x14ac:dyDescent="0.25">
      <c r="D36" s="4"/>
      <c r="K36" s="1"/>
    </row>
    <row r="37" spans="4:11" x14ac:dyDescent="0.25">
      <c r="D37" s="4"/>
      <c r="K37" s="1"/>
    </row>
    <row r="38" spans="4:11" x14ac:dyDescent="0.25">
      <c r="D38" s="4"/>
      <c r="K38" s="1"/>
    </row>
    <row r="39" spans="4:11" x14ac:dyDescent="0.25">
      <c r="D39" s="4"/>
      <c r="K39" s="1"/>
    </row>
    <row r="40" spans="4:11" x14ac:dyDescent="0.25">
      <c r="D40" s="4"/>
      <c r="K40" s="1"/>
    </row>
    <row r="41" spans="4:11" x14ac:dyDescent="0.25">
      <c r="D41" s="4"/>
      <c r="K41" s="1"/>
    </row>
    <row r="42" spans="4:11" x14ac:dyDescent="0.25">
      <c r="D42" s="4"/>
      <c r="K42" s="1"/>
    </row>
    <row r="43" spans="4:11" x14ac:dyDescent="0.25">
      <c r="D43" s="4"/>
      <c r="K43" s="1"/>
    </row>
    <row r="44" spans="4:11" x14ac:dyDescent="0.25">
      <c r="D44" s="4"/>
      <c r="K44" s="1"/>
    </row>
    <row r="45" spans="4:11" x14ac:dyDescent="0.25">
      <c r="D45" s="4"/>
      <c r="K45" s="1"/>
    </row>
    <row r="46" spans="4:11" x14ac:dyDescent="0.25">
      <c r="D46" s="4"/>
      <c r="K46" s="1"/>
    </row>
    <row r="47" spans="4:11" x14ac:dyDescent="0.25">
      <c r="D47" s="4"/>
      <c r="K47" s="1"/>
    </row>
    <row r="48" spans="4:11" x14ac:dyDescent="0.25">
      <c r="D48" s="4"/>
      <c r="K48" s="1"/>
    </row>
    <row r="49" spans="4:11" x14ac:dyDescent="0.25">
      <c r="D49" s="4"/>
      <c r="K49" s="1"/>
    </row>
    <row r="50" spans="4:11" x14ac:dyDescent="0.25">
      <c r="D50" s="4"/>
      <c r="K50" s="1"/>
    </row>
    <row r="51" spans="4:11" x14ac:dyDescent="0.25">
      <c r="D51" s="4"/>
      <c r="K51" s="1"/>
    </row>
    <row r="52" spans="4:11" x14ac:dyDescent="0.25">
      <c r="D52" s="4"/>
      <c r="K52" s="1"/>
    </row>
    <row r="53" spans="4:11" x14ac:dyDescent="0.25">
      <c r="D53" s="4"/>
      <c r="K53" s="1"/>
    </row>
    <row r="54" spans="4:11" x14ac:dyDescent="0.25">
      <c r="D54" s="4"/>
      <c r="K5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01-2C87-4F56-938F-CF1831520492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3.42578125" style="1" bestFit="1" customWidth="1"/>
    <col min="7" max="7" width="15.7109375" style="1" bestFit="1" customWidth="1"/>
    <col min="8" max="8" width="23.85546875" style="1" bestFit="1" customWidth="1"/>
    <col min="9" max="9" width="19.28515625" style="1" bestFit="1" customWidth="1"/>
    <col min="10" max="10" width="15.28515625" style="1" customWidth="1"/>
  </cols>
  <sheetData>
    <row r="1" spans="1:10" s="2" customFormat="1" ht="30" x14ac:dyDescent="0.25">
      <c r="A1" s="2" t="s">
        <v>61</v>
      </c>
      <c r="B1" s="2" t="s">
        <v>132</v>
      </c>
      <c r="C1" s="2" t="s">
        <v>7</v>
      </c>
      <c r="D1" s="2" t="s">
        <v>133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134</v>
      </c>
      <c r="G4" s="10" t="s">
        <v>135</v>
      </c>
      <c r="H4" s="10" t="s">
        <v>136</v>
      </c>
      <c r="I4" s="10" t="s">
        <v>61</v>
      </c>
      <c r="J4" s="10" t="s">
        <v>137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196-943C-469D-9A19-0E1435209BEA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2.7109375" style="1" bestFit="1" customWidth="1"/>
    <col min="7" max="8" width="23" style="1" bestFit="1" customWidth="1"/>
    <col min="9" max="9" width="23.140625" style="1" bestFit="1" customWidth="1"/>
    <col min="10" max="10" width="16.28515625" style="1" bestFit="1" customWidth="1"/>
  </cols>
  <sheetData>
    <row r="1" spans="1:10" s="2" customFormat="1" ht="30" x14ac:dyDescent="0.25">
      <c r="A1" s="2" t="s">
        <v>14</v>
      </c>
      <c r="B1" s="2" t="s">
        <v>15</v>
      </c>
      <c r="C1" s="2" t="s">
        <v>7</v>
      </c>
      <c r="D1" s="2" t="s">
        <v>96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85</v>
      </c>
      <c r="G4" s="10" t="s">
        <v>86</v>
      </c>
      <c r="H4" s="10" t="s">
        <v>87</v>
      </c>
      <c r="I4" s="10" t="s">
        <v>14</v>
      </c>
      <c r="J4" s="10" t="s">
        <v>93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344-AF0E-4FFC-8AB2-FDC1E9A7761E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7" width="18.7109375" style="1" bestFit="1" customWidth="1"/>
    <col min="8" max="8" width="24.42578125" style="1" bestFit="1" customWidth="1"/>
    <col min="9" max="9" width="22.28515625" style="1" bestFit="1" customWidth="1"/>
    <col min="10" max="10" width="18.42578125" style="1" bestFit="1" customWidth="1"/>
  </cols>
  <sheetData>
    <row r="1" spans="1:10" s="2" customFormat="1" ht="30" x14ac:dyDescent="0.25">
      <c r="A1" s="2" t="s">
        <v>39</v>
      </c>
      <c r="B1" s="2" t="s">
        <v>88</v>
      </c>
      <c r="C1" s="2" t="s">
        <v>7</v>
      </c>
      <c r="D1" s="2" t="s">
        <v>95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89</v>
      </c>
      <c r="G4" s="10" t="s">
        <v>90</v>
      </c>
      <c r="H4" s="10" t="s">
        <v>91</v>
      </c>
      <c r="I4" s="10" t="s">
        <v>40</v>
      </c>
      <c r="J4" s="10" t="s">
        <v>92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312-193A-4070-B37B-84E3A2C9A4A7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" style="1" bestFit="1" customWidth="1"/>
    <col min="7" max="8" width="24.28515625" style="1" bestFit="1" customWidth="1"/>
    <col min="9" max="9" width="24.42578125" style="1" bestFit="1" customWidth="1"/>
    <col min="10" max="10" width="18.28515625" style="1" bestFit="1" customWidth="1"/>
  </cols>
  <sheetData>
    <row r="1" spans="1:10" s="2" customFormat="1" ht="30" x14ac:dyDescent="0.25">
      <c r="A1" s="2" t="s">
        <v>16</v>
      </c>
      <c r="B1" s="2" t="s">
        <v>17</v>
      </c>
      <c r="C1" s="2" t="s">
        <v>7</v>
      </c>
      <c r="D1" s="2" t="s">
        <v>94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98</v>
      </c>
      <c r="G4" s="10" t="s">
        <v>99</v>
      </c>
      <c r="H4" s="10" t="s">
        <v>100</v>
      </c>
      <c r="I4" s="10" t="s">
        <v>16</v>
      </c>
      <c r="J4" s="10" t="s">
        <v>101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2524-80CF-485E-905F-2AFAB54DE3A1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44.42578125" customWidth="1"/>
    <col min="4" max="4" width="25.42578125" customWidth="1"/>
    <col min="5" max="5" width="21.85546875" style="1" customWidth="1"/>
    <col min="6" max="6" width="22.85546875" style="1" bestFit="1" customWidth="1"/>
    <col min="7" max="7" width="26.7109375" style="1" bestFit="1" customWidth="1"/>
    <col min="8" max="8" width="23.140625" style="1" bestFit="1" customWidth="1"/>
    <col min="9" max="9" width="23.85546875" style="1" bestFit="1" customWidth="1"/>
    <col min="10" max="10" width="20.85546875" style="1" bestFit="1" customWidth="1"/>
  </cols>
  <sheetData>
    <row r="1" spans="1:10" s="2" customFormat="1" x14ac:dyDescent="0.25">
      <c r="A1" s="2" t="s">
        <v>62</v>
      </c>
      <c r="B1" s="2" t="s">
        <v>7</v>
      </c>
      <c r="C1" s="2" t="s">
        <v>102</v>
      </c>
      <c r="D1" s="10"/>
      <c r="E1" s="10"/>
      <c r="F1" s="10"/>
      <c r="G1" s="10"/>
      <c r="H1" s="10"/>
      <c r="I1" s="10"/>
    </row>
    <row r="2" spans="1:10" x14ac:dyDescent="0.25">
      <c r="A2" s="4"/>
      <c r="B2" s="4"/>
      <c r="D2" s="1"/>
      <c r="J2"/>
    </row>
    <row r="4" spans="1:10" s="2" customFormat="1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105</v>
      </c>
      <c r="G4" s="10" t="s">
        <v>103</v>
      </c>
      <c r="H4" s="10" t="s">
        <v>104</v>
      </c>
      <c r="I4" s="10" t="s">
        <v>62</v>
      </c>
      <c r="J4" s="10" t="s">
        <v>106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A05-5B46-4761-992B-81FA8F04D0C8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0.140625" style="1" bestFit="1" customWidth="1"/>
    <col min="6" max="6" width="23.42578125" style="1" bestFit="1" customWidth="1"/>
    <col min="7" max="8" width="23.85546875" style="1" bestFit="1" customWidth="1"/>
    <col min="9" max="9" width="20.85546875" style="1" bestFit="1" customWidth="1"/>
    <col min="10" max="10" width="17.85546875" style="1" bestFit="1" customWidth="1"/>
  </cols>
  <sheetData>
    <row r="1" spans="1:10" s="2" customFormat="1" ht="30" x14ac:dyDescent="0.25">
      <c r="A1" s="2" t="s">
        <v>18</v>
      </c>
      <c r="B1" s="2" t="s">
        <v>19</v>
      </c>
      <c r="C1" s="2" t="s">
        <v>7</v>
      </c>
      <c r="D1" s="2" t="s">
        <v>107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108</v>
      </c>
      <c r="G4" s="10" t="s">
        <v>109</v>
      </c>
      <c r="H4" s="10" t="s">
        <v>110</v>
      </c>
      <c r="I4" s="10" t="s">
        <v>18</v>
      </c>
      <c r="J4" s="10" t="s">
        <v>111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0A76-37FB-447B-BB90-94E5DB0553FF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28515625" customWidth="1"/>
    <col min="5" max="5" width="21.85546875" style="1" customWidth="1"/>
    <col min="6" max="6" width="18.85546875" style="1" bestFit="1" customWidth="1"/>
    <col min="7" max="7" width="22.7109375" style="1" bestFit="1" customWidth="1"/>
    <col min="8" max="8" width="19.140625" style="1" bestFit="1" customWidth="1"/>
    <col min="9" max="9" width="19.85546875" style="1" bestFit="1" customWidth="1"/>
    <col min="10" max="10" width="13.28515625" style="1" bestFit="1" customWidth="1"/>
  </cols>
  <sheetData>
    <row r="1" spans="1:10" s="2" customFormat="1" ht="30" x14ac:dyDescent="0.25">
      <c r="A1" s="2" t="s">
        <v>112</v>
      </c>
      <c r="B1" s="2" t="s">
        <v>113</v>
      </c>
      <c r="C1" s="2" t="s">
        <v>7</v>
      </c>
      <c r="D1" s="2" t="s">
        <v>114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115</v>
      </c>
      <c r="G4" s="10" t="s">
        <v>116</v>
      </c>
      <c r="H4" s="10" t="s">
        <v>117</v>
      </c>
      <c r="I4" s="10" t="s">
        <v>112</v>
      </c>
      <c r="J4" s="10" t="s">
        <v>118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EE96-15FD-44E3-9E68-9526B743990C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120</v>
      </c>
      <c r="B1" s="2" t="s">
        <v>121</v>
      </c>
      <c r="C1" s="2" t="s">
        <v>7</v>
      </c>
      <c r="D1" s="2" t="s">
        <v>122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123</v>
      </c>
      <c r="G4" s="10" t="s">
        <v>124</v>
      </c>
      <c r="H4" s="10" t="s">
        <v>125</v>
      </c>
      <c r="I4" s="10" t="s">
        <v>120</v>
      </c>
      <c r="J4" s="10" t="s">
        <v>126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AE29-4AA2-4BCC-9499-40A94F9848DF}">
  <dimension ref="A1:AE54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  <col min="2" max="2" width="21.7109375" style="4" bestFit="1" customWidth="1"/>
    <col min="3" max="3" width="18.85546875" bestFit="1" customWidth="1"/>
    <col min="4" max="4" width="35.140625" bestFit="1" customWidth="1"/>
    <col min="5" max="5" width="15.85546875" style="1" customWidth="1"/>
    <col min="6" max="19" width="20.7109375" customWidth="1"/>
    <col min="20" max="20" width="23" bestFit="1" customWidth="1"/>
    <col min="21" max="21" width="17.5703125" bestFit="1" customWidth="1"/>
    <col min="22" max="22" width="18.85546875" bestFit="1" customWidth="1"/>
    <col min="23" max="23" width="17.85546875" bestFit="1" customWidth="1"/>
    <col min="24" max="24" width="20.140625" bestFit="1" customWidth="1"/>
    <col min="25" max="25" width="17.140625" bestFit="1" customWidth="1"/>
    <col min="26" max="26" width="16.42578125" bestFit="1" customWidth="1"/>
    <col min="27" max="27" width="15.85546875" customWidth="1"/>
    <col min="28" max="28" width="17.85546875" customWidth="1"/>
    <col min="29" max="29" width="10.42578125" bestFit="1" customWidth="1"/>
    <col min="30" max="30" width="10.5703125" bestFit="1" customWidth="1"/>
    <col min="31" max="31" width="11" bestFit="1" customWidth="1"/>
  </cols>
  <sheetData>
    <row r="1" spans="1:31" x14ac:dyDescent="0.25">
      <c r="A1" t="s">
        <v>23</v>
      </c>
      <c r="B1" s="4" t="s">
        <v>6</v>
      </c>
      <c r="C1" t="s">
        <v>7</v>
      </c>
      <c r="D1" t="s">
        <v>127</v>
      </c>
    </row>
    <row r="2" spans="1:31" x14ac:dyDescent="0.25">
      <c r="A2" s="4"/>
    </row>
    <row r="4" spans="1:31" ht="60" x14ac:dyDescent="0.25">
      <c r="A4" t="s">
        <v>27</v>
      </c>
      <c r="B4" s="4" t="s">
        <v>77</v>
      </c>
      <c r="C4" t="s">
        <v>128</v>
      </c>
      <c r="D4" t="s">
        <v>129</v>
      </c>
      <c r="E4" s="1" t="s">
        <v>130</v>
      </c>
      <c r="F4" t="s">
        <v>23</v>
      </c>
      <c r="G4" t="s">
        <v>24</v>
      </c>
      <c r="H4" s="2" t="s">
        <v>25</v>
      </c>
      <c r="I4" s="2" t="s">
        <v>41</v>
      </c>
      <c r="J4" s="2" t="s">
        <v>34</v>
      </c>
      <c r="K4" s="2" t="s">
        <v>35</v>
      </c>
      <c r="L4" s="2" t="s">
        <v>42</v>
      </c>
      <c r="M4" s="2" t="s">
        <v>36</v>
      </c>
      <c r="N4" s="2" t="s">
        <v>37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58</v>
      </c>
      <c r="AE4" s="2" t="s">
        <v>59</v>
      </c>
    </row>
    <row r="5" spans="1:31" x14ac:dyDescent="0.25"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x14ac:dyDescent="0.25"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x14ac:dyDescent="0.25"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x14ac:dyDescent="0.25"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 x14ac:dyDescent="0.25"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 x14ac:dyDescent="0.25"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x14ac:dyDescent="0.25"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 x14ac:dyDescent="0.25"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 x14ac:dyDescent="0.25"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 x14ac:dyDescent="0.25"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 x14ac:dyDescent="0.25"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 x14ac:dyDescent="0.25"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 x14ac:dyDescent="0.25"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 x14ac:dyDescent="0.25"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 x14ac:dyDescent="0.25"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 x14ac:dyDescent="0.25"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 x14ac:dyDescent="0.25"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 x14ac:dyDescent="0.25"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 x14ac:dyDescent="0.25"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 x14ac:dyDescent="0.25">
      <c r="C36" s="1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x14ac:dyDescent="0.25"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 x14ac:dyDescent="0.25"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 x14ac:dyDescent="0.25"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 x14ac:dyDescent="0.25"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 x14ac:dyDescent="0.25"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 x14ac:dyDescent="0.25"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 x14ac:dyDescent="0.25"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 x14ac:dyDescent="0.25"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 x14ac:dyDescent="0.25"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 x14ac:dyDescent="0.25"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 x14ac:dyDescent="0.25"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 x14ac:dyDescent="0.25"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 x14ac:dyDescent="0.25"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 x14ac:dyDescent="0.25"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 x14ac:dyDescent="0.25"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 x14ac:dyDescent="0.25"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 x14ac:dyDescent="0.25"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 x14ac:dyDescent="0.25"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T3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20" x14ac:dyDescent="0.25">
      <c r="A1" t="s">
        <v>27</v>
      </c>
      <c r="B1" t="s">
        <v>77</v>
      </c>
      <c r="C1" t="s">
        <v>140</v>
      </c>
    </row>
    <row r="2" spans="1:20" x14ac:dyDescent="0.25">
      <c r="A2" s="3"/>
      <c r="B2" s="3"/>
      <c r="C2" s="3"/>
    </row>
    <row r="3" spans="1:20" x14ac:dyDescent="0.25">
      <c r="A3" s="3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3305-CBF6-4C0F-9429-73DFC0BDD687}">
  <dimension ref="A1:D1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4" x14ac:dyDescent="0.25">
      <c r="A1" t="s">
        <v>27</v>
      </c>
      <c r="B1" t="s">
        <v>77</v>
      </c>
      <c r="C1" t="s">
        <v>131</v>
      </c>
      <c r="D1" t="s">
        <v>141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T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42578125" customWidth="1"/>
    <col min="2" max="2" width="22.7109375" customWidth="1"/>
    <col min="3" max="3" width="49.42578125" customWidth="1"/>
    <col min="4" max="4" width="21.42578125" customWidth="1"/>
    <col min="5" max="5" width="17.85546875" bestFit="1" customWidth="1"/>
    <col min="6" max="6" width="14.5703125" style="4" customWidth="1"/>
    <col min="7" max="7" width="14.5703125" style="4" bestFit="1" customWidth="1"/>
    <col min="8" max="15" width="14.5703125" style="1" customWidth="1"/>
    <col min="16" max="16" width="12.140625" style="1" customWidth="1"/>
    <col min="17" max="17" width="15" style="1" customWidth="1"/>
    <col min="18" max="18" width="16" style="1" customWidth="1"/>
    <col min="19" max="19" width="14" style="10" customWidth="1"/>
    <col min="20" max="20" width="36.140625" customWidth="1"/>
  </cols>
  <sheetData>
    <row r="1" spans="1:20" s="2" customFormat="1" ht="45" x14ac:dyDescent="0.25">
      <c r="A1" s="2" t="s">
        <v>27</v>
      </c>
      <c r="B1" s="2" t="s">
        <v>77</v>
      </c>
      <c r="C1" s="2" t="s">
        <v>9</v>
      </c>
      <c r="D1" s="2" t="s">
        <v>131</v>
      </c>
      <c r="E1" s="2" t="s">
        <v>10</v>
      </c>
      <c r="F1" s="11" t="s">
        <v>11</v>
      </c>
      <c r="G1" s="11" t="s">
        <v>60</v>
      </c>
      <c r="H1" s="10" t="s">
        <v>5</v>
      </c>
      <c r="I1" s="10" t="s">
        <v>20</v>
      </c>
      <c r="J1" s="10" t="s">
        <v>61</v>
      </c>
      <c r="K1" s="10" t="s">
        <v>84</v>
      </c>
      <c r="L1" s="10" t="s">
        <v>14</v>
      </c>
      <c r="M1" s="10" t="s">
        <v>40</v>
      </c>
      <c r="N1" s="10" t="s">
        <v>16</v>
      </c>
      <c r="O1" s="10" t="s">
        <v>62</v>
      </c>
      <c r="P1" s="10" t="s">
        <v>18</v>
      </c>
      <c r="Q1" s="10" t="s">
        <v>138</v>
      </c>
      <c r="R1" s="10" t="s">
        <v>120</v>
      </c>
      <c r="S1" s="10" t="s">
        <v>23</v>
      </c>
      <c r="T1" s="2" t="s">
        <v>21</v>
      </c>
    </row>
    <row r="2" spans="1:20" x14ac:dyDescent="0.25">
      <c r="A2" s="9"/>
      <c r="B2" s="12"/>
      <c r="S2" s="1"/>
      <c r="T2" s="2"/>
    </row>
    <row r="3" spans="1:20" x14ac:dyDescent="0.25">
      <c r="G3" s="4" t="e">
        <f>SUBTOTAL(101,Table13[Average Duration Microseconds])</f>
        <v>#DIV/0!</v>
      </c>
      <c r="H3" s="1">
        <f>SUBTOTAL(109,Table13[Total Duration Minutes])</f>
        <v>0</v>
      </c>
      <c r="I3" s="1">
        <f>SUBTOTAL(109,Table13[Total CPU
Minutes])</f>
        <v>0</v>
      </c>
      <c r="J3" s="1">
        <f>SUBTOTAL(109,Table13[Total CLR Minutes])</f>
        <v>0</v>
      </c>
      <c r="K3" s="1" t="e">
        <f>SUBTOTAL(101,Table13[Average DoP])</f>
        <v>#DIV/0!</v>
      </c>
      <c r="L3" s="1">
        <f>SUBTOTAL(109,Table13[Total Logical Reads GB])</f>
        <v>0</v>
      </c>
      <c r="M3" s="1">
        <f>SUBTOTAL(109,Table13[Total Memory Grants GB])</f>
        <v>0</v>
      </c>
      <c r="N3" s="1">
        <f>SUBTOTAL(109,Table13[Total Physical Reads GB])</f>
        <v>0</v>
      </c>
      <c r="O3" s="1">
        <f>SUBTOTAL(109,Table13[Total Physical Reads IO])</f>
        <v>0</v>
      </c>
      <c r="P3" s="1">
        <f>SUBTOTAL(109,Table13[Total Logical Writes GB])</f>
        <v>0</v>
      </c>
      <c r="Q3" s="1">
        <f>SUBTOTAL(109,Table13[Total Log Space Used MB])</f>
        <v>0</v>
      </c>
      <c r="R3" s="1">
        <f>SUBTOTAL(109,Table13[Total tempdb Space Used MB])</f>
        <v>0</v>
      </c>
      <c r="S3" s="1">
        <f>SUBTOTAL(109,Table13[Total Wait Minutes])</f>
        <v>0</v>
      </c>
      <c r="T3" s="2"/>
    </row>
    <row r="4" spans="1:20" x14ac:dyDescent="0.25">
      <c r="A4" s="5" t="s">
        <v>22</v>
      </c>
      <c r="B4" s="5"/>
      <c r="C4" s="5"/>
      <c r="H4" s="1" cm="1">
        <f t="array" ref="H4">IF(Table4[Total Duration Minutes]=0,0,(Table13[[#Totals],[Total Duration Minutes]]*100)/Table4[Total Duration Minutes])</f>
        <v>0</v>
      </c>
      <c r="I4" s="1" cm="1">
        <f t="array" ref="I4">IF(Table47[Total CPU Minutes]=0,0,(Table13[[#Totals],[Total CPU
Minutes]] * 100)/Table47[Total CPU Minutes])</f>
        <v>0</v>
      </c>
      <c r="J4" s="1" cm="1">
        <f t="array" ref="J4">IF(Table4731[Total CLR Minutes]=0,0,(Table13[[#Totals],[Total CLR Minutes]]*100)/Table4731[Total CLR Minutes])</f>
        <v>0</v>
      </c>
      <c r="L4" s="1" cm="1">
        <f t="array" ref="L4">IF(Table4791117[Total Logical Reads GB]=0,0,(Table13[[#Totals],[Total Logical Reads GB]]*100)/Table4791117[Total Logical Reads GB])</f>
        <v>0</v>
      </c>
      <c r="M4" s="1" cm="1">
        <f t="array" ref="M4">IF(Table47911[Memory Grants GB]=0,0,(Table13[[#Totals],[Total Memory Grants GB]]*100)/Table47911[Memory Grants GB])</f>
        <v>0</v>
      </c>
      <c r="N4" s="1" cm="1">
        <f t="array" ref="N4">IF(Table479[Total Physical Reads GB]=0,0,(Table13[[#Totals],[Total Physical Reads GB]]*100)/Table479[Total Physical Reads GB])</f>
        <v>0</v>
      </c>
      <c r="O4" s="1" cm="1">
        <f t="array" ref="O4">IF(Table47919[Total Physical Reads IO]=0,0,(Table13[[#Totals],[Total Physical Reads IO]]*100)/Table47919[Total Physical Reads IO])</f>
        <v>0</v>
      </c>
      <c r="P4" s="1" cm="1">
        <f t="array" ref="P4">IF(Table4791923[Total Logical Writes GB]=0,0,(Table13[[#Totals],[Total Logical Writes GB]]*100)/Table4791923[Total Logical Writes GB])</f>
        <v>0</v>
      </c>
      <c r="Q4" s="1" cm="1">
        <f t="array" ref="Q4">IF(Table479192325[Total Log Used MB]=0,0,(Table13[[#Totals],[Total Log Space Used MB]]*100)/Table479192325[Total Log Used MB])</f>
        <v>0</v>
      </c>
      <c r="R4" s="1" cm="1">
        <f t="array" ref="R4">IF(Table47919232527[Total tempdb Space Used MB]=0,0,(Table13[[#Totals],[Total tempdb Space Used MB]]*100)/Table47919232527[Total tempdb Space Used MB])</f>
        <v>0</v>
      </c>
      <c r="S4" s="1" cm="1">
        <f t="array" ref="S4">IF(Table422[Total Wait Minutes]=0,0,(Table13[[#Totals],[Total Wait Minutes]]*100)/Table422[Total Wait Minutes])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PerformanceCharts</vt:lpstr>
      <vt:lpstr>CPUData (inc Functions)</vt:lpstr>
      <vt:lpstr>CPUData (exc Functions)</vt:lpstr>
      <vt:lpstr>LogicalReadData</vt:lpstr>
      <vt:lpstr>MemoryGrantsData</vt:lpstr>
      <vt:lpstr>PhysicalReadData</vt:lpstr>
      <vt:lpstr>PhysReadIOData</vt:lpstr>
      <vt:lpstr>LogicalWriteData</vt:lpstr>
      <vt:lpstr>LogUsedData</vt:lpstr>
      <vt:lpstr>TempdbData</vt:lpstr>
      <vt:lpstr>PerformanceData</vt:lpstr>
      <vt:lpstr>Duration</vt:lpstr>
      <vt:lpstr>CPU</vt:lpstr>
      <vt:lpstr>CLR</vt:lpstr>
      <vt:lpstr>Logical Reads</vt:lpstr>
      <vt:lpstr>Memory Grants</vt:lpstr>
      <vt:lpstr>Physical Reads</vt:lpstr>
      <vt:lpstr>Physical Reads IO</vt:lpstr>
      <vt:lpstr>Logical Writes</vt:lpstr>
      <vt:lpstr>Log Used</vt:lpstr>
      <vt:lpstr>Tempdb Space Used</vt:lpstr>
      <vt:lpstr>Waits</vt:lpstr>
      <vt:lpstr>Worst Performing Queries</vt:lpstr>
      <vt:lpstr>Worst Performing Plans</vt:lpstr>
      <vt:lpstr>Worst Plan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Robert Horrocks</cp:lastModifiedBy>
  <cp:revision/>
  <dcterms:created xsi:type="dcterms:W3CDTF">2021-03-24T09:31:58Z</dcterms:created>
  <dcterms:modified xsi:type="dcterms:W3CDTF">2024-07-24T16:51:43Z</dcterms:modified>
  <cp:category/>
  <cp:contentStatus/>
</cp:coreProperties>
</file>