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6380" tabRatio="669" activeTab="5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Nodes!$A$1:$P$173</definedName>
    <definedName name="_xlnm.Extract" localSheetId="4">Nodes!$S$2:$S$46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10" l="1"/>
  <c r="I173" i="10"/>
  <c r="H173" i="10"/>
  <c r="J173" i="10"/>
  <c r="L173" i="10"/>
  <c r="G172" i="10"/>
  <c r="I172" i="10"/>
  <c r="H172" i="10"/>
  <c r="J172" i="10"/>
  <c r="L172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68" i="10"/>
  <c r="I168" i="10"/>
  <c r="H168" i="10"/>
  <c r="J168" i="10"/>
  <c r="L168" i="10"/>
  <c r="G167" i="10"/>
  <c r="I167" i="10"/>
  <c r="H167" i="10"/>
  <c r="J167" i="10"/>
  <c r="L167" i="10"/>
  <c r="G166" i="10"/>
  <c r="I166" i="10"/>
  <c r="H166" i="10"/>
  <c r="J166" i="10"/>
  <c r="L166" i="10"/>
  <c r="G165" i="10"/>
  <c r="I165" i="10"/>
  <c r="H165" i="10"/>
  <c r="J165" i="10"/>
  <c r="L165" i="10"/>
  <c r="G164" i="10"/>
  <c r="I164" i="10"/>
  <c r="H164" i="10"/>
  <c r="J164" i="10"/>
  <c r="L164" i="10"/>
  <c r="G163" i="10"/>
  <c r="I163" i="10"/>
  <c r="H163" i="10"/>
  <c r="J163" i="10"/>
  <c r="L163" i="10"/>
  <c r="G162" i="10"/>
  <c r="I162" i="10"/>
  <c r="H162" i="10"/>
  <c r="J162" i="10"/>
  <c r="L162" i="10"/>
  <c r="G161" i="10"/>
  <c r="I161" i="10"/>
  <c r="H161" i="10"/>
  <c r="J161" i="10"/>
  <c r="L161" i="10"/>
  <c r="G160" i="10"/>
  <c r="I160" i="10"/>
  <c r="H160" i="10"/>
  <c r="J160" i="10"/>
  <c r="L160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6" i="10"/>
  <c r="I156" i="10"/>
  <c r="H156" i="10"/>
  <c r="J156" i="10"/>
  <c r="L156" i="10"/>
  <c r="G155" i="10"/>
  <c r="I155" i="10"/>
  <c r="H155" i="10"/>
  <c r="J155" i="10"/>
  <c r="L155" i="10"/>
  <c r="G154" i="10"/>
  <c r="I154" i="10"/>
  <c r="H154" i="10"/>
  <c r="J154" i="10"/>
  <c r="L154" i="10"/>
  <c r="G153" i="10"/>
  <c r="I153" i="10"/>
  <c r="H153" i="10"/>
  <c r="J153" i="10"/>
  <c r="L153" i="10"/>
  <c r="G151" i="10"/>
  <c r="I151" i="10"/>
  <c r="L151" i="10"/>
  <c r="G149" i="10"/>
  <c r="I149" i="10"/>
  <c r="L149" i="10"/>
  <c r="G144" i="10"/>
  <c r="I144" i="10"/>
  <c r="L144" i="10"/>
  <c r="G140" i="10"/>
  <c r="I140" i="10"/>
  <c r="L140" i="10"/>
  <c r="G139" i="10"/>
  <c r="I139" i="10"/>
  <c r="H139" i="10"/>
  <c r="J139" i="10"/>
  <c r="L139" i="10"/>
  <c r="G138" i="10"/>
  <c r="I138" i="10"/>
  <c r="H138" i="10"/>
  <c r="J138" i="10"/>
  <c r="L138" i="10"/>
  <c r="G137" i="10"/>
  <c r="I137" i="10"/>
  <c r="H137" i="10"/>
  <c r="J137" i="10"/>
  <c r="L137" i="10"/>
  <c r="G135" i="10"/>
  <c r="I135" i="10"/>
  <c r="L135" i="10"/>
  <c r="G133" i="10"/>
  <c r="I133" i="10"/>
  <c r="L133" i="10"/>
  <c r="G128" i="10"/>
  <c r="I128" i="10"/>
  <c r="L128" i="10"/>
  <c r="G127" i="10"/>
  <c r="I127" i="10"/>
  <c r="H127" i="10"/>
  <c r="J127" i="10"/>
  <c r="L127" i="10"/>
  <c r="G126" i="10"/>
  <c r="I126" i="10"/>
  <c r="H126" i="10"/>
  <c r="J126" i="10"/>
  <c r="L126" i="10"/>
  <c r="G125" i="10"/>
  <c r="I125" i="10"/>
  <c r="H125" i="10"/>
  <c r="J125" i="10"/>
  <c r="L125" i="10"/>
  <c r="G123" i="10"/>
  <c r="I123" i="10"/>
  <c r="L123" i="10"/>
  <c r="G121" i="10"/>
  <c r="I121" i="10"/>
  <c r="L121" i="10"/>
  <c r="G117" i="10"/>
  <c r="I117" i="10"/>
  <c r="L117" i="10"/>
  <c r="G113" i="10"/>
  <c r="I113" i="10"/>
  <c r="L113" i="10"/>
  <c r="G112" i="10"/>
  <c r="I112" i="10"/>
  <c r="H112" i="10"/>
  <c r="J112" i="10"/>
  <c r="L112" i="10"/>
  <c r="G111" i="10"/>
  <c r="I111" i="10"/>
  <c r="H111" i="10"/>
  <c r="J111" i="10"/>
  <c r="L111" i="10"/>
  <c r="G110" i="10"/>
  <c r="I110" i="10"/>
  <c r="H110" i="10"/>
  <c r="J110" i="10"/>
  <c r="L110" i="10"/>
  <c r="G108" i="10"/>
  <c r="I108" i="10"/>
  <c r="L108" i="10"/>
  <c r="G106" i="10"/>
  <c r="I106" i="10"/>
  <c r="L106" i="10"/>
  <c r="G101" i="10"/>
  <c r="I101" i="10"/>
  <c r="L101" i="10"/>
  <c r="G97" i="10"/>
  <c r="I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91" i="10"/>
  <c r="I91" i="10"/>
  <c r="H91" i="10"/>
  <c r="J91" i="10"/>
  <c r="L91" i="10"/>
  <c r="G90" i="10"/>
  <c r="I90" i="10"/>
  <c r="H90" i="10"/>
  <c r="J90" i="10"/>
  <c r="L90" i="10"/>
  <c r="G89" i="10"/>
  <c r="I89" i="10"/>
  <c r="H89" i="10"/>
  <c r="J89" i="10"/>
  <c r="L89" i="10"/>
  <c r="G88" i="10"/>
  <c r="I88" i="10"/>
  <c r="H88" i="10"/>
  <c r="J88" i="10"/>
  <c r="L88" i="10"/>
  <c r="G82" i="10"/>
  <c r="I82" i="10"/>
  <c r="L82" i="10"/>
  <c r="G81" i="10"/>
  <c r="I81" i="10"/>
  <c r="L81" i="10"/>
  <c r="G79" i="10"/>
  <c r="I79" i="10"/>
  <c r="L79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5" i="10"/>
  <c r="I65" i="10"/>
  <c r="L65" i="10"/>
  <c r="G63" i="10"/>
  <c r="I63" i="10"/>
  <c r="L63" i="10"/>
  <c r="G57" i="10"/>
  <c r="I57" i="10"/>
  <c r="L57" i="10"/>
  <c r="G51" i="10"/>
  <c r="I51" i="10"/>
  <c r="L51" i="10"/>
  <c r="G50" i="10"/>
  <c r="I50" i="10"/>
  <c r="L50" i="10"/>
  <c r="G48" i="10"/>
  <c r="I48" i="10"/>
  <c r="L48" i="10"/>
  <c r="G42" i="10"/>
  <c r="I42" i="10"/>
  <c r="L42" i="10"/>
  <c r="G40" i="10"/>
  <c r="I40" i="10"/>
  <c r="L40" i="10"/>
  <c r="G34" i="10"/>
  <c r="I34" i="10"/>
  <c r="L34" i="10"/>
  <c r="G33" i="10"/>
  <c r="I33" i="10"/>
  <c r="H33" i="10"/>
  <c r="J33" i="10"/>
  <c r="L33" i="10"/>
  <c r="G32" i="10"/>
  <c r="I32" i="10"/>
  <c r="H32" i="10"/>
  <c r="J32" i="10"/>
  <c r="L32" i="10"/>
  <c r="G31" i="10"/>
  <c r="I31" i="10"/>
  <c r="H31" i="10"/>
  <c r="J31" i="10"/>
  <c r="L31" i="10"/>
  <c r="G30" i="10"/>
  <c r="I30" i="10"/>
  <c r="H30" i="10"/>
  <c r="J30" i="10"/>
  <c r="L30" i="10"/>
  <c r="G29" i="10"/>
  <c r="I29" i="10"/>
  <c r="H29" i="10"/>
  <c r="J29" i="10"/>
  <c r="L29" i="10"/>
  <c r="G28" i="10"/>
  <c r="I28" i="10"/>
  <c r="H28" i="10"/>
  <c r="J28" i="10"/>
  <c r="L28" i="10"/>
  <c r="G24" i="10"/>
  <c r="I24" i="10"/>
  <c r="L24" i="10"/>
  <c r="G23" i="10"/>
  <c r="I23" i="10"/>
  <c r="H23" i="10"/>
  <c r="J23" i="10"/>
  <c r="L23" i="10"/>
  <c r="G22" i="10"/>
  <c r="I22" i="10"/>
  <c r="H22" i="10"/>
  <c r="J22" i="10"/>
  <c r="L22" i="10"/>
  <c r="G21" i="10"/>
  <c r="I21" i="10"/>
  <c r="H21" i="10"/>
  <c r="J21" i="10"/>
  <c r="L21" i="10"/>
  <c r="G19" i="10"/>
  <c r="I19" i="10"/>
  <c r="L19" i="10"/>
  <c r="G17" i="10"/>
  <c r="I17" i="10"/>
  <c r="L17" i="10"/>
  <c r="G13" i="10"/>
  <c r="I13" i="10"/>
  <c r="L13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1" i="10"/>
  <c r="I11" i="10"/>
  <c r="H11" i="10"/>
  <c r="J11" i="10"/>
  <c r="L11" i="10"/>
  <c r="G12" i="10"/>
  <c r="I12" i="10"/>
  <c r="H12" i="10"/>
  <c r="J12" i="10"/>
  <c r="L12" i="10"/>
  <c r="H13" i="10"/>
  <c r="G14" i="10"/>
  <c r="I14" i="10"/>
  <c r="H14" i="10"/>
  <c r="J14" i="10"/>
  <c r="L14" i="10"/>
  <c r="G15" i="10"/>
  <c r="I15" i="10"/>
  <c r="H15" i="10"/>
  <c r="J15" i="10"/>
  <c r="L15" i="10"/>
  <c r="G16" i="10"/>
  <c r="I16" i="10"/>
  <c r="H16" i="10"/>
  <c r="J16" i="10"/>
  <c r="L16" i="10"/>
  <c r="H17" i="10"/>
  <c r="G18" i="10"/>
  <c r="I18" i="10"/>
  <c r="H18" i="10"/>
  <c r="J18" i="10"/>
  <c r="L18" i="10"/>
  <c r="H19" i="10"/>
  <c r="G20" i="10"/>
  <c r="I20" i="10"/>
  <c r="H20" i="10"/>
  <c r="J20" i="10"/>
  <c r="L20" i="10"/>
  <c r="H24" i="10"/>
  <c r="G25" i="10"/>
  <c r="I25" i="10"/>
  <c r="H25" i="10"/>
  <c r="J25" i="10"/>
  <c r="L25" i="10"/>
  <c r="G26" i="10"/>
  <c r="I26" i="10"/>
  <c r="H26" i="10"/>
  <c r="J26" i="10"/>
  <c r="L26" i="10"/>
  <c r="G27" i="10"/>
  <c r="I27" i="10"/>
  <c r="H27" i="10"/>
  <c r="J27" i="10"/>
  <c r="L27" i="10"/>
  <c r="H34" i="10"/>
  <c r="G35" i="10"/>
  <c r="I35" i="10"/>
  <c r="H35" i="10"/>
  <c r="J35" i="10"/>
  <c r="L35" i="10"/>
  <c r="G36" i="10"/>
  <c r="I36" i="10"/>
  <c r="H36" i="10"/>
  <c r="J36" i="10"/>
  <c r="L36" i="10"/>
  <c r="G37" i="10"/>
  <c r="I37" i="10"/>
  <c r="H37" i="10"/>
  <c r="J37" i="10"/>
  <c r="L37" i="10"/>
  <c r="G38" i="10"/>
  <c r="I38" i="10"/>
  <c r="H38" i="10"/>
  <c r="J38" i="10"/>
  <c r="L38" i="10"/>
  <c r="G39" i="10"/>
  <c r="I39" i="10"/>
  <c r="H39" i="10"/>
  <c r="J39" i="10"/>
  <c r="L39" i="10"/>
  <c r="H40" i="10"/>
  <c r="G41" i="10"/>
  <c r="I41" i="10"/>
  <c r="H41" i="10"/>
  <c r="J41" i="10"/>
  <c r="L41" i="10"/>
  <c r="H42" i="10"/>
  <c r="G43" i="10"/>
  <c r="I43" i="10"/>
  <c r="H43" i="10"/>
  <c r="J43" i="10"/>
  <c r="L43" i="10"/>
  <c r="G44" i="10"/>
  <c r="I44" i="10"/>
  <c r="H44" i="10"/>
  <c r="J44" i="10"/>
  <c r="L44" i="10"/>
  <c r="G45" i="10"/>
  <c r="I45" i="10"/>
  <c r="H45" i="10"/>
  <c r="J45" i="10"/>
  <c r="L45" i="10"/>
  <c r="G46" i="10"/>
  <c r="I46" i="10"/>
  <c r="H46" i="10"/>
  <c r="J46" i="10"/>
  <c r="L46" i="10"/>
  <c r="G47" i="10"/>
  <c r="I47" i="10"/>
  <c r="H47" i="10"/>
  <c r="J47" i="10"/>
  <c r="L47" i="10"/>
  <c r="H48" i="10"/>
  <c r="G49" i="10"/>
  <c r="I49" i="10"/>
  <c r="H49" i="10"/>
  <c r="J49" i="10"/>
  <c r="L49" i="10"/>
  <c r="H50" i="10"/>
  <c r="H51" i="10"/>
  <c r="G52" i="10"/>
  <c r="I52" i="10"/>
  <c r="H52" i="10"/>
  <c r="J52" i="10"/>
  <c r="L52" i="10"/>
  <c r="G53" i="10"/>
  <c r="I53" i="10"/>
  <c r="H53" i="10"/>
  <c r="J53" i="10"/>
  <c r="L53" i="10"/>
  <c r="G54" i="10"/>
  <c r="I54" i="10"/>
  <c r="H54" i="10"/>
  <c r="J54" i="10"/>
  <c r="L54" i="10"/>
  <c r="G55" i="10"/>
  <c r="I55" i="10"/>
  <c r="H55" i="10"/>
  <c r="J55" i="10"/>
  <c r="L55" i="10"/>
  <c r="G56" i="10"/>
  <c r="I56" i="10"/>
  <c r="H56" i="10"/>
  <c r="J56" i="10"/>
  <c r="L56" i="10"/>
  <c r="H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G61" i="10"/>
  <c r="I61" i="10"/>
  <c r="H61" i="10"/>
  <c r="J61" i="10"/>
  <c r="L61" i="10"/>
  <c r="G62" i="10"/>
  <c r="I62" i="10"/>
  <c r="H62" i="10"/>
  <c r="J62" i="10"/>
  <c r="L62" i="10"/>
  <c r="H63" i="10"/>
  <c r="G64" i="10"/>
  <c r="I64" i="10"/>
  <c r="H64" i="10"/>
  <c r="J64" i="10"/>
  <c r="L64" i="10"/>
  <c r="H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G75" i="10"/>
  <c r="I75" i="10"/>
  <c r="H75" i="10"/>
  <c r="J75" i="10"/>
  <c r="L75" i="10"/>
  <c r="G76" i="10"/>
  <c r="I76" i="10"/>
  <c r="H76" i="10"/>
  <c r="J76" i="10"/>
  <c r="L76" i="10"/>
  <c r="G77" i="10"/>
  <c r="I77" i="10"/>
  <c r="H77" i="10"/>
  <c r="J77" i="10"/>
  <c r="L77" i="10"/>
  <c r="G78" i="10"/>
  <c r="I78" i="10"/>
  <c r="H78" i="10"/>
  <c r="J78" i="10"/>
  <c r="L78" i="10"/>
  <c r="H79" i="10"/>
  <c r="G80" i="10"/>
  <c r="I80" i="10"/>
  <c r="H80" i="10"/>
  <c r="J80" i="10"/>
  <c r="L80" i="10"/>
  <c r="H81" i="10"/>
  <c r="H82" i="10"/>
  <c r="G83" i="10"/>
  <c r="I83" i="10"/>
  <c r="H83" i="10"/>
  <c r="J83" i="10"/>
  <c r="L83" i="10"/>
  <c r="G84" i="10"/>
  <c r="I84" i="10"/>
  <c r="H84" i="10"/>
  <c r="J84" i="10"/>
  <c r="L84" i="10"/>
  <c r="G85" i="10"/>
  <c r="I85" i="10"/>
  <c r="H85" i="10"/>
  <c r="J85" i="10"/>
  <c r="L85" i="10"/>
  <c r="G86" i="10"/>
  <c r="I86" i="10"/>
  <c r="H86" i="10"/>
  <c r="J86" i="10"/>
  <c r="L86" i="10"/>
  <c r="G87" i="10"/>
  <c r="I87" i="10"/>
  <c r="H87" i="10"/>
  <c r="J87" i="10"/>
  <c r="L87" i="10"/>
  <c r="H97" i="10"/>
  <c r="G98" i="10"/>
  <c r="I98" i="10"/>
  <c r="H98" i="10"/>
  <c r="J98" i="10"/>
  <c r="L98" i="10"/>
  <c r="G99" i="10"/>
  <c r="I99" i="10"/>
  <c r="H99" i="10"/>
  <c r="J99" i="10"/>
  <c r="L99" i="10"/>
  <c r="G100" i="10"/>
  <c r="I100" i="10"/>
  <c r="H100" i="10"/>
  <c r="J100" i="10"/>
  <c r="L100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G105" i="10"/>
  <c r="I105" i="10"/>
  <c r="H105" i="10"/>
  <c r="J105" i="10"/>
  <c r="L105" i="10"/>
  <c r="H106" i="10"/>
  <c r="G107" i="10"/>
  <c r="I107" i="10"/>
  <c r="H107" i="10"/>
  <c r="J107" i="10"/>
  <c r="L107" i="10"/>
  <c r="H108" i="10"/>
  <c r="G109" i="10"/>
  <c r="I109" i="10"/>
  <c r="H109" i="10"/>
  <c r="J109" i="10"/>
  <c r="L109" i="10"/>
  <c r="H113" i="10"/>
  <c r="G114" i="10"/>
  <c r="I114" i="10"/>
  <c r="H114" i="10"/>
  <c r="J114" i="10"/>
  <c r="L114" i="10"/>
  <c r="G115" i="10"/>
  <c r="I115" i="10"/>
  <c r="H115" i="10"/>
  <c r="J115" i="10"/>
  <c r="L115" i="10"/>
  <c r="G116" i="10"/>
  <c r="I116" i="10"/>
  <c r="H116" i="10"/>
  <c r="J116" i="10"/>
  <c r="L116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H123" i="10"/>
  <c r="G124" i="10"/>
  <c r="I124" i="10"/>
  <c r="H124" i="10"/>
  <c r="J124" i="10"/>
  <c r="L124" i="10"/>
  <c r="H128" i="10"/>
  <c r="G129" i="10"/>
  <c r="I129" i="10"/>
  <c r="H129" i="10"/>
  <c r="J129" i="10"/>
  <c r="L129" i="10"/>
  <c r="G130" i="10"/>
  <c r="I130" i="10"/>
  <c r="H130" i="10"/>
  <c r="J130" i="10"/>
  <c r="L130" i="10"/>
  <c r="G131" i="10"/>
  <c r="I131" i="10"/>
  <c r="H131" i="10"/>
  <c r="J131" i="10"/>
  <c r="L131" i="10"/>
  <c r="G132" i="10"/>
  <c r="I132" i="10"/>
  <c r="H132" i="10"/>
  <c r="J132" i="10"/>
  <c r="L132" i="10"/>
  <c r="H133" i="10"/>
  <c r="G134" i="10"/>
  <c r="I134" i="10"/>
  <c r="H134" i="10"/>
  <c r="J134" i="10"/>
  <c r="L134" i="10"/>
  <c r="H135" i="10"/>
  <c r="G136" i="10"/>
  <c r="I136" i="10"/>
  <c r="H136" i="10"/>
  <c r="J136" i="10"/>
  <c r="L136" i="10"/>
  <c r="H140" i="10"/>
  <c r="G141" i="10"/>
  <c r="I141" i="10"/>
  <c r="H141" i="10"/>
  <c r="J141" i="10"/>
  <c r="L141" i="10"/>
  <c r="G142" i="10"/>
  <c r="I142" i="10"/>
  <c r="H142" i="10"/>
  <c r="J142" i="10"/>
  <c r="L142" i="10"/>
  <c r="G143" i="10"/>
  <c r="I143" i="10"/>
  <c r="H143" i="10"/>
  <c r="J143" i="10"/>
  <c r="L143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G148" i="10"/>
  <c r="I148" i="10"/>
  <c r="H148" i="10"/>
  <c r="J148" i="10"/>
  <c r="L148" i="10"/>
  <c r="H149" i="10"/>
  <c r="G150" i="10"/>
  <c r="I150" i="10"/>
  <c r="H150" i="10"/>
  <c r="J150" i="10"/>
  <c r="L150" i="10"/>
  <c r="H151" i="10"/>
  <c r="G152" i="10"/>
  <c r="I152" i="10"/>
  <c r="H152" i="10"/>
  <c r="J152" i="10"/>
  <c r="L152" i="10"/>
  <c r="H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2" i="10"/>
  <c r="F3" i="8"/>
  <c r="H3" i="8"/>
  <c r="F4" i="8"/>
  <c r="H4" i="8"/>
  <c r="F5" i="8"/>
  <c r="H5" i="8"/>
  <c r="F6" i="8"/>
  <c r="H6" i="8"/>
  <c r="F7" i="8"/>
  <c r="H7" i="8"/>
  <c r="F8" i="8"/>
  <c r="H8" i="8"/>
  <c r="F9" i="8"/>
  <c r="H9" i="8"/>
  <c r="F10" i="8"/>
  <c r="H10" i="8"/>
  <c r="F11" i="8"/>
  <c r="H11" i="8"/>
  <c r="F12" i="8"/>
  <c r="H12" i="8"/>
  <c r="F13" i="8"/>
  <c r="H13" i="8"/>
  <c r="F14" i="8"/>
  <c r="H14" i="8"/>
  <c r="F15" i="8"/>
  <c r="H15" i="8"/>
  <c r="F16" i="8"/>
  <c r="H16" i="8"/>
  <c r="F17" i="8"/>
  <c r="H17" i="8"/>
  <c r="F18" i="8"/>
  <c r="H18" i="8"/>
  <c r="F19" i="8"/>
  <c r="H19" i="8"/>
  <c r="F20" i="8"/>
  <c r="H20" i="8"/>
  <c r="F21" i="8"/>
  <c r="H21" i="8"/>
  <c r="F22" i="8"/>
  <c r="H22" i="8"/>
  <c r="F23" i="8"/>
  <c r="H23" i="8"/>
  <c r="F24" i="8"/>
  <c r="H24" i="8"/>
  <c r="F25" i="8"/>
  <c r="H25" i="8"/>
  <c r="F26" i="8"/>
  <c r="H26" i="8"/>
  <c r="F27" i="8"/>
  <c r="H27" i="8"/>
  <c r="F28" i="8"/>
  <c r="H28" i="8"/>
  <c r="F29" i="8"/>
  <c r="H29" i="8"/>
  <c r="F30" i="8"/>
  <c r="H30" i="8"/>
  <c r="F31" i="8"/>
  <c r="H31" i="8"/>
  <c r="F32" i="8"/>
  <c r="H32" i="8"/>
  <c r="F33" i="8"/>
  <c r="H33" i="8"/>
  <c r="F34" i="8"/>
  <c r="H34" i="8"/>
  <c r="F35" i="8"/>
  <c r="H35" i="8"/>
  <c r="F36" i="8"/>
  <c r="H36" i="8"/>
  <c r="F37" i="8"/>
  <c r="H37" i="8"/>
  <c r="F38" i="8"/>
  <c r="H38" i="8"/>
  <c r="F39" i="8"/>
  <c r="H39" i="8"/>
  <c r="F40" i="8"/>
  <c r="H40" i="8"/>
  <c r="F41" i="8"/>
  <c r="H41" i="8"/>
  <c r="F42" i="8"/>
  <c r="H42" i="8"/>
  <c r="F43" i="8"/>
  <c r="H43" i="8"/>
  <c r="F44" i="8"/>
  <c r="H44" i="8"/>
  <c r="F45" i="8"/>
  <c r="H45" i="8"/>
  <c r="F46" i="8"/>
  <c r="H46" i="8"/>
  <c r="F47" i="8"/>
  <c r="H47" i="8"/>
  <c r="F48" i="8"/>
  <c r="H48" i="8"/>
  <c r="F49" i="8"/>
  <c r="H49" i="8"/>
  <c r="F50" i="8"/>
  <c r="H50" i="8"/>
  <c r="F51" i="8"/>
  <c r="H51" i="8"/>
  <c r="F52" i="8"/>
  <c r="H52" i="8"/>
  <c r="F53" i="8"/>
  <c r="H53" i="8"/>
  <c r="F54" i="8"/>
  <c r="H54" i="8"/>
  <c r="F55" i="8"/>
  <c r="H55" i="8"/>
  <c r="F56" i="8"/>
  <c r="H56" i="8"/>
  <c r="F57" i="8"/>
  <c r="H57" i="8"/>
  <c r="F58" i="8"/>
  <c r="H58" i="8"/>
  <c r="F2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2" i="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2" i="13"/>
  <c r="D3" i="13"/>
  <c r="G3" i="13"/>
  <c r="D4" i="13"/>
  <c r="G4" i="13"/>
  <c r="D5" i="13"/>
  <c r="G5" i="13"/>
  <c r="D6" i="13"/>
  <c r="G6" i="13"/>
  <c r="D7" i="13"/>
  <c r="G7" i="13"/>
  <c r="D8" i="13"/>
  <c r="G8" i="13"/>
  <c r="D9" i="13"/>
  <c r="G9" i="13"/>
  <c r="D10" i="13"/>
  <c r="G10" i="13"/>
  <c r="D11" i="13"/>
  <c r="G11" i="13"/>
  <c r="D12" i="13"/>
  <c r="G12" i="13"/>
  <c r="D13" i="13"/>
  <c r="G13" i="13"/>
  <c r="D14" i="13"/>
  <c r="G14" i="13"/>
  <c r="D15" i="13"/>
  <c r="G15" i="13"/>
  <c r="D16" i="13"/>
  <c r="G16" i="13"/>
  <c r="D17" i="13"/>
  <c r="G17" i="13"/>
  <c r="D18" i="13"/>
  <c r="G18" i="13"/>
  <c r="D19" i="13"/>
  <c r="G19" i="13"/>
  <c r="D20" i="13"/>
  <c r="G20" i="13"/>
  <c r="D21" i="13"/>
  <c r="G21" i="13"/>
  <c r="D22" i="13"/>
  <c r="G22" i="13"/>
  <c r="D23" i="13"/>
  <c r="G23" i="13"/>
  <c r="D24" i="13"/>
  <c r="G24" i="13"/>
  <c r="D25" i="13"/>
  <c r="G25" i="13"/>
  <c r="D26" i="13"/>
  <c r="G26" i="13"/>
  <c r="D27" i="13"/>
  <c r="G27" i="13"/>
  <c r="D28" i="13"/>
  <c r="G28" i="13"/>
  <c r="D29" i="13"/>
  <c r="G29" i="13"/>
  <c r="D30" i="13"/>
  <c r="G30" i="13"/>
  <c r="D31" i="13"/>
  <c r="G31" i="13"/>
  <c r="D32" i="13"/>
  <c r="G32" i="13"/>
  <c r="D2" i="13"/>
  <c r="G2" i="13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<sst xmlns="http://schemas.openxmlformats.org/spreadsheetml/2006/main" count="3653" uniqueCount="1083">
  <si>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</si>
  <si>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</si>
  <si>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</si>
  <si>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</si>
  <si>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</si>
  <si>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</si>
  <si>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</si>
  <si>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</si>
  <si>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</si>
  <si>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</si>
  <si>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</si>
  <si>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</si>
  <si>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</si>
  <si>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</si>
  <si>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</si>
  <si>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</si>
  <si>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</si>
  <si>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</si>
  <si>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</si>
  <si>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</si>
  <si>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</si>
  <si>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</si>
  <si>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</si>
  <si>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</si>
  <si>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</si>
  <si>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</si>
  <si>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</si>
  <si>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</si>
  <si>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</si>
  <si>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</si>
  <si>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</si>
  <si>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</si>
  <si>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</si>
  <si>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</si>
  <si>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</si>
  <si>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</si>
  <si>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</si>
  <si>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</si>
  <si>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</si>
  <si>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</si>
  <si>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</si>
  <si>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</si>
  <si>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</si>
  <si>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</si>
  <si>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</si>
  <si>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</si>
  <si>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</si>
  <si>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</si>
  <si>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</si>
  <si>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</si>
  <si>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</si>
  <si>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</si>
  <si>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</si>
  <si>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</si>
  <si>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</si>
  <si>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</si>
  <si>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</si>
  <si>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</si>
  <si>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</si>
  <si>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</si>
  <si>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</si>
  <si>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</si>
  <si>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</si>
  <si>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</si>
  <si>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</si>
  <si>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</si>
  <si>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</si>
  <si>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</si>
  <si>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</si>
  <si>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RN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</si>
  <si>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</si>
  <si>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</si>
  <si>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</si>
  <si>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</si>
  <si>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</si>
  <si>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</si>
  <si>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</si>
  <si>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</si>
  <si>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</si>
  <si>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</si>
  <si>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</si>
  <si>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</si>
  <si>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</si>
  <si>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</si>
  <si>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</si>
  <si>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</si>
  <si>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</si>
  <si>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</si>
  <si>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</si>
  <si>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</si>
  <si>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</si>
  <si>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</si>
  <si>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</si>
  <si>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</si>
  <si>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</si>
  <si>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</si>
  <si>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</si>
  <si>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</si>
  <si>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</si>
  <si>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</si>
  <si>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</si>
  <si>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</si>
  <si>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</si>
  <si>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</si>
  <si>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</si>
  <si>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</si>
  <si>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</si>
  <si>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</si>
  <si>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</si>
  <si>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</si>
  <si>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</si>
  <si>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</si>
  <si>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</si>
  <si>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</si>
  <si>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</si>
  <si>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</si>
  <si>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</si>
  <si>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</si>
  <si>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</si>
  <si>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</si>
  <si>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</si>
  <si>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</si>
  <si>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</si>
  <si>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</si>
  <si>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</si>
  <si>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</si>
  <si>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</si>
  <si>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</si>
  <si>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</si>
  <si>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</si>
  <si>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</si>
  <si>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</si>
  <si>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</si>
  <si>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</si>
  <si>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</si>
  <si>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</si>
  <si>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</si>
  <si>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</si>
  <si>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</si>
  <si>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</si>
  <si>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</si>
  <si>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</si>
  <si>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</si>
  <si>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</si>
  <si>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</si>
  <si>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</si>
  <si>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</si>
  <si>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</si>
  <si>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</si>
  <si>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</si>
  <si>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</si>
  <si>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</si>
  <si>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</si>
  <si>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</si>
  <si>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</si>
  <si>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</si>
  <si>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</si>
  <si>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</si>
  <si>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</si>
  <si>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</si>
  <si>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</si>
  <si>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</si>
  <si>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</si>
  <si>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</si>
  <si>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</si>
  <si>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</si>
  <si>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</si>
  <si>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</si>
  <si>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</si>
  <si>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</si>
  <si>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</si>
  <si>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</si>
  <si>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</si>
  <si>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</si>
  <si>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</si>
  <si>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</si>
  <si>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</si>
  <si>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</si>
  <si>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</si>
  <si>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</si>
  <si>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</si>
  <si>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</si>
  <si>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</si>
  <si>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</si>
  <si>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</si>
  <si>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</si>
  <si>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</si>
  <si>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</si>
  <si>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</si>
  <si>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</si>
  <si>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</si>
  <si>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</si>
  <si>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</si>
  <si>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</si>
  <si>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</si>
  <si>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</si>
  <si>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</si>
  <si>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</si>
  <si>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</si>
  <si>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</si>
  <si>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</si>
  <si>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</si>
  <si>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</si>
  <si>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</si>
  <si>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</si>
  <si>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</si>
  <si>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</si>
  <si>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</si>
  <si>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</si>
  <si>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</si>
  <si>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</si>
  <si>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</si>
  <si>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</si>
  <si>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</si>
  <si>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</si>
  <si>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</si>
  <si>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</si>
  <si>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</si>
  <si>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</si>
  <si>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</si>
  <si>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</si>
  <si>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</si>
  <si>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</si>
  <si>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</si>
  <si>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</si>
  <si>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</si>
  <si>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</si>
  <si>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</si>
  <si>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</si>
  <si>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</si>
  <si>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</si>
  <si>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</si>
  <si>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</si>
  <si>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</si>
  <si>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</si>
  <si>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</si>
  <si>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</si>
  <si>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</si>
  <si>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</si>
  <si>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</si>
  <si>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</si>
  <si>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</si>
  <si>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</si>
  <si>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</si>
  <si>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</si>
  <si>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</si>
  <si>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</si>
  <si>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</si>
  <si>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</si>
  <si>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</si>
  <si>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</si>
  <si>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</si>
  <si>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</si>
  <si>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</si>
  <si>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</si>
  <si>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</si>
  <si>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</si>
  <si>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</si>
  <si>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</si>
  <si>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</si>
  <si>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</si>
  <si>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</si>
  <si>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</si>
  <si>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</si>
  <si>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</si>
  <si>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</si>
  <si>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</si>
  <si>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</si>
  <si>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</si>
  <si>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</si>
  <si>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</si>
  <si>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</si>
  <si>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</si>
  <si>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</si>
  <si>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</si>
  <si>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</si>
  <si>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</si>
  <si>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</si>
  <si>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</si>
  <si>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</si>
  <si>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</si>
  <si>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</si>
  <si>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</si>
  <si>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</si>
  <si>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</si>
  <si>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</si>
  <si>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</si>
  <si>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</si>
  <si>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</si>
  <si>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</si>
  <si>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</si>
  <si>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</si>
  <si>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</si>
  <si>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</si>
  <si>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</si>
  <si>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</si>
  <si>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</si>
  <si>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</si>
  <si>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</si>
  <si>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</si>
  <si>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</si>
  <si>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</si>
  <si>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</si>
  <si>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</si>
  <si>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</si>
  <si>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</si>
  <si>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</si>
  <si>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</si>
  <si>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</si>
  <si>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</si>
  <si>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</si>
  <si>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</si>
  <si>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</si>
  <si>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</si>
  <si>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</si>
  <si>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</si>
  <si>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</si>
  <si>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</si>
  <si>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</si>
  <si>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</si>
  <si>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</si>
  <si>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</si>
  <si>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</si>
  <si>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</si>
  <si>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</si>
  <si>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</si>
  <si>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</si>
  <si>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</si>
  <si>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</si>
  <si>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</si>
  <si>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</si>
  <si>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</si>
  <si>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</si>
  <si>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</si>
  <si>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</si>
  <si>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</si>
  <si>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</si>
  <si>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</si>
  <si>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</si>
  <si>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</si>
  <si>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</si>
  <si>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</si>
  <si>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</si>
  <si>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</si>
  <si>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</si>
  <si>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</si>
  <si>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</si>
  <si>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</si>
  <si>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</si>
  <si>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</si>
  <si>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</si>
  <si>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</si>
  <si>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</si>
  <si>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</si>
  <si>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</si>
  <si>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</si>
  <si>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</si>
  <si>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</si>
  <si>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</si>
  <si>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</si>
  <si>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</si>
  <si>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</si>
  <si>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</si>
  <si>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</si>
  <si>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</si>
  <si>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</si>
  <si>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</si>
  <si>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</si>
  <si>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</si>
  <si>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</si>
  <si>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</si>
  <si>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</si>
  <si>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</si>
  <si>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</si>
  <si>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</si>
  <si>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</si>
  <si>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</si>
  <si>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</si>
  <si>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</si>
  <si>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</si>
  <si>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</si>
  <si>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</si>
  <si>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</si>
  <si>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</si>
  <si>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</si>
  <si>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</si>
  <si>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</si>
  <si>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</si>
  <si>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</si>
  <si>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</si>
  <si>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</si>
  <si>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</si>
  <si>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</si>
  <si>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</si>
  <si>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</si>
  <si>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</si>
  <si>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</si>
  <si>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</si>
  <si>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</si>
  <si>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</si>
  <si>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</si>
  <si>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</si>
  <si>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</si>
  <si>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</si>
  <si>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</si>
  <si>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</si>
  <si>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</si>
  <si>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</si>
  <si>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</si>
  <si>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</si>
  <si>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</si>
  <si>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</si>
  <si>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</si>
  <si>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</si>
  <si>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</si>
  <si>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</si>
  <si>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</si>
  <si>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</si>
  <si>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</si>
  <si>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</si>
  <si>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</si>
  <si>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</si>
  <si>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</si>
  <si>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</si>
  <si>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</si>
  <si>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</si>
  <si>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</si>
  <si>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</si>
  <si>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</si>
  <si>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</si>
  <si>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</si>
  <si>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</si>
  <si>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</si>
  <si>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</si>
  <si>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</si>
  <si>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</si>
  <si>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</si>
  <si>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</si>
  <si>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</si>
  <si>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</si>
  <si>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</si>
  <si>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</si>
  <si>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</si>
  <si>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</si>
  <si>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</si>
  <si>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</si>
  <si>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</si>
  <si>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</si>
  <si>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</si>
  <si>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</si>
  <si>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</si>
  <si>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</si>
  <si>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</si>
  <si>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</si>
  <si>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</si>
  <si>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</si>
  <si>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</si>
  <si>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</si>
  <si>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</si>
  <si>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</si>
  <si>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</si>
  <si>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</si>
  <si>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</si>
  <si>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</si>
  <si>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</si>
  <si>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</si>
  <si>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</si>
  <si>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</si>
  <si>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</si>
  <si>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</si>
  <si>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</si>
  <si>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</si>
  <si>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</si>
  <si>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</si>
  <si>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</si>
  <si>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</si>
  <si>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</si>
  <si>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</si>
  <si>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</si>
  <si>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</si>
  <si>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</si>
  <si>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</si>
  <si>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</si>
  <si>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</si>
  <si>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</si>
  <si>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</si>
  <si>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</si>
  <si>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</si>
  <si>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</si>
  <si>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</si>
  <si>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</si>
  <si>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</si>
  <si>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</si>
  <si>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</si>
  <si>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</si>
  <si>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</si>
  <si>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</si>
  <si>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</si>
  <si>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</si>
  <si>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</si>
  <si>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</si>
  <si>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</si>
  <si>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</si>
  <si>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</si>
  <si>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</si>
  <si>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</si>
  <si>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</si>
  <si>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</si>
  <si>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</si>
  <si>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</si>
  <si>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</si>
  <si>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</si>
  <si>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</si>
  <si>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</si>
  <si>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</si>
  <si>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</si>
  <si>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</si>
  <si>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</si>
  <si>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</si>
  <si>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</si>
  <si>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</si>
  <si>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</si>
  <si>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</si>
  <si>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</si>
  <si>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</si>
  <si>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</si>
  <si>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</si>
  <si>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</si>
  <si>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</si>
  <si>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</si>
  <si>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</si>
  <si>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</si>
  <si>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</si>
  <si>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</si>
  <si>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</si>
  <si>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</si>
  <si>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</si>
  <si>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</si>
  <si>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</si>
  <si>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</si>
  <si>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</si>
  <si>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</si>
  <si>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</si>
  <si>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</si>
  <si>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</si>
  <si>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</si>
  <si>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</si>
  <si>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</si>
  <si>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</si>
  <si>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</si>
  <si>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</si>
  <si>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</si>
  <si>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</si>
  <si>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</si>
  <si>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</si>
  <si>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</si>
  <si>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</si>
  <si>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</si>
  <si>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</si>
  <si>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</si>
  <si>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</si>
  <si>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</si>
  <si>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</si>
  <si>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</si>
  <si>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</si>
  <si>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</si>
  <si>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</si>
  <si>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</si>
  <si>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</si>
  <si>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</si>
  <si>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</si>
  <si>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</si>
  <si>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new</t>
  </si>
  <si>
    <t>Status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</si>
  <si>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</si>
  <si>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</si>
  <si>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</si>
  <si>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</si>
  <si>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</si>
  <si>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</si>
  <si>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</si>
  <si>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</si>
  <si>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</si>
  <si>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</si>
  <si>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</si>
  <si>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</si>
  <si>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</si>
  <si>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</si>
  <si>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</si>
  <si>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</si>
  <si>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</si>
  <si>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</si>
  <si>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</si>
  <si>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</si>
  <si>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</si>
  <si>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</si>
  <si>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</si>
  <si>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</si>
  <si>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</si>
  <si>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</si>
  <si>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</si>
  <si>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</si>
  <si>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</si>
  <si>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</si>
  <si>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</si>
  <si>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</si>
  <si>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</si>
  <si>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</si>
  <si>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</si>
  <si>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</si>
  <si>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</si>
  <si>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</si>
  <si>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</si>
  <si>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</si>
  <si>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</si>
  <si>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</si>
  <si>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</si>
  <si>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</si>
  <si>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</si>
  <si>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</si>
  <si>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</si>
  <si>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</si>
  <si>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</si>
  <si>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</si>
  <si>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</si>
  <si>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</si>
  <si>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</si>
  <si>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</si>
  <si>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</si>
  <si>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</si>
  <si>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</si>
  <si>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</si>
  <si>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</si>
  <si>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</si>
  <si>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Mobile Assets</t>
  </si>
  <si>
    <t>Profiler Moorings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</si>
  <si>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</si>
  <si>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</si>
  <si>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</si>
  <si>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</si>
  <si>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</si>
  <si>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</si>
  <si>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</si>
  <si>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</si>
  <si>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</si>
  <si>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</si>
  <si>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Missing in SAF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</si>
  <si>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</si>
  <si>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</si>
  <si>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</si>
  <si>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</si>
  <si>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</si>
  <si>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</si>
  <si>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</si>
  <si>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</si>
  <si>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</si>
  <si>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</si>
  <si>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</si>
  <si>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</si>
  <si>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</si>
  <si>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</si>
  <si>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</si>
  <si>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</si>
  <si>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</si>
  <si>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</si>
  <si>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</si>
  <si>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</si>
  <si>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</si>
  <si>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</si>
  <si>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</si>
  <si>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</si>
  <si>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</si>
  <si>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</si>
  <si>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</si>
  <si>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</si>
  <si>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</si>
  <si>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</si>
  <si>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</si>
  <si>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</si>
  <si>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</si>
  <si>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</si>
  <si>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</si>
  <si>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</si>
  <si>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</si>
  <si>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</si>
  <si>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</si>
  <si>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</si>
  <si>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</si>
  <si>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</si>
  <si>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</si>
  <si>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</si>
  <si>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</si>
  <si>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</si>
  <si>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</si>
  <si>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</si>
  <si>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</si>
  <si>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</si>
  <si>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</si>
  <si>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</si>
  <si>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</si>
  <si>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</si>
  <si>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</si>
  <si>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</si>
  <si>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</si>
  <si>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</si>
  <si>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</si>
  <si>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</si>
  <si>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</si>
  <si>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</si>
  <si>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</si>
  <si>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</si>
  <si>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</si>
  <si>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</si>
  <si>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</si>
  <si>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</si>
  <si>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</si>
  <si>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</si>
  <si>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</si>
  <si>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</si>
  <si>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</si>
  <si>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</si>
  <si>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N/A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</si>
  <si>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</si>
  <si>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</si>
  <si>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</si>
  <si>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</si>
  <si>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</si>
  <si>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</si>
  <si>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</si>
  <si>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</si>
  <si>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</si>
  <si>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</si>
  <si>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</si>
  <si>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</si>
  <si>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</si>
  <si>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</si>
  <si>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</si>
  <si>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</si>
  <si>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</si>
  <si>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</si>
  <si>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</si>
  <si>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</si>
  <si>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</si>
  <si>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</si>
  <si>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</si>
  <si>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</si>
  <si>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</si>
  <si>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</si>
  <si>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</si>
  <si>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</si>
  <si>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</si>
  <si>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</si>
  <si>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</si>
  <si>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</si>
  <si>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</si>
  <si>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</si>
  <si>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</si>
  <si>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</si>
  <si>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</si>
  <si>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</si>
  <si>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</si>
  <si>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</si>
  <si>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</si>
  <si>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</si>
  <si>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</si>
  <si>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</si>
  <si>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</si>
  <si>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</si>
  <si>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</si>
  <si>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</si>
  <si>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</si>
  <si>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</si>
  <si>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</si>
  <si>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</si>
  <si>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</si>
  <si>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</si>
  <si>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</si>
  <si>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</si>
  <si>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</si>
  <si>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</si>
  <si>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</si>
  <si>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</si>
  <si>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</si>
  <si>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</si>
  <si>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</si>
  <si>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</si>
  <si>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</si>
  <si>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</si>
  <si>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</si>
  <si>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</si>
  <si>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</si>
  <si>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</si>
  <si>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</si>
  <si>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</si>
  <si>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</si>
  <si>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</si>
  <si>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</si>
  <si>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</si>
  <si>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</si>
  <si>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</si>
  <si>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</si>
  <si>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</si>
  <si>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</si>
  <si>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</si>
  <si>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</si>
  <si>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</si>
  <si>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</si>
  <si>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</si>
  <si>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</si>
  <si>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</si>
  <si>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</si>
  <si>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</si>
  <si>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</si>
  <si>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</si>
  <si>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</si>
  <si>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</si>
  <si>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</si>
  <si>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</si>
  <si>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</si>
  <si>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</si>
  <si>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</si>
  <si>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</si>
  <si>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</si>
  <si>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</si>
  <si>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</si>
  <si>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</si>
  <si>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</si>
  <si>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</si>
  <si>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</si>
  <si>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</si>
  <si>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</si>
  <si>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</si>
  <si>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</si>
  <si>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</si>
  <si>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</si>
  <si>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</si>
  <si>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</si>
  <si>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</si>
  <si>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</si>
  <si>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</si>
  <si>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</si>
  <si>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</si>
  <si>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</si>
  <si>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</si>
  <si>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Mesoscale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</si>
  <si>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</si>
  <si>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</si>
  <si>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</si>
  <si>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</si>
  <si>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</si>
  <si>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</si>
  <si>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</si>
  <si>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</si>
  <si>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</si>
  <si>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Pull Mode?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</si>
  <si>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</si>
  <si>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</si>
  <si>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</si>
  <si>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</si>
  <si>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</si>
  <si>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</si>
  <si>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</si>
  <si>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</si>
  <si>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</si>
  <si>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</si>
  <si>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</si>
  <si>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</si>
  <si>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</si>
  <si>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</si>
  <si>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</si>
  <si>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</si>
  <si>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</si>
  <si>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</si>
  <si>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</si>
  <si>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</si>
  <si>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</si>
  <si>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</si>
  <si>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</si>
  <si>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</si>
  <si>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</si>
  <si>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</si>
  <si>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</si>
  <si>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</si>
  <si>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</si>
  <si>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</si>
  <si>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</si>
  <si>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</si>
  <si>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</si>
  <si>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</si>
  <si>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</si>
  <si>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</si>
  <si>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</si>
  <si>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</si>
  <si>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</si>
  <si>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</si>
  <si>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</si>
  <si>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</si>
  <si>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</si>
  <si>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</si>
  <si>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</si>
  <si>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</si>
  <si>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</si>
  <si>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</si>
  <si>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</si>
  <si>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</si>
  <si>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</si>
  <si>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</si>
  <si>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</si>
  <si>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</si>
  <si>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</si>
  <si>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</si>
  <si>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</si>
  <si>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</si>
  <si>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</si>
  <si>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</si>
  <si>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</si>
  <si>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</si>
  <si>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</si>
  <si>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</si>
  <si>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</si>
  <si>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</si>
  <si>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</si>
  <si>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</si>
  <si>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</si>
  <si>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</si>
  <si>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</si>
  <si>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</si>
  <si>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</si>
  <si>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</si>
  <si>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</si>
  <si>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</si>
  <si>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</si>
  <si>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</si>
  <si>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</si>
  <si>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</si>
  <si>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</si>
  <si>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</si>
  <si>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</si>
  <si>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</si>
  <si>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</si>
  <si>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</si>
  <si>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</si>
  <si>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</si>
  <si>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</si>
  <si>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</si>
  <si>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</si>
  <si>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</si>
  <si>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</si>
  <si>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</si>
  <si>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</si>
  <si>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</si>
  <si>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</si>
  <si>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</si>
  <si>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</si>
  <si>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</si>
  <si>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</si>
  <si>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</si>
  <si>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</si>
  <si>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</si>
  <si>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</si>
  <si>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</si>
  <si>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</si>
  <si>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</si>
  <si>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</si>
  <si>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</si>
  <si>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</si>
  <si>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</si>
  <si>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</si>
  <si>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</si>
  <si>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</si>
  <si>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</si>
  <si>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</si>
  <si>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</si>
  <si>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</si>
  <si>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</si>
  <si>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</si>
  <si>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</si>
  <si>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</si>
  <si>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</si>
  <si>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</si>
  <si>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</si>
  <si>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</si>
  <si>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</si>
  <si>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</si>
  <si>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</si>
  <si>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</si>
  <si>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</si>
  <si>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</si>
  <si>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</si>
  <si>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</si>
  <si>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</si>
  <si>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</si>
  <si>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</si>
  <si>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</si>
  <si>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</si>
  <si>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</si>
  <si>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</si>
  <si>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</si>
  <si>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</si>
  <si>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</si>
  <si>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</si>
  <si>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</si>
  <si>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</si>
  <si>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</si>
  <si>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</si>
  <si>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</si>
  <si>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</si>
  <si>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</si>
  <si>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</si>
  <si>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</si>
  <si>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</si>
  <si>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</si>
  <si>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</si>
  <si>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</si>
  <si>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</si>
  <si>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</si>
  <si>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</si>
  <si>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</si>
  <si>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</si>
  <si>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</si>
  <si>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</si>
  <si>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</si>
  <si>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</si>
  <si>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</si>
  <si>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</si>
  <si>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</si>
  <si>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</si>
  <si>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</si>
  <si>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</si>
  <si>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</si>
  <si>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</si>
  <si>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</si>
  <si>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</si>
  <si>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</si>
  <si>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</si>
  <si>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</si>
  <si>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</si>
  <si>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</si>
  <si>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</si>
  <si>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</si>
  <si>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</si>
  <si>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</si>
  <si>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</si>
  <si>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</si>
  <si>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</si>
  <si>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</si>
  <si>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</si>
  <si>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</si>
  <si>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</si>
  <si>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</si>
  <si>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</si>
  <si>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</si>
  <si>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</si>
  <si>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</si>
  <si>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</si>
  <si>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</si>
  <si>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</si>
  <si>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</si>
  <si>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</si>
  <si>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</si>
  <si>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</si>
  <si>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</si>
  <si>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</si>
  <si>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Array Comp Name</t>
  </si>
  <si>
    <t>Mobile Zone</t>
  </si>
  <si>
    <t>Central Inshore</t>
  </si>
  <si>
    <t>Central Offshore</t>
  </si>
  <si>
    <t>Hydrate Ridge Slope Base</t>
  </si>
  <si>
    <r>
      <rPr>
        <sz val="12"/>
        <color theme="1"/>
        <rFont val="Calibri"/>
        <family val="2"/>
        <scheme val="minor"/>
      </rPr>
      <t xml:space="preserve">Hydrate Ridge </t>
    </r>
    <r>
      <rPr>
        <sz val="12"/>
        <color theme="1"/>
        <rFont val="Calibri"/>
        <family val="2"/>
        <scheme val="minor"/>
      </rPr>
      <t>Slope Base</t>
    </r>
  </si>
  <si>
    <t>Axial Ashes</t>
  </si>
  <si>
    <t>Axial Central Caldera</t>
  </si>
  <si>
    <t>Axial Eastern Caldera</t>
  </si>
  <si>
    <t>Axial International District 1</t>
  </si>
  <si>
    <t>Axial International District 2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</si>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</sst>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m/d/yy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8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4" fontId="0" fillId="0" borderId="0" xfId="0" applyNumberFormat="1"/>
    <xf numFmtId="0" fontId="7" fillId="0" borderId="0" xfId="0" applyFont="1"/>
    <xf numFmtId="49" fontId="0" fillId="0" borderId="0" xfId="0" applyNumberFormat="1"/>
    <xf numFmtId="49" fontId="3" fillId="0" borderId="0" xfId="0" applyNumberFormat="1" applyFont="1"/>
    <xf numFmtId="0" fontId="2" fillId="3" borderId="0" xfId="25"/>
    <xf numFmtId="0" fontId="3" fillId="3" borderId="0" xfId="25" applyFont="1"/>
    <xf numFmtId="0" fontId="2" fillId="2" borderId="0" xfId="24"/>
    <xf numFmtId="0" fontId="3" fillId="2" borderId="0" xfId="24" applyFont="1"/>
    <xf numFmtId="0" fontId="4" fillId="0" borderId="0" xfId="1"/>
    <xf numFmtId="0" fontId="8" fillId="0" borderId="0" xfId="1" applyFont="1"/>
    <xf numFmtId="0" fontId="3" fillId="3" borderId="0" xfId="25" applyFont="1" applyAlignment="1">
      <alignment horizontal="left"/>
    </xf>
    <xf numFmtId="0" fontId="2" fillId="3" borderId="0" xfId="25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3" fillId="4" borderId="0" xfId="0" applyFont="1" applyFill="1"/>
    <xf numFmtId="49" fontId="0" fillId="5" borderId="0" xfId="0" applyNumberFormat="1" applyFill="1"/>
    <xf numFmtId="165" fontId="3" fillId="6" borderId="0" xfId="0" applyNumberFormat="1" applyFont="1" applyFill="1" applyBorder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ont="1" applyFill="1" applyBorder="1" applyAlignment="1">
      <alignment horizontal="right"/>
    </xf>
    <xf numFmtId="165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5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3" fillId="4" borderId="0" xfId="0" applyNumberFormat="1" applyFont="1" applyFill="1"/>
    <xf numFmtId="0" fontId="0" fillId="5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86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314</v>
      </c>
      <c r="B1" s="1" t="s">
        <v>101</v>
      </c>
      <c r="C1" s="1" t="s">
        <v>649</v>
      </c>
      <c r="D1" s="1" t="s">
        <v>659</v>
      </c>
    </row>
    <row r="2" spans="1:4">
      <c r="A2" t="s">
        <v>27</v>
      </c>
      <c r="B2" t="s">
        <v>653</v>
      </c>
      <c r="C2" t="s">
        <v>654</v>
      </c>
      <c r="D2" t="s">
        <v>655</v>
      </c>
    </row>
    <row r="3" spans="1:4">
      <c r="A3" t="s">
        <v>7</v>
      </c>
      <c r="B3" t="s">
        <v>656</v>
      </c>
      <c r="C3" t="s">
        <v>657</v>
      </c>
      <c r="D3" t="s">
        <v>658</v>
      </c>
    </row>
    <row r="4" spans="1:4">
      <c r="A4" t="s">
        <v>436</v>
      </c>
      <c r="B4" t="s">
        <v>650</v>
      </c>
      <c r="C4" t="s">
        <v>651</v>
      </c>
      <c r="D4" t="s">
        <v>652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baseColWidth="10" defaultRowHeight="15" x14ac:dyDescent="0"/>
  <cols>
    <col min="1" max="1" width="9.6640625" bestFit="1" customWidth="1"/>
    <col min="2" max="2" width="49.6640625" bestFit="1" customWidth="1"/>
    <col min="3" max="3" width="18.33203125" bestFit="1" customWidth="1"/>
    <col min="4" max="4" width="50" bestFit="1" customWidth="1"/>
  </cols>
  <sheetData>
    <row r="1" spans="1:4" s="1" customFormat="1">
      <c r="A1" s="1" t="s">
        <v>314</v>
      </c>
      <c r="B1" s="1" t="s">
        <v>101</v>
      </c>
      <c r="C1" s="1" t="s">
        <v>2</v>
      </c>
      <c r="D1" s="1" t="s">
        <v>110</v>
      </c>
    </row>
    <row r="2" spans="1:4">
      <c r="A2" t="s">
        <v>5</v>
      </c>
      <c r="B2" t="s">
        <v>88</v>
      </c>
      <c r="C2" t="s">
        <v>6</v>
      </c>
      <c r="D2" t="s">
        <v>119</v>
      </c>
    </row>
    <row r="3" spans="1:4">
      <c r="A3" t="s">
        <v>9</v>
      </c>
      <c r="B3" t="s">
        <v>89</v>
      </c>
      <c r="C3" t="s">
        <v>6</v>
      </c>
      <c r="D3" t="s">
        <v>119</v>
      </c>
    </row>
    <row r="4" spans="1:4">
      <c r="A4" t="s">
        <v>11</v>
      </c>
      <c r="B4" t="s">
        <v>90</v>
      </c>
      <c r="C4" t="s">
        <v>12</v>
      </c>
      <c r="D4" t="s">
        <v>130</v>
      </c>
    </row>
    <row r="5" spans="1:4">
      <c r="A5" t="s">
        <v>14</v>
      </c>
      <c r="B5" t="s">
        <v>91</v>
      </c>
      <c r="C5" t="s">
        <v>15</v>
      </c>
      <c r="D5" t="s">
        <v>136</v>
      </c>
    </row>
    <row r="6" spans="1:4">
      <c r="A6" t="s">
        <v>24</v>
      </c>
      <c r="B6" t="s">
        <v>92</v>
      </c>
      <c r="C6" t="s">
        <v>6</v>
      </c>
      <c r="D6" t="s">
        <v>119</v>
      </c>
    </row>
    <row r="7" spans="1:4">
      <c r="A7" t="s">
        <v>39</v>
      </c>
      <c r="B7" t="s">
        <v>93</v>
      </c>
      <c r="C7" t="s">
        <v>40</v>
      </c>
      <c r="D7" t="s">
        <v>200</v>
      </c>
    </row>
    <row r="8" spans="1:4">
      <c r="A8" t="s">
        <v>54</v>
      </c>
      <c r="B8" t="s">
        <v>94</v>
      </c>
      <c r="C8" t="s">
        <v>55</v>
      </c>
      <c r="D8" t="s">
        <v>237</v>
      </c>
    </row>
    <row r="9" spans="1:4">
      <c r="A9" t="s">
        <v>57</v>
      </c>
      <c r="B9" t="s">
        <v>95</v>
      </c>
      <c r="C9" t="s">
        <v>58</v>
      </c>
      <c r="D9" t="s">
        <v>247</v>
      </c>
    </row>
    <row r="10" spans="1:4">
      <c r="A10" t="s">
        <v>61</v>
      </c>
      <c r="B10" t="s">
        <v>96</v>
      </c>
      <c r="C10" t="s">
        <v>62</v>
      </c>
      <c r="D10" t="s">
        <v>259</v>
      </c>
    </row>
    <row r="11" spans="1:4">
      <c r="A11" t="s">
        <v>64</v>
      </c>
      <c r="B11" t="s">
        <v>97</v>
      </c>
      <c r="C11" t="s">
        <v>12</v>
      </c>
      <c r="D11" t="s">
        <v>130</v>
      </c>
    </row>
    <row r="12" spans="1:4">
      <c r="A12" t="s">
        <v>67</v>
      </c>
      <c r="B12" t="s">
        <v>98</v>
      </c>
      <c r="C12" t="s">
        <v>12</v>
      </c>
      <c r="D12" t="s">
        <v>130</v>
      </c>
    </row>
    <row r="13" spans="1:4">
      <c r="A13" t="s">
        <v>77</v>
      </c>
      <c r="B13" t="s">
        <v>99</v>
      </c>
      <c r="C13" t="s">
        <v>12</v>
      </c>
      <c r="D13" t="s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100</v>
      </c>
      <c r="B1" s="1" t="s">
        <v>478</v>
      </c>
      <c r="C1" s="1" t="s">
        <v>558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483</v>
      </c>
      <c r="I1" s="1" t="s">
        <v>106</v>
      </c>
      <c r="J1" s="1" t="s">
        <v>103</v>
      </c>
      <c r="K1" s="1" t="s">
        <v>108</v>
      </c>
      <c r="L1" s="1" t="s">
        <v>107</v>
      </c>
      <c r="M1" s="1" t="s">
        <v>109</v>
      </c>
    </row>
    <row r="2" spans="1:13">
      <c r="A2" t="s">
        <v>112</v>
      </c>
      <c r="B2" t="s">
        <v>511</v>
      </c>
      <c r="C2" t="s">
        <v>512</v>
      </c>
      <c r="D2" t="s">
        <v>486</v>
      </c>
      <c r="E2" t="s">
        <v>513</v>
      </c>
      <c r="F2" t="s">
        <v>514</v>
      </c>
      <c r="G2" t="s">
        <v>515</v>
      </c>
      <c r="H2" t="s">
        <v>490</v>
      </c>
      <c r="I2" t="s">
        <v>116</v>
      </c>
      <c r="J2" t="s">
        <v>113</v>
      </c>
      <c r="K2" t="s">
        <v>117</v>
      </c>
      <c r="L2" t="s">
        <v>5</v>
      </c>
      <c r="M2" t="s">
        <v>118</v>
      </c>
    </row>
    <row r="3" spans="1:13">
      <c r="A3" t="s">
        <v>121</v>
      </c>
      <c r="B3" t="s">
        <v>511</v>
      </c>
      <c r="C3" t="s">
        <v>512</v>
      </c>
      <c r="D3" t="s">
        <v>533</v>
      </c>
      <c r="E3" t="s">
        <v>9</v>
      </c>
      <c r="F3" t="s">
        <v>522</v>
      </c>
      <c r="G3" t="s">
        <v>9</v>
      </c>
      <c r="H3" t="s">
        <v>534</v>
      </c>
      <c r="I3" t="s">
        <v>123</v>
      </c>
      <c r="J3" t="s">
        <v>122</v>
      </c>
      <c r="K3" t="s">
        <v>117</v>
      </c>
      <c r="L3" t="s">
        <v>9</v>
      </c>
      <c r="M3" t="s">
        <v>9</v>
      </c>
    </row>
    <row r="4" spans="1:13">
      <c r="A4" t="s">
        <v>125</v>
      </c>
      <c r="B4" t="s">
        <v>499</v>
      </c>
      <c r="C4" t="s">
        <v>543</v>
      </c>
      <c r="D4" t="s">
        <v>128</v>
      </c>
      <c r="E4" t="s">
        <v>535</v>
      </c>
      <c r="F4" t="s">
        <v>522</v>
      </c>
      <c r="G4" t="s">
        <v>536</v>
      </c>
      <c r="H4" t="s">
        <v>541</v>
      </c>
      <c r="I4" t="s">
        <v>128</v>
      </c>
      <c r="J4" t="s">
        <v>126</v>
      </c>
      <c r="K4" t="s">
        <v>129</v>
      </c>
      <c r="L4" t="s">
        <v>11</v>
      </c>
      <c r="M4" t="s">
        <v>129</v>
      </c>
    </row>
    <row r="5" spans="1:13">
      <c r="A5" t="s">
        <v>132</v>
      </c>
      <c r="B5" t="s">
        <v>499</v>
      </c>
      <c r="C5" t="s">
        <v>500</v>
      </c>
      <c r="D5" t="s">
        <v>501</v>
      </c>
      <c r="E5" t="s">
        <v>487</v>
      </c>
      <c r="F5" t="s">
        <v>502</v>
      </c>
      <c r="G5" t="s">
        <v>489</v>
      </c>
      <c r="H5" t="s">
        <v>490</v>
      </c>
      <c r="I5" t="s">
        <v>134</v>
      </c>
      <c r="J5" t="s">
        <v>133</v>
      </c>
      <c r="K5" t="s">
        <v>135</v>
      </c>
      <c r="L5" t="s">
        <v>14</v>
      </c>
      <c r="M5" t="s">
        <v>118</v>
      </c>
    </row>
    <row r="6" spans="1:13">
      <c r="A6" t="s">
        <v>138</v>
      </c>
      <c r="B6" t="s">
        <v>499</v>
      </c>
      <c r="C6" t="s">
        <v>500</v>
      </c>
      <c r="D6" t="s">
        <v>533</v>
      </c>
      <c r="E6" t="s">
        <v>535</v>
      </c>
      <c r="F6" t="s">
        <v>522</v>
      </c>
      <c r="G6" t="s">
        <v>536</v>
      </c>
      <c r="H6" t="s">
        <v>534</v>
      </c>
      <c r="I6" t="s">
        <v>123</v>
      </c>
      <c r="J6" t="s">
        <v>122</v>
      </c>
      <c r="K6" t="s">
        <v>129</v>
      </c>
      <c r="L6" t="s">
        <v>11</v>
      </c>
      <c r="M6" t="s">
        <v>129</v>
      </c>
    </row>
    <row r="7" spans="1:13">
      <c r="A7" t="s">
        <v>140</v>
      </c>
      <c r="B7" t="s">
        <v>503</v>
      </c>
      <c r="C7" t="s">
        <v>544</v>
      </c>
      <c r="D7" t="s">
        <v>128</v>
      </c>
      <c r="E7" t="s">
        <v>535</v>
      </c>
      <c r="F7" t="s">
        <v>522</v>
      </c>
      <c r="G7" t="s">
        <v>536</v>
      </c>
      <c r="H7" t="s">
        <v>541</v>
      </c>
      <c r="I7" t="s">
        <v>128</v>
      </c>
      <c r="J7" t="s">
        <v>126</v>
      </c>
      <c r="K7" t="s">
        <v>129</v>
      </c>
      <c r="L7" t="s">
        <v>11</v>
      </c>
      <c r="M7" t="s">
        <v>129</v>
      </c>
    </row>
    <row r="8" spans="1:13">
      <c r="A8" t="s">
        <v>278</v>
      </c>
      <c r="B8" t="s">
        <v>503</v>
      </c>
      <c r="C8" t="s">
        <v>504</v>
      </c>
      <c r="D8" t="s">
        <v>540</v>
      </c>
      <c r="E8" t="s">
        <v>535</v>
      </c>
      <c r="F8" t="s">
        <v>522</v>
      </c>
      <c r="G8" t="s">
        <v>536</v>
      </c>
      <c r="H8" t="s">
        <v>541</v>
      </c>
      <c r="I8" t="s">
        <v>540</v>
      </c>
      <c r="J8" t="s">
        <v>542</v>
      </c>
      <c r="K8" t="s">
        <v>129</v>
      </c>
      <c r="L8" t="s">
        <v>11</v>
      </c>
      <c r="M8" t="s">
        <v>129</v>
      </c>
    </row>
    <row r="9" spans="1:13">
      <c r="A9" t="s">
        <v>143</v>
      </c>
      <c r="B9" t="s">
        <v>503</v>
      </c>
      <c r="C9" t="s">
        <v>504</v>
      </c>
      <c r="D9" t="s">
        <v>501</v>
      </c>
      <c r="E9" t="s">
        <v>487</v>
      </c>
      <c r="F9" t="s">
        <v>502</v>
      </c>
      <c r="G9" t="s">
        <v>489</v>
      </c>
      <c r="H9" t="s">
        <v>490</v>
      </c>
      <c r="I9" t="s">
        <v>134</v>
      </c>
      <c r="J9" t="s">
        <v>133</v>
      </c>
      <c r="K9" t="s">
        <v>135</v>
      </c>
      <c r="L9" t="s">
        <v>14</v>
      </c>
      <c r="M9" t="s">
        <v>118</v>
      </c>
    </row>
    <row r="10" spans="1:13">
      <c r="A10" t="s">
        <v>545</v>
      </c>
      <c r="B10" t="s">
        <v>546</v>
      </c>
      <c r="D10" t="s">
        <v>236</v>
      </c>
      <c r="E10" t="s">
        <v>54</v>
      </c>
      <c r="F10" t="s">
        <v>522</v>
      </c>
      <c r="G10" t="s">
        <v>54</v>
      </c>
      <c r="H10" t="s">
        <v>522</v>
      </c>
      <c r="I10" t="s">
        <v>236</v>
      </c>
      <c r="J10" t="s">
        <v>27</v>
      </c>
      <c r="K10" t="s">
        <v>117</v>
      </c>
      <c r="L10" t="s">
        <v>54</v>
      </c>
      <c r="M10" t="s">
        <v>54</v>
      </c>
    </row>
    <row r="11" spans="1:13">
      <c r="A11" t="s">
        <v>145</v>
      </c>
      <c r="B11" t="s">
        <v>516</v>
      </c>
      <c r="C11" t="s">
        <v>517</v>
      </c>
      <c r="D11" t="s">
        <v>486</v>
      </c>
      <c r="E11" t="s">
        <v>513</v>
      </c>
      <c r="F11" t="s">
        <v>514</v>
      </c>
      <c r="G11" t="s">
        <v>515</v>
      </c>
      <c r="H11" t="s">
        <v>490</v>
      </c>
      <c r="I11" t="s">
        <v>116</v>
      </c>
      <c r="J11" t="s">
        <v>113</v>
      </c>
      <c r="K11" t="s">
        <v>117</v>
      </c>
      <c r="L11" t="s">
        <v>5</v>
      </c>
      <c r="M11" t="s">
        <v>118</v>
      </c>
    </row>
    <row r="12" spans="1:13">
      <c r="A12" t="s">
        <v>148</v>
      </c>
      <c r="B12" t="s">
        <v>516</v>
      </c>
      <c r="C12" t="s">
        <v>517</v>
      </c>
      <c r="D12" t="s">
        <v>533</v>
      </c>
      <c r="E12" t="s">
        <v>9</v>
      </c>
      <c r="F12" t="s">
        <v>522</v>
      </c>
      <c r="G12" t="s">
        <v>9</v>
      </c>
      <c r="H12" t="s">
        <v>534</v>
      </c>
      <c r="I12" t="s">
        <v>123</v>
      </c>
      <c r="J12" t="s">
        <v>122</v>
      </c>
      <c r="K12" t="s">
        <v>117</v>
      </c>
      <c r="L12" t="s">
        <v>9</v>
      </c>
      <c r="M12" t="s">
        <v>9</v>
      </c>
    </row>
    <row r="13" spans="1:13">
      <c r="A13" t="s">
        <v>150</v>
      </c>
      <c r="B13" t="s">
        <v>495</v>
      </c>
      <c r="C13" t="s">
        <v>496</v>
      </c>
      <c r="D13" t="s">
        <v>486</v>
      </c>
      <c r="E13" t="s">
        <v>487</v>
      </c>
      <c r="F13" t="s">
        <v>488</v>
      </c>
      <c r="G13" t="s">
        <v>489</v>
      </c>
      <c r="H13" t="s">
        <v>490</v>
      </c>
      <c r="I13" t="s">
        <v>153</v>
      </c>
      <c r="J13" t="s">
        <v>151</v>
      </c>
      <c r="K13" t="s">
        <v>154</v>
      </c>
      <c r="L13" t="s">
        <v>14</v>
      </c>
      <c r="M13" t="s">
        <v>118</v>
      </c>
    </row>
    <row r="14" spans="1:13">
      <c r="A14" t="s">
        <v>156</v>
      </c>
      <c r="B14" t="s">
        <v>495</v>
      </c>
      <c r="C14" t="s">
        <v>496</v>
      </c>
      <c r="D14" t="s">
        <v>533</v>
      </c>
      <c r="E14" t="s">
        <v>9</v>
      </c>
      <c r="F14" t="s">
        <v>522</v>
      </c>
      <c r="G14" t="s">
        <v>9</v>
      </c>
      <c r="H14" t="s">
        <v>534</v>
      </c>
      <c r="I14" t="s">
        <v>123</v>
      </c>
      <c r="J14" t="s">
        <v>122</v>
      </c>
      <c r="K14" t="s">
        <v>117</v>
      </c>
      <c r="L14" t="s">
        <v>9</v>
      </c>
      <c r="M14" t="s">
        <v>9</v>
      </c>
    </row>
    <row r="15" spans="1:13">
      <c r="A15" t="s">
        <v>158</v>
      </c>
      <c r="B15" t="s">
        <v>497</v>
      </c>
      <c r="C15" t="s">
        <v>498</v>
      </c>
      <c r="D15" t="s">
        <v>524</v>
      </c>
      <c r="E15" t="s">
        <v>525</v>
      </c>
      <c r="F15" t="s">
        <v>514</v>
      </c>
      <c r="G15" t="s">
        <v>526</v>
      </c>
      <c r="H15" t="s">
        <v>490</v>
      </c>
      <c r="I15" t="s">
        <v>161</v>
      </c>
      <c r="J15" t="s">
        <v>159</v>
      </c>
      <c r="K15" t="s">
        <v>117</v>
      </c>
      <c r="L15" t="s">
        <v>24</v>
      </c>
      <c r="M15" t="s">
        <v>118</v>
      </c>
    </row>
    <row r="16" spans="1:13">
      <c r="A16" t="s">
        <v>163</v>
      </c>
      <c r="B16" t="s">
        <v>497</v>
      </c>
      <c r="C16" t="s">
        <v>498</v>
      </c>
      <c r="D16" t="s">
        <v>486</v>
      </c>
      <c r="E16" t="s">
        <v>487</v>
      </c>
      <c r="F16" t="s">
        <v>488</v>
      </c>
      <c r="G16" t="s">
        <v>489</v>
      </c>
      <c r="H16" t="s">
        <v>490</v>
      </c>
      <c r="I16" t="s">
        <v>153</v>
      </c>
      <c r="J16" t="s">
        <v>151</v>
      </c>
      <c r="K16" t="s">
        <v>154</v>
      </c>
      <c r="L16" t="s">
        <v>14</v>
      </c>
      <c r="M16" t="s">
        <v>118</v>
      </c>
    </row>
    <row r="17" spans="1:13">
      <c r="A17" t="s">
        <v>165</v>
      </c>
      <c r="B17" t="s">
        <v>484</v>
      </c>
      <c r="C17" t="s">
        <v>485</v>
      </c>
      <c r="D17" t="s">
        <v>486</v>
      </c>
      <c r="E17" t="s">
        <v>487</v>
      </c>
      <c r="F17" t="s">
        <v>488</v>
      </c>
      <c r="G17" t="s">
        <v>489</v>
      </c>
      <c r="H17" t="s">
        <v>490</v>
      </c>
      <c r="I17" t="s">
        <v>153</v>
      </c>
      <c r="J17" t="s">
        <v>151</v>
      </c>
      <c r="K17" t="s">
        <v>154</v>
      </c>
      <c r="L17" t="s">
        <v>14</v>
      </c>
      <c r="M17" t="s">
        <v>118</v>
      </c>
    </row>
    <row r="18" spans="1:13">
      <c r="A18" t="s">
        <v>169</v>
      </c>
      <c r="B18" t="s">
        <v>537</v>
      </c>
      <c r="C18" t="s">
        <v>485</v>
      </c>
      <c r="D18" t="s">
        <v>533</v>
      </c>
      <c r="E18" t="s">
        <v>9</v>
      </c>
      <c r="F18" t="s">
        <v>522</v>
      </c>
      <c r="G18" t="s">
        <v>9</v>
      </c>
      <c r="H18" t="s">
        <v>534</v>
      </c>
      <c r="I18" t="s">
        <v>123</v>
      </c>
      <c r="J18" t="s">
        <v>122</v>
      </c>
      <c r="K18" t="s">
        <v>117</v>
      </c>
      <c r="L18" t="s">
        <v>9</v>
      </c>
      <c r="M18" t="s">
        <v>9</v>
      </c>
    </row>
    <row r="19" spans="1:13">
      <c r="A19" t="s">
        <v>171</v>
      </c>
      <c r="B19" t="s">
        <v>527</v>
      </c>
      <c r="C19" t="s">
        <v>528</v>
      </c>
      <c r="D19" t="s">
        <v>524</v>
      </c>
      <c r="E19" t="s">
        <v>525</v>
      </c>
      <c r="F19" t="s">
        <v>514</v>
      </c>
      <c r="G19" t="s">
        <v>526</v>
      </c>
      <c r="H19" t="s">
        <v>490</v>
      </c>
      <c r="I19" t="s">
        <v>161</v>
      </c>
      <c r="J19" t="s">
        <v>159</v>
      </c>
      <c r="K19" t="s">
        <v>117</v>
      </c>
      <c r="L19" t="s">
        <v>24</v>
      </c>
      <c r="M19" t="s">
        <v>118</v>
      </c>
    </row>
    <row r="20" spans="1:13">
      <c r="A20" t="s">
        <v>173</v>
      </c>
      <c r="B20" t="s">
        <v>529</v>
      </c>
      <c r="C20" t="s">
        <v>530</v>
      </c>
      <c r="D20" t="s">
        <v>524</v>
      </c>
      <c r="E20" t="s">
        <v>525</v>
      </c>
      <c r="F20" t="s">
        <v>514</v>
      </c>
      <c r="G20" t="s">
        <v>526</v>
      </c>
      <c r="H20" t="s">
        <v>490</v>
      </c>
      <c r="I20" t="s">
        <v>161</v>
      </c>
      <c r="J20" t="s">
        <v>159</v>
      </c>
      <c r="K20" t="s">
        <v>117</v>
      </c>
      <c r="L20" t="s">
        <v>24</v>
      </c>
      <c r="M20" t="s">
        <v>118</v>
      </c>
    </row>
    <row r="21" spans="1:13">
      <c r="A21" t="s">
        <v>175</v>
      </c>
      <c r="B21" t="s">
        <v>531</v>
      </c>
      <c r="C21" t="s">
        <v>492</v>
      </c>
      <c r="D21" t="s">
        <v>524</v>
      </c>
      <c r="E21" t="s">
        <v>525</v>
      </c>
      <c r="F21" t="s">
        <v>514</v>
      </c>
      <c r="G21" t="s">
        <v>526</v>
      </c>
      <c r="H21" t="s">
        <v>490</v>
      </c>
      <c r="I21" t="s">
        <v>161</v>
      </c>
      <c r="J21" t="s">
        <v>159</v>
      </c>
      <c r="K21" t="s">
        <v>117</v>
      </c>
      <c r="L21" t="s">
        <v>24</v>
      </c>
      <c r="M21" t="s">
        <v>118</v>
      </c>
    </row>
    <row r="22" spans="1:13">
      <c r="A22" t="s">
        <v>178</v>
      </c>
      <c r="B22" t="s">
        <v>532</v>
      </c>
      <c r="C22" t="s">
        <v>494</v>
      </c>
      <c r="D22" t="s">
        <v>524</v>
      </c>
      <c r="E22" t="s">
        <v>525</v>
      </c>
      <c r="F22" t="s">
        <v>514</v>
      </c>
      <c r="G22" t="s">
        <v>526</v>
      </c>
      <c r="H22" t="s">
        <v>490</v>
      </c>
      <c r="I22" t="s">
        <v>161</v>
      </c>
      <c r="J22" t="s">
        <v>159</v>
      </c>
      <c r="K22" t="s">
        <v>117</v>
      </c>
      <c r="L22" t="s">
        <v>24</v>
      </c>
      <c r="M22" t="s">
        <v>118</v>
      </c>
    </row>
    <row r="23" spans="1:13">
      <c r="A23" t="s">
        <v>181</v>
      </c>
      <c r="B23" t="s">
        <v>491</v>
      </c>
      <c r="C23" t="s">
        <v>492</v>
      </c>
      <c r="D23" t="s">
        <v>486</v>
      </c>
      <c r="E23" t="s">
        <v>487</v>
      </c>
      <c r="F23" t="s">
        <v>488</v>
      </c>
      <c r="G23" t="s">
        <v>489</v>
      </c>
      <c r="H23" t="s">
        <v>490</v>
      </c>
      <c r="I23" t="s">
        <v>153</v>
      </c>
      <c r="J23" t="s">
        <v>151</v>
      </c>
      <c r="K23" t="s">
        <v>154</v>
      </c>
      <c r="L23" t="s">
        <v>14</v>
      </c>
      <c r="M23" t="s">
        <v>118</v>
      </c>
    </row>
    <row r="24" spans="1:13">
      <c r="A24" t="s">
        <v>184</v>
      </c>
      <c r="B24" t="s">
        <v>491</v>
      </c>
      <c r="C24" t="s">
        <v>492</v>
      </c>
      <c r="D24" t="s">
        <v>533</v>
      </c>
      <c r="E24" t="s">
        <v>9</v>
      </c>
      <c r="F24" t="s">
        <v>522</v>
      </c>
      <c r="G24" t="s">
        <v>9</v>
      </c>
      <c r="H24" t="s">
        <v>534</v>
      </c>
      <c r="I24" t="s">
        <v>123</v>
      </c>
      <c r="J24" t="s">
        <v>122</v>
      </c>
      <c r="K24" t="s">
        <v>117</v>
      </c>
      <c r="L24" t="s">
        <v>9</v>
      </c>
      <c r="M24" t="s">
        <v>9</v>
      </c>
    </row>
    <row r="25" spans="1:13">
      <c r="A25" t="s">
        <v>186</v>
      </c>
      <c r="B25" t="s">
        <v>493</v>
      </c>
      <c r="C25" t="s">
        <v>494</v>
      </c>
      <c r="D25" t="s">
        <v>524</v>
      </c>
      <c r="E25" t="s">
        <v>525</v>
      </c>
      <c r="F25" t="s">
        <v>514</v>
      </c>
      <c r="G25" t="s">
        <v>526</v>
      </c>
      <c r="H25" t="s">
        <v>490</v>
      </c>
      <c r="I25" t="s">
        <v>161</v>
      </c>
      <c r="J25" t="s">
        <v>159</v>
      </c>
      <c r="K25" t="s">
        <v>117</v>
      </c>
      <c r="L25" t="s">
        <v>24</v>
      </c>
      <c r="M25" t="s">
        <v>118</v>
      </c>
    </row>
    <row r="26" spans="1:13">
      <c r="A26" t="s">
        <v>189</v>
      </c>
      <c r="B26" t="s">
        <v>493</v>
      </c>
      <c r="C26" t="s">
        <v>494</v>
      </c>
      <c r="D26" t="s">
        <v>486</v>
      </c>
      <c r="E26" t="s">
        <v>487</v>
      </c>
      <c r="F26" t="s">
        <v>488</v>
      </c>
      <c r="G26" t="s">
        <v>489</v>
      </c>
      <c r="H26" t="s">
        <v>490</v>
      </c>
      <c r="I26" t="s">
        <v>153</v>
      </c>
      <c r="J26" t="s">
        <v>151</v>
      </c>
      <c r="K26" t="s">
        <v>154</v>
      </c>
      <c r="L26" t="s">
        <v>14</v>
      </c>
      <c r="M26" t="s">
        <v>118</v>
      </c>
    </row>
    <row r="27" spans="1:13">
      <c r="A27" t="s">
        <v>547</v>
      </c>
      <c r="B27" t="s">
        <v>548</v>
      </c>
      <c r="D27" t="s">
        <v>246</v>
      </c>
      <c r="E27" t="s">
        <v>57</v>
      </c>
      <c r="F27" t="s">
        <v>522</v>
      </c>
      <c r="G27" t="s">
        <v>57</v>
      </c>
      <c r="H27" t="s">
        <v>522</v>
      </c>
      <c r="I27" t="s">
        <v>246</v>
      </c>
      <c r="J27" t="s">
        <v>245</v>
      </c>
      <c r="K27" t="s">
        <v>117</v>
      </c>
      <c r="L27" t="s">
        <v>57</v>
      </c>
      <c r="M27" t="s">
        <v>57</v>
      </c>
    </row>
    <row r="28" spans="1:13">
      <c r="A28" t="s">
        <v>549</v>
      </c>
      <c r="B28" t="s">
        <v>548</v>
      </c>
      <c r="D28" t="s">
        <v>236</v>
      </c>
      <c r="E28" t="s">
        <v>54</v>
      </c>
      <c r="F28" t="s">
        <v>522</v>
      </c>
      <c r="G28" t="s">
        <v>54</v>
      </c>
      <c r="H28" t="s">
        <v>522</v>
      </c>
      <c r="I28" t="s">
        <v>236</v>
      </c>
      <c r="J28" t="s">
        <v>27</v>
      </c>
      <c r="K28" t="s">
        <v>117</v>
      </c>
      <c r="L28" t="s">
        <v>54</v>
      </c>
      <c r="M28" t="s">
        <v>54</v>
      </c>
    </row>
    <row r="29" spans="1:13">
      <c r="A29" t="s">
        <v>191</v>
      </c>
      <c r="B29" t="s">
        <v>505</v>
      </c>
      <c r="C29" t="s">
        <v>506</v>
      </c>
      <c r="D29" t="s">
        <v>507</v>
      </c>
      <c r="E29" t="s">
        <v>487</v>
      </c>
      <c r="F29" t="s">
        <v>508</v>
      </c>
      <c r="G29" t="s">
        <v>489</v>
      </c>
      <c r="H29" t="s">
        <v>490</v>
      </c>
      <c r="I29" t="s">
        <v>134</v>
      </c>
      <c r="J29" t="s">
        <v>133</v>
      </c>
      <c r="K29" t="s">
        <v>135</v>
      </c>
      <c r="L29" t="s">
        <v>14</v>
      </c>
      <c r="M29" t="s">
        <v>118</v>
      </c>
    </row>
    <row r="30" spans="1:13">
      <c r="A30" t="s">
        <v>195</v>
      </c>
      <c r="B30" t="s">
        <v>505</v>
      </c>
      <c r="C30" t="s">
        <v>506</v>
      </c>
      <c r="D30" t="s">
        <v>538</v>
      </c>
      <c r="E30" t="s">
        <v>199</v>
      </c>
      <c r="F30" t="s">
        <v>522</v>
      </c>
      <c r="G30" t="s">
        <v>521</v>
      </c>
      <c r="H30" t="s">
        <v>522</v>
      </c>
      <c r="I30" t="s">
        <v>198</v>
      </c>
      <c r="J30" t="s">
        <v>196</v>
      </c>
      <c r="K30" t="s">
        <v>117</v>
      </c>
      <c r="L30" t="s">
        <v>39</v>
      </c>
      <c r="M30" t="s">
        <v>199</v>
      </c>
    </row>
    <row r="31" spans="1:13">
      <c r="A31" t="s">
        <v>202</v>
      </c>
      <c r="B31" t="s">
        <v>505</v>
      </c>
      <c r="C31" t="s">
        <v>506</v>
      </c>
      <c r="D31" t="s">
        <v>518</v>
      </c>
      <c r="E31" t="s">
        <v>519</v>
      </c>
      <c r="F31" t="s">
        <v>520</v>
      </c>
      <c r="G31" t="s">
        <v>521</v>
      </c>
      <c r="H31" t="s">
        <v>522</v>
      </c>
      <c r="I31" t="s">
        <v>204</v>
      </c>
      <c r="J31" t="s">
        <v>203</v>
      </c>
      <c r="K31" t="s">
        <v>117</v>
      </c>
      <c r="L31" t="s">
        <v>39</v>
      </c>
      <c r="M31" t="s">
        <v>205</v>
      </c>
    </row>
    <row r="32" spans="1:13">
      <c r="A32" t="s">
        <v>207</v>
      </c>
      <c r="B32" t="s">
        <v>505</v>
      </c>
      <c r="C32" t="s">
        <v>506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204</v>
      </c>
      <c r="J32" t="s">
        <v>203</v>
      </c>
      <c r="K32" t="s">
        <v>117</v>
      </c>
      <c r="L32" t="s">
        <v>39</v>
      </c>
      <c r="M32" t="s">
        <v>205</v>
      </c>
    </row>
    <row r="33" spans="1:13">
      <c r="A33" t="s">
        <v>550</v>
      </c>
      <c r="B33" t="s">
        <v>551</v>
      </c>
      <c r="D33" t="s">
        <v>258</v>
      </c>
      <c r="E33" t="s">
        <v>61</v>
      </c>
      <c r="F33" t="s">
        <v>522</v>
      </c>
      <c r="G33" t="s">
        <v>61</v>
      </c>
      <c r="H33" t="s">
        <v>522</v>
      </c>
      <c r="I33" t="s">
        <v>258</v>
      </c>
      <c r="J33" t="s">
        <v>257</v>
      </c>
      <c r="K33" t="s">
        <v>117</v>
      </c>
      <c r="L33" t="s">
        <v>61</v>
      </c>
      <c r="M33" t="s">
        <v>61</v>
      </c>
    </row>
    <row r="34" spans="1:13">
      <c r="A34" t="s">
        <v>209</v>
      </c>
      <c r="B34" t="s">
        <v>210</v>
      </c>
      <c r="C34" t="s">
        <v>509</v>
      </c>
      <c r="D34" t="s">
        <v>507</v>
      </c>
      <c r="E34" t="s">
        <v>487</v>
      </c>
      <c r="F34" t="s">
        <v>508</v>
      </c>
      <c r="G34" t="s">
        <v>489</v>
      </c>
      <c r="H34" t="s">
        <v>490</v>
      </c>
      <c r="I34" t="s">
        <v>134</v>
      </c>
      <c r="J34" t="s">
        <v>133</v>
      </c>
      <c r="K34" t="s">
        <v>135</v>
      </c>
      <c r="L34" t="s">
        <v>14</v>
      </c>
      <c r="M34" t="s">
        <v>118</v>
      </c>
    </row>
    <row r="35" spans="1:13">
      <c r="A35" t="s">
        <v>212</v>
      </c>
      <c r="B35" t="s">
        <v>210</v>
      </c>
      <c r="C35" t="s">
        <v>509</v>
      </c>
      <c r="D35" t="s">
        <v>538</v>
      </c>
      <c r="E35" t="s">
        <v>199</v>
      </c>
      <c r="F35" t="s">
        <v>522</v>
      </c>
      <c r="G35" t="s">
        <v>521</v>
      </c>
      <c r="H35" t="s">
        <v>522</v>
      </c>
      <c r="I35" t="s">
        <v>198</v>
      </c>
      <c r="J35" t="s">
        <v>196</v>
      </c>
      <c r="K35" t="s">
        <v>117</v>
      </c>
      <c r="L35" t="s">
        <v>39</v>
      </c>
      <c r="M35" t="s">
        <v>199</v>
      </c>
    </row>
    <row r="36" spans="1:13">
      <c r="A36" t="s">
        <v>214</v>
      </c>
      <c r="B36" t="s">
        <v>210</v>
      </c>
      <c r="C36" t="s">
        <v>509</v>
      </c>
      <c r="D36" t="s">
        <v>518</v>
      </c>
      <c r="E36" t="s">
        <v>519</v>
      </c>
      <c r="F36" t="s">
        <v>520</v>
      </c>
      <c r="G36" t="s">
        <v>521</v>
      </c>
      <c r="H36" t="s">
        <v>522</v>
      </c>
      <c r="I36" t="s">
        <v>204</v>
      </c>
      <c r="J36" t="s">
        <v>203</v>
      </c>
      <c r="K36" t="s">
        <v>117</v>
      </c>
      <c r="L36" t="s">
        <v>39</v>
      </c>
      <c r="M36" t="s">
        <v>205</v>
      </c>
    </row>
    <row r="37" spans="1:13">
      <c r="A37" t="s">
        <v>216</v>
      </c>
      <c r="B37" t="s">
        <v>210</v>
      </c>
      <c r="C37" t="s">
        <v>509</v>
      </c>
      <c r="D37" t="s">
        <v>518</v>
      </c>
      <c r="E37" t="s">
        <v>519</v>
      </c>
      <c r="F37" t="s">
        <v>520</v>
      </c>
      <c r="G37" t="s">
        <v>521</v>
      </c>
      <c r="H37" t="s">
        <v>522</v>
      </c>
      <c r="I37" t="s">
        <v>204</v>
      </c>
      <c r="J37" t="s">
        <v>203</v>
      </c>
      <c r="K37" t="s">
        <v>117</v>
      </c>
      <c r="L37" t="s">
        <v>39</v>
      </c>
      <c r="M37" t="s">
        <v>205</v>
      </c>
    </row>
    <row r="38" spans="1:13">
      <c r="A38" t="s">
        <v>552</v>
      </c>
      <c r="B38" t="s">
        <v>553</v>
      </c>
      <c r="D38" t="s">
        <v>258</v>
      </c>
      <c r="E38" t="s">
        <v>61</v>
      </c>
      <c r="F38" t="s">
        <v>522</v>
      </c>
      <c r="G38" t="s">
        <v>61</v>
      </c>
      <c r="H38" t="s">
        <v>522</v>
      </c>
      <c r="I38" t="s">
        <v>258</v>
      </c>
      <c r="J38" t="s">
        <v>257</v>
      </c>
      <c r="K38" t="s">
        <v>117</v>
      </c>
      <c r="L38" t="s">
        <v>61</v>
      </c>
      <c r="M38" t="s">
        <v>61</v>
      </c>
    </row>
    <row r="39" spans="1:13">
      <c r="A39" t="s">
        <v>218</v>
      </c>
      <c r="B39" t="s">
        <v>219</v>
      </c>
      <c r="C39" t="s">
        <v>523</v>
      </c>
      <c r="D39" t="s">
        <v>538</v>
      </c>
      <c r="E39" t="s">
        <v>199</v>
      </c>
      <c r="F39" t="s">
        <v>522</v>
      </c>
      <c r="G39" t="s">
        <v>521</v>
      </c>
      <c r="H39" t="s">
        <v>522</v>
      </c>
      <c r="I39" t="s">
        <v>198</v>
      </c>
      <c r="J39" t="s">
        <v>196</v>
      </c>
      <c r="K39" t="s">
        <v>117</v>
      </c>
      <c r="L39" t="s">
        <v>39</v>
      </c>
      <c r="M39" t="s">
        <v>199</v>
      </c>
    </row>
    <row r="40" spans="1:13">
      <c r="A40" t="s">
        <v>221</v>
      </c>
      <c r="B40" t="s">
        <v>219</v>
      </c>
      <c r="C40" t="s">
        <v>523</v>
      </c>
      <c r="D40" t="s">
        <v>518</v>
      </c>
      <c r="E40" t="s">
        <v>519</v>
      </c>
      <c r="F40" t="s">
        <v>520</v>
      </c>
      <c r="G40" t="s">
        <v>521</v>
      </c>
      <c r="H40" t="s">
        <v>522</v>
      </c>
      <c r="I40" t="s">
        <v>204</v>
      </c>
      <c r="J40" t="s">
        <v>203</v>
      </c>
      <c r="K40" t="s">
        <v>117</v>
      </c>
      <c r="L40" t="s">
        <v>39</v>
      </c>
      <c r="M40" t="s">
        <v>205</v>
      </c>
    </row>
    <row r="41" spans="1:13">
      <c r="A41" t="s">
        <v>223</v>
      </c>
      <c r="B41" t="s">
        <v>219</v>
      </c>
      <c r="C41" t="s">
        <v>523</v>
      </c>
      <c r="D41" t="s">
        <v>518</v>
      </c>
      <c r="E41" t="s">
        <v>519</v>
      </c>
      <c r="F41" t="s">
        <v>520</v>
      </c>
      <c r="G41" t="s">
        <v>521</v>
      </c>
      <c r="H41" t="s">
        <v>522</v>
      </c>
      <c r="I41" t="s">
        <v>204</v>
      </c>
      <c r="J41" t="s">
        <v>203</v>
      </c>
      <c r="K41" t="s">
        <v>117</v>
      </c>
      <c r="L41" t="s">
        <v>39</v>
      </c>
      <c r="M41" t="s">
        <v>205</v>
      </c>
    </row>
    <row r="42" spans="1:13">
      <c r="A42" t="s">
        <v>554</v>
      </c>
      <c r="B42" t="s">
        <v>555</v>
      </c>
      <c r="D42" t="s">
        <v>258</v>
      </c>
      <c r="E42" t="s">
        <v>61</v>
      </c>
      <c r="F42" t="s">
        <v>522</v>
      </c>
      <c r="G42" t="s">
        <v>61</v>
      </c>
      <c r="H42" t="s">
        <v>522</v>
      </c>
      <c r="I42" t="s">
        <v>258</v>
      </c>
      <c r="J42" t="s">
        <v>257</v>
      </c>
      <c r="K42" t="s">
        <v>117</v>
      </c>
      <c r="L42" t="s">
        <v>61</v>
      </c>
      <c r="M42" t="s">
        <v>61</v>
      </c>
    </row>
    <row r="43" spans="1:13">
      <c r="A43" t="s">
        <v>225</v>
      </c>
      <c r="B43" t="s">
        <v>226</v>
      </c>
      <c r="C43" t="s">
        <v>510</v>
      </c>
      <c r="D43" t="s">
        <v>507</v>
      </c>
      <c r="E43" t="s">
        <v>487</v>
      </c>
      <c r="F43" t="s">
        <v>508</v>
      </c>
      <c r="G43" t="s">
        <v>489</v>
      </c>
      <c r="H43" t="s">
        <v>490</v>
      </c>
      <c r="I43" t="s">
        <v>134</v>
      </c>
      <c r="J43" t="s">
        <v>133</v>
      </c>
      <c r="K43" t="s">
        <v>135</v>
      </c>
      <c r="L43" t="s">
        <v>14</v>
      </c>
      <c r="M43" t="s">
        <v>118</v>
      </c>
    </row>
    <row r="44" spans="1:13">
      <c r="A44" t="s">
        <v>228</v>
      </c>
      <c r="B44" t="s">
        <v>226</v>
      </c>
      <c r="C44" t="s">
        <v>510</v>
      </c>
      <c r="D44" t="s">
        <v>538</v>
      </c>
      <c r="E44" t="s">
        <v>199</v>
      </c>
      <c r="F44" t="s">
        <v>539</v>
      </c>
      <c r="G44" t="s">
        <v>521</v>
      </c>
      <c r="H44" t="s">
        <v>522</v>
      </c>
      <c r="I44" t="s">
        <v>198</v>
      </c>
      <c r="J44" t="s">
        <v>196</v>
      </c>
      <c r="K44" t="s">
        <v>117</v>
      </c>
      <c r="L44" t="s">
        <v>39</v>
      </c>
      <c r="M44" t="s">
        <v>199</v>
      </c>
    </row>
    <row r="45" spans="1:13">
      <c r="A45" t="s">
        <v>230</v>
      </c>
      <c r="B45" t="s">
        <v>226</v>
      </c>
      <c r="C45" t="s">
        <v>510</v>
      </c>
      <c r="D45" t="s">
        <v>518</v>
      </c>
      <c r="E45" t="s">
        <v>519</v>
      </c>
      <c r="F45" t="s">
        <v>520</v>
      </c>
      <c r="G45" t="s">
        <v>521</v>
      </c>
      <c r="H45" t="s">
        <v>522</v>
      </c>
      <c r="I45" t="s">
        <v>204</v>
      </c>
      <c r="J45" t="s">
        <v>203</v>
      </c>
      <c r="K45" t="s">
        <v>117</v>
      </c>
      <c r="L45" t="s">
        <v>39</v>
      </c>
      <c r="M45" t="s">
        <v>205</v>
      </c>
    </row>
    <row r="46" spans="1:13">
      <c r="A46" t="s">
        <v>232</v>
      </c>
      <c r="B46" t="s">
        <v>226</v>
      </c>
      <c r="C46" t="s">
        <v>510</v>
      </c>
      <c r="D46" t="s">
        <v>518</v>
      </c>
      <c r="E46" t="s">
        <v>519</v>
      </c>
      <c r="F46" t="s">
        <v>520</v>
      </c>
      <c r="G46" t="s">
        <v>521</v>
      </c>
      <c r="H46" t="s">
        <v>522</v>
      </c>
      <c r="I46" t="s">
        <v>204</v>
      </c>
      <c r="J46" t="s">
        <v>203</v>
      </c>
      <c r="K46" t="s">
        <v>117</v>
      </c>
      <c r="L46" t="s">
        <v>39</v>
      </c>
      <c r="M46" t="s">
        <v>205</v>
      </c>
    </row>
    <row r="47" spans="1:13">
      <c r="A47" t="s">
        <v>556</v>
      </c>
      <c r="B47" t="s">
        <v>557</v>
      </c>
      <c r="D47" t="s">
        <v>258</v>
      </c>
      <c r="E47" t="s">
        <v>61</v>
      </c>
      <c r="F47" t="s">
        <v>522</v>
      </c>
      <c r="G47" t="s">
        <v>61</v>
      </c>
      <c r="H47" t="s">
        <v>522</v>
      </c>
      <c r="I47" t="s">
        <v>258</v>
      </c>
      <c r="J47" t="s">
        <v>257</v>
      </c>
      <c r="K47" t="s">
        <v>117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5" sqref="I5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4"/>
    <col min="10" max="10" width="10.83203125" style="4"/>
    <col min="11" max="11" width="45" customWidth="1"/>
    <col min="12" max="12" width="20" customWidth="1"/>
    <col min="13" max="13" width="17.1640625" customWidth="1"/>
  </cols>
  <sheetData>
    <row r="1" spans="1:12" s="17" customFormat="1">
      <c r="A1" s="17" t="s">
        <v>662</v>
      </c>
      <c r="B1" s="17" t="s">
        <v>706</v>
      </c>
      <c r="C1" s="17" t="s">
        <v>660</v>
      </c>
      <c r="D1" s="17" t="s">
        <v>437</v>
      </c>
      <c r="E1" s="17" t="s">
        <v>664</v>
      </c>
      <c r="F1" s="17" t="s">
        <v>712</v>
      </c>
      <c r="G1" s="17" t="s">
        <v>708</v>
      </c>
      <c r="H1" s="27" t="s">
        <v>847</v>
      </c>
      <c r="I1" s="17" t="s">
        <v>678</v>
      </c>
      <c r="J1" s="27" t="s">
        <v>726</v>
      </c>
      <c r="K1" s="17" t="s">
        <v>709</v>
      </c>
      <c r="L1" s="17" t="s">
        <v>720</v>
      </c>
    </row>
    <row r="2" spans="1:12">
      <c r="A2" t="s">
        <v>679</v>
      </c>
      <c r="C2" t="s">
        <v>680</v>
      </c>
      <c r="E2" t="str">
        <f>C2&amp;D2</f>
        <v>SS</v>
      </c>
    </row>
    <row r="3" spans="1:12">
      <c r="A3" t="s">
        <v>661</v>
      </c>
      <c r="B3" t="s">
        <v>628</v>
      </c>
      <c r="C3" t="s">
        <v>663</v>
      </c>
      <c r="D3" t="s">
        <v>665</v>
      </c>
      <c r="E3" t="str">
        <f>B3&amp;C3&amp;D3</f>
        <v>RS01PN1A</v>
      </c>
      <c r="G3" t="str">
        <f>IF(ISBLANK(F3),"N/A",F3&amp;"-"&amp;C3&amp;D3)</f>
        <v>N/A</v>
      </c>
      <c r="H3" s="4" t="s">
        <v>851</v>
      </c>
      <c r="I3" t="s">
        <v>680</v>
      </c>
      <c r="J3" s="4" t="s">
        <v>848</v>
      </c>
    </row>
    <row r="4" spans="1:12">
      <c r="A4" t="s">
        <v>673</v>
      </c>
      <c r="B4" t="s">
        <v>628</v>
      </c>
      <c r="C4" t="s">
        <v>292</v>
      </c>
      <c r="D4" t="s">
        <v>667</v>
      </c>
      <c r="E4" t="str">
        <f t="shared" ref="E4:E42" si="0">B4&amp;C4&amp;D4</f>
        <v>RS01MJ01A</v>
      </c>
      <c r="F4" t="s">
        <v>291</v>
      </c>
      <c r="G4" t="str">
        <f>IF(ISBLANK(F4),"N/A",F4&amp;"-"&amp;C4&amp;D4)</f>
        <v>RS01SLBS-MJ01A</v>
      </c>
      <c r="H4" s="4" t="s">
        <v>440</v>
      </c>
      <c r="I4" t="s">
        <v>668</v>
      </c>
      <c r="J4" s="4" t="s">
        <v>462</v>
      </c>
    </row>
    <row r="5" spans="1:12">
      <c r="A5" t="s">
        <v>673</v>
      </c>
      <c r="B5" t="s">
        <v>628</v>
      </c>
      <c r="C5" t="s">
        <v>666</v>
      </c>
      <c r="D5" t="s">
        <v>667</v>
      </c>
      <c r="E5" t="str">
        <f t="shared" si="0"/>
        <v>RS01LV01A</v>
      </c>
      <c r="F5" s="25" t="s">
        <v>286</v>
      </c>
      <c r="G5" t="str">
        <f>IF(ISBLANK(F5),"N/A",F5&amp;"-"&amp;C5&amp;D5)</f>
        <v>RS01SBVM-LV01A</v>
      </c>
      <c r="H5" s="4" t="s">
        <v>440</v>
      </c>
      <c r="I5" t="s">
        <v>668</v>
      </c>
      <c r="J5" s="4" t="s">
        <v>443</v>
      </c>
      <c r="K5" t="s">
        <v>711</v>
      </c>
      <c r="L5" t="s">
        <v>853</v>
      </c>
    </row>
    <row r="6" spans="1:12">
      <c r="A6" t="s">
        <v>673</v>
      </c>
      <c r="B6" t="s">
        <v>628</v>
      </c>
      <c r="C6" t="s">
        <v>288</v>
      </c>
      <c r="D6" t="s">
        <v>667</v>
      </c>
      <c r="E6" t="str">
        <f t="shared" si="0"/>
        <v>RS01LJ01A</v>
      </c>
      <c r="F6" t="s">
        <v>286</v>
      </c>
      <c r="G6" t="str">
        <f>IF(ISBLANK(F6),"N/A",F6&amp;"-"&amp;C6&amp;D6)</f>
        <v>RS01SBVM-LJ01A</v>
      </c>
      <c r="H6" s="4" t="s">
        <v>440</v>
      </c>
      <c r="I6" t="s">
        <v>670</v>
      </c>
      <c r="J6" s="4" t="s">
        <v>451</v>
      </c>
    </row>
    <row r="7" spans="1:12">
      <c r="A7" t="s">
        <v>562</v>
      </c>
      <c r="B7" t="s">
        <v>628</v>
      </c>
      <c r="C7" t="s">
        <v>849</v>
      </c>
      <c r="D7" t="s">
        <v>667</v>
      </c>
      <c r="E7" t="str">
        <f>B7&amp;C7&amp;D7</f>
        <v>RS01PD01A</v>
      </c>
      <c r="I7" t="s">
        <v>670</v>
      </c>
      <c r="J7" s="4" t="s">
        <v>462</v>
      </c>
      <c r="K7" t="s">
        <v>850</v>
      </c>
      <c r="L7" t="s">
        <v>723</v>
      </c>
    </row>
    <row r="8" spans="1:12">
      <c r="A8" t="s">
        <v>562</v>
      </c>
      <c r="B8" t="s">
        <v>628</v>
      </c>
      <c r="C8" t="s">
        <v>279</v>
      </c>
      <c r="D8" t="s">
        <v>667</v>
      </c>
      <c r="E8" t="str">
        <f t="shared" si="0"/>
        <v>RS01DP01A</v>
      </c>
      <c r="F8" t="s">
        <v>286</v>
      </c>
      <c r="G8" t="str">
        <f t="shared" ref="G8:G18" si="1">IF(ISBLANK(F8),"N/A",F8&amp;"-"&amp;C8&amp;D8)</f>
        <v>RS01SBVM-DP01A</v>
      </c>
      <c r="I8" s="28" t="s">
        <v>670</v>
      </c>
    </row>
    <row r="9" spans="1:12">
      <c r="A9" t="s">
        <v>562</v>
      </c>
      <c r="B9" t="s">
        <v>628</v>
      </c>
      <c r="C9" t="s">
        <v>281</v>
      </c>
      <c r="D9" t="s">
        <v>667</v>
      </c>
      <c r="E9" t="str">
        <f t="shared" si="0"/>
        <v>RS01PC01A</v>
      </c>
      <c r="F9" t="s">
        <v>286</v>
      </c>
      <c r="G9" t="str">
        <f t="shared" si="1"/>
        <v>RS01SBVM-PC01A</v>
      </c>
      <c r="H9" s="4" t="s">
        <v>440</v>
      </c>
      <c r="I9" t="s">
        <v>670</v>
      </c>
      <c r="J9" s="4" t="s">
        <v>443</v>
      </c>
    </row>
    <row r="10" spans="1:12">
      <c r="A10" t="s">
        <v>562</v>
      </c>
      <c r="B10" t="s">
        <v>628</v>
      </c>
      <c r="C10" t="s">
        <v>669</v>
      </c>
      <c r="D10" t="s">
        <v>667</v>
      </c>
      <c r="E10" t="str">
        <f t="shared" si="0"/>
        <v>RS01SC01A</v>
      </c>
      <c r="F10" s="25" t="s">
        <v>286</v>
      </c>
      <c r="G10" t="str">
        <f t="shared" si="1"/>
        <v>RS01SBVM-SC01A</v>
      </c>
      <c r="H10" s="4" t="s">
        <v>440</v>
      </c>
      <c r="I10" t="s">
        <v>671</v>
      </c>
      <c r="J10" s="4" t="s">
        <v>443</v>
      </c>
      <c r="K10" t="s">
        <v>710</v>
      </c>
      <c r="L10" t="s">
        <v>853</v>
      </c>
    </row>
    <row r="11" spans="1:12">
      <c r="A11" t="s">
        <v>562</v>
      </c>
      <c r="B11" t="s">
        <v>628</v>
      </c>
      <c r="C11" t="s">
        <v>283</v>
      </c>
      <c r="D11" t="s">
        <v>667</v>
      </c>
      <c r="E11" t="str">
        <f t="shared" si="0"/>
        <v>RS01SF01A</v>
      </c>
      <c r="F11" t="s">
        <v>286</v>
      </c>
      <c r="G11" t="str">
        <f t="shared" si="1"/>
        <v>RS01SBVM-SF01A</v>
      </c>
      <c r="H11" s="4" t="s">
        <v>440</v>
      </c>
      <c r="I11" t="s">
        <v>672</v>
      </c>
      <c r="J11" s="4" t="s">
        <v>447</v>
      </c>
    </row>
    <row r="12" spans="1:12">
      <c r="A12" t="s">
        <v>661</v>
      </c>
      <c r="B12" t="s">
        <v>628</v>
      </c>
      <c r="C12" t="s">
        <v>663</v>
      </c>
      <c r="D12" t="s">
        <v>674</v>
      </c>
      <c r="E12" t="str">
        <f t="shared" si="0"/>
        <v>RS01PN1B</v>
      </c>
      <c r="G12" t="str">
        <f t="shared" si="1"/>
        <v>N/A</v>
      </c>
      <c r="H12" s="4" t="s">
        <v>851</v>
      </c>
      <c r="I12" t="s">
        <v>668</v>
      </c>
      <c r="J12" s="4" t="s">
        <v>852</v>
      </c>
    </row>
    <row r="13" spans="1:12">
      <c r="A13" t="s">
        <v>673</v>
      </c>
      <c r="B13" t="s">
        <v>628</v>
      </c>
      <c r="C13" t="s">
        <v>666</v>
      </c>
      <c r="D13" t="s">
        <v>675</v>
      </c>
      <c r="E13" t="str">
        <f t="shared" si="0"/>
        <v>RS01LV01B</v>
      </c>
      <c r="F13" s="25" t="s">
        <v>295</v>
      </c>
      <c r="G13" t="str">
        <f t="shared" si="1"/>
        <v>RS01SUM1-LV01B</v>
      </c>
      <c r="H13" s="4" t="s">
        <v>440</v>
      </c>
      <c r="I13" t="s">
        <v>676</v>
      </c>
      <c r="J13" s="4" t="s">
        <v>443</v>
      </c>
      <c r="K13" t="s">
        <v>711</v>
      </c>
      <c r="L13" t="s">
        <v>853</v>
      </c>
    </row>
    <row r="14" spans="1:12">
      <c r="A14" t="s">
        <v>673</v>
      </c>
      <c r="B14" t="s">
        <v>628</v>
      </c>
      <c r="C14" t="s">
        <v>292</v>
      </c>
      <c r="D14" t="s">
        <v>675</v>
      </c>
      <c r="E14" t="str">
        <f t="shared" si="0"/>
        <v>RS01MJ01B</v>
      </c>
      <c r="F14" t="s">
        <v>297</v>
      </c>
      <c r="G14" t="str">
        <f t="shared" si="1"/>
        <v>RS01SUM2-MJ01B</v>
      </c>
      <c r="H14" s="4" t="s">
        <v>440</v>
      </c>
      <c r="I14" t="s">
        <v>677</v>
      </c>
      <c r="J14" s="4" t="s">
        <v>443</v>
      </c>
    </row>
    <row r="15" spans="1:12">
      <c r="A15" t="s">
        <v>673</v>
      </c>
      <c r="B15" t="s">
        <v>628</v>
      </c>
      <c r="C15" t="s">
        <v>288</v>
      </c>
      <c r="D15" t="s">
        <v>675</v>
      </c>
      <c r="E15" t="str">
        <f t="shared" si="0"/>
        <v>RS01LJ01B</v>
      </c>
      <c r="F15" t="s">
        <v>295</v>
      </c>
      <c r="G15" t="str">
        <f t="shared" si="1"/>
        <v>RS01SUM1-LJ01B</v>
      </c>
      <c r="H15" s="4" t="s">
        <v>440</v>
      </c>
      <c r="I15" t="s">
        <v>677</v>
      </c>
      <c r="J15" s="4" t="s">
        <v>451</v>
      </c>
    </row>
    <row r="16" spans="1:12">
      <c r="A16" t="s">
        <v>661</v>
      </c>
      <c r="B16" t="s">
        <v>581</v>
      </c>
      <c r="C16" t="s">
        <v>663</v>
      </c>
      <c r="D16" t="s">
        <v>681</v>
      </c>
      <c r="E16" t="str">
        <f t="shared" si="0"/>
        <v>CE04PN1C</v>
      </c>
      <c r="G16" t="str">
        <f t="shared" si="1"/>
        <v>N/A</v>
      </c>
      <c r="H16" s="4" t="s">
        <v>851</v>
      </c>
      <c r="I16" t="s">
        <v>676</v>
      </c>
      <c r="J16" s="4" t="s">
        <v>852</v>
      </c>
    </row>
    <row r="17" spans="1:14">
      <c r="A17" t="s">
        <v>673</v>
      </c>
      <c r="B17" t="s">
        <v>581</v>
      </c>
      <c r="C17" t="s">
        <v>666</v>
      </c>
      <c r="D17" t="s">
        <v>682</v>
      </c>
      <c r="E17" t="str">
        <f t="shared" si="0"/>
        <v>CE04LV01C</v>
      </c>
      <c r="F17" s="25" t="s">
        <v>278</v>
      </c>
      <c r="G17" t="str">
        <f t="shared" si="1"/>
        <v>CE04OSHY-LV01C</v>
      </c>
      <c r="H17" s="4" t="s">
        <v>440</v>
      </c>
      <c r="I17" t="s">
        <v>683</v>
      </c>
      <c r="J17" s="4" t="s">
        <v>443</v>
      </c>
      <c r="K17" s="25" t="s">
        <v>845</v>
      </c>
      <c r="L17" t="s">
        <v>853</v>
      </c>
    </row>
    <row r="18" spans="1:14">
      <c r="A18" t="s">
        <v>673</v>
      </c>
      <c r="B18" t="s">
        <v>581</v>
      </c>
      <c r="C18" t="s">
        <v>288</v>
      </c>
      <c r="D18" t="s">
        <v>682</v>
      </c>
      <c r="E18" t="str">
        <f t="shared" si="0"/>
        <v>CE04LJ01C</v>
      </c>
      <c r="F18" t="s">
        <v>140</v>
      </c>
      <c r="G18" t="str">
        <f t="shared" si="1"/>
        <v>CE04OSBP-LJ01C</v>
      </c>
      <c r="H18" s="4" t="s">
        <v>440</v>
      </c>
      <c r="I18" t="s">
        <v>684</v>
      </c>
      <c r="J18" s="4" t="s">
        <v>451</v>
      </c>
    </row>
    <row r="19" spans="1:14">
      <c r="A19" t="s">
        <v>562</v>
      </c>
      <c r="B19" t="s">
        <v>581</v>
      </c>
      <c r="C19" t="s">
        <v>849</v>
      </c>
      <c r="D19" t="s">
        <v>675</v>
      </c>
      <c r="E19" t="str">
        <f t="shared" si="0"/>
        <v>CE04PD01B</v>
      </c>
      <c r="I19" t="s">
        <v>684</v>
      </c>
      <c r="J19" s="4" t="s">
        <v>462</v>
      </c>
    </row>
    <row r="20" spans="1:14">
      <c r="A20" t="s">
        <v>562</v>
      </c>
      <c r="B20" t="s">
        <v>581</v>
      </c>
      <c r="C20" t="s">
        <v>279</v>
      </c>
      <c r="D20" t="s">
        <v>675</v>
      </c>
      <c r="E20" t="str">
        <f t="shared" si="0"/>
        <v>CE04DP01B</v>
      </c>
      <c r="F20" t="s">
        <v>278</v>
      </c>
      <c r="G20" t="str">
        <f t="shared" ref="G20:G31" si="2">IF(ISBLANK(F20),"N/A",F20&amp;"-"&amp;C20&amp;D20)</f>
        <v>CE04OSHY-DP01B</v>
      </c>
      <c r="I20" s="28" t="s">
        <v>684</v>
      </c>
    </row>
    <row r="21" spans="1:14">
      <c r="A21" t="s">
        <v>562</v>
      </c>
      <c r="B21" t="s">
        <v>581</v>
      </c>
      <c r="C21" t="s">
        <v>281</v>
      </c>
      <c r="D21" t="s">
        <v>675</v>
      </c>
      <c r="E21" t="str">
        <f t="shared" si="0"/>
        <v>CE04PC01B</v>
      </c>
      <c r="F21" t="s">
        <v>278</v>
      </c>
      <c r="G21" t="str">
        <f t="shared" si="2"/>
        <v>CE04OSHY-PC01B</v>
      </c>
      <c r="H21" s="4" t="s">
        <v>440</v>
      </c>
      <c r="I21" t="s">
        <v>684</v>
      </c>
      <c r="J21" s="4" t="s">
        <v>443</v>
      </c>
    </row>
    <row r="22" spans="1:14">
      <c r="A22" t="s">
        <v>562</v>
      </c>
      <c r="B22" t="s">
        <v>581</v>
      </c>
      <c r="C22" t="s">
        <v>669</v>
      </c>
      <c r="D22" t="s">
        <v>675</v>
      </c>
      <c r="E22" t="str">
        <f t="shared" si="0"/>
        <v>CE04SC01B</v>
      </c>
      <c r="G22" t="str">
        <f t="shared" si="2"/>
        <v>N/A</v>
      </c>
      <c r="H22" s="4" t="s">
        <v>440</v>
      </c>
      <c r="I22" t="s">
        <v>685</v>
      </c>
      <c r="J22" s="4" t="s">
        <v>443</v>
      </c>
      <c r="K22" t="s">
        <v>710</v>
      </c>
    </row>
    <row r="23" spans="1:14">
      <c r="A23" t="s">
        <v>562</v>
      </c>
      <c r="B23" t="s">
        <v>581</v>
      </c>
      <c r="C23" t="s">
        <v>283</v>
      </c>
      <c r="D23" t="s">
        <v>675</v>
      </c>
      <c r="E23" t="str">
        <f t="shared" si="0"/>
        <v>CE04SF01B</v>
      </c>
      <c r="F23" t="s">
        <v>278</v>
      </c>
      <c r="G23" t="str">
        <f t="shared" si="2"/>
        <v>CE04OSHY-SF01B</v>
      </c>
      <c r="H23" s="4" t="s">
        <v>440</v>
      </c>
      <c r="I23" t="s">
        <v>686</v>
      </c>
      <c r="J23" s="4" t="s">
        <v>447</v>
      </c>
    </row>
    <row r="24" spans="1:14">
      <c r="A24" t="s">
        <v>661</v>
      </c>
      <c r="B24" t="s">
        <v>579</v>
      </c>
      <c r="C24" t="s">
        <v>663</v>
      </c>
      <c r="D24" t="s">
        <v>687</v>
      </c>
      <c r="E24" t="str">
        <f t="shared" si="0"/>
        <v>CE02PN1D</v>
      </c>
      <c r="G24" t="str">
        <f t="shared" si="2"/>
        <v>N/A</v>
      </c>
      <c r="H24" s="4" t="s">
        <v>851</v>
      </c>
      <c r="I24" t="s">
        <v>683</v>
      </c>
      <c r="J24" s="4" t="s">
        <v>852</v>
      </c>
    </row>
    <row r="25" spans="1:14">
      <c r="A25" t="s">
        <v>673</v>
      </c>
      <c r="B25" t="s">
        <v>579</v>
      </c>
      <c r="C25" t="s">
        <v>292</v>
      </c>
      <c r="D25" t="s">
        <v>682</v>
      </c>
      <c r="E25" t="str">
        <f t="shared" si="0"/>
        <v>CE02MJ01C</v>
      </c>
      <c r="F25" t="s">
        <v>125</v>
      </c>
      <c r="G25" t="str">
        <f t="shared" si="2"/>
        <v>CE02SHBP-MJ01C</v>
      </c>
      <c r="H25" s="4" t="s">
        <v>440</v>
      </c>
      <c r="I25" t="s">
        <v>690</v>
      </c>
      <c r="J25" s="4" t="s">
        <v>443</v>
      </c>
      <c r="K25" s="26"/>
    </row>
    <row r="26" spans="1:14">
      <c r="A26" t="s">
        <v>673</v>
      </c>
      <c r="B26" t="s">
        <v>579</v>
      </c>
      <c r="C26" t="s">
        <v>288</v>
      </c>
      <c r="D26" t="s">
        <v>688</v>
      </c>
      <c r="E26" t="str">
        <f t="shared" si="0"/>
        <v>CE02LJ01D</v>
      </c>
      <c r="F26" t="s">
        <v>125</v>
      </c>
      <c r="G26" t="str">
        <f t="shared" si="2"/>
        <v>CE02SHBP-LJ01D</v>
      </c>
      <c r="H26" s="4" t="s">
        <v>440</v>
      </c>
      <c r="I26" t="s">
        <v>689</v>
      </c>
      <c r="J26" s="4" t="s">
        <v>451</v>
      </c>
      <c r="K26" s="26"/>
    </row>
    <row r="27" spans="1:14">
      <c r="A27" t="s">
        <v>661</v>
      </c>
      <c r="B27" t="s">
        <v>707</v>
      </c>
      <c r="C27" t="s">
        <v>663</v>
      </c>
      <c r="D27" t="s">
        <v>691</v>
      </c>
      <c r="E27" t="str">
        <f t="shared" si="0"/>
        <v>RS05PN5A</v>
      </c>
      <c r="G27" t="str">
        <f t="shared" si="2"/>
        <v>N/A</v>
      </c>
      <c r="H27" s="4" t="s">
        <v>851</v>
      </c>
      <c r="I27" t="s">
        <v>680</v>
      </c>
      <c r="J27" s="4" t="s">
        <v>848</v>
      </c>
    </row>
    <row r="28" spans="1:14">
      <c r="A28" t="s">
        <v>661</v>
      </c>
      <c r="B28" t="s">
        <v>630</v>
      </c>
      <c r="C28" t="s">
        <v>663</v>
      </c>
      <c r="D28" t="s">
        <v>692</v>
      </c>
      <c r="E28" t="str">
        <f t="shared" si="0"/>
        <v>RS03PN3A</v>
      </c>
      <c r="G28" t="str">
        <f t="shared" si="2"/>
        <v>N/A</v>
      </c>
      <c r="H28" s="4" t="s">
        <v>851</v>
      </c>
      <c r="I28" t="s">
        <v>693</v>
      </c>
      <c r="J28" s="4" t="s">
        <v>852</v>
      </c>
    </row>
    <row r="29" spans="1:14">
      <c r="A29" t="s">
        <v>673</v>
      </c>
      <c r="B29" t="s">
        <v>630</v>
      </c>
      <c r="C29" t="s">
        <v>292</v>
      </c>
      <c r="D29" t="s">
        <v>694</v>
      </c>
      <c r="E29" t="str">
        <f t="shared" si="0"/>
        <v>RS03MJ03A</v>
      </c>
      <c r="F29" t="s">
        <v>303</v>
      </c>
      <c r="G29" t="str">
        <f t="shared" si="2"/>
        <v>RS03AXBS-MJ03A</v>
      </c>
      <c r="H29" s="4" t="s">
        <v>440</v>
      </c>
      <c r="I29" t="s">
        <v>695</v>
      </c>
      <c r="J29" s="4" t="s">
        <v>462</v>
      </c>
    </row>
    <row r="30" spans="1:14">
      <c r="A30" t="s">
        <v>673</v>
      </c>
      <c r="B30" t="s">
        <v>630</v>
      </c>
      <c r="C30" t="s">
        <v>666</v>
      </c>
      <c r="D30" t="s">
        <v>694</v>
      </c>
      <c r="E30" t="str">
        <f t="shared" si="0"/>
        <v>RS03LV03A</v>
      </c>
      <c r="F30" s="25" t="s">
        <v>305</v>
      </c>
      <c r="G30" t="str">
        <f t="shared" si="2"/>
        <v>RS03AXVM-LV03A</v>
      </c>
      <c r="H30" s="4" t="s">
        <v>440</v>
      </c>
      <c r="I30" t="s">
        <v>695</v>
      </c>
      <c r="J30" s="4" t="s">
        <v>443</v>
      </c>
      <c r="K30" t="s">
        <v>711</v>
      </c>
      <c r="L30" t="s">
        <v>853</v>
      </c>
      <c r="N30" t="s">
        <v>713</v>
      </c>
    </row>
    <row r="31" spans="1:14">
      <c r="A31" t="s">
        <v>673</v>
      </c>
      <c r="B31" t="s">
        <v>630</v>
      </c>
      <c r="C31" t="s">
        <v>288</v>
      </c>
      <c r="D31" t="s">
        <v>694</v>
      </c>
      <c r="E31" t="str">
        <f t="shared" si="0"/>
        <v>RS03LJ03A</v>
      </c>
      <c r="F31" t="s">
        <v>305</v>
      </c>
      <c r="G31" t="str">
        <f t="shared" si="2"/>
        <v>RS03AXVM-LJ03A</v>
      </c>
      <c r="H31" s="4" t="s">
        <v>440</v>
      </c>
      <c r="I31" t="s">
        <v>696</v>
      </c>
      <c r="J31" s="4" t="s">
        <v>451</v>
      </c>
      <c r="N31" t="s">
        <v>714</v>
      </c>
    </row>
    <row r="32" spans="1:14">
      <c r="A32" t="s">
        <v>562</v>
      </c>
      <c r="B32" t="s">
        <v>630</v>
      </c>
      <c r="C32" t="s">
        <v>849</v>
      </c>
      <c r="D32" t="s">
        <v>694</v>
      </c>
      <c r="E32" t="str">
        <f t="shared" si="0"/>
        <v>RS03PD03A</v>
      </c>
      <c r="I32" t="s">
        <v>696</v>
      </c>
      <c r="J32" s="4" t="s">
        <v>462</v>
      </c>
      <c r="N32" t="s">
        <v>715</v>
      </c>
    </row>
    <row r="33" spans="1:14">
      <c r="A33" t="s">
        <v>562</v>
      </c>
      <c r="B33" t="s">
        <v>630</v>
      </c>
      <c r="C33" t="s">
        <v>279</v>
      </c>
      <c r="D33" t="s">
        <v>694</v>
      </c>
      <c r="E33" t="str">
        <f t="shared" si="0"/>
        <v>RS03DP03A</v>
      </c>
      <c r="F33" t="s">
        <v>305</v>
      </c>
      <c r="G33" t="str">
        <f t="shared" ref="G33:G43" si="3">IF(ISBLANK(F33),"N/A",F33&amp;"-"&amp;C33&amp;D33)</f>
        <v>RS03AXVM-DP03A</v>
      </c>
      <c r="I33" s="28" t="s">
        <v>696</v>
      </c>
      <c r="N33" t="s">
        <v>716</v>
      </c>
    </row>
    <row r="34" spans="1:14">
      <c r="A34" t="s">
        <v>562</v>
      </c>
      <c r="B34" t="s">
        <v>630</v>
      </c>
      <c r="C34" t="s">
        <v>281</v>
      </c>
      <c r="D34" t="s">
        <v>694</v>
      </c>
      <c r="E34" t="str">
        <f t="shared" si="0"/>
        <v>RS03PC03A</v>
      </c>
      <c r="F34" t="s">
        <v>305</v>
      </c>
      <c r="G34" t="str">
        <f t="shared" si="3"/>
        <v>RS03AXVM-PC03A</v>
      </c>
      <c r="H34" s="4" t="s">
        <v>440</v>
      </c>
      <c r="I34" t="s">
        <v>696</v>
      </c>
      <c r="J34" s="4" t="s">
        <v>443</v>
      </c>
      <c r="N34" t="s">
        <v>717</v>
      </c>
    </row>
    <row r="35" spans="1:14">
      <c r="A35" t="s">
        <v>562</v>
      </c>
      <c r="B35" t="s">
        <v>630</v>
      </c>
      <c r="C35" t="s">
        <v>669</v>
      </c>
      <c r="D35" t="s">
        <v>694</v>
      </c>
      <c r="E35" t="str">
        <f t="shared" si="0"/>
        <v>RS03SC03A</v>
      </c>
      <c r="F35" s="25" t="s">
        <v>305</v>
      </c>
      <c r="G35" t="str">
        <f t="shared" si="3"/>
        <v>RS03AXVM-SC03A</v>
      </c>
      <c r="H35" s="4" t="s">
        <v>440</v>
      </c>
      <c r="I35" t="s">
        <v>697</v>
      </c>
      <c r="J35" s="4" t="s">
        <v>443</v>
      </c>
      <c r="K35" t="s">
        <v>710</v>
      </c>
      <c r="L35" t="s">
        <v>853</v>
      </c>
      <c r="N35" t="s">
        <v>718</v>
      </c>
    </row>
    <row r="36" spans="1:14">
      <c r="A36" t="s">
        <v>562</v>
      </c>
      <c r="B36" t="s">
        <v>630</v>
      </c>
      <c r="C36" t="s">
        <v>283</v>
      </c>
      <c r="D36" t="s">
        <v>694</v>
      </c>
      <c r="E36" t="str">
        <f t="shared" si="0"/>
        <v>RS03SF03A</v>
      </c>
      <c r="F36" t="s">
        <v>305</v>
      </c>
      <c r="G36" t="str">
        <f t="shared" si="3"/>
        <v>RS03AXVM-SF03A</v>
      </c>
      <c r="H36" s="4" t="s">
        <v>440</v>
      </c>
      <c r="I36" t="s">
        <v>698</v>
      </c>
      <c r="J36" s="4" t="s">
        <v>447</v>
      </c>
      <c r="N36" t="s">
        <v>719</v>
      </c>
    </row>
    <row r="37" spans="1:14">
      <c r="A37" t="s">
        <v>661</v>
      </c>
      <c r="B37" t="s">
        <v>630</v>
      </c>
      <c r="C37" t="s">
        <v>663</v>
      </c>
      <c r="D37" t="s">
        <v>699</v>
      </c>
      <c r="E37" t="str">
        <f t="shared" si="0"/>
        <v>RS03PN3B</v>
      </c>
      <c r="G37" t="str">
        <f t="shared" si="3"/>
        <v>N/A</v>
      </c>
      <c r="H37" s="4" t="s">
        <v>851</v>
      </c>
      <c r="I37" t="s">
        <v>695</v>
      </c>
      <c r="J37" s="4" t="s">
        <v>852</v>
      </c>
    </row>
    <row r="38" spans="1:14">
      <c r="A38" t="s">
        <v>673</v>
      </c>
      <c r="B38" t="s">
        <v>630</v>
      </c>
      <c r="C38" t="s">
        <v>292</v>
      </c>
      <c r="D38" t="s">
        <v>700</v>
      </c>
      <c r="E38" t="str">
        <f t="shared" si="0"/>
        <v>RS03MJ03B</v>
      </c>
      <c r="F38" t="s">
        <v>299</v>
      </c>
      <c r="G38" t="str">
        <f t="shared" si="3"/>
        <v>RS03ASHS-MJ03B</v>
      </c>
      <c r="H38" s="4" t="s">
        <v>440</v>
      </c>
      <c r="I38" t="s">
        <v>701</v>
      </c>
      <c r="J38" s="4" t="s">
        <v>443</v>
      </c>
    </row>
    <row r="39" spans="1:14">
      <c r="A39" t="s">
        <v>673</v>
      </c>
      <c r="B39" t="s">
        <v>630</v>
      </c>
      <c r="C39" t="s">
        <v>292</v>
      </c>
      <c r="D39" t="s">
        <v>702</v>
      </c>
      <c r="E39" t="str">
        <f t="shared" si="0"/>
        <v>RS03MJ03C</v>
      </c>
      <c r="F39" t="s">
        <v>311</v>
      </c>
      <c r="G39" t="str">
        <f t="shared" si="3"/>
        <v>RS03INT1-MJ03C</v>
      </c>
      <c r="H39" s="4" t="s">
        <v>440</v>
      </c>
      <c r="I39" t="s">
        <v>701</v>
      </c>
      <c r="J39" s="4" t="s">
        <v>462</v>
      </c>
    </row>
    <row r="40" spans="1:14">
      <c r="A40" t="s">
        <v>673</v>
      </c>
      <c r="B40" t="s">
        <v>630</v>
      </c>
      <c r="C40" t="s">
        <v>292</v>
      </c>
      <c r="D40" t="s">
        <v>703</v>
      </c>
      <c r="E40" t="str">
        <f t="shared" si="0"/>
        <v>RS03MJ03D</v>
      </c>
      <c r="F40" t="s">
        <v>313</v>
      </c>
      <c r="G40" t="str">
        <f t="shared" si="3"/>
        <v>RS03INT2-MJ03D</v>
      </c>
      <c r="H40" s="4" t="s">
        <v>440</v>
      </c>
      <c r="I40" t="s">
        <v>701</v>
      </c>
      <c r="J40" s="4" t="s">
        <v>447</v>
      </c>
    </row>
    <row r="41" spans="1:14">
      <c r="A41" t="s">
        <v>673</v>
      </c>
      <c r="B41" t="s">
        <v>630</v>
      </c>
      <c r="C41" t="s">
        <v>292</v>
      </c>
      <c r="D41" t="s">
        <v>704</v>
      </c>
      <c r="E41" t="str">
        <f t="shared" si="0"/>
        <v>RS03MJ03E</v>
      </c>
      <c r="F41" t="s">
        <v>309</v>
      </c>
      <c r="G41" t="str">
        <f t="shared" si="3"/>
        <v>RS03ECAL-MJ03E</v>
      </c>
      <c r="H41" s="4" t="s">
        <v>440</v>
      </c>
      <c r="I41" t="s">
        <v>701</v>
      </c>
      <c r="J41" s="4" t="s">
        <v>451</v>
      </c>
    </row>
    <row r="42" spans="1:14">
      <c r="A42" t="s">
        <v>673</v>
      </c>
      <c r="B42" t="s">
        <v>630</v>
      </c>
      <c r="C42" t="s">
        <v>292</v>
      </c>
      <c r="D42" t="s">
        <v>705</v>
      </c>
      <c r="E42" t="str">
        <f t="shared" si="0"/>
        <v>RS03MJ03F</v>
      </c>
      <c r="F42" t="s">
        <v>307</v>
      </c>
      <c r="G42" t="str">
        <f t="shared" si="3"/>
        <v>RS03CCAL-MJ03F</v>
      </c>
      <c r="H42" s="4" t="s">
        <v>440</v>
      </c>
      <c r="I42" t="s">
        <v>701</v>
      </c>
      <c r="J42" s="4" t="s">
        <v>440</v>
      </c>
    </row>
    <row r="43" spans="1:14">
      <c r="A43" t="s">
        <v>562</v>
      </c>
      <c r="B43" t="s">
        <v>630</v>
      </c>
      <c r="C43" t="s">
        <v>300</v>
      </c>
      <c r="D43" t="s">
        <v>694</v>
      </c>
      <c r="E43" t="str">
        <f>B43&amp;C43&amp;D43</f>
        <v>RS03ID03A</v>
      </c>
      <c r="F43" t="s">
        <v>299</v>
      </c>
      <c r="G43" t="str">
        <f t="shared" si="3"/>
        <v>RS03ASHS-ID03A</v>
      </c>
      <c r="I43" t="s">
        <v>701</v>
      </c>
      <c r="J43" s="4" t="s">
        <v>452</v>
      </c>
      <c r="K43" s="25" t="s">
        <v>846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" sqref="D2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" customFormat="1">
      <c r="A1" s="1" t="s">
        <v>100</v>
      </c>
      <c r="B1" s="1" t="s">
        <v>633</v>
      </c>
      <c r="C1" s="7" t="s">
        <v>101</v>
      </c>
      <c r="D1" s="7" t="s">
        <v>843</v>
      </c>
      <c r="E1" s="1" t="s">
        <v>430</v>
      </c>
      <c r="F1" s="1" t="s">
        <v>720</v>
      </c>
    </row>
    <row r="2" spans="1:6">
      <c r="A2" t="s">
        <v>431</v>
      </c>
      <c r="B2" t="s">
        <v>559</v>
      </c>
      <c r="C2" s="16" t="s">
        <v>114</v>
      </c>
      <c r="D2" s="16" t="s">
        <v>1057</v>
      </c>
      <c r="E2" t="s">
        <v>7</v>
      </c>
    </row>
    <row r="3" spans="1:6">
      <c r="A3" t="s">
        <v>122</v>
      </c>
      <c r="B3" t="s">
        <v>560</v>
      </c>
      <c r="C3" s="16" t="s">
        <v>166</v>
      </c>
      <c r="D3" s="16" t="s">
        <v>1058</v>
      </c>
      <c r="E3" t="s">
        <v>27</v>
      </c>
    </row>
    <row r="4" spans="1:6">
      <c r="A4" t="s">
        <v>432</v>
      </c>
      <c r="B4" t="s">
        <v>192</v>
      </c>
      <c r="C4" s="6" t="s">
        <v>192</v>
      </c>
      <c r="D4" s="16" t="s">
        <v>1059</v>
      </c>
      <c r="E4" t="s">
        <v>27</v>
      </c>
    </row>
    <row r="5" spans="1:6">
      <c r="A5" t="s">
        <v>433</v>
      </c>
      <c r="B5" t="s">
        <v>210</v>
      </c>
      <c r="C5" s="6" t="s">
        <v>210</v>
      </c>
      <c r="D5" s="16" t="s">
        <v>1060</v>
      </c>
      <c r="E5" t="s">
        <v>27</v>
      </c>
    </row>
    <row r="6" spans="1:6">
      <c r="A6" t="s">
        <v>196</v>
      </c>
      <c r="B6" t="s">
        <v>219</v>
      </c>
      <c r="C6" s="6" t="s">
        <v>219</v>
      </c>
      <c r="D6" s="16" t="s">
        <v>1061</v>
      </c>
      <c r="E6" t="s">
        <v>27</v>
      </c>
    </row>
    <row r="7" spans="1:6">
      <c r="A7" t="s">
        <v>434</v>
      </c>
      <c r="B7" t="s">
        <v>226</v>
      </c>
      <c r="C7" s="6" t="s">
        <v>226</v>
      </c>
      <c r="D7" s="16" t="s">
        <v>1062</v>
      </c>
      <c r="E7" t="s">
        <v>27</v>
      </c>
    </row>
    <row r="8" spans="1:6">
      <c r="A8" t="s">
        <v>435</v>
      </c>
      <c r="B8" t="s">
        <v>287</v>
      </c>
      <c r="C8" s="6" t="s">
        <v>287</v>
      </c>
      <c r="D8" s="6" t="s">
        <v>287</v>
      </c>
      <c r="E8" t="s">
        <v>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" sqref="C2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18.33203125" customWidth="1"/>
    <col min="5" max="5" width="21.83203125" customWidth="1"/>
    <col min="6" max="7" width="37.83203125" customWidth="1"/>
    <col min="8" max="8" width="11.5" customWidth="1"/>
    <col min="11" max="11" width="24.1640625" bestFit="1" customWidth="1"/>
  </cols>
  <sheetData>
    <row r="1" spans="1:8" s="1" customFormat="1">
      <c r="A1" s="1" t="s">
        <v>100</v>
      </c>
      <c r="B1" s="1" t="s">
        <v>633</v>
      </c>
      <c r="C1" s="1" t="s">
        <v>104</v>
      </c>
      <c r="D1" s="1" t="s">
        <v>1063</v>
      </c>
      <c r="E1" s="7" t="s">
        <v>632</v>
      </c>
      <c r="F1" s="1" t="s">
        <v>636</v>
      </c>
      <c r="G1" s="1" t="s">
        <v>843</v>
      </c>
      <c r="H1" s="1" t="s">
        <v>720</v>
      </c>
    </row>
    <row r="2" spans="1:8">
      <c r="A2" t="s">
        <v>577</v>
      </c>
      <c r="B2" t="s">
        <v>578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6" t="s">
        <v>115</v>
      </c>
      <c r="F2" t="str">
        <f>C2 &amp; " " &amp; E2</f>
        <v>Coastal Endurance Oregon Inshore</v>
      </c>
      <c r="G2" t="str">
        <f>D2 &amp; " " &amp; E2</f>
        <v>Endurance Oregon Inshore</v>
      </c>
    </row>
    <row r="3" spans="1:8">
      <c r="A3" t="s">
        <v>579</v>
      </c>
      <c r="B3" t="s">
        <v>580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6" t="s">
        <v>127</v>
      </c>
      <c r="F3" t="str">
        <f t="shared" ref="F3:F32" si="0">C3 &amp; " " &amp; E3</f>
        <v>Coastal Endurance Oregon Shelf</v>
      </c>
      <c r="G3" t="str">
        <f t="shared" ref="G3:G32" si="1">D3 &amp; " " &amp; E3</f>
        <v>Endurance Oregon Shelf</v>
      </c>
    </row>
    <row r="4" spans="1:8">
      <c r="A4" t="s">
        <v>581</v>
      </c>
      <c r="B4" t="s">
        <v>582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6" t="s">
        <v>141</v>
      </c>
      <c r="F4" t="str">
        <f t="shared" si="0"/>
        <v>Coastal Endurance Oregon Offshore</v>
      </c>
      <c r="G4" t="str">
        <f t="shared" si="1"/>
        <v>Endurance Oregon Offshore</v>
      </c>
    </row>
    <row r="5" spans="1:8">
      <c r="A5" t="s">
        <v>583</v>
      </c>
      <c r="B5" t="s">
        <v>584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6" t="s">
        <v>634</v>
      </c>
      <c r="F5" t="str">
        <f t="shared" si="0"/>
        <v>Coastal Endurance Mobile Assets</v>
      </c>
      <c r="G5" t="str">
        <f t="shared" si="1"/>
        <v>Endurance Mobile Assets</v>
      </c>
    </row>
    <row r="6" spans="1:8">
      <c r="A6" t="s">
        <v>585</v>
      </c>
      <c r="B6" t="s">
        <v>586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6" t="s">
        <v>146</v>
      </c>
      <c r="F6" t="str">
        <f t="shared" si="0"/>
        <v>Coastal Endurance Washington Inshore</v>
      </c>
      <c r="G6" t="str">
        <f t="shared" si="1"/>
        <v>Endurance Washington Inshore</v>
      </c>
    </row>
    <row r="7" spans="1:8">
      <c r="A7" t="s">
        <v>587</v>
      </c>
      <c r="B7" t="s">
        <v>588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6" t="s">
        <v>152</v>
      </c>
      <c r="F7" t="str">
        <f t="shared" si="0"/>
        <v>Coastal Endurance Washington Shelf</v>
      </c>
      <c r="G7" t="str">
        <f t="shared" si="1"/>
        <v>Endurance Washington Shelf</v>
      </c>
    </row>
    <row r="8" spans="1:8">
      <c r="A8" t="s">
        <v>589</v>
      </c>
      <c r="B8" t="s">
        <v>590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6" t="s">
        <v>160</v>
      </c>
      <c r="F8" t="str">
        <f t="shared" si="0"/>
        <v>Coastal Endurance Washington Offshore</v>
      </c>
      <c r="G8" t="str">
        <f t="shared" si="1"/>
        <v>Endurance Washington Offshore</v>
      </c>
    </row>
    <row r="9" spans="1:8">
      <c r="A9" t="s">
        <v>591</v>
      </c>
      <c r="B9" t="s">
        <v>537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6" t="s">
        <v>167</v>
      </c>
      <c r="F9" t="str">
        <f t="shared" si="0"/>
        <v>Coastal Pioneer Central</v>
      </c>
      <c r="G9" t="str">
        <f t="shared" si="1"/>
        <v>Pioneer Central</v>
      </c>
    </row>
    <row r="10" spans="1:8">
      <c r="A10" t="s">
        <v>592</v>
      </c>
      <c r="B10" t="s">
        <v>593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16" t="s">
        <v>635</v>
      </c>
      <c r="F10" t="str">
        <f t="shared" si="0"/>
        <v>Coastal Pioneer Profiler Moorings</v>
      </c>
      <c r="G10" t="str">
        <f t="shared" si="1"/>
        <v>Pioneer Profiler Moorings</v>
      </c>
    </row>
    <row r="11" spans="1:8">
      <c r="A11" t="s">
        <v>594</v>
      </c>
      <c r="B11" t="s">
        <v>491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6" t="s">
        <v>182</v>
      </c>
      <c r="F11" t="str">
        <f t="shared" si="0"/>
        <v>Coastal Pioneer Inshore</v>
      </c>
      <c r="G11" t="str">
        <f t="shared" si="1"/>
        <v>Pioneer Inshore</v>
      </c>
    </row>
    <row r="12" spans="1:8">
      <c r="A12" t="s">
        <v>595</v>
      </c>
      <c r="B12" t="s">
        <v>493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6" t="s">
        <v>187</v>
      </c>
      <c r="F12" t="str">
        <f t="shared" si="0"/>
        <v>Coastal Pioneer Offshore</v>
      </c>
      <c r="G12" t="str">
        <f t="shared" si="1"/>
        <v>Pioneer Offshore</v>
      </c>
    </row>
    <row r="13" spans="1:8">
      <c r="A13" t="s">
        <v>596</v>
      </c>
      <c r="B13" t="s">
        <v>597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6" t="s">
        <v>634</v>
      </c>
      <c r="F13" t="str">
        <f t="shared" si="0"/>
        <v>Coastal Pioneer Mobile Assets</v>
      </c>
      <c r="G13" t="str">
        <f t="shared" si="1"/>
        <v>Pioneer Mobile Assets</v>
      </c>
    </row>
    <row r="14" spans="1:8">
      <c r="A14" t="s">
        <v>598</v>
      </c>
      <c r="B14" t="s">
        <v>599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6" t="s">
        <v>193</v>
      </c>
      <c r="F14" t="str">
        <f t="shared" si="0"/>
        <v>Global Argentine Basin Surface</v>
      </c>
      <c r="G14" t="str">
        <f t="shared" si="1"/>
        <v>Argentine Basin Surface</v>
      </c>
    </row>
    <row r="15" spans="1:8">
      <c r="A15" t="s">
        <v>600</v>
      </c>
      <c r="B15" t="s">
        <v>601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6" t="s">
        <v>197</v>
      </c>
      <c r="F15" t="str">
        <f t="shared" si="0"/>
        <v>Global Argentine Basin Subsurface</v>
      </c>
      <c r="G15" t="str">
        <f t="shared" si="1"/>
        <v>Argentine Basin Subsurface</v>
      </c>
    </row>
    <row r="16" spans="1:8">
      <c r="A16" t="s">
        <v>602</v>
      </c>
      <c r="B16" t="s">
        <v>603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16" t="s">
        <v>844</v>
      </c>
      <c r="F16" t="str">
        <f t="shared" si="0"/>
        <v>Global Argentine Basin Mesoscale</v>
      </c>
      <c r="G16" t="str">
        <f t="shared" si="1"/>
        <v>Argentine Basin Mesoscale</v>
      </c>
    </row>
    <row r="17" spans="1:8">
      <c r="A17" t="s">
        <v>604</v>
      </c>
      <c r="B17" t="s">
        <v>605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6" t="s">
        <v>634</v>
      </c>
      <c r="F17" t="str">
        <f t="shared" si="0"/>
        <v>Global Argentine Basin Mobile Assets</v>
      </c>
      <c r="G17" t="str">
        <f t="shared" si="1"/>
        <v>Argentine Basin Mobile Assets</v>
      </c>
    </row>
    <row r="18" spans="1:8">
      <c r="A18" t="s">
        <v>606</v>
      </c>
      <c r="B18" t="s">
        <v>607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6" t="s">
        <v>193</v>
      </c>
      <c r="F18" t="str">
        <f t="shared" si="0"/>
        <v>Global Irminger Sea Surface</v>
      </c>
      <c r="G18" t="str">
        <f t="shared" si="1"/>
        <v>Irminger Sea Surface</v>
      </c>
    </row>
    <row r="19" spans="1:8">
      <c r="A19" t="s">
        <v>608</v>
      </c>
      <c r="B19" t="s">
        <v>609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6" t="s">
        <v>197</v>
      </c>
      <c r="F19" t="str">
        <f t="shared" si="0"/>
        <v>Global Irminger Sea Subsurface</v>
      </c>
      <c r="G19" t="str">
        <f t="shared" si="1"/>
        <v>Irminger Sea Subsurface</v>
      </c>
    </row>
    <row r="20" spans="1:8">
      <c r="A20" t="s">
        <v>610</v>
      </c>
      <c r="B20" t="s">
        <v>611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16" t="s">
        <v>844</v>
      </c>
      <c r="F20" t="str">
        <f t="shared" si="0"/>
        <v>Global Irminger Sea Mesoscale</v>
      </c>
      <c r="G20" t="str">
        <f t="shared" si="1"/>
        <v>Irminger Sea Mesoscale</v>
      </c>
    </row>
    <row r="21" spans="1:8">
      <c r="A21" t="s">
        <v>612</v>
      </c>
      <c r="B21" t="s">
        <v>613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6" t="s">
        <v>634</v>
      </c>
      <c r="F21" t="str">
        <f t="shared" si="0"/>
        <v>Global Irminger Sea Mobile Assets</v>
      </c>
      <c r="G21" t="str">
        <f t="shared" si="1"/>
        <v>Irminger Sea Mobile Assets</v>
      </c>
    </row>
    <row r="22" spans="1:8">
      <c r="A22" t="s">
        <v>614</v>
      </c>
      <c r="B22" t="s">
        <v>615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6" t="s">
        <v>197</v>
      </c>
      <c r="F22" t="str">
        <f t="shared" si="0"/>
        <v>Global Station Papa Subsurface</v>
      </c>
      <c r="G22" t="str">
        <f t="shared" si="1"/>
        <v>Station Papa Subsurface</v>
      </c>
    </row>
    <row r="23" spans="1:8">
      <c r="A23" t="s">
        <v>616</v>
      </c>
      <c r="B23" t="s">
        <v>617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16" t="s">
        <v>844</v>
      </c>
      <c r="F23" t="str">
        <f t="shared" si="0"/>
        <v>Global Station Papa Mesoscale</v>
      </c>
      <c r="G23" t="str">
        <f t="shared" si="1"/>
        <v>Station Papa Mesoscale</v>
      </c>
    </row>
    <row r="24" spans="1:8">
      <c r="A24" t="s">
        <v>618</v>
      </c>
      <c r="B24" t="s">
        <v>619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6" t="s">
        <v>634</v>
      </c>
      <c r="F24" t="str">
        <f t="shared" si="0"/>
        <v>Global Station Papa Mobile Assets</v>
      </c>
      <c r="G24" t="str">
        <f t="shared" si="1"/>
        <v>Station Papa Mobile Assets</v>
      </c>
    </row>
    <row r="25" spans="1:8">
      <c r="A25" t="s">
        <v>620</v>
      </c>
      <c r="B25" t="s">
        <v>621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6" t="s">
        <v>193</v>
      </c>
      <c r="F25" t="str">
        <f t="shared" si="0"/>
        <v>Global Southern Ocean Surface</v>
      </c>
      <c r="G25" t="str">
        <f t="shared" si="1"/>
        <v>Southern Ocean Surface</v>
      </c>
    </row>
    <row r="26" spans="1:8">
      <c r="A26" t="s">
        <v>622</v>
      </c>
      <c r="B26" t="s">
        <v>623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6" t="s">
        <v>197</v>
      </c>
      <c r="F26" t="str">
        <f t="shared" si="0"/>
        <v>Global Southern Ocean Subsurface</v>
      </c>
      <c r="G26" t="str">
        <f t="shared" si="1"/>
        <v>Southern Ocean Subsurface</v>
      </c>
    </row>
    <row r="27" spans="1:8">
      <c r="A27" t="s">
        <v>624</v>
      </c>
      <c r="B27" t="s">
        <v>625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16" t="s">
        <v>844</v>
      </c>
      <c r="F27" t="str">
        <f t="shared" si="0"/>
        <v>Global Southern Ocean Mesoscale</v>
      </c>
      <c r="G27" t="str">
        <f t="shared" si="1"/>
        <v>Southern Ocean Mesoscale</v>
      </c>
    </row>
    <row r="28" spans="1:8">
      <c r="A28" t="s">
        <v>626</v>
      </c>
      <c r="B28" t="s">
        <v>627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6" t="s">
        <v>634</v>
      </c>
      <c r="F28" t="str">
        <f t="shared" si="0"/>
        <v>Global Southern Ocean Mobile Assets</v>
      </c>
      <c r="G28" t="str">
        <f t="shared" si="1"/>
        <v>Southern Ocean Mobile Assets</v>
      </c>
    </row>
    <row r="29" spans="1:8">
      <c r="A29" t="s">
        <v>727</v>
      </c>
      <c r="C29" t="str">
        <f>VLOOKUP(LEFT(A29,2),Arrays!$A$2:$D$8,3,FALSE)</f>
        <v>Regional</v>
      </c>
      <c r="D29" t="str">
        <f>VLOOKUP(LEFT(A29,2),Arrays!$A$2:$D$8,4,FALSE)</f>
        <v>Regional</v>
      </c>
      <c r="E29" s="16" t="s">
        <v>728</v>
      </c>
      <c r="F29" t="str">
        <f t="shared" si="0"/>
        <v>Regional Shore Infrastructure</v>
      </c>
      <c r="G29" t="str">
        <f t="shared" si="1"/>
        <v>Regional Shore Infrastructure</v>
      </c>
      <c r="H29" t="s">
        <v>723</v>
      </c>
    </row>
    <row r="30" spans="1:8">
      <c r="A30" t="s">
        <v>628</v>
      </c>
      <c r="B30" t="s">
        <v>629</v>
      </c>
      <c r="C30" t="str">
        <f>VLOOKUP(LEFT(A30,2),Arrays!$A$2:$D$8,3,FALSE)</f>
        <v>Regional</v>
      </c>
      <c r="D30" t="str">
        <f>VLOOKUP(LEFT(A30,2),Arrays!$A$2:$D$8,4,FALSE)</f>
        <v>Regional</v>
      </c>
      <c r="E30" s="6" t="s">
        <v>629</v>
      </c>
      <c r="F30" t="str">
        <f t="shared" si="0"/>
        <v>Regional Hydrate Ridge</v>
      </c>
      <c r="G30" t="str">
        <f t="shared" si="1"/>
        <v>Regional Hydrate Ridge</v>
      </c>
    </row>
    <row r="31" spans="1:8">
      <c r="A31" t="s">
        <v>630</v>
      </c>
      <c r="B31" t="s">
        <v>631</v>
      </c>
      <c r="C31" t="str">
        <f>VLOOKUP(LEFT(A31,2),Arrays!$A$2:$D$8,3,FALSE)</f>
        <v>Regional</v>
      </c>
      <c r="D31" t="str">
        <f>VLOOKUP(LEFT(A31,2),Arrays!$A$2:$D$8,4,FALSE)</f>
        <v>Regional</v>
      </c>
      <c r="E31" s="6" t="s">
        <v>631</v>
      </c>
      <c r="F31" t="str">
        <f t="shared" si="0"/>
        <v>Regional Axial</v>
      </c>
      <c r="G31" t="str">
        <f t="shared" si="1"/>
        <v>Regional Axial</v>
      </c>
    </row>
    <row r="32" spans="1:8">
      <c r="A32" t="s">
        <v>707</v>
      </c>
      <c r="B32" t="s">
        <v>721</v>
      </c>
      <c r="C32" t="str">
        <f>VLOOKUP(LEFT(A32,2),Arrays!$A$2:$D$8,3,FALSE)</f>
        <v>Regional</v>
      </c>
      <c r="D32" t="str">
        <f>VLOOKUP(LEFT(A32,2),Arrays!$A$2:$D$8,4,FALSE)</f>
        <v>Regional</v>
      </c>
      <c r="E32" s="16" t="s">
        <v>722</v>
      </c>
      <c r="F32" t="str">
        <f t="shared" si="0"/>
        <v>Regional Mid Plate</v>
      </c>
      <c r="G32" t="str">
        <f t="shared" si="1"/>
        <v>Regional Mid Plate</v>
      </c>
      <c r="H32" t="s">
        <v>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H19" sqref="H19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37.5" style="10" bestFit="1" customWidth="1"/>
    <col min="6" max="6" width="20.5" style="10" customWidth="1"/>
    <col min="7" max="7" width="28.33203125" style="14" bestFit="1" customWidth="1"/>
    <col min="8" max="8" width="62.5" style="10" bestFit="1" customWidth="1"/>
    <col min="9" max="9" width="15.5" bestFit="1" customWidth="1"/>
  </cols>
  <sheetData>
    <row r="1" spans="1:10" s="1" customFormat="1">
      <c r="A1" s="1" t="s">
        <v>100</v>
      </c>
      <c r="B1" s="1" t="s">
        <v>437</v>
      </c>
      <c r="C1" s="1" t="s">
        <v>438</v>
      </c>
      <c r="D1" s="1" t="s">
        <v>633</v>
      </c>
      <c r="E1" s="11" t="s">
        <v>105</v>
      </c>
      <c r="F1" s="11" t="s">
        <v>104</v>
      </c>
      <c r="G1" s="12" t="s">
        <v>632</v>
      </c>
      <c r="H1" s="11" t="s">
        <v>636</v>
      </c>
      <c r="I1" s="1" t="s">
        <v>3</v>
      </c>
      <c r="J1" s="1" t="s">
        <v>720</v>
      </c>
    </row>
    <row r="2" spans="1:10">
      <c r="A2" t="s">
        <v>112</v>
      </c>
      <c r="B2" t="s">
        <v>439</v>
      </c>
      <c r="C2" t="s">
        <v>440</v>
      </c>
      <c r="D2" t="s">
        <v>111</v>
      </c>
      <c r="E2" s="10" t="str">
        <f>VLOOKUP(LEFT(A2,4),Sites!$A$2:$H$32,7,FALSE)</f>
        <v>Endurance Oregon Inshore</v>
      </c>
      <c r="F2" s="10" t="str">
        <f>VLOOKUP(LEFT(A2,2),Arrays!$A$2:$D$8,3,FALSE)</f>
        <v>Coastal Endurance</v>
      </c>
      <c r="G2" s="15" t="s">
        <v>115</v>
      </c>
      <c r="H2" s="10" t="str">
        <f>F2 &amp; IF(ISBLANK(G2),""," " &amp; G2)</f>
        <v>Coastal Endurance Oregon Inshore</v>
      </c>
      <c r="I2" s="2" t="s">
        <v>7</v>
      </c>
    </row>
    <row r="3" spans="1:10">
      <c r="A3" t="s">
        <v>121</v>
      </c>
      <c r="B3" t="s">
        <v>441</v>
      </c>
      <c r="C3" t="s">
        <v>440</v>
      </c>
      <c r="D3" t="s">
        <v>120</v>
      </c>
      <c r="E3" s="10" t="str">
        <f>VLOOKUP(LEFT(A3,4),Sites!$A$2:$H$32,7,FALSE)</f>
        <v>Endurance Oregon Inshore</v>
      </c>
      <c r="F3" s="10" t="str">
        <f>VLOOKUP(LEFT(A3,2),Arrays!$A$2:$D$8,3,FALSE)</f>
        <v>Coastal Endurance</v>
      </c>
      <c r="G3" s="15" t="s">
        <v>115</v>
      </c>
      <c r="H3" s="10" t="str">
        <f t="shared" ref="H3:H58" si="0">F3 &amp; IF(ISBLANK(G3),""," " &amp; G3)</f>
        <v>Coastal Endurance Oregon Inshore</v>
      </c>
      <c r="I3" s="2" t="s">
        <v>7</v>
      </c>
    </row>
    <row r="4" spans="1:10">
      <c r="A4" t="s">
        <v>125</v>
      </c>
      <c r="B4" t="s">
        <v>442</v>
      </c>
      <c r="C4" t="s">
        <v>443</v>
      </c>
      <c r="D4" t="s">
        <v>124</v>
      </c>
      <c r="E4" s="10" t="str">
        <f>VLOOKUP(LEFT(A4,4),Sites!$A$2:$H$32,7,FALSE)</f>
        <v>Endurance Oregon Shelf</v>
      </c>
      <c r="F4" s="10" t="str">
        <f>VLOOKUP(LEFT(A4,2),Arrays!$A$2:$D$8,3,FALSE)</f>
        <v>Coastal Endurance</v>
      </c>
      <c r="G4" s="15" t="s">
        <v>127</v>
      </c>
      <c r="H4" s="10" t="str">
        <f t="shared" si="0"/>
        <v>Coastal Endurance Oregon Shelf</v>
      </c>
      <c r="I4" s="2" t="s">
        <v>7</v>
      </c>
    </row>
    <row r="5" spans="1:10">
      <c r="A5" t="s">
        <v>132</v>
      </c>
      <c r="B5" t="s">
        <v>444</v>
      </c>
      <c r="C5" t="s">
        <v>443</v>
      </c>
      <c r="D5" t="s">
        <v>131</v>
      </c>
      <c r="E5" s="10" t="str">
        <f>VLOOKUP(LEFT(A5,4),Sites!$A$2:$H$32,7,FALSE)</f>
        <v>Endurance Oregon Shelf</v>
      </c>
      <c r="F5" s="10" t="str">
        <f>VLOOKUP(LEFT(A5,2),Arrays!$A$2:$D$8,3,FALSE)</f>
        <v>Coastal Endurance</v>
      </c>
      <c r="G5" s="15" t="s">
        <v>127</v>
      </c>
      <c r="H5" s="10" t="str">
        <f t="shared" si="0"/>
        <v>Coastal Endurance Oregon Shelf</v>
      </c>
      <c r="I5" s="2" t="s">
        <v>7</v>
      </c>
    </row>
    <row r="6" spans="1:10">
      <c r="A6" t="s">
        <v>138</v>
      </c>
      <c r="B6" t="s">
        <v>445</v>
      </c>
      <c r="C6" t="s">
        <v>443</v>
      </c>
      <c r="D6" t="s">
        <v>137</v>
      </c>
      <c r="E6" s="10" t="str">
        <f>VLOOKUP(LEFT(A6,4),Sites!$A$2:$H$32,7,FALSE)</f>
        <v>Endurance Oregon Shelf</v>
      </c>
      <c r="F6" s="10" t="str">
        <f>VLOOKUP(LEFT(A6,2),Arrays!$A$2:$D$8,3,FALSE)</f>
        <v>Coastal Endurance</v>
      </c>
      <c r="G6" s="15" t="s">
        <v>127</v>
      </c>
      <c r="H6" s="10" t="str">
        <f t="shared" si="0"/>
        <v>Coastal Endurance Oregon Shelf</v>
      </c>
      <c r="I6" s="2" t="s">
        <v>7</v>
      </c>
    </row>
    <row r="7" spans="1:10">
      <c r="A7" t="s">
        <v>140</v>
      </c>
      <c r="B7" t="s">
        <v>446</v>
      </c>
      <c r="C7" t="s">
        <v>447</v>
      </c>
      <c r="D7" t="s">
        <v>139</v>
      </c>
      <c r="E7" s="10" t="str">
        <f>VLOOKUP(LEFT(A7,4),Sites!$A$2:$H$32,7,FALSE)</f>
        <v>Endurance Oregon Offshore</v>
      </c>
      <c r="F7" s="10" t="str">
        <f>VLOOKUP(LEFT(A7,2),Arrays!$A$2:$D$8,3,FALSE)</f>
        <v>Coastal Endurance</v>
      </c>
      <c r="G7" s="15" t="s">
        <v>141</v>
      </c>
      <c r="H7" s="10" t="str">
        <f t="shared" si="0"/>
        <v>Coastal Endurance Oregon Offshore</v>
      </c>
      <c r="I7" s="2" t="s">
        <v>7</v>
      </c>
    </row>
    <row r="8" spans="1:10">
      <c r="A8" t="s">
        <v>278</v>
      </c>
      <c r="B8" t="s">
        <v>448</v>
      </c>
      <c r="C8" t="s">
        <v>447</v>
      </c>
      <c r="D8" t="s">
        <v>277</v>
      </c>
      <c r="E8" s="10" t="str">
        <f>VLOOKUP(LEFT(A8,4),Sites!$A$2:$H$32,7,FALSE)</f>
        <v>Endurance Oregon Offshore</v>
      </c>
      <c r="F8" s="10" t="str">
        <f>VLOOKUP(LEFT(A8,2),Arrays!$A$2:$D$8,3,FALSE)</f>
        <v>Coastal Endurance</v>
      </c>
      <c r="G8" s="15" t="s">
        <v>141</v>
      </c>
      <c r="H8" s="10" t="str">
        <f t="shared" si="0"/>
        <v>Coastal Endurance Oregon Offshore</v>
      </c>
      <c r="I8" s="2" t="s">
        <v>7</v>
      </c>
    </row>
    <row r="9" spans="1:10">
      <c r="A9" t="s">
        <v>143</v>
      </c>
      <c r="B9" t="s">
        <v>449</v>
      </c>
      <c r="C9" t="s">
        <v>447</v>
      </c>
      <c r="D9" t="s">
        <v>142</v>
      </c>
      <c r="E9" s="10" t="str">
        <f>VLOOKUP(LEFT(A9,4),Sites!$A$2:$H$32,7,FALSE)</f>
        <v>Endurance Oregon Offshore</v>
      </c>
      <c r="F9" s="10" t="str">
        <f>VLOOKUP(LEFT(A9,2),Arrays!$A$2:$D$8,3,FALSE)</f>
        <v>Coastal Endurance</v>
      </c>
      <c r="G9" s="15" t="s">
        <v>141</v>
      </c>
      <c r="H9" s="10" t="str">
        <f t="shared" si="0"/>
        <v>Coastal Endurance Oregon Offshore</v>
      </c>
      <c r="I9" s="2" t="s">
        <v>7</v>
      </c>
    </row>
    <row r="10" spans="1:10">
      <c r="A10" t="s">
        <v>235</v>
      </c>
      <c r="B10" t="s">
        <v>450</v>
      </c>
      <c r="C10" t="s">
        <v>451</v>
      </c>
      <c r="D10" t="s">
        <v>233</v>
      </c>
      <c r="E10" s="10" t="str">
        <f>VLOOKUP(LEFT(A10,4),Sites!$A$2:$H$32,7,FALSE)</f>
        <v>Endurance Mobile Assets</v>
      </c>
      <c r="F10" s="10" t="str">
        <f>VLOOKUP(LEFT(A10,2),Arrays!$A$2:$D$8,3,FALSE)</f>
        <v>Coastal Endurance</v>
      </c>
      <c r="G10" s="15" t="s">
        <v>1064</v>
      </c>
      <c r="H10" s="10" t="str">
        <f t="shared" si="0"/>
        <v>Coastal Endurance Mobile Zone</v>
      </c>
      <c r="I10" s="2" t="s">
        <v>7</v>
      </c>
    </row>
    <row r="11" spans="1:10">
      <c r="A11" t="s">
        <v>145</v>
      </c>
      <c r="B11" t="s">
        <v>439</v>
      </c>
      <c r="C11" t="s">
        <v>452</v>
      </c>
      <c r="D11" t="s">
        <v>144</v>
      </c>
      <c r="E11" s="10" t="str">
        <f>VLOOKUP(LEFT(A11,4),Sites!$A$2:$H$32,7,FALSE)</f>
        <v>Endurance Washington Inshore</v>
      </c>
      <c r="F11" s="10" t="str">
        <f>VLOOKUP(LEFT(A11,2),Arrays!$A$2:$D$8,3,FALSE)</f>
        <v>Coastal Endurance</v>
      </c>
      <c r="G11" s="15" t="s">
        <v>146</v>
      </c>
      <c r="H11" s="10" t="str">
        <f t="shared" si="0"/>
        <v>Coastal Endurance Washington Inshore</v>
      </c>
      <c r="I11" s="2" t="s">
        <v>7</v>
      </c>
    </row>
    <row r="12" spans="1:10">
      <c r="A12" t="s">
        <v>148</v>
      </c>
      <c r="B12" t="s">
        <v>441</v>
      </c>
      <c r="C12" t="s">
        <v>452</v>
      </c>
      <c r="D12" t="s">
        <v>147</v>
      </c>
      <c r="E12" s="10" t="str">
        <f>VLOOKUP(LEFT(A12,4),Sites!$A$2:$H$32,7,FALSE)</f>
        <v>Endurance Washington Inshore</v>
      </c>
      <c r="F12" s="10" t="str">
        <f>VLOOKUP(LEFT(A12,2),Arrays!$A$2:$D$8,3,FALSE)</f>
        <v>Coastal Endurance</v>
      </c>
      <c r="G12" s="15" t="s">
        <v>146</v>
      </c>
      <c r="H12" s="10" t="str">
        <f t="shared" si="0"/>
        <v>Coastal Endurance Washington Inshore</v>
      </c>
      <c r="I12" s="2" t="s">
        <v>7</v>
      </c>
    </row>
    <row r="13" spans="1:10">
      <c r="A13" t="s">
        <v>150</v>
      </c>
      <c r="B13" t="s">
        <v>444</v>
      </c>
      <c r="C13" t="s">
        <v>453</v>
      </c>
      <c r="D13" t="s">
        <v>149</v>
      </c>
      <c r="E13" s="10" t="str">
        <f>VLOOKUP(LEFT(A13,4),Sites!$A$2:$H$32,7,FALSE)</f>
        <v>Endurance Washington Shelf</v>
      </c>
      <c r="F13" s="10" t="str">
        <f>VLOOKUP(LEFT(A13,2),Arrays!$A$2:$D$8,3,FALSE)</f>
        <v>Coastal Endurance</v>
      </c>
      <c r="G13" s="15" t="s">
        <v>152</v>
      </c>
      <c r="H13" s="10" t="str">
        <f t="shared" si="0"/>
        <v>Coastal Endurance Washington Shelf</v>
      </c>
      <c r="I13" s="2" t="s">
        <v>7</v>
      </c>
    </row>
    <row r="14" spans="1:10">
      <c r="A14" t="s">
        <v>156</v>
      </c>
      <c r="B14" t="s">
        <v>445</v>
      </c>
      <c r="C14" t="s">
        <v>453</v>
      </c>
      <c r="D14" t="s">
        <v>155</v>
      </c>
      <c r="E14" s="10" t="str">
        <f>VLOOKUP(LEFT(A14,4),Sites!$A$2:$H$32,7,FALSE)</f>
        <v>Endurance Washington Shelf</v>
      </c>
      <c r="F14" s="10" t="str">
        <f>VLOOKUP(LEFT(A14,2),Arrays!$A$2:$D$8,3,FALSE)</f>
        <v>Coastal Endurance</v>
      </c>
      <c r="G14" s="15" t="s">
        <v>152</v>
      </c>
      <c r="H14" s="10" t="str">
        <f t="shared" si="0"/>
        <v>Coastal Endurance Washington Shelf</v>
      </c>
      <c r="I14" s="2" t="s">
        <v>7</v>
      </c>
    </row>
    <row r="15" spans="1:10">
      <c r="A15" t="s">
        <v>158</v>
      </c>
      <c r="B15" t="s">
        <v>454</v>
      </c>
      <c r="C15" t="s">
        <v>455</v>
      </c>
      <c r="D15" t="s">
        <v>157</v>
      </c>
      <c r="E15" s="10" t="str">
        <f>VLOOKUP(LEFT(A15,4),Sites!$A$2:$H$32,7,FALSE)</f>
        <v>Endurance Washington Offshore</v>
      </c>
      <c r="F15" s="10" t="str">
        <f>VLOOKUP(LEFT(A15,2),Arrays!$A$2:$D$8,3,FALSE)</f>
        <v>Coastal Endurance</v>
      </c>
      <c r="G15" s="15" t="s">
        <v>160</v>
      </c>
      <c r="H15" s="10" t="str">
        <f t="shared" si="0"/>
        <v>Coastal Endurance Washington Offshore</v>
      </c>
      <c r="I15" s="2" t="s">
        <v>7</v>
      </c>
    </row>
    <row r="16" spans="1:10">
      <c r="A16" t="s">
        <v>163</v>
      </c>
      <c r="B16" t="s">
        <v>449</v>
      </c>
      <c r="C16" t="s">
        <v>455</v>
      </c>
      <c r="D16" t="s">
        <v>162</v>
      </c>
      <c r="E16" s="10" t="str">
        <f>VLOOKUP(LEFT(A16,4),Sites!$A$2:$H$32,7,FALSE)</f>
        <v>Endurance Washington Offshore</v>
      </c>
      <c r="F16" s="10" t="str">
        <f>VLOOKUP(LEFT(A16,2),Arrays!$A$2:$D$8,3,FALSE)</f>
        <v>Coastal Endurance</v>
      </c>
      <c r="G16" s="15" t="s">
        <v>160</v>
      </c>
      <c r="H16" s="10" t="str">
        <f t="shared" si="0"/>
        <v>Coastal Endurance Washington Offshore</v>
      </c>
      <c r="I16" s="2" t="s">
        <v>7</v>
      </c>
    </row>
    <row r="17" spans="1:9">
      <c r="A17" t="s">
        <v>165</v>
      </c>
      <c r="B17" t="s">
        <v>456</v>
      </c>
      <c r="C17" t="s">
        <v>440</v>
      </c>
      <c r="D17" t="s">
        <v>164</v>
      </c>
      <c r="E17" s="10" t="str">
        <f>VLOOKUP(LEFT(A17,4),Sites!$A$2:$H$32,7,FALSE)</f>
        <v>Pioneer Central</v>
      </c>
      <c r="F17" s="10" t="str">
        <f>VLOOKUP(LEFT(A17,2),Arrays!$A$2:$D$8,3,FALSE)</f>
        <v>Coastal Pioneer</v>
      </c>
      <c r="G17" s="15" t="s">
        <v>167</v>
      </c>
      <c r="H17" s="10" t="str">
        <f t="shared" si="0"/>
        <v>Coastal Pioneer Central</v>
      </c>
      <c r="I17" s="2" t="s">
        <v>27</v>
      </c>
    </row>
    <row r="18" spans="1:9">
      <c r="A18" t="s">
        <v>169</v>
      </c>
      <c r="B18" t="s">
        <v>457</v>
      </c>
      <c r="C18" t="s">
        <v>440</v>
      </c>
      <c r="D18" t="s">
        <v>168</v>
      </c>
      <c r="E18" s="10" t="str">
        <f>VLOOKUP(LEFT(A18,4),Sites!$A$2:$H$32,7,FALSE)</f>
        <v>Pioneer Central</v>
      </c>
      <c r="F18" s="10" t="str">
        <f>VLOOKUP(LEFT(A18,2),Arrays!$A$2:$D$8,3,FALSE)</f>
        <v>Coastal Pioneer</v>
      </c>
      <c r="G18" s="15" t="s">
        <v>167</v>
      </c>
      <c r="H18" s="10" t="str">
        <f t="shared" si="0"/>
        <v>Coastal Pioneer Central</v>
      </c>
      <c r="I18" s="2" t="s">
        <v>27</v>
      </c>
    </row>
    <row r="19" spans="1:9">
      <c r="A19" t="s">
        <v>171</v>
      </c>
      <c r="B19" t="s">
        <v>458</v>
      </c>
      <c r="C19" t="s">
        <v>443</v>
      </c>
      <c r="D19" t="s">
        <v>170</v>
      </c>
      <c r="E19" s="10" t="str">
        <f>VLOOKUP(LEFT(A19,4),Sites!$A$2:$H$32,7,FALSE)</f>
        <v>Pioneer Profiler Moorings</v>
      </c>
      <c r="F19" s="10" t="str">
        <f>VLOOKUP(LEFT(A19,2),Arrays!$A$2:$D$8,3,FALSE)</f>
        <v>Coastal Pioneer</v>
      </c>
      <c r="G19" s="15" t="s">
        <v>1065</v>
      </c>
      <c r="H19" s="10" t="str">
        <f t="shared" si="0"/>
        <v>Coastal Pioneer Central Inshore</v>
      </c>
      <c r="I19" s="2" t="s">
        <v>27</v>
      </c>
    </row>
    <row r="20" spans="1:9">
      <c r="A20" t="s">
        <v>173</v>
      </c>
      <c r="B20" t="s">
        <v>459</v>
      </c>
      <c r="C20" t="s">
        <v>443</v>
      </c>
      <c r="D20" t="s">
        <v>172</v>
      </c>
      <c r="E20" s="10" t="str">
        <f>VLOOKUP(LEFT(A20,4),Sites!$A$2:$H$32,7,FALSE)</f>
        <v>Pioneer Profiler Moorings</v>
      </c>
      <c r="F20" s="10" t="str">
        <f>VLOOKUP(LEFT(A20,2),Arrays!$A$2:$D$8,3,FALSE)</f>
        <v>Coastal Pioneer</v>
      </c>
      <c r="G20" s="15" t="s">
        <v>1066</v>
      </c>
      <c r="H20" s="10" t="str">
        <f t="shared" si="0"/>
        <v>Coastal Pioneer Central Offshore</v>
      </c>
      <c r="I20" s="2" t="s">
        <v>27</v>
      </c>
    </row>
    <row r="21" spans="1:9">
      <c r="A21" t="s">
        <v>175</v>
      </c>
      <c r="B21" t="s">
        <v>460</v>
      </c>
      <c r="C21" t="s">
        <v>443</v>
      </c>
      <c r="D21" t="s">
        <v>174</v>
      </c>
      <c r="E21" s="10" t="str">
        <f>VLOOKUP(LEFT(A21,4),Sites!$A$2:$H$32,7,FALSE)</f>
        <v>Pioneer Profiler Moorings</v>
      </c>
      <c r="F21" s="10" t="str">
        <f>VLOOKUP(LEFT(A21,2),Arrays!$A$2:$D$8,3,FALSE)</f>
        <v>Coastal Pioneer</v>
      </c>
      <c r="G21" s="15" t="s">
        <v>176</v>
      </c>
      <c r="H21" s="10" t="str">
        <f t="shared" si="0"/>
        <v>Coastal Pioneer Upstream Inshore</v>
      </c>
      <c r="I21" s="2" t="s">
        <v>27</v>
      </c>
    </row>
    <row r="22" spans="1:9">
      <c r="A22" t="s">
        <v>178</v>
      </c>
      <c r="B22" t="s">
        <v>461</v>
      </c>
      <c r="C22" t="s">
        <v>443</v>
      </c>
      <c r="D22" t="s">
        <v>177</v>
      </c>
      <c r="E22" s="10" t="str">
        <f>VLOOKUP(LEFT(A22,4),Sites!$A$2:$H$32,7,FALSE)</f>
        <v>Pioneer Profiler Moorings</v>
      </c>
      <c r="F22" s="10" t="str">
        <f>VLOOKUP(LEFT(A22,2),Arrays!$A$2:$D$8,3,FALSE)</f>
        <v>Coastal Pioneer</v>
      </c>
      <c r="G22" s="15" t="s">
        <v>179</v>
      </c>
      <c r="H22" s="10" t="str">
        <f t="shared" si="0"/>
        <v>Coastal Pioneer Upstream Offshore</v>
      </c>
      <c r="I22" s="2" t="s">
        <v>27</v>
      </c>
    </row>
    <row r="23" spans="1:9">
      <c r="A23" t="s">
        <v>181</v>
      </c>
      <c r="B23" t="s">
        <v>439</v>
      </c>
      <c r="C23" t="s">
        <v>462</v>
      </c>
      <c r="D23" t="s">
        <v>180</v>
      </c>
      <c r="E23" s="10" t="str">
        <f>VLOOKUP(LEFT(A23,4),Sites!$A$2:$H$32,7,FALSE)</f>
        <v>Pioneer Inshore</v>
      </c>
      <c r="F23" s="10" t="str">
        <f>VLOOKUP(LEFT(A23,2),Arrays!$A$2:$D$8,3,FALSE)</f>
        <v>Coastal Pioneer</v>
      </c>
      <c r="G23" s="15" t="s">
        <v>182</v>
      </c>
      <c r="H23" s="10" t="str">
        <f t="shared" si="0"/>
        <v>Coastal Pioneer Inshore</v>
      </c>
      <c r="I23" s="2" t="s">
        <v>27</v>
      </c>
    </row>
    <row r="24" spans="1:9">
      <c r="A24" t="s">
        <v>184</v>
      </c>
      <c r="B24" t="s">
        <v>441</v>
      </c>
      <c r="C24" t="s">
        <v>462</v>
      </c>
      <c r="D24" t="s">
        <v>183</v>
      </c>
      <c r="E24" s="10" t="str">
        <f>VLOOKUP(LEFT(A24,4),Sites!$A$2:$H$32,7,FALSE)</f>
        <v>Pioneer Inshore</v>
      </c>
      <c r="F24" s="10" t="str">
        <f>VLOOKUP(LEFT(A24,2),Arrays!$A$2:$D$8,3,FALSE)</f>
        <v>Coastal Pioneer</v>
      </c>
      <c r="G24" s="15" t="s">
        <v>182</v>
      </c>
      <c r="H24" s="10" t="str">
        <f t="shared" si="0"/>
        <v>Coastal Pioneer Inshore</v>
      </c>
      <c r="I24" s="2" t="s">
        <v>27</v>
      </c>
    </row>
    <row r="25" spans="1:9">
      <c r="A25" t="s">
        <v>186</v>
      </c>
      <c r="B25" t="s">
        <v>454</v>
      </c>
      <c r="C25" t="s">
        <v>447</v>
      </c>
      <c r="D25" t="s">
        <v>185</v>
      </c>
      <c r="E25" s="10" t="str">
        <f>VLOOKUP(LEFT(A25,4),Sites!$A$2:$H$32,7,FALSE)</f>
        <v>Pioneer Offshore</v>
      </c>
      <c r="F25" s="10" t="str">
        <f>VLOOKUP(LEFT(A25,2),Arrays!$A$2:$D$8,3,FALSE)</f>
        <v>Coastal Pioneer</v>
      </c>
      <c r="G25" s="15" t="s">
        <v>187</v>
      </c>
      <c r="H25" s="10" t="str">
        <f t="shared" si="0"/>
        <v>Coastal Pioneer Offshore</v>
      </c>
      <c r="I25" s="2" t="s">
        <v>27</v>
      </c>
    </row>
    <row r="26" spans="1:9">
      <c r="A26" t="s">
        <v>189</v>
      </c>
      <c r="B26" t="s">
        <v>449</v>
      </c>
      <c r="C26" t="s">
        <v>447</v>
      </c>
      <c r="D26" t="s">
        <v>188</v>
      </c>
      <c r="E26" s="10" t="str">
        <f>VLOOKUP(LEFT(A26,4),Sites!$A$2:$H$32,7,FALSE)</f>
        <v>Pioneer Offshore</v>
      </c>
      <c r="F26" s="10" t="str">
        <f>VLOOKUP(LEFT(A26,2),Arrays!$A$2:$D$8,3,FALSE)</f>
        <v>Coastal Pioneer</v>
      </c>
      <c r="G26" s="15" t="s">
        <v>187</v>
      </c>
      <c r="H26" s="10" t="str">
        <f t="shared" si="0"/>
        <v>Coastal Pioneer Offshore</v>
      </c>
      <c r="I26" s="2" t="s">
        <v>27</v>
      </c>
    </row>
    <row r="27" spans="1:9">
      <c r="A27" t="s">
        <v>244</v>
      </c>
      <c r="B27" t="s">
        <v>450</v>
      </c>
      <c r="C27" t="s">
        <v>451</v>
      </c>
      <c r="D27" t="s">
        <v>243</v>
      </c>
      <c r="E27" s="10" t="str">
        <f>VLOOKUP(LEFT(A27,4),Sites!$A$2:$H$32,7,FALSE)</f>
        <v>Pioneer Mobile Assets</v>
      </c>
      <c r="F27" s="10" t="str">
        <f>VLOOKUP(LEFT(A27,2),Arrays!$A$2:$D$8,3,FALSE)</f>
        <v>Coastal Pioneer</v>
      </c>
      <c r="G27" s="15" t="s">
        <v>1064</v>
      </c>
      <c r="H27" s="10" t="str">
        <f t="shared" si="0"/>
        <v>Coastal Pioneer Mobile Zone</v>
      </c>
      <c r="I27" s="2" t="s">
        <v>27</v>
      </c>
    </row>
    <row r="28" spans="1:9">
      <c r="A28" t="s">
        <v>191</v>
      </c>
      <c r="B28" t="s">
        <v>463</v>
      </c>
      <c r="C28" t="s">
        <v>440</v>
      </c>
      <c r="D28" t="s">
        <v>190</v>
      </c>
      <c r="E28" s="10" t="str">
        <f>VLOOKUP(LEFT(A28,4),Sites!$A$2:$H$32,7,FALSE)</f>
        <v>Argentine Basin Surface</v>
      </c>
      <c r="F28" s="10" t="str">
        <f>VLOOKUP(LEFT(A28,2),Arrays!$A$2:$D$8,3,FALSE)</f>
        <v>Global Argentine Basin</v>
      </c>
      <c r="G28" s="15"/>
      <c r="H28" s="10" t="str">
        <f t="shared" si="0"/>
        <v>Global Argentine Basin</v>
      </c>
      <c r="I28" s="2" t="s">
        <v>27</v>
      </c>
    </row>
    <row r="29" spans="1:9">
      <c r="A29" t="s">
        <v>195</v>
      </c>
      <c r="B29" t="s">
        <v>464</v>
      </c>
      <c r="C29" t="s">
        <v>443</v>
      </c>
      <c r="D29" t="s">
        <v>194</v>
      </c>
      <c r="E29" s="10" t="str">
        <f>VLOOKUP(LEFT(A29,4),Sites!$A$2:$H$32,7,FALSE)</f>
        <v>Argentine Basin Subsurface</v>
      </c>
      <c r="F29" s="10" t="str">
        <f>VLOOKUP(LEFT(A29,2),Arrays!$A$2:$D$8,3,FALSE)</f>
        <v>Global Argentine Basin</v>
      </c>
      <c r="G29" s="15"/>
      <c r="H29" s="10" t="str">
        <f t="shared" si="0"/>
        <v>Global Argentine Basin</v>
      </c>
      <c r="I29" s="2" t="s">
        <v>27</v>
      </c>
    </row>
    <row r="30" spans="1:9">
      <c r="A30" t="s">
        <v>202</v>
      </c>
      <c r="B30" t="s">
        <v>465</v>
      </c>
      <c r="C30" t="s">
        <v>462</v>
      </c>
      <c r="D30" t="s">
        <v>201</v>
      </c>
      <c r="E30" s="10" t="str">
        <f>VLOOKUP(LEFT(A30,4),Sites!$A$2:$H$32,7,FALSE)</f>
        <v>Argentine Basin Mesoscale</v>
      </c>
      <c r="F30" s="10" t="str">
        <f>VLOOKUP(LEFT(A30,2),Arrays!$A$2:$D$8,3,FALSE)</f>
        <v>Global Argentine Basin</v>
      </c>
      <c r="G30" s="15"/>
      <c r="H30" s="10" t="str">
        <f t="shared" si="0"/>
        <v>Global Argentine Basin</v>
      </c>
      <c r="I30" s="2" t="s">
        <v>27</v>
      </c>
    </row>
    <row r="31" spans="1:9">
      <c r="A31" t="s">
        <v>207</v>
      </c>
      <c r="B31" t="s">
        <v>466</v>
      </c>
      <c r="C31" t="s">
        <v>462</v>
      </c>
      <c r="D31" t="s">
        <v>206</v>
      </c>
      <c r="E31" s="10" t="str">
        <f>VLOOKUP(LEFT(A31,4),Sites!$A$2:$H$32,7,FALSE)</f>
        <v>Argentine Basin Mesoscale</v>
      </c>
      <c r="F31" s="10" t="str">
        <f>VLOOKUP(LEFT(A31,2),Arrays!$A$2:$D$8,3,FALSE)</f>
        <v>Global Argentine Basin</v>
      </c>
      <c r="G31" s="15"/>
      <c r="H31" s="10" t="str">
        <f t="shared" si="0"/>
        <v>Global Argentine Basin</v>
      </c>
      <c r="I31" s="2" t="s">
        <v>27</v>
      </c>
    </row>
    <row r="32" spans="1:9">
      <c r="A32" t="s">
        <v>256</v>
      </c>
      <c r="B32" t="s">
        <v>450</v>
      </c>
      <c r="C32" t="s">
        <v>451</v>
      </c>
      <c r="D32" t="s">
        <v>254</v>
      </c>
      <c r="E32" s="10" t="str">
        <f>VLOOKUP(LEFT(A32,4),Sites!$A$2:$H$32,7,FALSE)</f>
        <v>Argentine Basin Mobile Assets</v>
      </c>
      <c r="F32" s="10" t="str">
        <f>VLOOKUP(LEFT(A32,2),Arrays!$A$2:$D$8,3,FALSE)</f>
        <v>Global Argentine Basin</v>
      </c>
      <c r="G32" s="15" t="s">
        <v>1064</v>
      </c>
      <c r="H32" s="10" t="str">
        <f t="shared" si="0"/>
        <v>Global Argentine Basin Mobile Zone</v>
      </c>
      <c r="I32" s="2" t="s">
        <v>27</v>
      </c>
    </row>
    <row r="33" spans="1:9">
      <c r="A33" t="s">
        <v>209</v>
      </c>
      <c r="B33" t="s">
        <v>463</v>
      </c>
      <c r="C33" t="s">
        <v>440</v>
      </c>
      <c r="D33" t="s">
        <v>208</v>
      </c>
      <c r="E33" s="10" t="str">
        <f>VLOOKUP(LEFT(A33,4),Sites!$A$2:$H$32,7,FALSE)</f>
        <v>Irminger Sea Surface</v>
      </c>
      <c r="F33" s="10" t="str">
        <f>VLOOKUP(LEFT(A33,2),Arrays!$A$2:$D$8,3,FALSE)</f>
        <v>Global Irminger Sea</v>
      </c>
      <c r="G33" s="15"/>
      <c r="H33" s="10" t="str">
        <f t="shared" si="0"/>
        <v>Global Irminger Sea</v>
      </c>
      <c r="I33" s="2" t="s">
        <v>27</v>
      </c>
    </row>
    <row r="34" spans="1:9">
      <c r="A34" t="s">
        <v>212</v>
      </c>
      <c r="B34" t="s">
        <v>464</v>
      </c>
      <c r="C34" t="s">
        <v>443</v>
      </c>
      <c r="D34" t="s">
        <v>211</v>
      </c>
      <c r="E34" s="10" t="str">
        <f>VLOOKUP(LEFT(A34,4),Sites!$A$2:$H$32,7,FALSE)</f>
        <v>Irminger Sea Subsurface</v>
      </c>
      <c r="F34" s="10" t="str">
        <f>VLOOKUP(LEFT(A34,2),Arrays!$A$2:$D$8,3,FALSE)</f>
        <v>Global Irminger Sea</v>
      </c>
      <c r="G34" s="15"/>
      <c r="H34" s="10" t="str">
        <f t="shared" si="0"/>
        <v>Global Irminger Sea</v>
      </c>
      <c r="I34" s="2" t="s">
        <v>27</v>
      </c>
    </row>
    <row r="35" spans="1:9">
      <c r="A35" t="s">
        <v>214</v>
      </c>
      <c r="B35" t="s">
        <v>465</v>
      </c>
      <c r="C35" t="s">
        <v>462</v>
      </c>
      <c r="D35" t="s">
        <v>213</v>
      </c>
      <c r="E35" s="10" t="str">
        <f>VLOOKUP(LEFT(A35,4),Sites!$A$2:$H$32,7,FALSE)</f>
        <v>Irminger Sea Mesoscale</v>
      </c>
      <c r="F35" s="10" t="str">
        <f>VLOOKUP(LEFT(A35,2),Arrays!$A$2:$D$8,3,FALSE)</f>
        <v>Global Irminger Sea</v>
      </c>
      <c r="G35" s="15"/>
      <c r="H35" s="10" t="str">
        <f t="shared" si="0"/>
        <v>Global Irminger Sea</v>
      </c>
      <c r="I35" s="2" t="s">
        <v>27</v>
      </c>
    </row>
    <row r="36" spans="1:9">
      <c r="A36" t="s">
        <v>216</v>
      </c>
      <c r="B36" t="s">
        <v>466</v>
      </c>
      <c r="C36" t="s">
        <v>462</v>
      </c>
      <c r="D36" t="s">
        <v>215</v>
      </c>
      <c r="E36" s="10" t="str">
        <f>VLOOKUP(LEFT(A36,4),Sites!$A$2:$H$32,7,FALSE)</f>
        <v>Irminger Sea Mesoscale</v>
      </c>
      <c r="F36" s="10" t="str">
        <f>VLOOKUP(LEFT(A36,2),Arrays!$A$2:$D$8,3,FALSE)</f>
        <v>Global Irminger Sea</v>
      </c>
      <c r="G36" s="15"/>
      <c r="H36" s="10" t="str">
        <f t="shared" si="0"/>
        <v>Global Irminger Sea</v>
      </c>
      <c r="I36" s="2" t="s">
        <v>27</v>
      </c>
    </row>
    <row r="37" spans="1:9">
      <c r="A37" t="s">
        <v>264</v>
      </c>
      <c r="B37" t="s">
        <v>450</v>
      </c>
      <c r="C37" t="s">
        <v>451</v>
      </c>
      <c r="D37" t="s">
        <v>262</v>
      </c>
      <c r="E37" s="10" t="str">
        <f>VLOOKUP(LEFT(A37,4),Sites!$A$2:$H$32,7,FALSE)</f>
        <v>Irminger Sea Mobile Assets</v>
      </c>
      <c r="F37" s="10" t="str">
        <f>VLOOKUP(LEFT(A37,2),Arrays!$A$2:$D$8,3,FALSE)</f>
        <v>Global Irminger Sea</v>
      </c>
      <c r="G37" s="15" t="s">
        <v>1064</v>
      </c>
      <c r="H37" s="10" t="str">
        <f t="shared" si="0"/>
        <v>Global Irminger Sea Mobile Zone</v>
      </c>
      <c r="I37" s="2" t="s">
        <v>27</v>
      </c>
    </row>
    <row r="38" spans="1:9">
      <c r="A38" t="s">
        <v>218</v>
      </c>
      <c r="B38" t="s">
        <v>464</v>
      </c>
      <c r="C38" t="s">
        <v>443</v>
      </c>
      <c r="D38" t="s">
        <v>217</v>
      </c>
      <c r="E38" s="10" t="str">
        <f>VLOOKUP(LEFT(A38,4),Sites!$A$2:$H$32,7,FALSE)</f>
        <v>Station Papa Subsurface</v>
      </c>
      <c r="F38" s="10" t="str">
        <f>VLOOKUP(LEFT(A38,2),Arrays!$A$2:$D$8,3,FALSE)</f>
        <v>Global Station Papa</v>
      </c>
      <c r="G38" s="15"/>
      <c r="H38" s="10" t="str">
        <f t="shared" si="0"/>
        <v>Global Station Papa</v>
      </c>
      <c r="I38" s="2" t="s">
        <v>27</v>
      </c>
    </row>
    <row r="39" spans="1:9">
      <c r="A39" t="s">
        <v>221</v>
      </c>
      <c r="B39" t="s">
        <v>465</v>
      </c>
      <c r="C39" t="s">
        <v>462</v>
      </c>
      <c r="D39" t="s">
        <v>220</v>
      </c>
      <c r="E39" s="10" t="str">
        <f>VLOOKUP(LEFT(A39,4),Sites!$A$2:$H$32,7,FALSE)</f>
        <v>Station Papa Mesoscale</v>
      </c>
      <c r="F39" s="10" t="str">
        <f>VLOOKUP(LEFT(A39,2),Arrays!$A$2:$D$8,3,FALSE)</f>
        <v>Global Station Papa</v>
      </c>
      <c r="G39" s="15"/>
      <c r="H39" s="10" t="str">
        <f t="shared" si="0"/>
        <v>Global Station Papa</v>
      </c>
      <c r="I39" s="2" t="s">
        <v>27</v>
      </c>
    </row>
    <row r="40" spans="1:9">
      <c r="A40" t="s">
        <v>223</v>
      </c>
      <c r="B40" t="s">
        <v>466</v>
      </c>
      <c r="C40" t="s">
        <v>462</v>
      </c>
      <c r="D40" t="s">
        <v>222</v>
      </c>
      <c r="E40" s="10" t="str">
        <f>VLOOKUP(LEFT(A40,4),Sites!$A$2:$H$32,7,FALSE)</f>
        <v>Station Papa Mesoscale</v>
      </c>
      <c r="F40" s="10" t="str">
        <f>VLOOKUP(LEFT(A40,2),Arrays!$A$2:$D$8,3,FALSE)</f>
        <v>Global Station Papa</v>
      </c>
      <c r="G40" s="15"/>
      <c r="H40" s="10" t="str">
        <f t="shared" si="0"/>
        <v>Global Station Papa</v>
      </c>
      <c r="I40" s="2" t="s">
        <v>27</v>
      </c>
    </row>
    <row r="41" spans="1:9">
      <c r="A41" t="s">
        <v>269</v>
      </c>
      <c r="B41" t="s">
        <v>450</v>
      </c>
      <c r="C41" t="s">
        <v>451</v>
      </c>
      <c r="D41" t="s">
        <v>267</v>
      </c>
      <c r="E41" s="10" t="str">
        <f>VLOOKUP(LEFT(A41,4),Sites!$A$2:$H$32,7,FALSE)</f>
        <v>Station Papa Mobile Assets</v>
      </c>
      <c r="F41" s="10" t="str">
        <f>VLOOKUP(LEFT(A41,2),Arrays!$A$2:$D$8,3,FALSE)</f>
        <v>Global Station Papa</v>
      </c>
      <c r="G41" s="15" t="s">
        <v>1064</v>
      </c>
      <c r="H41" s="10" t="str">
        <f t="shared" si="0"/>
        <v>Global Station Papa Mobile Zone</v>
      </c>
      <c r="I41" s="2" t="s">
        <v>27</v>
      </c>
    </row>
    <row r="42" spans="1:9">
      <c r="A42" t="s">
        <v>225</v>
      </c>
      <c r="B42" t="s">
        <v>463</v>
      </c>
      <c r="C42" t="s">
        <v>440</v>
      </c>
      <c r="D42" t="s">
        <v>224</v>
      </c>
      <c r="E42" s="10" t="str">
        <f>VLOOKUP(LEFT(A42,4),Sites!$A$2:$H$32,7,FALSE)</f>
        <v>Southern Ocean Surface</v>
      </c>
      <c r="F42" s="10" t="str">
        <f>VLOOKUP(LEFT(A42,2),Arrays!$A$2:$D$8,3,FALSE)</f>
        <v>Global Southern Ocean</v>
      </c>
      <c r="G42" s="15"/>
      <c r="H42" s="10" t="str">
        <f t="shared" si="0"/>
        <v>Global Southern Ocean</v>
      </c>
      <c r="I42" s="2" t="s">
        <v>27</v>
      </c>
    </row>
    <row r="43" spans="1:9">
      <c r="A43" t="s">
        <v>228</v>
      </c>
      <c r="B43" t="s">
        <v>464</v>
      </c>
      <c r="C43" t="s">
        <v>443</v>
      </c>
      <c r="D43" t="s">
        <v>227</v>
      </c>
      <c r="E43" s="10" t="str">
        <f>VLOOKUP(LEFT(A43,4),Sites!$A$2:$H$32,7,FALSE)</f>
        <v>Southern Ocean Subsurface</v>
      </c>
      <c r="F43" s="10" t="str">
        <f>VLOOKUP(LEFT(A43,2),Arrays!$A$2:$D$8,3,FALSE)</f>
        <v>Global Southern Ocean</v>
      </c>
      <c r="G43" s="15"/>
      <c r="H43" s="10" t="str">
        <f t="shared" si="0"/>
        <v>Global Southern Ocean</v>
      </c>
      <c r="I43" s="2" t="s">
        <v>27</v>
      </c>
    </row>
    <row r="44" spans="1:9">
      <c r="A44" t="s">
        <v>230</v>
      </c>
      <c r="B44" t="s">
        <v>465</v>
      </c>
      <c r="C44" t="s">
        <v>462</v>
      </c>
      <c r="D44" t="s">
        <v>229</v>
      </c>
      <c r="E44" s="10" t="str">
        <f>VLOOKUP(LEFT(A44,4),Sites!$A$2:$H$32,7,FALSE)</f>
        <v>Southern Ocean Mesoscale</v>
      </c>
      <c r="F44" s="10" t="str">
        <f>VLOOKUP(LEFT(A44,2),Arrays!$A$2:$D$8,3,FALSE)</f>
        <v>Global Southern Ocean</v>
      </c>
      <c r="G44" s="15"/>
      <c r="H44" s="10" t="str">
        <f t="shared" si="0"/>
        <v>Global Southern Ocean</v>
      </c>
      <c r="I44" s="2" t="s">
        <v>27</v>
      </c>
    </row>
    <row r="45" spans="1:9">
      <c r="A45" t="s">
        <v>232</v>
      </c>
      <c r="B45" t="s">
        <v>466</v>
      </c>
      <c r="C45" t="s">
        <v>462</v>
      </c>
      <c r="D45" t="s">
        <v>231</v>
      </c>
      <c r="E45" s="10" t="str">
        <f>VLOOKUP(LEFT(A45,4),Sites!$A$2:$H$32,7,FALSE)</f>
        <v>Southern Ocean Mesoscale</v>
      </c>
      <c r="F45" s="10" t="str">
        <f>VLOOKUP(LEFT(A45,2),Arrays!$A$2:$D$8,3,FALSE)</f>
        <v>Global Southern Ocean</v>
      </c>
      <c r="G45" s="15"/>
      <c r="H45" s="10" t="str">
        <f t="shared" si="0"/>
        <v>Global Southern Ocean</v>
      </c>
      <c r="I45" s="2" t="s">
        <v>27</v>
      </c>
    </row>
    <row r="46" spans="1:9">
      <c r="A46" t="s">
        <v>274</v>
      </c>
      <c r="B46" t="s">
        <v>450</v>
      </c>
      <c r="C46" t="s">
        <v>451</v>
      </c>
      <c r="D46" t="s">
        <v>272</v>
      </c>
      <c r="E46" s="10" t="str">
        <f>VLOOKUP(LEFT(A46,4),Sites!$A$2:$H$32,7,FALSE)</f>
        <v>Southern Ocean Mobile Assets</v>
      </c>
      <c r="F46" s="10" t="str">
        <f>VLOOKUP(LEFT(A46,2),Arrays!$A$2:$D$8,3,FALSE)</f>
        <v>Global Southern Ocean</v>
      </c>
      <c r="G46" s="15" t="s">
        <v>1064</v>
      </c>
      <c r="H46" s="10" t="str">
        <f t="shared" si="0"/>
        <v>Global Southern Ocean Mobile Zone</v>
      </c>
      <c r="I46" s="2" t="s">
        <v>27</v>
      </c>
    </row>
    <row r="47" spans="1:9">
      <c r="A47" t="s">
        <v>286</v>
      </c>
      <c r="B47" t="s">
        <v>467</v>
      </c>
      <c r="C47" t="s">
        <v>440</v>
      </c>
      <c r="D47" t="s">
        <v>285</v>
      </c>
      <c r="E47" s="10" t="str">
        <f>VLOOKUP(LEFT(A47,4),Sites!$A$2:$H$32,7,FALSE)</f>
        <v>Regional Hydrate Ridge</v>
      </c>
      <c r="F47" s="10" t="str">
        <f>VLOOKUP(LEFT(A47,2),Arrays!$A$2:$D$8,3,FALSE)</f>
        <v>Regional</v>
      </c>
      <c r="G47" s="15" t="s">
        <v>1067</v>
      </c>
      <c r="H47" s="10" t="str">
        <f t="shared" si="0"/>
        <v>Regional Hydrate Ridge Slope Base</v>
      </c>
      <c r="I47" s="2" t="s">
        <v>69</v>
      </c>
    </row>
    <row r="48" spans="1:9">
      <c r="A48" t="s">
        <v>291</v>
      </c>
      <c r="B48" t="s">
        <v>468</v>
      </c>
      <c r="C48" t="s">
        <v>440</v>
      </c>
      <c r="D48" t="s">
        <v>290</v>
      </c>
      <c r="E48" s="10" t="str">
        <f>VLOOKUP(LEFT(A48,4),Sites!$A$2:$H$32,7,FALSE)</f>
        <v>Regional Hydrate Ridge</v>
      </c>
      <c r="F48" s="10" t="str">
        <f>VLOOKUP(LEFT(A48,2),Arrays!$A$2:$D$8,3,FALSE)</f>
        <v>Regional</v>
      </c>
      <c r="G48" s="15" t="s">
        <v>1068</v>
      </c>
      <c r="H48" s="10" t="str">
        <f t="shared" si="0"/>
        <v>Regional Hydrate Ridge Slope Base</v>
      </c>
      <c r="I48" s="2" t="s">
        <v>69</v>
      </c>
    </row>
    <row r="49" spans="1:10">
      <c r="A49" t="s">
        <v>295</v>
      </c>
      <c r="B49" t="s">
        <v>469</v>
      </c>
      <c r="C49" t="s">
        <v>440</v>
      </c>
      <c r="D49" t="s">
        <v>294</v>
      </c>
      <c r="E49" s="10" t="str">
        <f>VLOOKUP(LEFT(A49,4),Sites!$A$2:$H$32,7,FALSE)</f>
        <v>Regional Hydrate Ridge</v>
      </c>
      <c r="F49" s="10" t="str">
        <f>VLOOKUP(LEFT(A49,2),Arrays!$A$2:$D$8,3,FALSE)</f>
        <v>Regional</v>
      </c>
      <c r="G49" s="13" t="s">
        <v>294</v>
      </c>
      <c r="H49" s="10" t="str">
        <f t="shared" si="0"/>
        <v>Regional Southern Hydrate Summit 1</v>
      </c>
      <c r="I49" s="2" t="s">
        <v>69</v>
      </c>
    </row>
    <row r="50" spans="1:10">
      <c r="A50" t="s">
        <v>297</v>
      </c>
      <c r="B50" t="s">
        <v>470</v>
      </c>
      <c r="C50" t="s">
        <v>440</v>
      </c>
      <c r="D50" t="s">
        <v>296</v>
      </c>
      <c r="E50" s="10" t="str">
        <f>VLOOKUP(LEFT(A50,4),Sites!$A$2:$H$32,7,FALSE)</f>
        <v>Regional Hydrate Ridge</v>
      </c>
      <c r="F50" s="10" t="str">
        <f>VLOOKUP(LEFT(A50,2),Arrays!$A$2:$D$8,3,FALSE)</f>
        <v>Regional</v>
      </c>
      <c r="G50" s="13" t="s">
        <v>296</v>
      </c>
      <c r="H50" s="10" t="str">
        <f t="shared" si="0"/>
        <v>Regional Southern Hydrate Summit 2</v>
      </c>
      <c r="I50" s="2" t="s">
        <v>69</v>
      </c>
    </row>
    <row r="51" spans="1:10">
      <c r="A51" t="s">
        <v>299</v>
      </c>
      <c r="B51" t="s">
        <v>471</v>
      </c>
      <c r="C51" t="s">
        <v>462</v>
      </c>
      <c r="D51" t="s">
        <v>298</v>
      </c>
      <c r="E51" s="10" t="str">
        <f>VLOOKUP(LEFT(A51,4),Sites!$A$2:$H$32,7,FALSE)</f>
        <v>Regional Axial</v>
      </c>
      <c r="F51" s="10" t="str">
        <f>VLOOKUP(LEFT(A51,2),Arrays!$A$2:$D$8,3,FALSE)</f>
        <v>Regional</v>
      </c>
      <c r="G51" s="15" t="s">
        <v>1069</v>
      </c>
      <c r="H51" s="10" t="str">
        <f t="shared" si="0"/>
        <v>Regional Axial Ashes</v>
      </c>
      <c r="I51" s="2" t="s">
        <v>69</v>
      </c>
    </row>
    <row r="52" spans="1:10">
      <c r="A52" t="s">
        <v>303</v>
      </c>
      <c r="B52" t="s">
        <v>472</v>
      </c>
      <c r="C52" t="s">
        <v>462</v>
      </c>
      <c r="D52" t="s">
        <v>302</v>
      </c>
      <c r="E52" s="10" t="str">
        <f>VLOOKUP(LEFT(A52,4),Sites!$A$2:$H$32,7,FALSE)</f>
        <v>Regional Axial</v>
      </c>
      <c r="F52" s="10" t="str">
        <f>VLOOKUP(LEFT(A52,2),Arrays!$A$2:$D$8,3,FALSE)</f>
        <v>Regional</v>
      </c>
      <c r="G52" s="15" t="s">
        <v>302</v>
      </c>
      <c r="H52" s="10" t="str">
        <f t="shared" si="0"/>
        <v>Regional Axial Base</v>
      </c>
      <c r="I52" s="2" t="s">
        <v>69</v>
      </c>
    </row>
    <row r="53" spans="1:10">
      <c r="A53" t="s">
        <v>305</v>
      </c>
      <c r="B53" t="s">
        <v>473</v>
      </c>
      <c r="C53" t="s">
        <v>462</v>
      </c>
      <c r="D53" t="s">
        <v>304</v>
      </c>
      <c r="E53" s="10" t="str">
        <f>VLOOKUP(LEFT(A53,4),Sites!$A$2:$H$32,7,FALSE)</f>
        <v>Regional Axial</v>
      </c>
      <c r="F53" s="10" t="str">
        <f>VLOOKUP(LEFT(A53,2),Arrays!$A$2:$D$8,3,FALSE)</f>
        <v>Regional</v>
      </c>
      <c r="G53" s="15" t="s">
        <v>304</v>
      </c>
      <c r="H53" s="10" t="str">
        <f t="shared" si="0"/>
        <v>Regional Axial Mooring</v>
      </c>
      <c r="I53" s="2" t="s">
        <v>69</v>
      </c>
    </row>
    <row r="54" spans="1:10">
      <c r="A54" t="s">
        <v>307</v>
      </c>
      <c r="B54" t="s">
        <v>474</v>
      </c>
      <c r="C54" t="s">
        <v>462</v>
      </c>
      <c r="D54" t="s">
        <v>306</v>
      </c>
      <c r="E54" s="10" t="str">
        <f>VLOOKUP(LEFT(A54,4),Sites!$A$2:$H$32,7,FALSE)</f>
        <v>Regional Axial</v>
      </c>
      <c r="F54" s="10" t="str">
        <f>VLOOKUP(LEFT(A54,2),Arrays!$A$2:$D$8,3,FALSE)</f>
        <v>Regional</v>
      </c>
      <c r="G54" s="15" t="s">
        <v>1070</v>
      </c>
      <c r="H54" s="10" t="str">
        <f t="shared" si="0"/>
        <v>Regional Axial Central Caldera</v>
      </c>
      <c r="I54" s="2" t="s">
        <v>69</v>
      </c>
    </row>
    <row r="55" spans="1:10">
      <c r="A55" t="s">
        <v>309</v>
      </c>
      <c r="B55" t="s">
        <v>475</v>
      </c>
      <c r="C55" t="s">
        <v>462</v>
      </c>
      <c r="D55" t="s">
        <v>308</v>
      </c>
      <c r="E55" s="10" t="str">
        <f>VLOOKUP(LEFT(A55,4),Sites!$A$2:$H$32,7,FALSE)</f>
        <v>Regional Axial</v>
      </c>
      <c r="F55" s="10" t="str">
        <f>VLOOKUP(LEFT(A55,2),Arrays!$A$2:$D$8,3,FALSE)</f>
        <v>Regional</v>
      </c>
      <c r="G55" s="15" t="s">
        <v>1071</v>
      </c>
      <c r="H55" s="10" t="str">
        <f t="shared" si="0"/>
        <v>Regional Axial Eastern Caldera</v>
      </c>
      <c r="I55" s="2" t="s">
        <v>69</v>
      </c>
    </row>
    <row r="56" spans="1:10">
      <c r="A56" t="s">
        <v>311</v>
      </c>
      <c r="B56" t="s">
        <v>476</v>
      </c>
      <c r="C56" t="s">
        <v>462</v>
      </c>
      <c r="D56" t="s">
        <v>310</v>
      </c>
      <c r="E56" s="10" t="str">
        <f>VLOOKUP(LEFT(A56,4),Sites!$A$2:$H$32,7,FALSE)</f>
        <v>Regional Axial</v>
      </c>
      <c r="F56" s="10" t="str">
        <f>VLOOKUP(LEFT(A56,2),Arrays!$A$2:$D$8,3,FALSE)</f>
        <v>Regional</v>
      </c>
      <c r="G56" s="15" t="s">
        <v>1072</v>
      </c>
      <c r="H56" s="10" t="str">
        <f t="shared" si="0"/>
        <v>Regional Axial International District 1</v>
      </c>
      <c r="I56" s="2" t="s">
        <v>69</v>
      </c>
    </row>
    <row r="57" spans="1:10">
      <c r="A57" t="s">
        <v>313</v>
      </c>
      <c r="B57" t="s">
        <v>477</v>
      </c>
      <c r="C57" t="s">
        <v>462</v>
      </c>
      <c r="D57" t="s">
        <v>312</v>
      </c>
      <c r="E57" s="10" t="str">
        <f>VLOOKUP(LEFT(A57,4),Sites!$A$2:$H$32,7,FALSE)</f>
        <v>Regional Axial</v>
      </c>
      <c r="F57" s="10" t="str">
        <f>VLOOKUP(LEFT(A57,2),Arrays!$A$2:$D$8,3,FALSE)</f>
        <v>Regional</v>
      </c>
      <c r="G57" s="15" t="s">
        <v>1073</v>
      </c>
      <c r="H57" s="10" t="str">
        <f t="shared" si="0"/>
        <v>Regional Axial International District 2</v>
      </c>
      <c r="I57" s="2" t="s">
        <v>69</v>
      </c>
    </row>
    <row r="58" spans="1:10">
      <c r="A58" t="s">
        <v>724</v>
      </c>
      <c r="B58" t="s">
        <v>725</v>
      </c>
      <c r="C58" s="4" t="s">
        <v>451</v>
      </c>
      <c r="E58" s="10" t="str">
        <f>VLOOKUP(LEFT(A58,4),Sites!$A$2:$H$32,7,FALSE)</f>
        <v>Regional Mid Plate</v>
      </c>
      <c r="F58" s="10" t="str">
        <f>VLOOKUP(LEFT(A58,2),Arrays!$A$2:$D$8,3,FALSE)</f>
        <v>Regional</v>
      </c>
      <c r="G58" s="15" t="s">
        <v>722</v>
      </c>
      <c r="H58" s="10" t="str">
        <f t="shared" si="0"/>
        <v>Regional Mid Plate</v>
      </c>
      <c r="I58" s="2" t="s">
        <v>69</v>
      </c>
      <c r="J58" t="s">
        <v>723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workbookViewId="0">
      <selection activeCell="I6" sqref="I6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30" customWidth="1"/>
    <col min="4" max="4" width="17.33203125" customWidth="1"/>
    <col min="5" max="5" width="18" bestFit="1" customWidth="1"/>
    <col min="6" max="6" width="18.1640625" hidden="1" customWidth="1"/>
    <col min="7" max="7" width="7" style="4" customWidth="1"/>
    <col min="8" max="8" width="6.5" customWidth="1"/>
    <col min="9" max="9" width="29" customWidth="1"/>
    <col min="10" max="10" width="11.1640625" style="6" customWidth="1"/>
    <col min="11" max="11" width="34.5" customWidth="1"/>
    <col min="12" max="12" width="72.6640625" bestFit="1" customWidth="1"/>
    <col min="13" max="13" width="14.5" customWidth="1"/>
    <col min="14" max="14" width="14.6640625" customWidth="1"/>
    <col min="16" max="16" width="26.83203125" style="8" bestFit="1" customWidth="1"/>
    <col min="17" max="17" width="11.33203125" style="24" customWidth="1"/>
    <col min="18" max="18" width="10.83203125" style="24" customWidth="1"/>
    <col min="19" max="19" width="15.83203125" customWidth="1"/>
  </cols>
  <sheetData>
    <row r="1" spans="1:20">
      <c r="A1" s="1" t="s">
        <v>102</v>
      </c>
      <c r="B1" s="1" t="s">
        <v>573</v>
      </c>
      <c r="C1" s="29" t="s">
        <v>562</v>
      </c>
      <c r="D1" s="1" t="s">
        <v>100</v>
      </c>
      <c r="E1" s="1" t="s">
        <v>325</v>
      </c>
      <c r="F1" s="1" t="s">
        <v>0</v>
      </c>
      <c r="G1" s="5" t="s">
        <v>326</v>
      </c>
      <c r="H1" s="1" t="s">
        <v>327</v>
      </c>
      <c r="I1" s="1" t="s">
        <v>328</v>
      </c>
      <c r="J1" s="7" t="s">
        <v>645</v>
      </c>
      <c r="K1" s="1" t="s">
        <v>1074</v>
      </c>
      <c r="L1" s="1" t="s">
        <v>636</v>
      </c>
      <c r="M1" s="1" t="s">
        <v>1</v>
      </c>
      <c r="N1" s="1" t="s">
        <v>2</v>
      </c>
      <c r="O1" s="1" t="s">
        <v>3</v>
      </c>
      <c r="P1" s="9" t="s">
        <v>638</v>
      </c>
      <c r="Q1" s="19" t="s">
        <v>842</v>
      </c>
      <c r="R1" s="19" t="s">
        <v>729</v>
      </c>
      <c r="S1" s="1" t="s">
        <v>856</v>
      </c>
      <c r="T1" s="1"/>
    </row>
    <row r="2" spans="1:20">
      <c r="A2" t="s">
        <v>112</v>
      </c>
      <c r="B2" t="s">
        <v>572</v>
      </c>
      <c r="C2" s="30">
        <v>1</v>
      </c>
      <c r="D2" t="s">
        <v>4</v>
      </c>
      <c r="F2" t="s">
        <v>4</v>
      </c>
      <c r="G2" s="4" t="str">
        <f t="shared" ref="G2:G33" si="0">MID(D2,10,2)</f>
        <v>LM</v>
      </c>
      <c r="H2" t="str">
        <f t="shared" ref="H2:H33" si="1">MID(D2,12,3)</f>
        <v>001</v>
      </c>
      <c r="I2" t="str">
        <f>VLOOKUP(G2,NTypes!A$2:B$29,2,FALSE)</f>
        <v>Low Power Surface Mooring</v>
      </c>
      <c r="K2" t="str">
        <f>VLOOKUP(A2,Subsites!A$2:H$58,8,FALSE)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P2" s="8" t="s">
        <v>646</v>
      </c>
      <c r="Q2" s="20">
        <v>41572</v>
      </c>
      <c r="R2" s="20">
        <v>41575</v>
      </c>
      <c r="S2" t="s">
        <v>857</v>
      </c>
    </row>
    <row r="3" spans="1:20">
      <c r="A3" t="s">
        <v>112</v>
      </c>
      <c r="D3" t="s">
        <v>330</v>
      </c>
      <c r="E3" t="s">
        <v>4</v>
      </c>
      <c r="F3" t="s">
        <v>4</v>
      </c>
      <c r="G3" s="4" t="str">
        <f t="shared" si="0"/>
        <v>MF</v>
      </c>
      <c r="H3" t="str">
        <f t="shared" si="1"/>
        <v>004</v>
      </c>
      <c r="I3" t="str">
        <f>VLOOKUP(G3,NTypes!A$2:B$29,2,FALSE)</f>
        <v>Multi-Function Node</v>
      </c>
      <c r="J3" s="6" t="str">
        <f t="shared" ref="J2:J33" si="2">H3</f>
        <v>004</v>
      </c>
      <c r="K3" t="str">
        <f>VLOOKUP(A3,Subsites!A$2:H$58,8,FALSE)</f>
        <v>Coastal Endurance Oregon Inshore</v>
      </c>
      <c r="L3" t="str">
        <f t="shared" ref="L3:L66" si="3">I3 &amp; " " &amp; J3</f>
        <v>Multi-Function Node 004</v>
      </c>
      <c r="M3" t="s">
        <v>5</v>
      </c>
      <c r="N3" t="s">
        <v>6</v>
      </c>
      <c r="O3" t="s">
        <v>7</v>
      </c>
      <c r="Q3" s="20">
        <v>41572</v>
      </c>
      <c r="R3" s="20">
        <v>41575</v>
      </c>
      <c r="S3" t="s">
        <v>857</v>
      </c>
    </row>
    <row r="4" spans="1:20">
      <c r="A4" t="s">
        <v>112</v>
      </c>
      <c r="D4" t="s">
        <v>331</v>
      </c>
      <c r="E4" t="s">
        <v>4</v>
      </c>
      <c r="F4" t="s">
        <v>4</v>
      </c>
      <c r="G4" s="4" t="str">
        <f t="shared" si="0"/>
        <v>MF</v>
      </c>
      <c r="H4" t="str">
        <f t="shared" si="1"/>
        <v>005</v>
      </c>
      <c r="I4" t="str">
        <f>VLOOKUP(G4,NTypes!A$2:B$29,2,FALSE)</f>
        <v>Multi-Function Node</v>
      </c>
      <c r="J4" s="6" t="str">
        <f t="shared" si="2"/>
        <v>005</v>
      </c>
      <c r="K4" t="str">
        <f>VLOOKUP(A4,Subsites!A$2:H$58,8,FALSE)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Q4" s="20">
        <v>41572</v>
      </c>
      <c r="R4" s="20">
        <v>41575</v>
      </c>
      <c r="S4" t="s">
        <v>857</v>
      </c>
    </row>
    <row r="5" spans="1:20">
      <c r="A5" t="s">
        <v>112</v>
      </c>
      <c r="D5" t="s">
        <v>332</v>
      </c>
      <c r="E5" t="s">
        <v>4</v>
      </c>
      <c r="F5" t="s">
        <v>4</v>
      </c>
      <c r="G5" s="4" t="str">
        <f t="shared" si="0"/>
        <v>RI</v>
      </c>
      <c r="H5" t="str">
        <f t="shared" si="1"/>
        <v>002</v>
      </c>
      <c r="I5" t="str">
        <f>VLOOKUP(G5,NTypes!A$2:B$29,2,FALSE)</f>
        <v>Mooring Riser</v>
      </c>
      <c r="J5" s="6" t="str">
        <f t="shared" si="2"/>
        <v>002</v>
      </c>
      <c r="K5" t="str">
        <f>VLOOKUP(A5,Subsites!A$2:H$58,8,FALSE)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Q5" s="20">
        <v>41572</v>
      </c>
      <c r="R5" s="20">
        <v>41575</v>
      </c>
      <c r="S5" t="s">
        <v>857</v>
      </c>
    </row>
    <row r="6" spans="1:20">
      <c r="A6" t="s">
        <v>112</v>
      </c>
      <c r="D6" t="s">
        <v>333</v>
      </c>
      <c r="E6" t="s">
        <v>4</v>
      </c>
      <c r="F6" t="s">
        <v>4</v>
      </c>
      <c r="G6" s="4" t="str">
        <f t="shared" si="0"/>
        <v>RI</v>
      </c>
      <c r="H6" t="str">
        <f t="shared" si="1"/>
        <v>003</v>
      </c>
      <c r="I6" t="str">
        <f>VLOOKUP(G6,NTypes!A$2:B$29,2,FALSE)</f>
        <v>Mooring Riser</v>
      </c>
      <c r="J6" s="6" t="str">
        <f t="shared" si="2"/>
        <v>003</v>
      </c>
      <c r="K6" t="str">
        <f>VLOOKUP(A6,Subsites!A$2:H$58,8,FALSE)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Q6" s="20">
        <v>41572</v>
      </c>
      <c r="R6" s="20">
        <v>41575</v>
      </c>
      <c r="S6" t="s">
        <v>857</v>
      </c>
    </row>
    <row r="7" spans="1:20">
      <c r="A7" t="s">
        <v>112</v>
      </c>
      <c r="D7" t="s">
        <v>334</v>
      </c>
      <c r="E7" t="s">
        <v>4</v>
      </c>
      <c r="F7" t="s">
        <v>4</v>
      </c>
      <c r="G7" s="4" t="str">
        <f t="shared" si="0"/>
        <v>SB</v>
      </c>
      <c r="H7" t="str">
        <f t="shared" si="1"/>
        <v>001</v>
      </c>
      <c r="I7" t="str">
        <f>VLOOKUP(G7,NTypes!A$2:B$29,2,FALSE)</f>
        <v>Surface Buoy</v>
      </c>
      <c r="J7" s="6" t="str">
        <f t="shared" si="2"/>
        <v>001</v>
      </c>
      <c r="K7" t="str">
        <f>VLOOKUP(A7,Subsites!A$2:H$58,8,FALSE)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Q7" s="20">
        <v>41572</v>
      </c>
      <c r="R7" s="20">
        <v>41575</v>
      </c>
      <c r="S7" t="s">
        <v>857</v>
      </c>
    </row>
    <row r="8" spans="1:20">
      <c r="A8" t="s">
        <v>121</v>
      </c>
      <c r="B8" t="s">
        <v>572</v>
      </c>
      <c r="C8" s="30">
        <v>1</v>
      </c>
      <c r="D8" t="s">
        <v>8</v>
      </c>
      <c r="F8" t="s">
        <v>8</v>
      </c>
      <c r="G8" s="4" t="str">
        <f t="shared" si="0"/>
        <v>CP</v>
      </c>
      <c r="H8" t="str">
        <f t="shared" si="1"/>
        <v>001</v>
      </c>
      <c r="I8" t="str">
        <f>VLOOKUP(G8,NTypes!A$2:B$29,2,FALSE)</f>
        <v>Surface Piercing Profiler Mooring</v>
      </c>
      <c r="K8" t="str">
        <f>VLOOKUP(A8,Subsites!A$2:H$58,8,FALSE)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P8" s="8" t="s">
        <v>646</v>
      </c>
      <c r="Q8" s="20"/>
      <c r="R8" s="20"/>
    </row>
    <row r="9" spans="1:20">
      <c r="A9" t="s">
        <v>121</v>
      </c>
      <c r="D9" t="s">
        <v>335</v>
      </c>
      <c r="E9" t="s">
        <v>8</v>
      </c>
      <c r="F9" t="s">
        <v>8</v>
      </c>
      <c r="G9" s="4" t="str">
        <f t="shared" si="0"/>
        <v>SP</v>
      </c>
      <c r="H9" t="str">
        <f t="shared" si="1"/>
        <v>001</v>
      </c>
      <c r="I9" t="str">
        <f>VLOOKUP(G9,NTypes!A$2:B$29,2,FALSE)</f>
        <v>Surface-Piercing Profiler</v>
      </c>
      <c r="J9" s="6" t="str">
        <f t="shared" si="2"/>
        <v>001</v>
      </c>
      <c r="K9" t="str">
        <f>VLOOKUP(A9,Subsites!A$2:H$58,8,FALSE)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Q9" s="20"/>
      <c r="R9" s="20"/>
    </row>
    <row r="10" spans="1:20">
      <c r="A10" t="s">
        <v>125</v>
      </c>
      <c r="B10" t="s">
        <v>572</v>
      </c>
      <c r="C10" s="30">
        <v>1</v>
      </c>
      <c r="D10" t="s">
        <v>10</v>
      </c>
      <c r="E10" t="s">
        <v>329</v>
      </c>
      <c r="F10" t="s">
        <v>10</v>
      </c>
      <c r="G10" s="4" t="str">
        <f t="shared" si="0"/>
        <v>BP</v>
      </c>
      <c r="H10" t="str">
        <f t="shared" si="1"/>
        <v>001</v>
      </c>
      <c r="I10" t="str">
        <f>VLOOKUP(G10,NTypes!A$2:B$29,2,FALSE)</f>
        <v>Benthic Experiment Package</v>
      </c>
      <c r="K10" t="str">
        <f>VLOOKUP(A10,Subsites!A$2:H$58,8,FALSE)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P10" s="8" t="s">
        <v>646</v>
      </c>
      <c r="Q10" s="21">
        <v>41487</v>
      </c>
      <c r="R10" s="21">
        <v>41151</v>
      </c>
      <c r="S10" t="s">
        <v>857</v>
      </c>
    </row>
    <row r="11" spans="1:20">
      <c r="A11" t="s">
        <v>125</v>
      </c>
      <c r="D11" t="s">
        <v>336</v>
      </c>
      <c r="E11" t="s">
        <v>10</v>
      </c>
      <c r="F11" t="s">
        <v>10</v>
      </c>
      <c r="G11" s="18" t="str">
        <f t="shared" si="0"/>
        <v>LJ</v>
      </c>
      <c r="H11" t="str">
        <f t="shared" si="1"/>
        <v>01D</v>
      </c>
      <c r="I11" t="str">
        <f>VLOOKUP(G11,NTypes!A$2:B$29,2,FALSE)</f>
        <v>LP Jbox</v>
      </c>
      <c r="J11" s="6" t="str">
        <f t="shared" si="2"/>
        <v>01D</v>
      </c>
      <c r="K11" t="str">
        <f>VLOOKUP(A11,Subsites!A$2:H$58,8,FALSE)</f>
        <v>Coastal Endurance Oregon Shelf</v>
      </c>
      <c r="L11" t="str">
        <f t="shared" si="3"/>
        <v>LP Jbox 01D</v>
      </c>
      <c r="M11" t="s">
        <v>11</v>
      </c>
      <c r="N11" t="s">
        <v>12</v>
      </c>
      <c r="O11" t="s">
        <v>7</v>
      </c>
      <c r="Q11" s="21">
        <v>41487</v>
      </c>
      <c r="R11" s="21">
        <v>41151</v>
      </c>
      <c r="S11" t="s">
        <v>857</v>
      </c>
    </row>
    <row r="12" spans="1:20">
      <c r="A12" t="s">
        <v>125</v>
      </c>
      <c r="D12" t="s">
        <v>337</v>
      </c>
      <c r="E12" t="s">
        <v>10</v>
      </c>
      <c r="F12" t="s">
        <v>10</v>
      </c>
      <c r="G12" s="18" t="str">
        <f t="shared" si="0"/>
        <v>MJ</v>
      </c>
      <c r="H12" t="str">
        <f t="shared" si="1"/>
        <v>01C</v>
      </c>
      <c r="I12" t="str">
        <f>VLOOKUP(G12,NTypes!A$2:B$29,2,FALSE)</f>
        <v>MP Jbox</v>
      </c>
      <c r="J12" s="6" t="str">
        <f t="shared" si="2"/>
        <v>01C</v>
      </c>
      <c r="K12" t="str">
        <f>VLOOKUP(A12,Subsites!A$2:H$58,8,FALSE)</f>
        <v>Coastal Endurance Oregon Shelf</v>
      </c>
      <c r="L12" t="str">
        <f t="shared" si="3"/>
        <v>MP Jbox 01C</v>
      </c>
      <c r="M12" t="s">
        <v>11</v>
      </c>
      <c r="N12" t="s">
        <v>12</v>
      </c>
      <c r="O12" t="s">
        <v>7</v>
      </c>
      <c r="Q12" s="21">
        <v>41487</v>
      </c>
      <c r="R12" s="21">
        <v>41151</v>
      </c>
      <c r="S12" t="s">
        <v>857</v>
      </c>
    </row>
    <row r="13" spans="1:20">
      <c r="A13" t="s">
        <v>132</v>
      </c>
      <c r="B13" t="s">
        <v>572</v>
      </c>
      <c r="C13" s="30">
        <v>1</v>
      </c>
      <c r="D13" t="s">
        <v>13</v>
      </c>
      <c r="E13" t="s">
        <v>329</v>
      </c>
      <c r="F13" t="s">
        <v>13</v>
      </c>
      <c r="G13" s="4" t="str">
        <f t="shared" si="0"/>
        <v>SM</v>
      </c>
      <c r="H13" t="str">
        <f t="shared" si="1"/>
        <v>001</v>
      </c>
      <c r="I13" t="str">
        <f>VLOOKUP(G13,NTypes!A$2:B$29,2,FALSE)</f>
        <v>Standard Power Surface Mooring</v>
      </c>
      <c r="K13" t="str">
        <f>VLOOKUP(A13,Subsites!A$2:H$58,8,FALSE)</f>
        <v>Coastal Endurance Oregon Shelf</v>
      </c>
      <c r="L13" t="str">
        <f>I13 &amp; IF(ISBLANK(J13),""," " &amp; J13)</f>
        <v>Standard Power Surface Mooring</v>
      </c>
      <c r="M13" t="s">
        <v>14</v>
      </c>
      <c r="N13" t="s">
        <v>15</v>
      </c>
      <c r="O13" t="s">
        <v>7</v>
      </c>
      <c r="P13" s="8" t="s">
        <v>646</v>
      </c>
      <c r="Q13" s="20"/>
      <c r="R13" s="20"/>
    </row>
    <row r="14" spans="1:20">
      <c r="A14" t="s">
        <v>132</v>
      </c>
      <c r="D14" t="s">
        <v>338</v>
      </c>
      <c r="E14" t="s">
        <v>13</v>
      </c>
      <c r="F14" t="s">
        <v>13</v>
      </c>
      <c r="G14" s="4" t="str">
        <f t="shared" si="0"/>
        <v>RI</v>
      </c>
      <c r="H14" t="str">
        <f t="shared" si="1"/>
        <v>002</v>
      </c>
      <c r="I14" t="str">
        <f>VLOOKUP(G14,NTypes!A$2:B$29,2,FALSE)</f>
        <v>Mooring Riser</v>
      </c>
      <c r="J14" s="6" t="str">
        <f t="shared" si="2"/>
        <v>002</v>
      </c>
      <c r="K14" t="str">
        <f>VLOOKUP(A14,Subsites!A$2:H$58,8,FALSE)</f>
        <v>Coastal Endurance Oregon Shelf</v>
      </c>
      <c r="L14" t="str">
        <f t="shared" si="3"/>
        <v>Mooring Riser 002</v>
      </c>
      <c r="M14" t="s">
        <v>14</v>
      </c>
      <c r="N14" t="s">
        <v>15</v>
      </c>
      <c r="O14" t="s">
        <v>7</v>
      </c>
      <c r="Q14" s="20"/>
      <c r="R14" s="20"/>
    </row>
    <row r="15" spans="1:20">
      <c r="A15" t="s">
        <v>132</v>
      </c>
      <c r="D15" t="s">
        <v>339</v>
      </c>
      <c r="E15" t="s">
        <v>13</v>
      </c>
      <c r="F15" t="s">
        <v>13</v>
      </c>
      <c r="G15" s="4" t="str">
        <f t="shared" si="0"/>
        <v>RI</v>
      </c>
      <c r="H15" t="str">
        <f t="shared" si="1"/>
        <v>003</v>
      </c>
      <c r="I15" t="str">
        <f>VLOOKUP(G15,NTypes!A$2:B$29,2,FALSE)</f>
        <v>Mooring Riser</v>
      </c>
      <c r="J15" s="6" t="str">
        <f t="shared" si="2"/>
        <v>003</v>
      </c>
      <c r="K15" t="str">
        <f>VLOOKUP(A15,Subsites!A$2:H$58,8,FALSE)</f>
        <v>Coastal Endurance Oregon Shelf</v>
      </c>
      <c r="L15" t="str">
        <f t="shared" si="3"/>
        <v>Mooring Riser 003</v>
      </c>
      <c r="M15" t="s">
        <v>14</v>
      </c>
      <c r="N15" t="s">
        <v>15</v>
      </c>
      <c r="O15" t="s">
        <v>7</v>
      </c>
      <c r="Q15" s="20"/>
      <c r="R15" s="20"/>
    </row>
    <row r="16" spans="1:20">
      <c r="A16" t="s">
        <v>132</v>
      </c>
      <c r="D16" t="s">
        <v>340</v>
      </c>
      <c r="E16" t="s">
        <v>13</v>
      </c>
      <c r="F16" t="s">
        <v>13</v>
      </c>
      <c r="G16" s="4" t="str">
        <f t="shared" si="0"/>
        <v>SB</v>
      </c>
      <c r="H16" t="str">
        <f t="shared" si="1"/>
        <v>001</v>
      </c>
      <c r="I16" t="str">
        <f>VLOOKUP(G16,NTypes!A$2:B$29,2,FALSE)</f>
        <v>Surface Buoy</v>
      </c>
      <c r="J16" s="6" t="str">
        <f t="shared" si="2"/>
        <v>001</v>
      </c>
      <c r="K16" t="str">
        <f>VLOOKUP(A16,Subsites!A$2:H$58,8,FALSE)</f>
        <v>Coastal Endurance Oregon Shelf</v>
      </c>
      <c r="L16" t="str">
        <f t="shared" si="3"/>
        <v>Surface Buoy 001</v>
      </c>
      <c r="M16" t="s">
        <v>14</v>
      </c>
      <c r="N16" t="s">
        <v>15</v>
      </c>
      <c r="O16" t="s">
        <v>7</v>
      </c>
      <c r="Q16" s="20"/>
      <c r="R16" s="20"/>
    </row>
    <row r="17" spans="1:19">
      <c r="A17" t="s">
        <v>138</v>
      </c>
      <c r="B17" t="s">
        <v>572</v>
      </c>
      <c r="C17" s="30">
        <v>1</v>
      </c>
      <c r="D17" t="s">
        <v>16</v>
      </c>
      <c r="E17" t="s">
        <v>329</v>
      </c>
      <c r="F17" t="s">
        <v>16</v>
      </c>
      <c r="G17" s="4" t="str">
        <f t="shared" si="0"/>
        <v>CP</v>
      </c>
      <c r="H17" t="str">
        <f t="shared" si="1"/>
        <v>001</v>
      </c>
      <c r="I17" t="str">
        <f>VLOOKUP(G17,NTypes!A$2:B$29,2,FALSE)</f>
        <v>Surface Piercing Profiler Mooring</v>
      </c>
      <c r="K17" t="str">
        <f>VLOOKUP(A17,Subsites!A$2:H$58,8,FALSE)</f>
        <v>Coastal Endurance Oregon Shelf</v>
      </c>
      <c r="L17" t="str">
        <f>I17 &amp; IF(ISBLANK(J17),""," " &amp; J17)</f>
        <v>Surface Piercing Profiler Mooring</v>
      </c>
      <c r="M17" t="s">
        <v>11</v>
      </c>
      <c r="N17" t="s">
        <v>6</v>
      </c>
      <c r="O17" t="s">
        <v>7</v>
      </c>
      <c r="P17" s="8" t="s">
        <v>646</v>
      </c>
      <c r="Q17" s="20"/>
      <c r="R17" s="20"/>
    </row>
    <row r="18" spans="1:19">
      <c r="A18" t="s">
        <v>138</v>
      </c>
      <c r="D18" t="s">
        <v>341</v>
      </c>
      <c r="E18" t="s">
        <v>16</v>
      </c>
      <c r="F18" t="s">
        <v>16</v>
      </c>
      <c r="G18" s="4" t="str">
        <f t="shared" si="0"/>
        <v>SP</v>
      </c>
      <c r="H18" t="str">
        <f t="shared" si="1"/>
        <v>001</v>
      </c>
      <c r="I18" t="str">
        <f>VLOOKUP(G18,NTypes!A$2:B$29,2,FALSE)</f>
        <v>Surface-Piercing Profiler</v>
      </c>
      <c r="J18" s="6" t="str">
        <f t="shared" si="2"/>
        <v>001</v>
      </c>
      <c r="K18" t="str">
        <f>VLOOKUP(A18,Subsites!A$2:H$58,8,FALSE)</f>
        <v>Coastal Endurance Oregon Shelf</v>
      </c>
      <c r="L18" t="str">
        <f t="shared" si="3"/>
        <v>Surface-Piercing Profiler 001</v>
      </c>
      <c r="M18" t="s">
        <v>11</v>
      </c>
      <c r="N18" t="s">
        <v>6</v>
      </c>
      <c r="O18" t="s">
        <v>7</v>
      </c>
      <c r="Q18" s="20"/>
      <c r="R18" s="20"/>
    </row>
    <row r="19" spans="1:19">
      <c r="A19" t="s">
        <v>140</v>
      </c>
      <c r="B19" t="s">
        <v>572</v>
      </c>
      <c r="C19" s="30">
        <v>1</v>
      </c>
      <c r="D19" t="s">
        <v>17</v>
      </c>
      <c r="E19" t="s">
        <v>329</v>
      </c>
      <c r="F19" t="s">
        <v>17</v>
      </c>
      <c r="G19" s="4" t="str">
        <f t="shared" si="0"/>
        <v>BP</v>
      </c>
      <c r="H19" t="str">
        <f t="shared" si="1"/>
        <v>001</v>
      </c>
      <c r="I19" t="str">
        <f>VLOOKUP(G19,NTypes!A$2:B$29,2,FALSE)</f>
        <v>Benthic Experiment Package</v>
      </c>
      <c r="K19" t="str">
        <f>VLOOKUP(A19,Subsites!A$2:H$58,8,FALSE)</f>
        <v>Coastal Endurance Oregon Offshore</v>
      </c>
      <c r="L19" t="str">
        <f>I19 &amp; IF(ISBLANK(J19),""," " &amp; J19)</f>
        <v>Benthic Experiment Package</v>
      </c>
      <c r="M19" t="s">
        <v>11</v>
      </c>
      <c r="N19" t="s">
        <v>12</v>
      </c>
      <c r="O19" t="s">
        <v>7</v>
      </c>
      <c r="P19" s="8" t="s">
        <v>646</v>
      </c>
      <c r="Q19" s="21">
        <v>41487</v>
      </c>
      <c r="R19" s="21">
        <v>41151</v>
      </c>
      <c r="S19" t="s">
        <v>857</v>
      </c>
    </row>
    <row r="20" spans="1:19">
      <c r="A20" t="s">
        <v>140</v>
      </c>
      <c r="D20" t="s">
        <v>342</v>
      </c>
      <c r="E20" t="s">
        <v>17</v>
      </c>
      <c r="F20" t="s">
        <v>17</v>
      </c>
      <c r="G20" s="18" t="str">
        <f t="shared" si="0"/>
        <v>LJ</v>
      </c>
      <c r="H20" t="str">
        <f t="shared" si="1"/>
        <v>01C</v>
      </c>
      <c r="I20" t="str">
        <f>VLOOKUP(G20,NTypes!A$2:B$29,2,FALSE)</f>
        <v>LP Jbox</v>
      </c>
      <c r="J20" s="6" t="str">
        <f t="shared" si="2"/>
        <v>01C</v>
      </c>
      <c r="K20" t="str">
        <f>VLOOKUP(A20,Subsites!A$2:H$58,8,FALSE)</f>
        <v>Coastal Endurance Oregon Offshore</v>
      </c>
      <c r="L20" t="str">
        <f t="shared" si="3"/>
        <v>LP Jbox 01C</v>
      </c>
      <c r="M20" t="s">
        <v>11</v>
      </c>
      <c r="N20" t="s">
        <v>12</v>
      </c>
      <c r="O20" t="s">
        <v>7</v>
      </c>
      <c r="Q20" s="21">
        <v>41487</v>
      </c>
      <c r="R20" s="21">
        <v>41151</v>
      </c>
      <c r="S20" t="s">
        <v>857</v>
      </c>
    </row>
    <row r="21" spans="1:19">
      <c r="A21" t="s">
        <v>278</v>
      </c>
      <c r="C21" s="30">
        <v>1</v>
      </c>
      <c r="D21" t="s">
        <v>63</v>
      </c>
      <c r="E21" t="s">
        <v>329</v>
      </c>
      <c r="F21" t="s">
        <v>63</v>
      </c>
      <c r="G21" s="18" t="str">
        <f t="shared" si="0"/>
        <v>DP</v>
      </c>
      <c r="H21" t="str">
        <f t="shared" si="1"/>
        <v>01B</v>
      </c>
      <c r="I21" t="str">
        <f>VLOOKUP(G21,NTypes!A$2:B$29,2,FALSE)</f>
        <v>Deep Profiler</v>
      </c>
      <c r="J21" s="6" t="str">
        <f t="shared" si="2"/>
        <v>01B</v>
      </c>
      <c r="K21" t="str">
        <f>VLOOKUP(A21,Subsites!A$2:H$58,8,FALSE)</f>
        <v>Coastal Endurance Oregon Offshore</v>
      </c>
      <c r="L21" t="str">
        <f t="shared" ref="L21:L24" si="4">I21 &amp; IF(ISBLANK(J21),""," " &amp; J21)</f>
        <v>Deep Profiler 01B</v>
      </c>
      <c r="M21" t="s">
        <v>64</v>
      </c>
      <c r="N21" t="s">
        <v>12</v>
      </c>
      <c r="O21" t="s">
        <v>7</v>
      </c>
      <c r="Q21" s="20"/>
      <c r="R21" s="20"/>
    </row>
    <row r="22" spans="1:19">
      <c r="A22" t="s">
        <v>278</v>
      </c>
      <c r="C22" s="30">
        <v>1</v>
      </c>
      <c r="D22" t="s">
        <v>65</v>
      </c>
      <c r="E22" t="s">
        <v>329</v>
      </c>
      <c r="F22" t="s">
        <v>65</v>
      </c>
      <c r="G22" s="18" t="str">
        <f t="shared" si="0"/>
        <v>PC</v>
      </c>
      <c r="H22" t="str">
        <f t="shared" si="1"/>
        <v>01B</v>
      </c>
      <c r="I22" t="str">
        <f>VLOOKUP(G22,NTypes!A$2:B$29,2,FALSE)</f>
        <v>Platform Interface Controller</v>
      </c>
      <c r="J22" s="6" t="str">
        <f t="shared" si="2"/>
        <v>01B</v>
      </c>
      <c r="K22" t="str">
        <f>VLOOKUP(A22,Subsites!A$2:H$58,8,FALSE)</f>
        <v>Coastal Endurance Oregon Offshore</v>
      </c>
      <c r="L22" t="str">
        <f t="shared" si="4"/>
        <v>Platform Interface Controller 01B</v>
      </c>
      <c r="M22" t="s">
        <v>11</v>
      </c>
      <c r="N22" t="s">
        <v>12</v>
      </c>
      <c r="O22" t="s">
        <v>7</v>
      </c>
      <c r="Q22" s="20"/>
      <c r="R22" s="20"/>
    </row>
    <row r="23" spans="1:19">
      <c r="A23" t="s">
        <v>278</v>
      </c>
      <c r="C23" s="30">
        <v>1</v>
      </c>
      <c r="D23" t="s">
        <v>66</v>
      </c>
      <c r="E23" t="s">
        <v>329</v>
      </c>
      <c r="F23" t="s">
        <v>66</v>
      </c>
      <c r="G23" s="18" t="str">
        <f t="shared" si="0"/>
        <v>SF</v>
      </c>
      <c r="H23" t="str">
        <f t="shared" si="1"/>
        <v>01B</v>
      </c>
      <c r="I23" t="str">
        <f>VLOOKUP(G23,NTypes!A$2:B$29,2,FALSE)</f>
        <v>Shallow Profiler Science Float</v>
      </c>
      <c r="J23" s="6" t="str">
        <f t="shared" si="2"/>
        <v>01B</v>
      </c>
      <c r="K23" t="str">
        <f>VLOOKUP(A23,Subsites!A$2:H$58,8,FALSE)</f>
        <v>Coastal Endurance Oregon Offshore</v>
      </c>
      <c r="L23" t="str">
        <f t="shared" si="4"/>
        <v>Shallow Profiler Science Float 01B</v>
      </c>
      <c r="M23" t="s">
        <v>67</v>
      </c>
      <c r="N23" t="s">
        <v>12</v>
      </c>
      <c r="O23" t="s">
        <v>7</v>
      </c>
      <c r="Q23" s="20"/>
      <c r="R23" s="20"/>
    </row>
    <row r="24" spans="1:19">
      <c r="A24" t="s">
        <v>143</v>
      </c>
      <c r="B24" s="3" t="s">
        <v>572</v>
      </c>
      <c r="C24" s="30">
        <v>1</v>
      </c>
      <c r="D24" t="s">
        <v>18</v>
      </c>
      <c r="E24" t="s">
        <v>329</v>
      </c>
      <c r="F24" t="s">
        <v>18</v>
      </c>
      <c r="G24" s="4" t="str">
        <f t="shared" si="0"/>
        <v>SM</v>
      </c>
      <c r="H24" t="str">
        <f t="shared" si="1"/>
        <v>001</v>
      </c>
      <c r="I24" t="str">
        <f>VLOOKUP(G24,NTypes!A$2:B$29,2,FALSE)</f>
        <v>Standard Power Surface Mooring</v>
      </c>
      <c r="K24" t="str">
        <f>VLOOKUP(A24,Subsites!A$2:H$58,8,FALSE)</f>
        <v>Coastal Endurance Oregon Offshore</v>
      </c>
      <c r="L24" t="str">
        <f t="shared" si="4"/>
        <v>Standard Power Surface Mooring</v>
      </c>
      <c r="M24" t="s">
        <v>14</v>
      </c>
      <c r="N24" t="s">
        <v>15</v>
      </c>
      <c r="O24" t="s">
        <v>7</v>
      </c>
      <c r="P24" s="8" t="s">
        <v>646</v>
      </c>
      <c r="Q24" s="20"/>
      <c r="R24" s="20"/>
    </row>
    <row r="25" spans="1:19">
      <c r="A25" t="s">
        <v>143</v>
      </c>
      <c r="D25" t="s">
        <v>343</v>
      </c>
      <c r="E25" t="s">
        <v>18</v>
      </c>
      <c r="F25" t="s">
        <v>18</v>
      </c>
      <c r="G25" s="4" t="str">
        <f t="shared" si="0"/>
        <v>RI</v>
      </c>
      <c r="H25" t="str">
        <f t="shared" si="1"/>
        <v>002</v>
      </c>
      <c r="I25" t="str">
        <f>VLOOKUP(G25,NTypes!A$2:B$29,2,FALSE)</f>
        <v>Mooring Riser</v>
      </c>
      <c r="J25" s="6" t="str">
        <f t="shared" si="2"/>
        <v>002</v>
      </c>
      <c r="K25" t="str">
        <f>VLOOKUP(A25,Subsites!A$2:H$58,8,FALSE)</f>
        <v>Coastal Endurance Oregon Offshore</v>
      </c>
      <c r="L25" t="str">
        <f t="shared" si="3"/>
        <v>Mooring Riser 002</v>
      </c>
      <c r="M25" t="s">
        <v>14</v>
      </c>
      <c r="N25" t="s">
        <v>15</v>
      </c>
      <c r="O25" t="s">
        <v>7</v>
      </c>
      <c r="Q25" s="20"/>
      <c r="R25" s="20"/>
    </row>
    <row r="26" spans="1:19">
      <c r="A26" t="s">
        <v>143</v>
      </c>
      <c r="D26" t="s">
        <v>344</v>
      </c>
      <c r="E26" t="s">
        <v>18</v>
      </c>
      <c r="F26" t="s">
        <v>18</v>
      </c>
      <c r="G26" s="4" t="str">
        <f t="shared" si="0"/>
        <v>RI</v>
      </c>
      <c r="H26" t="str">
        <f t="shared" si="1"/>
        <v>003</v>
      </c>
      <c r="I26" t="str">
        <f>VLOOKUP(G26,NTypes!A$2:B$29,2,FALSE)</f>
        <v>Mooring Riser</v>
      </c>
      <c r="J26" s="6" t="str">
        <f t="shared" si="2"/>
        <v>003</v>
      </c>
      <c r="K26" t="str">
        <f>VLOOKUP(A26,Subsites!A$2:H$58,8,FALSE)</f>
        <v>Coastal Endurance Oregon Offshore</v>
      </c>
      <c r="L26" t="str">
        <f t="shared" si="3"/>
        <v>Mooring Riser 003</v>
      </c>
      <c r="M26" t="s">
        <v>14</v>
      </c>
      <c r="N26" t="s">
        <v>15</v>
      </c>
      <c r="O26" t="s">
        <v>7</v>
      </c>
      <c r="Q26" s="20"/>
      <c r="R26" s="20"/>
    </row>
    <row r="27" spans="1:19">
      <c r="A27" t="s">
        <v>143</v>
      </c>
      <c r="D27" t="s">
        <v>345</v>
      </c>
      <c r="E27" t="s">
        <v>18</v>
      </c>
      <c r="F27" t="s">
        <v>18</v>
      </c>
      <c r="G27" s="4" t="str">
        <f t="shared" si="0"/>
        <v>SB</v>
      </c>
      <c r="H27" t="str">
        <f t="shared" si="1"/>
        <v>001</v>
      </c>
      <c r="I27" t="str">
        <f>VLOOKUP(G27,NTypes!A$2:B$29,2,FALSE)</f>
        <v>Surface Buoy</v>
      </c>
      <c r="J27" s="6" t="str">
        <f t="shared" si="2"/>
        <v>001</v>
      </c>
      <c r="K27" t="str">
        <f>VLOOKUP(A27,Subsites!A$2:H$58,8,FALSE)</f>
        <v>Coastal Endurance Oregon Offshore</v>
      </c>
      <c r="L27" t="str">
        <f t="shared" si="3"/>
        <v>Surface Buoy 001</v>
      </c>
      <c r="M27" t="s">
        <v>14</v>
      </c>
      <c r="N27" t="s">
        <v>15</v>
      </c>
      <c r="O27" t="s">
        <v>7</v>
      </c>
      <c r="Q27" s="20"/>
      <c r="R27" s="20"/>
    </row>
    <row r="28" spans="1:19">
      <c r="A28" t="s">
        <v>235</v>
      </c>
      <c r="B28" s="3"/>
      <c r="C28" s="30">
        <v>1</v>
      </c>
      <c r="D28" t="s">
        <v>234</v>
      </c>
      <c r="F28" t="s">
        <v>234</v>
      </c>
      <c r="G28" s="4" t="str">
        <f t="shared" si="0"/>
        <v>GL</v>
      </c>
      <c r="H28" t="str">
        <f t="shared" si="1"/>
        <v>001</v>
      </c>
      <c r="I28" t="str">
        <f>VLOOKUP(G28,NTypes!A$2:B$29,2,FALSE)</f>
        <v>Ocean Glider</v>
      </c>
      <c r="J28" s="6" t="str">
        <f t="shared" si="2"/>
        <v>001</v>
      </c>
      <c r="K28" t="str">
        <f>VLOOKUP(A28,Subsites!A$2:H$58,8,FALSE)</f>
        <v>Coastal Endurance Mobile Zone</v>
      </c>
      <c r="L28" t="str">
        <f t="shared" ref="L28:L34" si="5">I28 &amp; IF(ISBLANK(J28),""," " &amp; J28)</f>
        <v>Ocean Glider 001</v>
      </c>
      <c r="M28" t="s">
        <v>54</v>
      </c>
      <c r="N28" t="s">
        <v>55</v>
      </c>
      <c r="O28" t="s">
        <v>7</v>
      </c>
      <c r="Q28" s="20"/>
      <c r="R28" s="20"/>
    </row>
    <row r="29" spans="1:19">
      <c r="A29" t="s">
        <v>235</v>
      </c>
      <c r="B29" s="3"/>
      <c r="C29" s="30">
        <v>1</v>
      </c>
      <c r="D29" t="s">
        <v>238</v>
      </c>
      <c r="F29" t="s">
        <v>238</v>
      </c>
      <c r="G29" s="4" t="str">
        <f t="shared" si="0"/>
        <v>GL</v>
      </c>
      <c r="H29" t="str">
        <f t="shared" si="1"/>
        <v>002</v>
      </c>
      <c r="I29" t="str">
        <f>VLOOKUP(G29,NTypes!A$2:B$29,2,FALSE)</f>
        <v>Ocean Glider</v>
      </c>
      <c r="J29" s="6" t="str">
        <f t="shared" si="2"/>
        <v>002</v>
      </c>
      <c r="K29" t="str">
        <f>VLOOKUP(A29,Subsites!A$2:H$58,8,FALSE)</f>
        <v>Coastal Endurance Mobile Zone</v>
      </c>
      <c r="L29" t="str">
        <f t="shared" si="5"/>
        <v>Ocean Glider 002</v>
      </c>
      <c r="M29" t="s">
        <v>54</v>
      </c>
      <c r="N29" t="s">
        <v>55</v>
      </c>
      <c r="O29" t="s">
        <v>7</v>
      </c>
      <c r="Q29" s="20"/>
      <c r="R29" s="20"/>
    </row>
    <row r="30" spans="1:19">
      <c r="A30" t="s">
        <v>235</v>
      </c>
      <c r="B30" s="3"/>
      <c r="C30" s="30">
        <v>1</v>
      </c>
      <c r="D30" t="s">
        <v>239</v>
      </c>
      <c r="F30" t="s">
        <v>239</v>
      </c>
      <c r="G30" s="4" t="str">
        <f t="shared" si="0"/>
        <v>GL</v>
      </c>
      <c r="H30" t="str">
        <f t="shared" si="1"/>
        <v>003</v>
      </c>
      <c r="I30" t="str">
        <f>VLOOKUP(G30,NTypes!A$2:B$29,2,FALSE)</f>
        <v>Ocean Glider</v>
      </c>
      <c r="J30" s="6" t="str">
        <f t="shared" si="2"/>
        <v>003</v>
      </c>
      <c r="K30" t="str">
        <f>VLOOKUP(A30,Subsites!A$2:H$58,8,FALSE)</f>
        <v>Coastal Endurance Mobile Zone</v>
      </c>
      <c r="L30" t="str">
        <f t="shared" si="5"/>
        <v>Ocean Glider 003</v>
      </c>
      <c r="M30" t="s">
        <v>54</v>
      </c>
      <c r="N30" t="s">
        <v>55</v>
      </c>
      <c r="O30" t="s">
        <v>7</v>
      </c>
      <c r="Q30" s="20"/>
      <c r="R30" s="20"/>
    </row>
    <row r="31" spans="1:19">
      <c r="A31" t="s">
        <v>235</v>
      </c>
      <c r="B31" s="3"/>
      <c r="C31" s="30">
        <v>1</v>
      </c>
      <c r="D31" t="s">
        <v>240</v>
      </c>
      <c r="F31" t="s">
        <v>240</v>
      </c>
      <c r="G31" s="4" t="str">
        <f t="shared" si="0"/>
        <v>GL</v>
      </c>
      <c r="H31" t="str">
        <f t="shared" si="1"/>
        <v>004</v>
      </c>
      <c r="I31" t="str">
        <f>VLOOKUP(G31,NTypes!A$2:B$29,2,FALSE)</f>
        <v>Ocean Glider</v>
      </c>
      <c r="J31" s="6" t="str">
        <f t="shared" si="2"/>
        <v>004</v>
      </c>
      <c r="K31" t="str">
        <f>VLOOKUP(A31,Subsites!A$2:H$58,8,FALSE)</f>
        <v>Coastal Endurance Mobile Zone</v>
      </c>
      <c r="L31" t="str">
        <f t="shared" si="5"/>
        <v>Ocean Glider 004</v>
      </c>
      <c r="M31" t="s">
        <v>54</v>
      </c>
      <c r="N31" t="s">
        <v>55</v>
      </c>
      <c r="O31" t="s">
        <v>7</v>
      </c>
      <c r="Q31" s="20"/>
      <c r="R31" s="20"/>
    </row>
    <row r="32" spans="1:19">
      <c r="A32" t="s">
        <v>235</v>
      </c>
      <c r="B32" s="3"/>
      <c r="C32" s="30">
        <v>1</v>
      </c>
      <c r="D32" t="s">
        <v>241</v>
      </c>
      <c r="F32" t="s">
        <v>241</v>
      </c>
      <c r="G32" s="4" t="str">
        <f t="shared" si="0"/>
        <v>GL</v>
      </c>
      <c r="H32" t="str">
        <f t="shared" si="1"/>
        <v>005</v>
      </c>
      <c r="I32" t="str">
        <f>VLOOKUP(G32,NTypes!A$2:B$29,2,FALSE)</f>
        <v>Ocean Glider</v>
      </c>
      <c r="J32" s="6" t="str">
        <f t="shared" si="2"/>
        <v>005</v>
      </c>
      <c r="K32" t="str">
        <f>VLOOKUP(A32,Subsites!A$2:H$58,8,FALSE)</f>
        <v>Coastal Endurance Mobile Zone</v>
      </c>
      <c r="L32" t="str">
        <f t="shared" si="5"/>
        <v>Ocean Glider 005</v>
      </c>
      <c r="M32" t="s">
        <v>54</v>
      </c>
      <c r="N32" t="s">
        <v>55</v>
      </c>
      <c r="O32" t="s">
        <v>7</v>
      </c>
      <c r="Q32" s="20"/>
      <c r="R32" s="20"/>
    </row>
    <row r="33" spans="1:19">
      <c r="A33" t="s">
        <v>235</v>
      </c>
      <c r="B33" s="3"/>
      <c r="C33" s="30">
        <v>1</v>
      </c>
      <c r="D33" t="s">
        <v>242</v>
      </c>
      <c r="F33" t="s">
        <v>242</v>
      </c>
      <c r="G33" s="4" t="str">
        <f t="shared" si="0"/>
        <v>GL</v>
      </c>
      <c r="H33" t="str">
        <f t="shared" si="1"/>
        <v>006</v>
      </c>
      <c r="I33" t="str">
        <f>VLOOKUP(G33,NTypes!A$2:B$29,2,FALSE)</f>
        <v>Ocean Glider</v>
      </c>
      <c r="J33" s="6" t="str">
        <f t="shared" si="2"/>
        <v>006</v>
      </c>
      <c r="K33" t="str">
        <f>VLOOKUP(A33,Subsites!A$2:H$58,8,FALSE)</f>
        <v>Coastal Endurance Mobile Zone</v>
      </c>
      <c r="L33" t="str">
        <f t="shared" si="5"/>
        <v>Ocean Glider 006</v>
      </c>
      <c r="M33" t="s">
        <v>54</v>
      </c>
      <c r="N33" t="s">
        <v>55</v>
      </c>
      <c r="O33" t="s">
        <v>7</v>
      </c>
      <c r="Q33" s="20"/>
      <c r="R33" s="20"/>
    </row>
    <row r="34" spans="1:19">
      <c r="A34" t="s">
        <v>145</v>
      </c>
      <c r="B34" s="3" t="s">
        <v>572</v>
      </c>
      <c r="C34" s="30">
        <v>1</v>
      </c>
      <c r="D34" t="s">
        <v>19</v>
      </c>
      <c r="E34" t="s">
        <v>329</v>
      </c>
      <c r="F34" t="s">
        <v>19</v>
      </c>
      <c r="G34" s="4" t="str">
        <f t="shared" ref="G34:G65" si="6">MID(D34,10,2)</f>
        <v>LM</v>
      </c>
      <c r="H34" t="str">
        <f t="shared" ref="H34:H65" si="7">MID(D34,12,3)</f>
        <v>001</v>
      </c>
      <c r="I34" t="str">
        <f>VLOOKUP(G34,NTypes!A$2:B$29,2,FALSE)</f>
        <v>Low Power Surface Mooring</v>
      </c>
      <c r="K34" t="str">
        <f>VLOOKUP(A34,Subsites!A$2:H$58,8,FALSE)</f>
        <v>Coastal Endurance Washington Inshore</v>
      </c>
      <c r="L34" t="str">
        <f t="shared" si="5"/>
        <v>Low Power Surface Mooring</v>
      </c>
      <c r="M34" t="s">
        <v>5</v>
      </c>
      <c r="N34" t="s">
        <v>6</v>
      </c>
      <c r="O34" t="s">
        <v>7</v>
      </c>
      <c r="P34" s="8" t="s">
        <v>646</v>
      </c>
      <c r="Q34" s="20"/>
      <c r="R34" s="20"/>
    </row>
    <row r="35" spans="1:19">
      <c r="A35" t="s">
        <v>145</v>
      </c>
      <c r="D35" t="s">
        <v>346</v>
      </c>
      <c r="E35" t="s">
        <v>19</v>
      </c>
      <c r="F35" t="s">
        <v>19</v>
      </c>
      <c r="G35" s="4" t="str">
        <f t="shared" si="6"/>
        <v>MF</v>
      </c>
      <c r="H35" t="str">
        <f t="shared" si="7"/>
        <v>004</v>
      </c>
      <c r="I35" t="str">
        <f>VLOOKUP(G35,NTypes!A$2:B$29,2,FALSE)</f>
        <v>Multi-Function Node</v>
      </c>
      <c r="J35" s="6" t="str">
        <f t="shared" ref="J34:J65" si="8">H35</f>
        <v>004</v>
      </c>
      <c r="K35" t="str">
        <f>VLOOKUP(A35,Subsites!A$2:H$58,8,FALSE)</f>
        <v>Coastal Endurance Washington Inshore</v>
      </c>
      <c r="L35" t="str">
        <f t="shared" si="3"/>
        <v>Multi-Function Node 004</v>
      </c>
      <c r="M35" t="s">
        <v>5</v>
      </c>
      <c r="N35" t="s">
        <v>6</v>
      </c>
      <c r="O35" t="s">
        <v>7</v>
      </c>
      <c r="Q35" s="20"/>
      <c r="R35" s="20"/>
    </row>
    <row r="36" spans="1:19">
      <c r="A36" t="s">
        <v>145</v>
      </c>
      <c r="D36" t="s">
        <v>347</v>
      </c>
      <c r="E36" t="s">
        <v>19</v>
      </c>
      <c r="F36" t="s">
        <v>19</v>
      </c>
      <c r="G36" s="4" t="str">
        <f t="shared" si="6"/>
        <v>MF</v>
      </c>
      <c r="H36" t="str">
        <f t="shared" si="7"/>
        <v>005</v>
      </c>
      <c r="I36" t="str">
        <f>VLOOKUP(G36,NTypes!A$2:B$29,2,FALSE)</f>
        <v>Multi-Function Node</v>
      </c>
      <c r="J36" s="6" t="str">
        <f t="shared" si="8"/>
        <v>005</v>
      </c>
      <c r="K36" t="str">
        <f>VLOOKUP(A36,Subsites!A$2:H$58,8,FALSE)</f>
        <v>Coastal Endurance Washington Inshore</v>
      </c>
      <c r="L36" t="str">
        <f t="shared" si="3"/>
        <v>Multi-Function Node 005</v>
      </c>
      <c r="M36" t="s">
        <v>5</v>
      </c>
      <c r="N36" t="s">
        <v>6</v>
      </c>
      <c r="O36" t="s">
        <v>7</v>
      </c>
      <c r="Q36" s="20"/>
      <c r="R36" s="20"/>
    </row>
    <row r="37" spans="1:19">
      <c r="A37" t="s">
        <v>145</v>
      </c>
      <c r="D37" t="s">
        <v>348</v>
      </c>
      <c r="E37" t="s">
        <v>19</v>
      </c>
      <c r="F37" t="s">
        <v>19</v>
      </c>
      <c r="G37" s="4" t="str">
        <f t="shared" si="6"/>
        <v>RI</v>
      </c>
      <c r="H37" t="str">
        <f t="shared" si="7"/>
        <v>002</v>
      </c>
      <c r="I37" t="str">
        <f>VLOOKUP(G37,NTypes!A$2:B$29,2,FALSE)</f>
        <v>Mooring Riser</v>
      </c>
      <c r="J37" s="6" t="str">
        <f t="shared" si="8"/>
        <v>002</v>
      </c>
      <c r="K37" t="str">
        <f>VLOOKUP(A37,Subsites!A$2:H$58,8,FALSE)</f>
        <v>Coastal Endurance Washington Inshore</v>
      </c>
      <c r="L37" t="str">
        <f t="shared" si="3"/>
        <v>Mooring Riser 002</v>
      </c>
      <c r="M37" t="s">
        <v>5</v>
      </c>
      <c r="N37" t="s">
        <v>6</v>
      </c>
      <c r="O37" t="s">
        <v>7</v>
      </c>
      <c r="Q37" s="20"/>
      <c r="R37" s="20"/>
    </row>
    <row r="38" spans="1:19">
      <c r="A38" t="s">
        <v>145</v>
      </c>
      <c r="D38" t="s">
        <v>349</v>
      </c>
      <c r="E38" t="s">
        <v>19</v>
      </c>
      <c r="F38" t="s">
        <v>19</v>
      </c>
      <c r="G38" s="4" t="str">
        <f t="shared" si="6"/>
        <v>RI</v>
      </c>
      <c r="H38" t="str">
        <f t="shared" si="7"/>
        <v>003</v>
      </c>
      <c r="I38" t="str">
        <f>VLOOKUP(G38,NTypes!A$2:B$29,2,FALSE)</f>
        <v>Mooring Riser</v>
      </c>
      <c r="J38" s="6" t="str">
        <f t="shared" si="8"/>
        <v>003</v>
      </c>
      <c r="K38" t="str">
        <f>VLOOKUP(A38,Subsites!A$2:H$58,8,FALSE)</f>
        <v>Coastal Endurance Washington Inshore</v>
      </c>
      <c r="L38" t="str">
        <f t="shared" si="3"/>
        <v>Mooring Riser 003</v>
      </c>
      <c r="M38" t="s">
        <v>5</v>
      </c>
      <c r="N38" t="s">
        <v>6</v>
      </c>
      <c r="O38" t="s">
        <v>7</v>
      </c>
      <c r="Q38" s="20"/>
      <c r="R38" s="20"/>
    </row>
    <row r="39" spans="1:19">
      <c r="A39" t="s">
        <v>145</v>
      </c>
      <c r="D39" t="s">
        <v>350</v>
      </c>
      <c r="E39" t="s">
        <v>19</v>
      </c>
      <c r="F39" t="s">
        <v>19</v>
      </c>
      <c r="G39" s="4" t="str">
        <f t="shared" si="6"/>
        <v>SB</v>
      </c>
      <c r="H39" t="str">
        <f t="shared" si="7"/>
        <v>001</v>
      </c>
      <c r="I39" t="str">
        <f>VLOOKUP(G39,NTypes!A$2:B$29,2,FALSE)</f>
        <v>Surface Buoy</v>
      </c>
      <c r="J39" s="6" t="str">
        <f t="shared" si="8"/>
        <v>001</v>
      </c>
      <c r="K39" t="str">
        <f>VLOOKUP(A39,Subsites!A$2:H$58,8,FALSE)</f>
        <v>Coastal Endurance Washington Inshore</v>
      </c>
      <c r="L39" t="str">
        <f t="shared" si="3"/>
        <v>Surface Buoy 001</v>
      </c>
      <c r="M39" t="s">
        <v>5</v>
      </c>
      <c r="N39" t="s">
        <v>6</v>
      </c>
      <c r="O39" t="s">
        <v>7</v>
      </c>
      <c r="Q39" s="20"/>
      <c r="R39" s="20"/>
    </row>
    <row r="40" spans="1:19">
      <c r="A40" t="s">
        <v>148</v>
      </c>
      <c r="B40" t="s">
        <v>572</v>
      </c>
      <c r="C40" s="30">
        <v>1</v>
      </c>
      <c r="D40" t="s">
        <v>20</v>
      </c>
      <c r="E40" t="s">
        <v>329</v>
      </c>
      <c r="F40" t="s">
        <v>20</v>
      </c>
      <c r="G40" s="4" t="str">
        <f t="shared" si="6"/>
        <v>CP</v>
      </c>
      <c r="H40" t="str">
        <f t="shared" si="7"/>
        <v>001</v>
      </c>
      <c r="I40" t="str">
        <f>VLOOKUP(G40,NTypes!A$2:B$29,2,FALSE)</f>
        <v>Surface Piercing Profiler Mooring</v>
      </c>
      <c r="K40" t="str">
        <f>VLOOKUP(A40,Subsites!A$2:H$58,8,FALSE)</f>
        <v>Coastal Endurance Washington Inshore</v>
      </c>
      <c r="L40" t="str">
        <f>I40 &amp; IF(ISBLANK(J40),""," " &amp; J40)</f>
        <v>Surface Piercing Profiler Mooring</v>
      </c>
      <c r="M40" t="s">
        <v>9</v>
      </c>
      <c r="N40" t="s">
        <v>6</v>
      </c>
      <c r="O40" t="s">
        <v>7</v>
      </c>
      <c r="P40" s="8" t="s">
        <v>646</v>
      </c>
      <c r="Q40" s="20"/>
      <c r="R40" s="20"/>
    </row>
    <row r="41" spans="1:19">
      <c r="A41" t="s">
        <v>148</v>
      </c>
      <c r="D41" t="s">
        <v>351</v>
      </c>
      <c r="E41" t="s">
        <v>20</v>
      </c>
      <c r="F41" t="s">
        <v>20</v>
      </c>
      <c r="G41" s="4" t="str">
        <f t="shared" si="6"/>
        <v>SP</v>
      </c>
      <c r="H41" t="str">
        <f t="shared" si="7"/>
        <v>001</v>
      </c>
      <c r="I41" t="str">
        <f>VLOOKUP(G41,NTypes!A$2:B$29,2,FALSE)</f>
        <v>Surface-Piercing Profiler</v>
      </c>
      <c r="J41" s="6" t="str">
        <f t="shared" si="8"/>
        <v>001</v>
      </c>
      <c r="K41" t="str">
        <f>VLOOKUP(A41,Subsites!A$2:H$58,8,FALSE)</f>
        <v>Coastal Endurance Washington Inshore</v>
      </c>
      <c r="L41" t="str">
        <f t="shared" si="3"/>
        <v>Surface-Piercing Profiler 001</v>
      </c>
      <c r="M41" t="s">
        <v>9</v>
      </c>
      <c r="N41" t="s">
        <v>6</v>
      </c>
      <c r="O41" t="s">
        <v>7</v>
      </c>
      <c r="Q41" s="20"/>
      <c r="R41" s="20"/>
    </row>
    <row r="42" spans="1:19">
      <c r="A42" t="s">
        <v>150</v>
      </c>
      <c r="B42" t="s">
        <v>572</v>
      </c>
      <c r="C42" s="30">
        <v>1</v>
      </c>
      <c r="D42" t="s">
        <v>21</v>
      </c>
      <c r="E42" t="s">
        <v>329</v>
      </c>
      <c r="F42" t="s">
        <v>21</v>
      </c>
      <c r="G42" s="4" t="str">
        <f t="shared" si="6"/>
        <v>HM</v>
      </c>
      <c r="H42" t="str">
        <f t="shared" si="7"/>
        <v>001</v>
      </c>
      <c r="I42" t="str">
        <f>VLOOKUP(G42,NTypes!A$2:B$29,2,FALSE)</f>
        <v>High Power Surface Mooring</v>
      </c>
      <c r="K42" t="str">
        <f>VLOOKUP(A42,Subsites!A$2:H$58,8,FALSE)</f>
        <v>Coastal Endurance Washington Shelf</v>
      </c>
      <c r="L42" t="str">
        <f>I42 &amp; IF(ISBLANK(J42),""," " &amp; J42)</f>
        <v>High Power Surface Mooring</v>
      </c>
      <c r="M42" t="s">
        <v>14</v>
      </c>
      <c r="N42" t="s">
        <v>15</v>
      </c>
      <c r="O42" t="s">
        <v>7</v>
      </c>
      <c r="P42" s="8" t="s">
        <v>646</v>
      </c>
      <c r="Q42" s="20"/>
      <c r="R42" s="20"/>
    </row>
    <row r="43" spans="1:19">
      <c r="A43" t="s">
        <v>150</v>
      </c>
      <c r="D43" t="s">
        <v>352</v>
      </c>
      <c r="E43" t="s">
        <v>21</v>
      </c>
      <c r="F43" t="s">
        <v>21</v>
      </c>
      <c r="G43" s="4" t="str">
        <f t="shared" si="6"/>
        <v>MF</v>
      </c>
      <c r="H43" t="str">
        <f t="shared" si="7"/>
        <v>004</v>
      </c>
      <c r="I43" t="str">
        <f>VLOOKUP(G43,NTypes!A$2:B$29,2,FALSE)</f>
        <v>Multi-Function Node</v>
      </c>
      <c r="J43" s="6" t="str">
        <f t="shared" si="8"/>
        <v>004</v>
      </c>
      <c r="K43" t="str">
        <f>VLOOKUP(A43,Subsites!A$2:H$58,8,FALSE)</f>
        <v>Coastal Endurance Washington Shelf</v>
      </c>
      <c r="L43" t="str">
        <f t="shared" si="3"/>
        <v>Multi-Function Node 004</v>
      </c>
      <c r="M43" t="s">
        <v>14</v>
      </c>
      <c r="N43" t="s">
        <v>15</v>
      </c>
      <c r="O43" t="s">
        <v>7</v>
      </c>
      <c r="Q43" s="20"/>
      <c r="R43" s="20"/>
    </row>
    <row r="44" spans="1:19">
      <c r="A44" t="s">
        <v>150</v>
      </c>
      <c r="D44" t="s">
        <v>353</v>
      </c>
      <c r="E44" t="s">
        <v>21</v>
      </c>
      <c r="F44" t="s">
        <v>21</v>
      </c>
      <c r="G44" s="4" t="str">
        <f t="shared" si="6"/>
        <v>MF</v>
      </c>
      <c r="H44" t="str">
        <f t="shared" si="7"/>
        <v>005</v>
      </c>
      <c r="I44" t="str">
        <f>VLOOKUP(G44,NTypes!A$2:B$29,2,FALSE)</f>
        <v>Multi-Function Node</v>
      </c>
      <c r="J44" s="6" t="str">
        <f t="shared" si="8"/>
        <v>005</v>
      </c>
      <c r="K44" t="str">
        <f>VLOOKUP(A44,Subsites!A$2:H$58,8,FALSE)</f>
        <v>Coastal Endurance Washington Shelf</v>
      </c>
      <c r="L44" t="str">
        <f t="shared" si="3"/>
        <v>Multi-Function Node 005</v>
      </c>
      <c r="M44" t="s">
        <v>14</v>
      </c>
      <c r="N44" t="s">
        <v>15</v>
      </c>
      <c r="O44" t="s">
        <v>7</v>
      </c>
      <c r="Q44" s="20"/>
      <c r="R44" s="20"/>
    </row>
    <row r="45" spans="1:19">
      <c r="A45" t="s">
        <v>150</v>
      </c>
      <c r="D45" t="s">
        <v>354</v>
      </c>
      <c r="E45" t="s">
        <v>21</v>
      </c>
      <c r="F45" t="s">
        <v>21</v>
      </c>
      <c r="G45" s="4" t="str">
        <f t="shared" si="6"/>
        <v>RI</v>
      </c>
      <c r="H45" t="str">
        <f t="shared" si="7"/>
        <v>002</v>
      </c>
      <c r="I45" t="str">
        <f>VLOOKUP(G45,NTypes!A$2:B$29,2,FALSE)</f>
        <v>Mooring Riser</v>
      </c>
      <c r="J45" s="6" t="str">
        <f t="shared" si="8"/>
        <v>002</v>
      </c>
      <c r="K45" t="str">
        <f>VLOOKUP(A45,Subsites!A$2:H$58,8,FALSE)</f>
        <v>Coastal Endurance Washington Shelf</v>
      </c>
      <c r="L45" t="str">
        <f t="shared" si="3"/>
        <v>Mooring Riser 002</v>
      </c>
      <c r="M45" t="s">
        <v>14</v>
      </c>
      <c r="N45" t="s">
        <v>15</v>
      </c>
      <c r="O45" t="s">
        <v>7</v>
      </c>
      <c r="Q45" s="20"/>
      <c r="R45" s="20"/>
    </row>
    <row r="46" spans="1:19">
      <c r="A46" t="s">
        <v>150</v>
      </c>
      <c r="D46" t="s">
        <v>355</v>
      </c>
      <c r="E46" t="s">
        <v>21</v>
      </c>
      <c r="F46" t="s">
        <v>21</v>
      </c>
      <c r="G46" s="4" t="str">
        <f t="shared" si="6"/>
        <v>RI</v>
      </c>
      <c r="H46" t="str">
        <f t="shared" si="7"/>
        <v>003</v>
      </c>
      <c r="I46" t="str">
        <f>VLOOKUP(G46,NTypes!A$2:B$29,2,FALSE)</f>
        <v>Mooring Riser</v>
      </c>
      <c r="J46" s="6" t="str">
        <f t="shared" si="8"/>
        <v>003</v>
      </c>
      <c r="K46" t="str">
        <f>VLOOKUP(A46,Subsites!A$2:H$58,8,FALSE)</f>
        <v>Coastal Endurance Washington Shelf</v>
      </c>
      <c r="L46" t="str">
        <f t="shared" si="3"/>
        <v>Mooring Riser 003</v>
      </c>
      <c r="M46" t="s">
        <v>14</v>
      </c>
      <c r="N46" t="s">
        <v>15</v>
      </c>
      <c r="O46" t="s">
        <v>7</v>
      </c>
      <c r="Q46" s="20"/>
      <c r="R46" s="20"/>
    </row>
    <row r="47" spans="1:19">
      <c r="A47" t="s">
        <v>150</v>
      </c>
      <c r="D47" t="s">
        <v>356</v>
      </c>
      <c r="E47" t="s">
        <v>21</v>
      </c>
      <c r="F47" t="s">
        <v>21</v>
      </c>
      <c r="G47" s="4" t="str">
        <f t="shared" si="6"/>
        <v>SB</v>
      </c>
      <c r="H47" t="str">
        <f t="shared" si="7"/>
        <v>001</v>
      </c>
      <c r="I47" t="str">
        <f>VLOOKUP(G47,NTypes!A$2:B$29,2,FALSE)</f>
        <v>Surface Buoy</v>
      </c>
      <c r="J47" s="6" t="str">
        <f t="shared" si="8"/>
        <v>001</v>
      </c>
      <c r="K47" t="str">
        <f>VLOOKUP(A47,Subsites!A$2:H$58,8,FALSE)</f>
        <v>Coastal Endurance Washington Shelf</v>
      </c>
      <c r="L47" t="str">
        <f t="shared" si="3"/>
        <v>Surface Buoy 001</v>
      </c>
      <c r="M47" t="s">
        <v>14</v>
      </c>
      <c r="N47" t="s">
        <v>15</v>
      </c>
      <c r="O47" t="s">
        <v>7</v>
      </c>
      <c r="Q47" s="20"/>
      <c r="R47" s="20"/>
    </row>
    <row r="48" spans="1:19">
      <c r="A48" t="s">
        <v>156</v>
      </c>
      <c r="B48" t="s">
        <v>572</v>
      </c>
      <c r="C48" s="30">
        <v>1</v>
      </c>
      <c r="D48" t="s">
        <v>22</v>
      </c>
      <c r="E48" t="s">
        <v>329</v>
      </c>
      <c r="F48" t="s">
        <v>22</v>
      </c>
      <c r="G48" s="4" t="str">
        <f t="shared" si="6"/>
        <v>CP</v>
      </c>
      <c r="H48" t="str">
        <f t="shared" si="7"/>
        <v>001</v>
      </c>
      <c r="I48" t="str">
        <f>VLOOKUP(G48,NTypes!A$2:B$29,2,FALSE)</f>
        <v>Surface Piercing Profiler Mooring</v>
      </c>
      <c r="K48" t="str">
        <f>VLOOKUP(A48,Subsites!A$2:H$58,8,FALSE)</f>
        <v>Coastal Endurance Washington Shelf</v>
      </c>
      <c r="L48" t="str">
        <f>I48 &amp; IF(ISBLANK(J48),""," " &amp; J48)</f>
        <v>Surface Piercing Profiler Mooring</v>
      </c>
      <c r="M48" t="s">
        <v>9</v>
      </c>
      <c r="N48" t="s">
        <v>6</v>
      </c>
      <c r="O48" t="s">
        <v>7</v>
      </c>
      <c r="P48" s="8" t="s">
        <v>646</v>
      </c>
      <c r="Q48" s="20">
        <v>41572</v>
      </c>
      <c r="R48" s="20">
        <v>41575</v>
      </c>
      <c r="S48" t="s">
        <v>857</v>
      </c>
    </row>
    <row r="49" spans="1:19">
      <c r="A49" t="s">
        <v>156</v>
      </c>
      <c r="D49" t="s">
        <v>357</v>
      </c>
      <c r="E49" t="s">
        <v>22</v>
      </c>
      <c r="F49" t="s">
        <v>22</v>
      </c>
      <c r="G49" s="4" t="str">
        <f t="shared" si="6"/>
        <v>SP</v>
      </c>
      <c r="H49" t="str">
        <f t="shared" si="7"/>
        <v>001</v>
      </c>
      <c r="I49" t="str">
        <f>VLOOKUP(G49,NTypes!A$2:B$29,2,FALSE)</f>
        <v>Surface-Piercing Profiler</v>
      </c>
      <c r="J49" s="6" t="str">
        <f t="shared" si="8"/>
        <v>001</v>
      </c>
      <c r="K49" t="str">
        <f>VLOOKUP(A49,Subsites!A$2:H$58,8,FALSE)</f>
        <v>Coastal Endurance Washington Shelf</v>
      </c>
      <c r="L49" t="str">
        <f t="shared" si="3"/>
        <v>Surface-Piercing Profiler 001</v>
      </c>
      <c r="M49" t="s">
        <v>9</v>
      </c>
      <c r="N49" t="s">
        <v>6</v>
      </c>
      <c r="O49" t="s">
        <v>7</v>
      </c>
      <c r="Q49" s="20">
        <v>41572</v>
      </c>
      <c r="R49" s="20">
        <v>41575</v>
      </c>
      <c r="S49" t="s">
        <v>857</v>
      </c>
    </row>
    <row r="50" spans="1:19">
      <c r="A50" t="s">
        <v>158</v>
      </c>
      <c r="C50" s="30">
        <v>1</v>
      </c>
      <c r="D50" t="s">
        <v>23</v>
      </c>
      <c r="E50" t="s">
        <v>329</v>
      </c>
      <c r="F50" t="s">
        <v>23</v>
      </c>
      <c r="G50" s="4" t="str">
        <f t="shared" si="6"/>
        <v>WF</v>
      </c>
      <c r="H50" t="str">
        <f t="shared" si="7"/>
        <v>001</v>
      </c>
      <c r="I50" t="str">
        <f>VLOOKUP(G50,NTypes!A$2:B$29,2,FALSE)</f>
        <v>Wire-Following Profiler</v>
      </c>
      <c r="K50" t="str">
        <f>VLOOKUP(A50,Subsites!A$2:H$58,8,FALSE)</f>
        <v>Coastal Endurance Washington Offshore</v>
      </c>
      <c r="L50" t="str">
        <f t="shared" ref="L50:L51" si="9">I50 &amp; IF(ISBLANK(J50),""," " &amp; J50)</f>
        <v>Wire-Following Profiler</v>
      </c>
      <c r="M50" t="s">
        <v>24</v>
      </c>
      <c r="N50" t="s">
        <v>6</v>
      </c>
      <c r="O50" t="s">
        <v>7</v>
      </c>
      <c r="P50" s="8" t="s">
        <v>647</v>
      </c>
      <c r="Q50" s="20">
        <v>41572</v>
      </c>
      <c r="R50" s="20">
        <v>41575</v>
      </c>
      <c r="S50" t="s">
        <v>857</v>
      </c>
    </row>
    <row r="51" spans="1:19">
      <c r="A51" t="s">
        <v>163</v>
      </c>
      <c r="B51" t="s">
        <v>572</v>
      </c>
      <c r="C51" s="30">
        <v>1</v>
      </c>
      <c r="D51" t="s">
        <v>25</v>
      </c>
      <c r="E51" t="s">
        <v>329</v>
      </c>
      <c r="F51" t="s">
        <v>25</v>
      </c>
      <c r="G51" s="4" t="str">
        <f t="shared" si="6"/>
        <v>HM</v>
      </c>
      <c r="H51" t="str">
        <f t="shared" si="7"/>
        <v>001</v>
      </c>
      <c r="I51" t="str">
        <f>VLOOKUP(G51,NTypes!A$2:B$29,2,FALSE)</f>
        <v>High Power Surface Mooring</v>
      </c>
      <c r="K51" t="str">
        <f>VLOOKUP(A51,Subsites!A$2:H$58,8,FALSE)</f>
        <v>Coastal Endurance Washington Offshore</v>
      </c>
      <c r="L51" t="str">
        <f t="shared" si="9"/>
        <v>High Power Surface Mooring</v>
      </c>
      <c r="M51" t="s">
        <v>14</v>
      </c>
      <c r="N51" t="s">
        <v>15</v>
      </c>
      <c r="O51" t="s">
        <v>7</v>
      </c>
      <c r="P51" s="8" t="s">
        <v>646</v>
      </c>
      <c r="Q51" s="20"/>
      <c r="R51" s="20"/>
    </row>
    <row r="52" spans="1:19">
      <c r="A52" t="s">
        <v>163</v>
      </c>
      <c r="D52" t="s">
        <v>358</v>
      </c>
      <c r="E52" t="s">
        <v>25</v>
      </c>
      <c r="F52" t="s">
        <v>25</v>
      </c>
      <c r="G52" s="4" t="str">
        <f t="shared" si="6"/>
        <v>MF</v>
      </c>
      <c r="H52" t="str">
        <f t="shared" si="7"/>
        <v>004</v>
      </c>
      <c r="I52" t="str">
        <f>VLOOKUP(G52,NTypes!A$2:B$29,2,FALSE)</f>
        <v>Multi-Function Node</v>
      </c>
      <c r="J52" s="6" t="str">
        <f t="shared" si="8"/>
        <v>004</v>
      </c>
      <c r="K52" t="str">
        <f>VLOOKUP(A52,Subsites!A$2:H$58,8,FALSE)</f>
        <v>Coastal Endurance Washington Offshore</v>
      </c>
      <c r="L52" t="str">
        <f t="shared" si="3"/>
        <v>Multi-Function Node 004</v>
      </c>
      <c r="M52" t="s">
        <v>14</v>
      </c>
      <c r="N52" t="s">
        <v>15</v>
      </c>
      <c r="O52" t="s">
        <v>7</v>
      </c>
      <c r="Q52" s="20"/>
      <c r="R52" s="20"/>
    </row>
    <row r="53" spans="1:19">
      <c r="A53" t="s">
        <v>163</v>
      </c>
      <c r="D53" t="s">
        <v>359</v>
      </c>
      <c r="E53" t="s">
        <v>25</v>
      </c>
      <c r="F53" t="s">
        <v>25</v>
      </c>
      <c r="G53" s="4" t="str">
        <f t="shared" si="6"/>
        <v>MF</v>
      </c>
      <c r="H53" t="str">
        <f t="shared" si="7"/>
        <v>005</v>
      </c>
      <c r="I53" t="str">
        <f>VLOOKUP(G53,NTypes!A$2:B$29,2,FALSE)</f>
        <v>Multi-Function Node</v>
      </c>
      <c r="J53" s="6" t="str">
        <f t="shared" si="8"/>
        <v>005</v>
      </c>
      <c r="K53" t="str">
        <f>VLOOKUP(A53,Subsites!A$2:H$58,8,FALSE)</f>
        <v>Coastal Endurance Washington Offshore</v>
      </c>
      <c r="L53" t="str">
        <f t="shared" si="3"/>
        <v>Multi-Function Node 005</v>
      </c>
      <c r="M53" t="s">
        <v>14</v>
      </c>
      <c r="N53" t="s">
        <v>15</v>
      </c>
      <c r="O53" t="s">
        <v>7</v>
      </c>
      <c r="Q53" s="20"/>
      <c r="R53" s="20"/>
    </row>
    <row r="54" spans="1:19">
      <c r="A54" t="s">
        <v>163</v>
      </c>
      <c r="D54" t="s">
        <v>360</v>
      </c>
      <c r="E54" t="s">
        <v>25</v>
      </c>
      <c r="F54" t="s">
        <v>25</v>
      </c>
      <c r="G54" s="4" t="str">
        <f t="shared" si="6"/>
        <v>RI</v>
      </c>
      <c r="H54" t="str">
        <f t="shared" si="7"/>
        <v>002</v>
      </c>
      <c r="I54" t="str">
        <f>VLOOKUP(G54,NTypes!A$2:B$29,2,FALSE)</f>
        <v>Mooring Riser</v>
      </c>
      <c r="J54" s="6" t="str">
        <f t="shared" si="8"/>
        <v>002</v>
      </c>
      <c r="K54" t="str">
        <f>VLOOKUP(A54,Subsites!A$2:H$58,8,FALSE)</f>
        <v>Coastal Endurance Washington Offshore</v>
      </c>
      <c r="L54" t="str">
        <f t="shared" si="3"/>
        <v>Mooring Riser 002</v>
      </c>
      <c r="M54" t="s">
        <v>14</v>
      </c>
      <c r="N54" t="s">
        <v>15</v>
      </c>
      <c r="O54" t="s">
        <v>7</v>
      </c>
      <c r="Q54" s="20"/>
      <c r="R54" s="20"/>
    </row>
    <row r="55" spans="1:19">
      <c r="A55" t="s">
        <v>163</v>
      </c>
      <c r="D55" t="s">
        <v>361</v>
      </c>
      <c r="E55" t="s">
        <v>25</v>
      </c>
      <c r="F55" t="s">
        <v>25</v>
      </c>
      <c r="G55" s="4" t="str">
        <f t="shared" si="6"/>
        <v>RI</v>
      </c>
      <c r="H55" t="str">
        <f t="shared" si="7"/>
        <v>003</v>
      </c>
      <c r="I55" t="str">
        <f>VLOOKUP(G55,NTypes!A$2:B$29,2,FALSE)</f>
        <v>Mooring Riser</v>
      </c>
      <c r="J55" s="6" t="str">
        <f t="shared" si="8"/>
        <v>003</v>
      </c>
      <c r="K55" t="str">
        <f>VLOOKUP(A55,Subsites!A$2:H$58,8,FALSE)</f>
        <v>Coastal Endurance Washington Offshore</v>
      </c>
      <c r="L55" t="str">
        <f t="shared" si="3"/>
        <v>Mooring Riser 003</v>
      </c>
      <c r="M55" t="s">
        <v>14</v>
      </c>
      <c r="N55" t="s">
        <v>15</v>
      </c>
      <c r="O55" t="s">
        <v>7</v>
      </c>
      <c r="Q55" s="20"/>
      <c r="R55" s="20"/>
    </row>
    <row r="56" spans="1:19">
      <c r="A56" t="s">
        <v>163</v>
      </c>
      <c r="D56" t="s">
        <v>362</v>
      </c>
      <c r="E56" t="s">
        <v>25</v>
      </c>
      <c r="F56" t="s">
        <v>25</v>
      </c>
      <c r="G56" s="4" t="str">
        <f t="shared" si="6"/>
        <v>SB</v>
      </c>
      <c r="H56" t="str">
        <f t="shared" si="7"/>
        <v>001</v>
      </c>
      <c r="I56" t="str">
        <f>VLOOKUP(G56,NTypes!A$2:B$29,2,FALSE)</f>
        <v>Surface Buoy</v>
      </c>
      <c r="J56" s="6" t="str">
        <f t="shared" si="8"/>
        <v>001</v>
      </c>
      <c r="K56" t="str">
        <f>VLOOKUP(A56,Subsites!A$2:H$58,8,FALSE)</f>
        <v>Coastal Endurance Washington Offshore</v>
      </c>
      <c r="L56" t="str">
        <f t="shared" si="3"/>
        <v>Surface Buoy 001</v>
      </c>
      <c r="M56" t="s">
        <v>14</v>
      </c>
      <c r="N56" t="s">
        <v>15</v>
      </c>
      <c r="O56" t="s">
        <v>7</v>
      </c>
      <c r="Q56" s="20"/>
      <c r="R56" s="20"/>
    </row>
    <row r="57" spans="1:19">
      <c r="A57" t="s">
        <v>165</v>
      </c>
      <c r="B57" t="s">
        <v>572</v>
      </c>
      <c r="C57" s="30">
        <v>1</v>
      </c>
      <c r="D57" t="s">
        <v>26</v>
      </c>
      <c r="E57" t="s">
        <v>329</v>
      </c>
      <c r="F57" t="s">
        <v>26</v>
      </c>
      <c r="G57" s="4" t="str">
        <f t="shared" si="6"/>
        <v>HM</v>
      </c>
      <c r="H57" t="str">
        <f t="shared" si="7"/>
        <v>001</v>
      </c>
      <c r="I57" t="str">
        <f>VLOOKUP(G57,NTypes!A$2:B$29,2,FALSE)</f>
        <v>High Power Surface Mooring</v>
      </c>
      <c r="K57" t="str">
        <f>VLOOKUP(A57,Subsites!A$2:H$58,8,FALSE)</f>
        <v>Coastal Pioneer Central</v>
      </c>
      <c r="L57" t="str">
        <f>I57 &amp; IF(ISBLANK(J57),""," " &amp; J57)</f>
        <v>High Power Surface Mooring</v>
      </c>
      <c r="M57" t="s">
        <v>14</v>
      </c>
      <c r="N57" t="s">
        <v>15</v>
      </c>
      <c r="O57" t="s">
        <v>27</v>
      </c>
      <c r="P57" s="8" t="s">
        <v>646</v>
      </c>
      <c r="Q57" s="22">
        <v>41600</v>
      </c>
      <c r="R57" s="23">
        <v>41613</v>
      </c>
      <c r="S57" t="s">
        <v>857</v>
      </c>
    </row>
    <row r="58" spans="1:19">
      <c r="A58" t="s">
        <v>165</v>
      </c>
      <c r="D58" t="s">
        <v>363</v>
      </c>
      <c r="E58" t="s">
        <v>26</v>
      </c>
      <c r="F58" t="s">
        <v>26</v>
      </c>
      <c r="G58" s="4" t="str">
        <f t="shared" si="6"/>
        <v>MF</v>
      </c>
      <c r="H58" t="str">
        <f t="shared" si="7"/>
        <v>004</v>
      </c>
      <c r="I58" t="str">
        <f>VLOOKUP(G58,NTypes!A$2:B$29,2,FALSE)</f>
        <v>Multi-Function Node</v>
      </c>
      <c r="J58" s="6" t="str">
        <f t="shared" si="8"/>
        <v>004</v>
      </c>
      <c r="K58" t="str">
        <f>VLOOKUP(A58,Subsites!A$2:H$58,8,FALSE)</f>
        <v>Coastal Pioneer Central</v>
      </c>
      <c r="L58" t="str">
        <f t="shared" si="3"/>
        <v>Multi-Function Node 004</v>
      </c>
      <c r="M58" t="s">
        <v>14</v>
      </c>
      <c r="N58" t="s">
        <v>15</v>
      </c>
      <c r="O58" t="s">
        <v>27</v>
      </c>
      <c r="Q58" s="22">
        <v>41600</v>
      </c>
      <c r="R58" s="23">
        <v>41613</v>
      </c>
      <c r="S58" t="s">
        <v>857</v>
      </c>
    </row>
    <row r="59" spans="1:19">
      <c r="A59" t="s">
        <v>165</v>
      </c>
      <c r="D59" t="s">
        <v>364</v>
      </c>
      <c r="E59" t="s">
        <v>26</v>
      </c>
      <c r="F59" t="s">
        <v>26</v>
      </c>
      <c r="G59" s="4" t="str">
        <f t="shared" si="6"/>
        <v>MF</v>
      </c>
      <c r="H59" t="str">
        <f t="shared" si="7"/>
        <v>005</v>
      </c>
      <c r="I59" t="str">
        <f>VLOOKUP(G59,NTypes!A$2:B$29,2,FALSE)</f>
        <v>Multi-Function Node</v>
      </c>
      <c r="J59" s="6" t="str">
        <f t="shared" si="8"/>
        <v>005</v>
      </c>
      <c r="K59" t="str">
        <f>VLOOKUP(A59,Subsites!A$2:H$58,8,FALSE)</f>
        <v>Coastal Pioneer Central</v>
      </c>
      <c r="L59" t="str">
        <f t="shared" si="3"/>
        <v>Multi-Function Node 005</v>
      </c>
      <c r="M59" t="s">
        <v>14</v>
      </c>
      <c r="N59" t="s">
        <v>15</v>
      </c>
      <c r="O59" t="s">
        <v>27</v>
      </c>
      <c r="Q59" s="22">
        <v>41600</v>
      </c>
      <c r="R59" s="23">
        <v>41613</v>
      </c>
      <c r="S59" t="s">
        <v>857</v>
      </c>
    </row>
    <row r="60" spans="1:19">
      <c r="A60" t="s">
        <v>165</v>
      </c>
      <c r="D60" t="s">
        <v>365</v>
      </c>
      <c r="E60" t="s">
        <v>26</v>
      </c>
      <c r="F60" t="s">
        <v>26</v>
      </c>
      <c r="G60" s="4" t="str">
        <f t="shared" si="6"/>
        <v>RI</v>
      </c>
      <c r="H60" t="str">
        <f t="shared" si="7"/>
        <v>002</v>
      </c>
      <c r="I60" t="str">
        <f>VLOOKUP(G60,NTypes!A$2:B$29,2,FALSE)</f>
        <v>Mooring Riser</v>
      </c>
      <c r="J60" s="6" t="str">
        <f t="shared" si="8"/>
        <v>002</v>
      </c>
      <c r="K60" t="str">
        <f>VLOOKUP(A60,Subsites!A$2:H$58,8,FALSE)</f>
        <v>Coastal Pioneer Central</v>
      </c>
      <c r="L60" t="str">
        <f t="shared" si="3"/>
        <v>Mooring Riser 002</v>
      </c>
      <c r="M60" t="s">
        <v>14</v>
      </c>
      <c r="N60" t="s">
        <v>15</v>
      </c>
      <c r="O60" t="s">
        <v>27</v>
      </c>
      <c r="Q60" s="22">
        <v>41600</v>
      </c>
      <c r="R60" s="23">
        <v>41613</v>
      </c>
      <c r="S60" s="3" t="s">
        <v>857</v>
      </c>
    </row>
    <row r="61" spans="1:19">
      <c r="A61" t="s">
        <v>165</v>
      </c>
      <c r="D61" t="s">
        <v>366</v>
      </c>
      <c r="E61" t="s">
        <v>26</v>
      </c>
      <c r="F61" t="s">
        <v>26</v>
      </c>
      <c r="G61" s="4" t="str">
        <f t="shared" si="6"/>
        <v>RI</v>
      </c>
      <c r="H61" t="str">
        <f t="shared" si="7"/>
        <v>003</v>
      </c>
      <c r="I61" t="str">
        <f>VLOOKUP(G61,NTypes!A$2:B$29,2,FALSE)</f>
        <v>Mooring Riser</v>
      </c>
      <c r="J61" s="6" t="str">
        <f t="shared" si="8"/>
        <v>003</v>
      </c>
      <c r="K61" t="str">
        <f>VLOOKUP(A61,Subsites!A$2:H$58,8,FALSE)</f>
        <v>Coastal Pioneer Central</v>
      </c>
      <c r="L61" t="str">
        <f t="shared" si="3"/>
        <v>Mooring Riser 003</v>
      </c>
      <c r="M61" t="s">
        <v>14</v>
      </c>
      <c r="N61" t="s">
        <v>15</v>
      </c>
      <c r="O61" t="s">
        <v>27</v>
      </c>
      <c r="Q61" s="22">
        <v>41600</v>
      </c>
      <c r="R61" s="23">
        <v>41613</v>
      </c>
      <c r="S61" s="3" t="s">
        <v>857</v>
      </c>
    </row>
    <row r="62" spans="1:19">
      <c r="A62" t="s">
        <v>165</v>
      </c>
      <c r="D62" t="s">
        <v>367</v>
      </c>
      <c r="E62" t="s">
        <v>26</v>
      </c>
      <c r="F62" t="s">
        <v>26</v>
      </c>
      <c r="G62" s="4" t="str">
        <f t="shared" si="6"/>
        <v>SB</v>
      </c>
      <c r="H62" t="str">
        <f t="shared" si="7"/>
        <v>001</v>
      </c>
      <c r="I62" t="str">
        <f>VLOOKUP(G62,NTypes!A$2:B$29,2,FALSE)</f>
        <v>Surface Buoy</v>
      </c>
      <c r="J62" s="6" t="str">
        <f t="shared" si="8"/>
        <v>001</v>
      </c>
      <c r="K62" t="str">
        <f>VLOOKUP(A62,Subsites!A$2:H$58,8,FALSE)</f>
        <v>Coastal Pioneer Central</v>
      </c>
      <c r="L62" t="str">
        <f t="shared" si="3"/>
        <v>Surface Buoy 001</v>
      </c>
      <c r="M62" t="s">
        <v>14</v>
      </c>
      <c r="N62" t="s">
        <v>15</v>
      </c>
      <c r="O62" t="s">
        <v>27</v>
      </c>
      <c r="Q62" s="20"/>
      <c r="R62" s="20"/>
    </row>
    <row r="63" spans="1:19">
      <c r="A63" t="s">
        <v>169</v>
      </c>
      <c r="B63" t="s">
        <v>572</v>
      </c>
      <c r="C63" s="30">
        <v>1</v>
      </c>
      <c r="D63" t="s">
        <v>28</v>
      </c>
      <c r="E63" t="s">
        <v>329</v>
      </c>
      <c r="F63" t="s">
        <v>28</v>
      </c>
      <c r="G63" s="4" t="str">
        <f t="shared" si="6"/>
        <v>CP</v>
      </c>
      <c r="H63" t="str">
        <f t="shared" si="7"/>
        <v>001</v>
      </c>
      <c r="I63" t="str">
        <f>VLOOKUP(G63,NTypes!A$2:B$29,2,FALSE)</f>
        <v>Surface Piercing Profiler Mooring</v>
      </c>
      <c r="K63" t="str">
        <f>VLOOKUP(A63,Subsites!A$2:H$58,8,FALSE)</f>
        <v>Coastal Pioneer Central</v>
      </c>
      <c r="L63" t="str">
        <f>I63 &amp; IF(ISBLANK(J63),""," " &amp; J63)</f>
        <v>Surface Piercing Profiler Mooring</v>
      </c>
      <c r="M63" t="s">
        <v>9</v>
      </c>
      <c r="N63" t="s">
        <v>6</v>
      </c>
      <c r="O63" t="s">
        <v>27</v>
      </c>
      <c r="P63" s="8" t="s">
        <v>646</v>
      </c>
      <c r="Q63" s="20"/>
      <c r="R63" s="20"/>
    </row>
    <row r="64" spans="1:19">
      <c r="A64" t="s">
        <v>169</v>
      </c>
      <c r="D64" t="s">
        <v>368</v>
      </c>
      <c r="E64" t="s">
        <v>28</v>
      </c>
      <c r="F64" t="s">
        <v>28</v>
      </c>
      <c r="G64" s="4" t="str">
        <f t="shared" si="6"/>
        <v>SP</v>
      </c>
      <c r="H64" t="str">
        <f t="shared" si="7"/>
        <v>001</v>
      </c>
      <c r="I64" t="str">
        <f>VLOOKUP(G64,NTypes!A$2:B$29,2,FALSE)</f>
        <v>Surface-Piercing Profiler</v>
      </c>
      <c r="J64" s="6" t="str">
        <f t="shared" si="8"/>
        <v>001</v>
      </c>
      <c r="K64" t="str">
        <f>VLOOKUP(A64,Subsites!A$2:H$58,8,FALSE)</f>
        <v>Coastal Pioneer Central</v>
      </c>
      <c r="L64" t="str">
        <f t="shared" si="3"/>
        <v>Surface-Piercing Profiler 001</v>
      </c>
      <c r="M64" t="s">
        <v>9</v>
      </c>
      <c r="N64" t="s">
        <v>6</v>
      </c>
      <c r="O64" t="s">
        <v>27</v>
      </c>
      <c r="Q64" s="20"/>
      <c r="R64" s="20"/>
    </row>
    <row r="65" spans="1:19">
      <c r="A65" t="s">
        <v>171</v>
      </c>
      <c r="C65" s="30">
        <v>1</v>
      </c>
      <c r="D65" t="s">
        <v>29</v>
      </c>
      <c r="E65" t="s">
        <v>329</v>
      </c>
      <c r="F65" t="s">
        <v>29</v>
      </c>
      <c r="G65" s="4" t="str">
        <f t="shared" si="6"/>
        <v>WF</v>
      </c>
      <c r="H65" t="str">
        <f t="shared" si="7"/>
        <v>001</v>
      </c>
      <c r="I65" t="str">
        <f>VLOOKUP(G65,NTypes!A$2:B$29,2,FALSE)</f>
        <v>Wire-Following Profiler</v>
      </c>
      <c r="K65" t="str">
        <f>VLOOKUP(A65,Subsites!A$2:H$58,8,FALSE)</f>
        <v>Coastal Pioneer Central Inshore</v>
      </c>
      <c r="L65" t="str">
        <f>I65 &amp; IF(ISBLANK(J65),""," " &amp; J65)</f>
        <v>Wire-Following Profiler</v>
      </c>
      <c r="M65" t="s">
        <v>24</v>
      </c>
      <c r="N65" t="s">
        <v>6</v>
      </c>
      <c r="O65" t="s">
        <v>27</v>
      </c>
      <c r="P65" s="8" t="s">
        <v>647</v>
      </c>
      <c r="Q65" s="22">
        <v>41600</v>
      </c>
      <c r="R65" s="23">
        <v>41613</v>
      </c>
      <c r="S65" s="3" t="s">
        <v>857</v>
      </c>
    </row>
    <row r="66" spans="1:19">
      <c r="A66" t="s">
        <v>171</v>
      </c>
      <c r="D66" t="s">
        <v>369</v>
      </c>
      <c r="E66" t="s">
        <v>29</v>
      </c>
      <c r="F66" t="s">
        <v>29</v>
      </c>
      <c r="G66" s="4" t="str">
        <f t="shared" ref="G66:G97" si="10">MID(D66,10,2)</f>
        <v>RI</v>
      </c>
      <c r="H66" t="str">
        <f t="shared" ref="H66:H97" si="11">MID(D66,12,3)</f>
        <v>001</v>
      </c>
      <c r="I66" t="str">
        <f>VLOOKUP(G66,NTypes!A$2:B$29,2,FALSE)</f>
        <v>Mooring Riser</v>
      </c>
      <c r="J66" s="6" t="str">
        <f t="shared" ref="J66:J97" si="12">H66</f>
        <v>001</v>
      </c>
      <c r="K66" t="str">
        <f>VLOOKUP(A66,Subsites!A$2:H$58,8,FALSE)</f>
        <v>Coastal Pioneer Central Inshore</v>
      </c>
      <c r="L66" t="str">
        <f t="shared" si="3"/>
        <v>Mooring Riser 001</v>
      </c>
      <c r="M66" t="s">
        <v>24</v>
      </c>
      <c r="N66" t="s">
        <v>6</v>
      </c>
      <c r="O66" t="s">
        <v>27</v>
      </c>
      <c r="P66" s="8" t="s">
        <v>648</v>
      </c>
      <c r="Q66" s="22">
        <v>41600</v>
      </c>
      <c r="R66" s="23">
        <v>41613</v>
      </c>
      <c r="S66" s="3" t="s">
        <v>857</v>
      </c>
    </row>
    <row r="67" spans="1:19">
      <c r="A67" t="s">
        <v>173</v>
      </c>
      <c r="C67" s="30">
        <v>1</v>
      </c>
      <c r="D67" t="s">
        <v>30</v>
      </c>
      <c r="E67" t="s">
        <v>329</v>
      </c>
      <c r="F67" t="s">
        <v>30</v>
      </c>
      <c r="G67" s="4" t="str">
        <f t="shared" si="10"/>
        <v>WF</v>
      </c>
      <c r="H67" t="str">
        <f t="shared" si="11"/>
        <v>001</v>
      </c>
      <c r="I67" t="str">
        <f>VLOOKUP(G67,NTypes!A$2:B$29,2,FALSE)</f>
        <v>Wire-Following Profiler</v>
      </c>
      <c r="K67" t="str">
        <f>VLOOKUP(A67,Subsites!A$2:H$58,8,FALSE)</f>
        <v>Coastal Pioneer Central Offshore</v>
      </c>
      <c r="L67" t="str">
        <f>I67 &amp; IF(ISBLANK(J67),""," " &amp; J67)</f>
        <v>Wire-Following Profiler</v>
      </c>
      <c r="M67" t="s">
        <v>24</v>
      </c>
      <c r="N67" t="s">
        <v>6</v>
      </c>
      <c r="O67" t="s">
        <v>27</v>
      </c>
      <c r="P67" s="8" t="s">
        <v>647</v>
      </c>
      <c r="Q67" s="22">
        <v>41600</v>
      </c>
      <c r="R67" s="23">
        <v>41613</v>
      </c>
      <c r="S67" s="3" t="s">
        <v>857</v>
      </c>
    </row>
    <row r="68" spans="1:19">
      <c r="A68" t="s">
        <v>173</v>
      </c>
      <c r="D68" t="s">
        <v>370</v>
      </c>
      <c r="E68" t="s">
        <v>30</v>
      </c>
      <c r="F68" t="s">
        <v>30</v>
      </c>
      <c r="G68" s="4" t="str">
        <f t="shared" si="10"/>
        <v>RI</v>
      </c>
      <c r="H68" t="str">
        <f t="shared" si="11"/>
        <v>001</v>
      </c>
      <c r="I68" t="str">
        <f>VLOOKUP(G68,NTypes!A$2:B$29,2,FALSE)</f>
        <v>Mooring Riser</v>
      </c>
      <c r="J68" s="6" t="str">
        <f t="shared" si="12"/>
        <v>001</v>
      </c>
      <c r="K68" t="str">
        <f>VLOOKUP(A68,Subsites!A$2:H$58,8,FALSE)</f>
        <v>Coastal Pioneer Central Offshore</v>
      </c>
      <c r="L68" t="str">
        <f t="shared" ref="L67:L130" si="13">I68 &amp; " " &amp; J68</f>
        <v>Mooring Riser 001</v>
      </c>
      <c r="M68" t="s">
        <v>24</v>
      </c>
      <c r="N68" t="s">
        <v>6</v>
      </c>
      <c r="O68" t="s">
        <v>27</v>
      </c>
      <c r="P68" s="8" t="s">
        <v>648</v>
      </c>
      <c r="Q68" s="22">
        <v>41600</v>
      </c>
      <c r="R68" s="23">
        <v>41613</v>
      </c>
      <c r="S68" s="3" t="s">
        <v>857</v>
      </c>
    </row>
    <row r="69" spans="1:19">
      <c r="A69" t="s">
        <v>175</v>
      </c>
      <c r="C69" s="30">
        <v>1</v>
      </c>
      <c r="D69" t="s">
        <v>31</v>
      </c>
      <c r="E69" t="s">
        <v>329</v>
      </c>
      <c r="F69" t="s">
        <v>31</v>
      </c>
      <c r="G69" s="4" t="str">
        <f t="shared" si="10"/>
        <v>WF</v>
      </c>
      <c r="H69" t="str">
        <f t="shared" si="11"/>
        <v>001</v>
      </c>
      <c r="I69" t="str">
        <f>VLOOKUP(G69,NTypes!A$2:B$29,2,FALSE)</f>
        <v>Wire-Following Profiler</v>
      </c>
      <c r="K69" t="str">
        <f>VLOOKUP(A69,Subsites!A$2:H$58,8,FALSE)</f>
        <v>Coastal Pioneer Upstream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P69" s="8" t="s">
        <v>647</v>
      </c>
      <c r="Q69" s="22">
        <v>41600</v>
      </c>
      <c r="R69" s="23">
        <v>41613</v>
      </c>
      <c r="S69" s="3" t="s">
        <v>857</v>
      </c>
    </row>
    <row r="70" spans="1:19">
      <c r="A70" t="s">
        <v>175</v>
      </c>
      <c r="D70" t="s">
        <v>371</v>
      </c>
      <c r="E70" t="s">
        <v>31</v>
      </c>
      <c r="F70" t="s">
        <v>31</v>
      </c>
      <c r="G70" s="4" t="str">
        <f t="shared" si="10"/>
        <v>RI</v>
      </c>
      <c r="H70" t="str">
        <f t="shared" si="11"/>
        <v>001</v>
      </c>
      <c r="I70" t="str">
        <f>VLOOKUP(G70,NTypes!A$2:B$29,2,FALSE)</f>
        <v>Mooring Riser</v>
      </c>
      <c r="J70" s="6" t="str">
        <f t="shared" si="12"/>
        <v>001</v>
      </c>
      <c r="K70" t="str">
        <f>VLOOKUP(A70,Subsites!A$2:H$58,8,FALSE)</f>
        <v>Coastal Pioneer Upstream Inshore</v>
      </c>
      <c r="L70" t="str">
        <f t="shared" si="13"/>
        <v>Mooring Riser 001</v>
      </c>
      <c r="M70" t="s">
        <v>24</v>
      </c>
      <c r="N70" t="s">
        <v>6</v>
      </c>
      <c r="O70" t="s">
        <v>27</v>
      </c>
      <c r="P70" s="8" t="s">
        <v>648</v>
      </c>
      <c r="Q70" s="22">
        <v>41600</v>
      </c>
      <c r="R70" s="23">
        <v>41613</v>
      </c>
      <c r="S70" s="3" t="s">
        <v>857</v>
      </c>
    </row>
    <row r="71" spans="1:19">
      <c r="A71" t="s">
        <v>178</v>
      </c>
      <c r="C71" s="30">
        <v>1</v>
      </c>
      <c r="D71" t="s">
        <v>32</v>
      </c>
      <c r="E71" t="s">
        <v>329</v>
      </c>
      <c r="F71" t="s">
        <v>32</v>
      </c>
      <c r="G71" s="4" t="str">
        <f t="shared" si="10"/>
        <v>WF</v>
      </c>
      <c r="H71" t="str">
        <f t="shared" si="11"/>
        <v>001</v>
      </c>
      <c r="I71" t="str">
        <f>VLOOKUP(G71,NTypes!A$2:B$29,2,FALSE)</f>
        <v>Wire-Following Profiler</v>
      </c>
      <c r="K71" t="str">
        <f>VLOOKUP(A71,Subsites!A$2:H$58,8,FALSE)</f>
        <v>Coastal Pioneer Upstream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P71" s="8" t="s">
        <v>647</v>
      </c>
      <c r="Q71" s="22">
        <v>41600</v>
      </c>
      <c r="R71" s="23">
        <v>41613</v>
      </c>
      <c r="S71" s="3" t="s">
        <v>857</v>
      </c>
    </row>
    <row r="72" spans="1:19">
      <c r="A72" t="s">
        <v>178</v>
      </c>
      <c r="D72" t="s">
        <v>372</v>
      </c>
      <c r="E72" t="s">
        <v>32</v>
      </c>
      <c r="F72" t="s">
        <v>32</v>
      </c>
      <c r="G72" s="4" t="str">
        <f t="shared" si="10"/>
        <v>RI</v>
      </c>
      <c r="H72" t="str">
        <f t="shared" si="11"/>
        <v>001</v>
      </c>
      <c r="I72" t="str">
        <f>VLOOKUP(G72,NTypes!A$2:B$29,2,FALSE)</f>
        <v>Mooring Riser</v>
      </c>
      <c r="J72" s="6" t="str">
        <f t="shared" si="12"/>
        <v>001</v>
      </c>
      <c r="K72" t="str">
        <f>VLOOKUP(A72,Subsites!A$2:H$58,8,FALSE)</f>
        <v>Coastal Pioneer Upstream Offshore</v>
      </c>
      <c r="L72" t="str">
        <f t="shared" si="13"/>
        <v>Mooring Riser 001</v>
      </c>
      <c r="M72" t="s">
        <v>24</v>
      </c>
      <c r="N72" t="s">
        <v>6</v>
      </c>
      <c r="O72" t="s">
        <v>27</v>
      </c>
      <c r="P72" s="8" t="s">
        <v>648</v>
      </c>
      <c r="Q72" s="22">
        <v>41600</v>
      </c>
      <c r="R72" s="23">
        <v>41613</v>
      </c>
      <c r="S72" s="3" t="s">
        <v>857</v>
      </c>
    </row>
    <row r="73" spans="1:19">
      <c r="A73" t="s">
        <v>181</v>
      </c>
      <c r="B73" t="s">
        <v>572</v>
      </c>
      <c r="C73" s="30">
        <v>1</v>
      </c>
      <c r="D73" t="s">
        <v>33</v>
      </c>
      <c r="E73" t="s">
        <v>329</v>
      </c>
      <c r="F73" t="s">
        <v>33</v>
      </c>
      <c r="G73" s="4" t="str">
        <f t="shared" si="10"/>
        <v>HM</v>
      </c>
      <c r="H73" t="str">
        <f t="shared" si="11"/>
        <v>001</v>
      </c>
      <c r="I73" t="str">
        <f>VLOOKUP(G73,NTypes!A$2:B$29,2,FALSE)</f>
        <v>High Power Surface Mooring</v>
      </c>
      <c r="K73" t="str">
        <f>VLOOKUP(A73,Subsites!A$2:H$58,8,FALSE)</f>
        <v>Coastal Pioneer Inshore</v>
      </c>
      <c r="L73" t="str">
        <f>I73 &amp; IF(ISBLANK(J73),""," " &amp; J73)</f>
        <v>High Power Surface Mooring</v>
      </c>
      <c r="M73" t="s">
        <v>14</v>
      </c>
      <c r="N73" t="s">
        <v>15</v>
      </c>
      <c r="O73" t="s">
        <v>27</v>
      </c>
      <c r="P73" s="8" t="s">
        <v>646</v>
      </c>
      <c r="Q73" s="20"/>
      <c r="R73" s="20"/>
    </row>
    <row r="74" spans="1:19">
      <c r="A74" t="s">
        <v>181</v>
      </c>
      <c r="D74" t="s">
        <v>373</v>
      </c>
      <c r="E74" t="s">
        <v>33</v>
      </c>
      <c r="F74" t="s">
        <v>33</v>
      </c>
      <c r="G74" s="4" t="str">
        <f t="shared" si="10"/>
        <v>MF</v>
      </c>
      <c r="H74" t="str">
        <f t="shared" si="11"/>
        <v>004</v>
      </c>
      <c r="I74" t="str">
        <f>VLOOKUP(G74,NTypes!A$2:B$29,2,FALSE)</f>
        <v>Multi-Function Node</v>
      </c>
      <c r="J74" s="6" t="str">
        <f t="shared" si="12"/>
        <v>004</v>
      </c>
      <c r="K74" t="str">
        <f>VLOOKUP(A74,Subsites!A$2:H$58,8,FALSE)</f>
        <v>Coastal Pioneer Inshore</v>
      </c>
      <c r="L74" t="str">
        <f t="shared" si="13"/>
        <v>Multi-Function Node 004</v>
      </c>
      <c r="M74" t="s">
        <v>14</v>
      </c>
      <c r="N74" t="s">
        <v>15</v>
      </c>
      <c r="O74" t="s">
        <v>27</v>
      </c>
      <c r="Q74" s="20"/>
      <c r="R74" s="20"/>
    </row>
    <row r="75" spans="1:19">
      <c r="A75" t="s">
        <v>181</v>
      </c>
      <c r="D75" t="s">
        <v>374</v>
      </c>
      <c r="E75" t="s">
        <v>33</v>
      </c>
      <c r="F75" t="s">
        <v>33</v>
      </c>
      <c r="G75" s="4" t="str">
        <f t="shared" si="10"/>
        <v>MF</v>
      </c>
      <c r="H75" t="str">
        <f t="shared" si="11"/>
        <v>005</v>
      </c>
      <c r="I75" t="str">
        <f>VLOOKUP(G75,NTypes!A$2:B$29,2,FALSE)</f>
        <v>Multi-Function Node</v>
      </c>
      <c r="J75" s="6" t="str">
        <f t="shared" si="12"/>
        <v>005</v>
      </c>
      <c r="K75" t="str">
        <f>VLOOKUP(A75,Subsites!A$2:H$58,8,FALSE)</f>
        <v>Coastal Pioneer Inshore</v>
      </c>
      <c r="L75" t="str">
        <f t="shared" si="13"/>
        <v>Multi-Function Node 005</v>
      </c>
      <c r="M75" t="s">
        <v>14</v>
      </c>
      <c r="N75" t="s">
        <v>15</v>
      </c>
      <c r="O75" t="s">
        <v>27</v>
      </c>
      <c r="Q75" s="20"/>
      <c r="R75" s="20"/>
    </row>
    <row r="76" spans="1:19">
      <c r="A76" t="s">
        <v>181</v>
      </c>
      <c r="D76" t="s">
        <v>375</v>
      </c>
      <c r="E76" t="s">
        <v>33</v>
      </c>
      <c r="F76" t="s">
        <v>33</v>
      </c>
      <c r="G76" s="4" t="str">
        <f t="shared" si="10"/>
        <v>RI</v>
      </c>
      <c r="H76" t="str">
        <f t="shared" si="11"/>
        <v>002</v>
      </c>
      <c r="I76" t="str">
        <f>VLOOKUP(G76,NTypes!A$2:B$29,2,FALSE)</f>
        <v>Mooring Riser</v>
      </c>
      <c r="J76" s="6" t="str">
        <f t="shared" si="12"/>
        <v>002</v>
      </c>
      <c r="K76" t="str">
        <f>VLOOKUP(A76,Subsites!A$2:H$58,8,FALSE)</f>
        <v>Coastal Pioneer Inshore</v>
      </c>
      <c r="L76" t="str">
        <f t="shared" si="13"/>
        <v>Mooring Riser 002</v>
      </c>
      <c r="M76" t="s">
        <v>14</v>
      </c>
      <c r="N76" t="s">
        <v>15</v>
      </c>
      <c r="O76" t="s">
        <v>27</v>
      </c>
      <c r="Q76" s="20"/>
      <c r="R76" s="20"/>
    </row>
    <row r="77" spans="1:19">
      <c r="A77" t="s">
        <v>181</v>
      </c>
      <c r="D77" t="s">
        <v>376</v>
      </c>
      <c r="E77" t="s">
        <v>33</v>
      </c>
      <c r="F77" t="s">
        <v>33</v>
      </c>
      <c r="G77" s="4" t="str">
        <f t="shared" si="10"/>
        <v>RI</v>
      </c>
      <c r="H77" t="str">
        <f t="shared" si="11"/>
        <v>003</v>
      </c>
      <c r="I77" t="str">
        <f>VLOOKUP(G77,NTypes!A$2:B$29,2,FALSE)</f>
        <v>Mooring Riser</v>
      </c>
      <c r="J77" s="6" t="str">
        <f t="shared" si="12"/>
        <v>003</v>
      </c>
      <c r="K77" t="str">
        <f>VLOOKUP(A77,Subsites!A$2:H$58,8,FALSE)</f>
        <v>Coastal Pioneer Inshore</v>
      </c>
      <c r="L77" t="str">
        <f t="shared" si="13"/>
        <v>Mooring Riser 003</v>
      </c>
      <c r="M77" t="s">
        <v>14</v>
      </c>
      <c r="N77" t="s">
        <v>15</v>
      </c>
      <c r="O77" t="s">
        <v>27</v>
      </c>
      <c r="Q77" s="20"/>
      <c r="R77" s="20"/>
    </row>
    <row r="78" spans="1:19">
      <c r="A78" t="s">
        <v>181</v>
      </c>
      <c r="D78" t="s">
        <v>377</v>
      </c>
      <c r="E78" t="s">
        <v>33</v>
      </c>
      <c r="F78" t="s">
        <v>33</v>
      </c>
      <c r="G78" s="4" t="str">
        <f t="shared" si="10"/>
        <v>SB</v>
      </c>
      <c r="H78" t="str">
        <f t="shared" si="11"/>
        <v>001</v>
      </c>
      <c r="I78" t="str">
        <f>VLOOKUP(G78,NTypes!A$2:B$29,2,FALSE)</f>
        <v>Surface Buoy</v>
      </c>
      <c r="J78" s="6" t="str">
        <f t="shared" si="12"/>
        <v>001</v>
      </c>
      <c r="K78" t="str">
        <f>VLOOKUP(A78,Subsites!A$2:H$58,8,FALSE)</f>
        <v>Coastal Pioneer Inshore</v>
      </c>
      <c r="L78" t="str">
        <f t="shared" si="13"/>
        <v>Surface Buoy 001</v>
      </c>
      <c r="M78" t="s">
        <v>14</v>
      </c>
      <c r="N78" t="s">
        <v>15</v>
      </c>
      <c r="O78" t="s">
        <v>27</v>
      </c>
      <c r="Q78" s="20"/>
      <c r="R78" s="20"/>
    </row>
    <row r="79" spans="1:19">
      <c r="A79" t="s">
        <v>184</v>
      </c>
      <c r="B79" t="s">
        <v>572</v>
      </c>
      <c r="C79" s="30">
        <v>1</v>
      </c>
      <c r="D79" t="s">
        <v>34</v>
      </c>
      <c r="E79" t="s">
        <v>329</v>
      </c>
      <c r="F79" t="s">
        <v>34</v>
      </c>
      <c r="G79" s="4" t="str">
        <f t="shared" si="10"/>
        <v>CP</v>
      </c>
      <c r="H79" t="str">
        <f t="shared" si="11"/>
        <v>001</v>
      </c>
      <c r="I79" t="str">
        <f>VLOOKUP(G79,NTypes!A$2:B$29,2,FALSE)</f>
        <v>Surface Piercing Profiler Mooring</v>
      </c>
      <c r="K79" t="str">
        <f>VLOOKUP(A79,Subsites!A$2:H$58,8,FALSE)</f>
        <v>Coastal Pioneer Inshore</v>
      </c>
      <c r="L79" t="str">
        <f>I79 &amp; IF(ISBLANK(J79),""," " &amp; J79)</f>
        <v>Surface Piercing Profiler Mooring</v>
      </c>
      <c r="M79" t="s">
        <v>9</v>
      </c>
      <c r="N79" t="s">
        <v>6</v>
      </c>
      <c r="O79" t="s">
        <v>27</v>
      </c>
      <c r="P79" s="8" t="s">
        <v>646</v>
      </c>
      <c r="Q79" s="20"/>
      <c r="R79" s="20"/>
    </row>
    <row r="80" spans="1:19">
      <c r="A80" t="s">
        <v>184</v>
      </c>
      <c r="D80" t="s">
        <v>378</v>
      </c>
      <c r="E80" t="s">
        <v>34</v>
      </c>
      <c r="F80" t="s">
        <v>34</v>
      </c>
      <c r="G80" s="4" t="str">
        <f t="shared" si="10"/>
        <v>SP</v>
      </c>
      <c r="H80" t="str">
        <f t="shared" si="11"/>
        <v>001</v>
      </c>
      <c r="I80" t="str">
        <f>VLOOKUP(G80,NTypes!A$2:B$29,2,FALSE)</f>
        <v>Surface-Piercing Profiler</v>
      </c>
      <c r="J80" s="6" t="str">
        <f t="shared" si="12"/>
        <v>001</v>
      </c>
      <c r="K80" t="str">
        <f>VLOOKUP(A80,Subsites!A$2:H$58,8,FALSE)</f>
        <v>Coastal Pioneer Inshore</v>
      </c>
      <c r="L80" t="str">
        <f t="shared" si="13"/>
        <v>Surface-Piercing Profiler 001</v>
      </c>
      <c r="M80" t="s">
        <v>9</v>
      </c>
      <c r="N80" t="s">
        <v>6</v>
      </c>
      <c r="O80" t="s">
        <v>27</v>
      </c>
      <c r="Q80" s="20"/>
      <c r="R80" s="20"/>
    </row>
    <row r="81" spans="1:19">
      <c r="A81" t="s">
        <v>186</v>
      </c>
      <c r="C81" s="30">
        <v>1</v>
      </c>
      <c r="D81" t="s">
        <v>35</v>
      </c>
      <c r="E81" t="s">
        <v>329</v>
      </c>
      <c r="F81" t="s">
        <v>35</v>
      </c>
      <c r="G81" s="4" t="str">
        <f t="shared" si="10"/>
        <v>WF</v>
      </c>
      <c r="H81" t="str">
        <f t="shared" si="11"/>
        <v>001</v>
      </c>
      <c r="I81" t="str">
        <f>VLOOKUP(G81,NTypes!A$2:B$29,2,FALSE)</f>
        <v>Wire-Following Profiler</v>
      </c>
      <c r="K81" t="str">
        <f>VLOOKUP(A81,Subsites!A$2:H$58,8,FALSE)</f>
        <v>Coastal Pioneer Offshore</v>
      </c>
      <c r="L81" t="str">
        <f t="shared" ref="L81:L82" si="14">I81 &amp; IF(ISBLANK(J81),""," " &amp; J81)</f>
        <v>Wire-Following Profiler</v>
      </c>
      <c r="M81" t="s">
        <v>24</v>
      </c>
      <c r="N81" t="s">
        <v>6</v>
      </c>
      <c r="O81" t="s">
        <v>27</v>
      </c>
      <c r="P81" s="8" t="s">
        <v>647</v>
      </c>
      <c r="Q81" s="22">
        <v>41600</v>
      </c>
      <c r="R81" s="23">
        <v>41613</v>
      </c>
      <c r="S81" s="3" t="s">
        <v>857</v>
      </c>
    </row>
    <row r="82" spans="1:19">
      <c r="A82" t="s">
        <v>189</v>
      </c>
      <c r="B82" t="s">
        <v>572</v>
      </c>
      <c r="C82" s="30">
        <v>1</v>
      </c>
      <c r="D82" t="s">
        <v>36</v>
      </c>
      <c r="E82" t="s">
        <v>329</v>
      </c>
      <c r="F82" t="s">
        <v>36</v>
      </c>
      <c r="G82" s="4" t="str">
        <f t="shared" si="10"/>
        <v>HM</v>
      </c>
      <c r="H82" t="str">
        <f t="shared" si="11"/>
        <v>001</v>
      </c>
      <c r="I82" t="str">
        <f>VLOOKUP(G82,NTypes!A$2:B$29,2,FALSE)</f>
        <v>High Power Surface Mooring</v>
      </c>
      <c r="K82" t="str">
        <f>VLOOKUP(A82,Subsites!A$2:H$58,8,FALSE)</f>
        <v>Coastal Pioneer Offshore</v>
      </c>
      <c r="L82" t="str">
        <f t="shared" si="14"/>
        <v>High Power Surface Mooring</v>
      </c>
      <c r="M82" t="s">
        <v>14</v>
      </c>
      <c r="N82" t="s">
        <v>15</v>
      </c>
      <c r="O82" t="s">
        <v>27</v>
      </c>
      <c r="P82" s="8" t="s">
        <v>646</v>
      </c>
      <c r="Q82" s="20"/>
      <c r="R82" s="20"/>
    </row>
    <row r="83" spans="1:19">
      <c r="A83" t="s">
        <v>189</v>
      </c>
      <c r="D83" t="s">
        <v>379</v>
      </c>
      <c r="E83" t="s">
        <v>36</v>
      </c>
      <c r="F83" t="s">
        <v>36</v>
      </c>
      <c r="G83" s="4" t="str">
        <f t="shared" si="10"/>
        <v>MF</v>
      </c>
      <c r="H83" t="str">
        <f t="shared" si="11"/>
        <v>004</v>
      </c>
      <c r="I83" t="str">
        <f>VLOOKUP(G83,NTypes!A$2:B$29,2,FALSE)</f>
        <v>Multi-Function Node</v>
      </c>
      <c r="J83" s="6" t="str">
        <f t="shared" si="12"/>
        <v>004</v>
      </c>
      <c r="K83" t="str">
        <f>VLOOKUP(A83,Subsites!A$2:H$58,8,FALSE)</f>
        <v>Coastal Pioneer Offshore</v>
      </c>
      <c r="L83" t="str">
        <f t="shared" si="13"/>
        <v>Multi-Function Node 004</v>
      </c>
      <c r="M83" t="s">
        <v>14</v>
      </c>
      <c r="N83" t="s">
        <v>15</v>
      </c>
      <c r="O83" t="s">
        <v>27</v>
      </c>
      <c r="Q83" s="20"/>
      <c r="R83" s="20"/>
    </row>
    <row r="84" spans="1:19">
      <c r="A84" t="s">
        <v>189</v>
      </c>
      <c r="D84" t="s">
        <v>380</v>
      </c>
      <c r="E84" t="s">
        <v>36</v>
      </c>
      <c r="F84" t="s">
        <v>36</v>
      </c>
      <c r="G84" s="4" t="str">
        <f t="shared" si="10"/>
        <v>MF</v>
      </c>
      <c r="H84" t="str">
        <f t="shared" si="11"/>
        <v>005</v>
      </c>
      <c r="I84" t="str">
        <f>VLOOKUP(G84,NTypes!A$2:B$29,2,FALSE)</f>
        <v>Multi-Function Node</v>
      </c>
      <c r="J84" s="6" t="str">
        <f t="shared" si="12"/>
        <v>005</v>
      </c>
      <c r="K84" t="str">
        <f>VLOOKUP(A84,Subsites!A$2:H$58,8,FALSE)</f>
        <v>Coastal Pioneer Offshore</v>
      </c>
      <c r="L84" t="str">
        <f t="shared" si="13"/>
        <v>Multi-Function Node 005</v>
      </c>
      <c r="M84" t="s">
        <v>14</v>
      </c>
      <c r="N84" t="s">
        <v>15</v>
      </c>
      <c r="O84" t="s">
        <v>27</v>
      </c>
      <c r="Q84" s="20"/>
      <c r="R84" s="20"/>
    </row>
    <row r="85" spans="1:19">
      <c r="A85" t="s">
        <v>189</v>
      </c>
      <c r="D85" t="s">
        <v>381</v>
      </c>
      <c r="E85" t="s">
        <v>36</v>
      </c>
      <c r="F85" t="s">
        <v>36</v>
      </c>
      <c r="G85" s="4" t="str">
        <f t="shared" si="10"/>
        <v>RI</v>
      </c>
      <c r="H85" t="str">
        <f t="shared" si="11"/>
        <v>002</v>
      </c>
      <c r="I85" t="str">
        <f>VLOOKUP(G85,NTypes!A$2:B$29,2,FALSE)</f>
        <v>Mooring Riser</v>
      </c>
      <c r="J85" s="6" t="str">
        <f t="shared" si="12"/>
        <v>002</v>
      </c>
      <c r="K85" t="str">
        <f>VLOOKUP(A85,Subsites!A$2:H$58,8,FALSE)</f>
        <v>Coastal Pioneer Offshore</v>
      </c>
      <c r="L85" t="str">
        <f t="shared" si="13"/>
        <v>Mooring Riser 002</v>
      </c>
      <c r="M85" t="s">
        <v>14</v>
      </c>
      <c r="N85" t="s">
        <v>15</v>
      </c>
      <c r="O85" t="s">
        <v>27</v>
      </c>
      <c r="Q85" s="20"/>
      <c r="R85" s="20"/>
    </row>
    <row r="86" spans="1:19">
      <c r="A86" t="s">
        <v>189</v>
      </c>
      <c r="D86" t="s">
        <v>382</v>
      </c>
      <c r="E86" t="s">
        <v>36</v>
      </c>
      <c r="F86" t="s">
        <v>36</v>
      </c>
      <c r="G86" s="4" t="str">
        <f t="shared" si="10"/>
        <v>RI</v>
      </c>
      <c r="H86" t="str">
        <f t="shared" si="11"/>
        <v>003</v>
      </c>
      <c r="I86" t="str">
        <f>VLOOKUP(G86,NTypes!A$2:B$29,2,FALSE)</f>
        <v>Mooring Riser</v>
      </c>
      <c r="J86" s="6" t="str">
        <f t="shared" si="12"/>
        <v>003</v>
      </c>
      <c r="K86" t="str">
        <f>VLOOKUP(A86,Subsites!A$2:H$58,8,FALSE)</f>
        <v>Coastal Pioneer Offshore</v>
      </c>
      <c r="L86" t="str">
        <f t="shared" si="13"/>
        <v>Mooring Riser 003</v>
      </c>
      <c r="M86" t="s">
        <v>14</v>
      </c>
      <c r="N86" t="s">
        <v>15</v>
      </c>
      <c r="O86" t="s">
        <v>27</v>
      </c>
      <c r="Q86" s="20"/>
      <c r="R86" s="20"/>
    </row>
    <row r="87" spans="1:19">
      <c r="A87" t="s">
        <v>189</v>
      </c>
      <c r="D87" t="s">
        <v>383</v>
      </c>
      <c r="E87" t="s">
        <v>36</v>
      </c>
      <c r="F87" t="s">
        <v>36</v>
      </c>
      <c r="G87" s="4" t="str">
        <f t="shared" si="10"/>
        <v>SB</v>
      </c>
      <c r="H87" t="str">
        <f t="shared" si="11"/>
        <v>001</v>
      </c>
      <c r="I87" t="str">
        <f>VLOOKUP(G87,NTypes!A$2:B$29,2,FALSE)</f>
        <v>Surface Buoy</v>
      </c>
      <c r="J87" s="6" t="str">
        <f t="shared" si="12"/>
        <v>001</v>
      </c>
      <c r="K87" t="str">
        <f>VLOOKUP(A87,Subsites!A$2:H$58,8,FALSE)</f>
        <v>Coastal Pioneer Offshore</v>
      </c>
      <c r="L87" t="str">
        <f t="shared" si="13"/>
        <v>Surface Buoy 001</v>
      </c>
      <c r="M87" t="s">
        <v>14</v>
      </c>
      <c r="N87" t="s">
        <v>15</v>
      </c>
      <c r="O87" t="s">
        <v>27</v>
      </c>
      <c r="Q87" s="20"/>
      <c r="R87" s="20"/>
    </row>
    <row r="88" spans="1:19">
      <c r="A88" t="s">
        <v>244</v>
      </c>
      <c r="C88" s="30">
        <v>1</v>
      </c>
      <c r="D88" t="s">
        <v>56</v>
      </c>
      <c r="E88" t="s">
        <v>329</v>
      </c>
      <c r="F88" t="s">
        <v>56</v>
      </c>
      <c r="G88" s="4" t="str">
        <f t="shared" si="10"/>
        <v>AV</v>
      </c>
      <c r="H88" t="str">
        <f t="shared" si="11"/>
        <v>001</v>
      </c>
      <c r="I88" t="str">
        <f>VLOOKUP(G88,NTypes!A$2:B$29,2,FALSE)</f>
        <v>Automous Underwater Vehicle</v>
      </c>
      <c r="J88" s="6" t="str">
        <f t="shared" si="12"/>
        <v>001</v>
      </c>
      <c r="K88" t="str">
        <f>VLOOKUP(A88,Subsites!A$2:H$58,8,FALSE)</f>
        <v>Coastal Pioneer Mobile Zone</v>
      </c>
      <c r="L88" t="str">
        <f t="shared" ref="L88:L97" si="15">I88 &amp; IF(ISBLANK(J88),""," " &amp; J88)</f>
        <v>Automous Underwater Vehicle 001</v>
      </c>
      <c r="M88" t="s">
        <v>57</v>
      </c>
      <c r="N88" t="s">
        <v>58</v>
      </c>
      <c r="O88" t="s">
        <v>27</v>
      </c>
      <c r="Q88" s="22">
        <v>41600</v>
      </c>
      <c r="R88" s="23">
        <v>41613</v>
      </c>
      <c r="S88" s="3" t="s">
        <v>857</v>
      </c>
    </row>
    <row r="89" spans="1:19">
      <c r="A89" t="s">
        <v>244</v>
      </c>
      <c r="C89" s="30">
        <v>1</v>
      </c>
      <c r="D89" t="s">
        <v>59</v>
      </c>
      <c r="E89" t="s">
        <v>329</v>
      </c>
      <c r="F89" t="s">
        <v>59</v>
      </c>
      <c r="G89" s="4" t="str">
        <f t="shared" si="10"/>
        <v>AV</v>
      </c>
      <c r="H89" t="str">
        <f t="shared" si="11"/>
        <v>002</v>
      </c>
      <c r="I89" t="str">
        <f>VLOOKUP(G89,NTypes!A$2:B$29,2,FALSE)</f>
        <v>Automous Underwater Vehicle</v>
      </c>
      <c r="J89" s="6" t="str">
        <f t="shared" si="12"/>
        <v>002</v>
      </c>
      <c r="K89" t="str">
        <f>VLOOKUP(A89,Subsites!A$2:H$58,8,FALSE)</f>
        <v>Coastal Pioneer Mobile Zone</v>
      </c>
      <c r="L89" t="str">
        <f t="shared" si="15"/>
        <v>Automous Underwater Vehicle 002</v>
      </c>
      <c r="M89" t="s">
        <v>57</v>
      </c>
      <c r="N89" t="s">
        <v>58</v>
      </c>
      <c r="O89" t="s">
        <v>27</v>
      </c>
      <c r="Q89" s="22">
        <v>41600</v>
      </c>
      <c r="R89" s="23">
        <v>41613</v>
      </c>
      <c r="S89" s="3" t="s">
        <v>857</v>
      </c>
    </row>
    <row r="90" spans="1:19">
      <c r="A90" t="s">
        <v>244</v>
      </c>
      <c r="C90" s="30">
        <v>1</v>
      </c>
      <c r="D90" t="s">
        <v>60</v>
      </c>
      <c r="E90" t="s">
        <v>329</v>
      </c>
      <c r="F90" t="s">
        <v>60</v>
      </c>
      <c r="G90" s="4" t="str">
        <f t="shared" si="10"/>
        <v>AV</v>
      </c>
      <c r="H90" t="str">
        <f t="shared" si="11"/>
        <v>003</v>
      </c>
      <c r="I90" t="str">
        <f>VLOOKUP(G90,NTypes!A$2:B$29,2,FALSE)</f>
        <v>Automous Underwater Vehicle</v>
      </c>
      <c r="J90" s="6" t="str">
        <f t="shared" si="12"/>
        <v>003</v>
      </c>
      <c r="K90" t="str">
        <f>VLOOKUP(A90,Subsites!A$2:H$58,8,FALSE)</f>
        <v>Coastal Pioneer Mobile Zone</v>
      </c>
      <c r="L90" t="str">
        <f t="shared" si="15"/>
        <v>Automous Underwater Vehicle 003</v>
      </c>
      <c r="M90" t="s">
        <v>57</v>
      </c>
      <c r="N90" t="s">
        <v>58</v>
      </c>
      <c r="O90" t="s">
        <v>27</v>
      </c>
      <c r="Q90" s="22">
        <v>41600</v>
      </c>
      <c r="R90" s="23">
        <v>41613</v>
      </c>
      <c r="S90" s="3" t="s">
        <v>857</v>
      </c>
    </row>
    <row r="91" spans="1:19">
      <c r="A91" t="s">
        <v>244</v>
      </c>
      <c r="C91" s="30">
        <v>1</v>
      </c>
      <c r="D91" t="s">
        <v>248</v>
      </c>
      <c r="F91" t="s">
        <v>248</v>
      </c>
      <c r="G91" s="4" t="str">
        <f t="shared" si="10"/>
        <v>GL</v>
      </c>
      <c r="H91" t="str">
        <f t="shared" si="11"/>
        <v>001</v>
      </c>
      <c r="I91" t="str">
        <f>VLOOKUP(G91,NTypes!A$2:B$29,2,FALSE)</f>
        <v>Ocean Glider</v>
      </c>
      <c r="J91" s="6" t="str">
        <f t="shared" si="12"/>
        <v>001</v>
      </c>
      <c r="K91" t="str">
        <f>VLOOKUP(A91,Subsites!A$2:H$58,8,FALSE)</f>
        <v>Coastal Pioneer Mobile Zone</v>
      </c>
      <c r="L91" t="str">
        <f t="shared" si="15"/>
        <v>Ocean Glider 001</v>
      </c>
      <c r="M91" t="s">
        <v>54</v>
      </c>
      <c r="N91" t="s">
        <v>55</v>
      </c>
      <c r="O91" t="s">
        <v>27</v>
      </c>
      <c r="Q91" s="22">
        <v>41600</v>
      </c>
      <c r="R91" s="23">
        <v>41613</v>
      </c>
      <c r="S91" s="3" t="s">
        <v>857</v>
      </c>
    </row>
    <row r="92" spans="1:19">
      <c r="A92" t="s">
        <v>244</v>
      </c>
      <c r="C92" s="30">
        <v>1</v>
      </c>
      <c r="D92" t="s">
        <v>249</v>
      </c>
      <c r="F92" t="s">
        <v>249</v>
      </c>
      <c r="G92" s="4" t="str">
        <f t="shared" si="10"/>
        <v>GL</v>
      </c>
      <c r="H92" t="str">
        <f t="shared" si="11"/>
        <v>002</v>
      </c>
      <c r="I92" t="str">
        <f>VLOOKUP(G92,NTypes!A$2:B$29,2,FALSE)</f>
        <v>Ocean Glider</v>
      </c>
      <c r="J92" s="6" t="str">
        <f t="shared" si="12"/>
        <v>002</v>
      </c>
      <c r="K92" t="str">
        <f>VLOOKUP(A92,Subsites!A$2:H$58,8,FALSE)</f>
        <v>Coastal Pioneer Mobile Zone</v>
      </c>
      <c r="L92" t="str">
        <f t="shared" si="15"/>
        <v>Ocean Glider 002</v>
      </c>
      <c r="M92" t="s">
        <v>54</v>
      </c>
      <c r="N92" t="s">
        <v>55</v>
      </c>
      <c r="O92" t="s">
        <v>27</v>
      </c>
      <c r="Q92" s="22">
        <v>41600</v>
      </c>
      <c r="R92" s="23">
        <v>41613</v>
      </c>
      <c r="S92" s="3" t="s">
        <v>857</v>
      </c>
    </row>
    <row r="93" spans="1:19">
      <c r="A93" t="s">
        <v>244</v>
      </c>
      <c r="C93" s="30">
        <v>1</v>
      </c>
      <c r="D93" t="s">
        <v>250</v>
      </c>
      <c r="F93" t="s">
        <v>250</v>
      </c>
      <c r="G93" s="4" t="str">
        <f t="shared" si="10"/>
        <v>GL</v>
      </c>
      <c r="H93" t="str">
        <f t="shared" si="11"/>
        <v>003</v>
      </c>
      <c r="I93" t="str">
        <f>VLOOKUP(G93,NTypes!A$2:B$29,2,FALSE)</f>
        <v>Ocean Glider</v>
      </c>
      <c r="J93" s="6" t="str">
        <f t="shared" si="12"/>
        <v>003</v>
      </c>
      <c r="K93" t="str">
        <f>VLOOKUP(A93,Subsites!A$2:H$58,8,FALSE)</f>
        <v>Coastal Pioneer Mobile Zone</v>
      </c>
      <c r="L93" t="str">
        <f t="shared" si="15"/>
        <v>Ocean Glider 003</v>
      </c>
      <c r="M93" t="s">
        <v>54</v>
      </c>
      <c r="N93" t="s">
        <v>55</v>
      </c>
      <c r="O93" t="s">
        <v>27</v>
      </c>
      <c r="Q93" s="22">
        <v>41600</v>
      </c>
      <c r="R93" s="23">
        <v>41613</v>
      </c>
      <c r="S93" s="3" t="s">
        <v>857</v>
      </c>
    </row>
    <row r="94" spans="1:19">
      <c r="A94" t="s">
        <v>244</v>
      </c>
      <c r="C94" s="30">
        <v>1</v>
      </c>
      <c r="D94" t="s">
        <v>251</v>
      </c>
      <c r="F94" t="s">
        <v>251</v>
      </c>
      <c r="G94" s="4" t="str">
        <f t="shared" si="10"/>
        <v>GL</v>
      </c>
      <c r="H94" t="str">
        <f t="shared" si="11"/>
        <v>004</v>
      </c>
      <c r="I94" t="str">
        <f>VLOOKUP(G94,NTypes!A$2:B$29,2,FALSE)</f>
        <v>Ocean Glider</v>
      </c>
      <c r="J94" s="6" t="str">
        <f t="shared" si="12"/>
        <v>004</v>
      </c>
      <c r="K94" t="str">
        <f>VLOOKUP(A94,Subsites!A$2:H$58,8,FALSE)</f>
        <v>Coastal Pioneer Mobile Zone</v>
      </c>
      <c r="L94" t="str">
        <f t="shared" si="15"/>
        <v>Ocean Glider 004</v>
      </c>
      <c r="M94" t="s">
        <v>54</v>
      </c>
      <c r="N94" t="s">
        <v>55</v>
      </c>
      <c r="O94" t="s">
        <v>27</v>
      </c>
      <c r="Q94" s="22">
        <v>41600</v>
      </c>
      <c r="R94" s="23">
        <v>41613</v>
      </c>
      <c r="S94" s="3" t="s">
        <v>857</v>
      </c>
    </row>
    <row r="95" spans="1:19">
      <c r="A95" t="s">
        <v>244</v>
      </c>
      <c r="C95" s="30">
        <v>1</v>
      </c>
      <c r="D95" t="s">
        <v>252</v>
      </c>
      <c r="F95" t="s">
        <v>252</v>
      </c>
      <c r="G95" s="4" t="str">
        <f t="shared" si="10"/>
        <v>GL</v>
      </c>
      <c r="H95" t="str">
        <f t="shared" si="11"/>
        <v>005</v>
      </c>
      <c r="I95" t="str">
        <f>VLOOKUP(G95,NTypes!A$2:B$29,2,FALSE)</f>
        <v>Ocean Glider</v>
      </c>
      <c r="J95" s="6" t="str">
        <f t="shared" si="12"/>
        <v>005</v>
      </c>
      <c r="K95" t="str">
        <f>VLOOKUP(A95,Subsites!A$2:H$58,8,FALSE)</f>
        <v>Coastal Pioneer Mobile Zone</v>
      </c>
      <c r="L95" t="str">
        <f t="shared" si="15"/>
        <v>Ocean Glider 005</v>
      </c>
      <c r="M95" t="s">
        <v>54</v>
      </c>
      <c r="N95" t="s">
        <v>55</v>
      </c>
      <c r="O95" t="s">
        <v>27</v>
      </c>
      <c r="Q95" s="22">
        <v>41600</v>
      </c>
      <c r="R95" s="23">
        <v>41613</v>
      </c>
      <c r="S95" s="3" t="s">
        <v>857</v>
      </c>
    </row>
    <row r="96" spans="1:19">
      <c r="A96" t="s">
        <v>244</v>
      </c>
      <c r="C96" s="30">
        <v>1</v>
      </c>
      <c r="D96" t="s">
        <v>253</v>
      </c>
      <c r="F96" t="s">
        <v>253</v>
      </c>
      <c r="G96" s="4" t="str">
        <f t="shared" si="10"/>
        <v>GL</v>
      </c>
      <c r="H96" t="str">
        <f t="shared" si="11"/>
        <v>006</v>
      </c>
      <c r="I96" t="str">
        <f>VLOOKUP(G96,NTypes!A$2:B$29,2,FALSE)</f>
        <v>Ocean Glider</v>
      </c>
      <c r="J96" s="6" t="str">
        <f t="shared" si="12"/>
        <v>006</v>
      </c>
      <c r="K96" t="str">
        <f>VLOOKUP(A96,Subsites!A$2:H$58,8,FALSE)</f>
        <v>Coastal Pioneer Mobile Zone</v>
      </c>
      <c r="L96" t="str">
        <f t="shared" si="15"/>
        <v>Ocean Glider 006</v>
      </c>
      <c r="M96" t="s">
        <v>54</v>
      </c>
      <c r="N96" t="s">
        <v>55</v>
      </c>
      <c r="O96" t="s">
        <v>27</v>
      </c>
      <c r="Q96" s="22">
        <v>41600</v>
      </c>
      <c r="R96" s="23">
        <v>41613</v>
      </c>
      <c r="S96" s="3" t="s">
        <v>857</v>
      </c>
    </row>
    <row r="97" spans="1:18">
      <c r="A97" t="s">
        <v>191</v>
      </c>
      <c r="B97" t="s">
        <v>572</v>
      </c>
      <c r="C97" s="30">
        <v>1</v>
      </c>
      <c r="D97" t="s">
        <v>37</v>
      </c>
      <c r="E97" t="s">
        <v>329</v>
      </c>
      <c r="F97" t="s">
        <v>37</v>
      </c>
      <c r="G97" s="4" t="str">
        <f t="shared" si="10"/>
        <v>SM</v>
      </c>
      <c r="H97" t="str">
        <f t="shared" si="11"/>
        <v>001</v>
      </c>
      <c r="I97" t="str">
        <f>VLOOKUP(G97,NTypes!A$2:B$29,2,FALSE)</f>
        <v>Standard Power Surface Mooring</v>
      </c>
      <c r="K97" t="str">
        <f>VLOOKUP(A97,Subsites!A$2:H$58,8,FALSE)</f>
        <v>Global Argentine Basin</v>
      </c>
      <c r="L97" t="str">
        <f t="shared" si="15"/>
        <v>Standard Power Surface Mooring</v>
      </c>
      <c r="M97" t="s">
        <v>14</v>
      </c>
      <c r="N97" t="s">
        <v>15</v>
      </c>
      <c r="O97" t="s">
        <v>27</v>
      </c>
      <c r="P97" s="8" t="s">
        <v>646</v>
      </c>
      <c r="Q97" s="20"/>
      <c r="R97" s="20"/>
    </row>
    <row r="98" spans="1:18">
      <c r="A98" t="s">
        <v>191</v>
      </c>
      <c r="D98" t="s">
        <v>384</v>
      </c>
      <c r="E98" t="s">
        <v>37</v>
      </c>
      <c r="F98" t="s">
        <v>37</v>
      </c>
      <c r="G98" s="4" t="str">
        <f t="shared" ref="G98:G129" si="16">MID(D98,10,2)</f>
        <v>RI</v>
      </c>
      <c r="H98" t="str">
        <f t="shared" ref="H98:H129" si="17">MID(D98,12,3)</f>
        <v>002</v>
      </c>
      <c r="I98" t="str">
        <f>VLOOKUP(G98,NTypes!A$2:B$29,2,FALSE)</f>
        <v>Mooring Riser</v>
      </c>
      <c r="J98" s="6" t="str">
        <f t="shared" ref="J98:J129" si="18">H98</f>
        <v>002</v>
      </c>
      <c r="K98" t="str">
        <f>VLOOKUP(A98,Subsites!A$2:H$58,8,FALSE)</f>
        <v>Global Argentine Basin</v>
      </c>
      <c r="L98" t="str">
        <f t="shared" si="13"/>
        <v>Mooring Riser 002</v>
      </c>
      <c r="M98" t="s">
        <v>14</v>
      </c>
      <c r="N98" t="s">
        <v>15</v>
      </c>
      <c r="O98" t="s">
        <v>27</v>
      </c>
      <c r="Q98" s="20"/>
      <c r="R98" s="20"/>
    </row>
    <row r="99" spans="1:18">
      <c r="A99" t="s">
        <v>191</v>
      </c>
      <c r="D99" t="s">
        <v>385</v>
      </c>
      <c r="E99" t="s">
        <v>37</v>
      </c>
      <c r="F99" t="s">
        <v>37</v>
      </c>
      <c r="G99" s="4" t="str">
        <f t="shared" si="16"/>
        <v>RI</v>
      </c>
      <c r="H99" t="str">
        <f t="shared" si="17"/>
        <v>003</v>
      </c>
      <c r="I99" t="str">
        <f>VLOOKUP(G99,NTypes!A$2:B$29,2,FALSE)</f>
        <v>Mooring Riser</v>
      </c>
      <c r="J99" s="6" t="str">
        <f t="shared" si="18"/>
        <v>003</v>
      </c>
      <c r="K99" t="str">
        <f>VLOOKUP(A99,Subsites!A$2:H$58,8,FALSE)</f>
        <v>Global Argentine Basin</v>
      </c>
      <c r="L99" t="str">
        <f t="shared" si="13"/>
        <v>Mooring Riser 003</v>
      </c>
      <c r="M99" t="s">
        <v>14</v>
      </c>
      <c r="N99" t="s">
        <v>15</v>
      </c>
      <c r="O99" t="s">
        <v>27</v>
      </c>
      <c r="Q99" s="20"/>
      <c r="R99" s="20"/>
    </row>
    <row r="100" spans="1:18">
      <c r="A100" t="s">
        <v>191</v>
      </c>
      <c r="D100" t="s">
        <v>386</v>
      </c>
      <c r="E100" t="s">
        <v>37</v>
      </c>
      <c r="F100" t="s">
        <v>37</v>
      </c>
      <c r="G100" s="4" t="str">
        <f t="shared" si="16"/>
        <v>SB</v>
      </c>
      <c r="H100" t="str">
        <f t="shared" si="17"/>
        <v>001</v>
      </c>
      <c r="I100" t="str">
        <f>VLOOKUP(G100,NTypes!A$2:B$29,2,FALSE)</f>
        <v>Surface Buoy</v>
      </c>
      <c r="J100" s="6" t="str">
        <f t="shared" si="18"/>
        <v>001</v>
      </c>
      <c r="K100" t="str">
        <f>VLOOKUP(A100,Subsites!A$2:H$58,8,FALSE)</f>
        <v>Global Argentine Basin</v>
      </c>
      <c r="L100" t="str">
        <f t="shared" si="13"/>
        <v>Surface Buoy 001</v>
      </c>
      <c r="M100" t="s">
        <v>14</v>
      </c>
      <c r="N100" t="s">
        <v>15</v>
      </c>
      <c r="O100" t="s">
        <v>27</v>
      </c>
      <c r="Q100" s="20"/>
      <c r="R100" s="20"/>
    </row>
    <row r="101" spans="1:18">
      <c r="A101" t="s">
        <v>195</v>
      </c>
      <c r="B101" t="s">
        <v>572</v>
      </c>
      <c r="C101" s="30">
        <v>1</v>
      </c>
      <c r="D101" t="s">
        <v>38</v>
      </c>
      <c r="E101" t="s">
        <v>329</v>
      </c>
      <c r="F101" t="s">
        <v>38</v>
      </c>
      <c r="G101" s="4" t="str">
        <f t="shared" si="16"/>
        <v>GP</v>
      </c>
      <c r="H101" t="str">
        <f t="shared" si="17"/>
        <v>001</v>
      </c>
      <c r="I101" t="str">
        <f>VLOOKUP(G101,NTypes!A$2:B$29,2,FALSE)</f>
        <v>Hybrid Profiler Mooring</v>
      </c>
      <c r="K101" t="str">
        <f>VLOOKUP(A101,Subsites!A$2:H$58,8,FALSE)</f>
        <v>Global Argentine Basin</v>
      </c>
      <c r="L101" t="str">
        <f>I101 &amp; IF(ISBLANK(J101),""," " &amp; J101)</f>
        <v>Hybrid Profiler Mooring</v>
      </c>
      <c r="M101" t="s">
        <v>39</v>
      </c>
      <c r="N101" t="s">
        <v>40</v>
      </c>
      <c r="O101" t="s">
        <v>27</v>
      </c>
      <c r="P101" s="8" t="s">
        <v>646</v>
      </c>
      <c r="Q101" s="20"/>
      <c r="R101" s="20"/>
    </row>
    <row r="102" spans="1:18">
      <c r="A102" t="s">
        <v>195</v>
      </c>
      <c r="D102" t="s">
        <v>387</v>
      </c>
      <c r="E102" t="s">
        <v>38</v>
      </c>
      <c r="F102" t="s">
        <v>38</v>
      </c>
      <c r="G102" s="4" t="str">
        <f t="shared" si="16"/>
        <v>MP</v>
      </c>
      <c r="H102" t="str">
        <f t="shared" si="17"/>
        <v>003</v>
      </c>
      <c r="I102" t="str">
        <f>VLOOKUP(G102,NTypes!A$2:B$29,2,FALSE)</f>
        <v>Mid-Water Platform</v>
      </c>
      <c r="J102" s="6" t="str">
        <f t="shared" si="18"/>
        <v>003</v>
      </c>
      <c r="K102" t="str">
        <f>VLOOKUP(A102,Subsites!A$2:H$58,8,FALSE)</f>
        <v>Global Argentine Basin</v>
      </c>
      <c r="L102" t="str">
        <f t="shared" si="13"/>
        <v>Mid-Water Platform 003</v>
      </c>
      <c r="M102" t="s">
        <v>39</v>
      </c>
      <c r="N102" t="s">
        <v>40</v>
      </c>
      <c r="O102" t="s">
        <v>27</v>
      </c>
      <c r="Q102" s="20"/>
      <c r="R102" s="20"/>
    </row>
    <row r="103" spans="1:18">
      <c r="A103" t="s">
        <v>195</v>
      </c>
      <c r="D103" t="s">
        <v>388</v>
      </c>
      <c r="E103" t="s">
        <v>38</v>
      </c>
      <c r="F103" t="s">
        <v>38</v>
      </c>
      <c r="G103" s="4" t="str">
        <f t="shared" si="16"/>
        <v>SP</v>
      </c>
      <c r="H103" t="str">
        <f t="shared" si="17"/>
        <v>001</v>
      </c>
      <c r="I103" t="str">
        <f>VLOOKUP(G103,NTypes!A$2:B$29,2,FALSE)</f>
        <v>Surface-Piercing Profiler</v>
      </c>
      <c r="J103" s="6" t="str">
        <f t="shared" si="18"/>
        <v>001</v>
      </c>
      <c r="K103" t="str">
        <f>VLOOKUP(A103,Subsites!A$2:H$58,8,FALSE)</f>
        <v>Global Argentine Basin</v>
      </c>
      <c r="L103" t="str">
        <f t="shared" si="13"/>
        <v>Surface-Piercing Profiler 001</v>
      </c>
      <c r="M103" t="s">
        <v>39</v>
      </c>
      <c r="N103" t="s">
        <v>40</v>
      </c>
      <c r="O103" t="s">
        <v>27</v>
      </c>
      <c r="Q103" s="20"/>
      <c r="R103" s="20"/>
    </row>
    <row r="104" spans="1:18">
      <c r="A104" t="s">
        <v>195</v>
      </c>
      <c r="D104" t="s">
        <v>389</v>
      </c>
      <c r="E104" t="s">
        <v>38</v>
      </c>
      <c r="F104" t="s">
        <v>38</v>
      </c>
      <c r="G104" s="4" t="str">
        <f t="shared" si="16"/>
        <v>WF</v>
      </c>
      <c r="H104" t="str">
        <f t="shared" si="17"/>
        <v>002</v>
      </c>
      <c r="I104" t="str">
        <f>VLOOKUP(G104,NTypes!A$2:B$29,2,FALSE)</f>
        <v>Wire-Following Profiler</v>
      </c>
      <c r="J104" s="6" t="str">
        <f t="shared" si="18"/>
        <v>002</v>
      </c>
      <c r="K104" t="str">
        <f>VLOOKUP(A104,Subsites!A$2:H$58,8,FALSE)</f>
        <v>Global Argentine Basin</v>
      </c>
      <c r="L104" t="str">
        <f t="shared" si="13"/>
        <v>Wire-Following Profiler 002</v>
      </c>
      <c r="M104" t="s">
        <v>39</v>
      </c>
      <c r="N104" t="s">
        <v>40</v>
      </c>
      <c r="O104" t="s">
        <v>27</v>
      </c>
      <c r="Q104" s="20"/>
      <c r="R104" s="20"/>
    </row>
    <row r="105" spans="1:18">
      <c r="A105" t="s">
        <v>195</v>
      </c>
      <c r="D105" t="s">
        <v>390</v>
      </c>
      <c r="E105" t="s">
        <v>38</v>
      </c>
      <c r="F105" t="s">
        <v>38</v>
      </c>
      <c r="G105" s="4" t="str">
        <f t="shared" si="16"/>
        <v>WF</v>
      </c>
      <c r="H105" t="str">
        <f t="shared" si="17"/>
        <v>004</v>
      </c>
      <c r="I105" t="str">
        <f>VLOOKUP(G105,NTypes!A$2:B$29,2,FALSE)</f>
        <v>Wire-Following Profiler</v>
      </c>
      <c r="J105" s="6" t="str">
        <f t="shared" si="18"/>
        <v>004</v>
      </c>
      <c r="K105" t="str">
        <f>VLOOKUP(A105,Subsites!A$2:H$58,8,FALSE)</f>
        <v>Global Argentine Basin</v>
      </c>
      <c r="L105" t="str">
        <f t="shared" si="13"/>
        <v>Wire-Following Profiler 004</v>
      </c>
      <c r="M105" t="s">
        <v>39</v>
      </c>
      <c r="N105" t="s">
        <v>40</v>
      </c>
      <c r="O105" t="s">
        <v>27</v>
      </c>
      <c r="Q105" s="20"/>
      <c r="R105" s="20"/>
    </row>
    <row r="106" spans="1:18">
      <c r="A106" t="s">
        <v>202</v>
      </c>
      <c r="B106" t="s">
        <v>572</v>
      </c>
      <c r="C106" s="30">
        <v>1</v>
      </c>
      <c r="D106" t="s">
        <v>41</v>
      </c>
      <c r="E106" t="s">
        <v>329</v>
      </c>
      <c r="F106" t="s">
        <v>41</v>
      </c>
      <c r="G106" s="4" t="str">
        <f t="shared" si="16"/>
        <v>FM</v>
      </c>
      <c r="H106" t="str">
        <f t="shared" si="17"/>
        <v>001</v>
      </c>
      <c r="I106" t="str">
        <f>VLOOKUP(G106,NTypes!A$2:B$29,2,FALSE)</f>
        <v>Low Power Sub-surface Mooring</v>
      </c>
      <c r="J106" s="16" t="s">
        <v>863</v>
      </c>
      <c r="K106" t="str">
        <f>VLOOKUP(A106,Subsites!A$2:H$58,8,FALSE)</f>
        <v>Global Argentine Basin</v>
      </c>
      <c r="L106" t="str">
        <f>I106 &amp; IF(ISBLANK(J106),""," " &amp; J106)</f>
        <v>Low Power Sub-surface Mooring A</v>
      </c>
      <c r="M106" t="s">
        <v>39</v>
      </c>
      <c r="N106" t="s">
        <v>40</v>
      </c>
      <c r="O106" t="s">
        <v>27</v>
      </c>
      <c r="P106" s="8" t="s">
        <v>646</v>
      </c>
      <c r="Q106" s="20"/>
      <c r="R106" s="20"/>
    </row>
    <row r="107" spans="1:18">
      <c r="A107" t="s">
        <v>202</v>
      </c>
      <c r="D107" t="s">
        <v>391</v>
      </c>
      <c r="E107" t="s">
        <v>41</v>
      </c>
      <c r="F107" t="s">
        <v>41</v>
      </c>
      <c r="G107" s="4" t="str">
        <f t="shared" si="16"/>
        <v>RI</v>
      </c>
      <c r="H107" t="str">
        <f t="shared" si="17"/>
        <v>001</v>
      </c>
      <c r="I107" t="str">
        <f>VLOOKUP(G107,NTypes!A$2:B$29,2,FALSE)</f>
        <v>Mooring Riser</v>
      </c>
      <c r="J107" s="6" t="str">
        <f t="shared" si="18"/>
        <v>001</v>
      </c>
      <c r="K107" t="str">
        <f>VLOOKUP(A107,Subsites!A$2:H$58,8,FALSE)</f>
        <v>Global Argentine Basin</v>
      </c>
      <c r="L107" t="str">
        <f t="shared" si="13"/>
        <v>Mooring Riser 001</v>
      </c>
      <c r="M107" t="s">
        <v>39</v>
      </c>
      <c r="N107" t="s">
        <v>40</v>
      </c>
      <c r="O107" t="s">
        <v>27</v>
      </c>
      <c r="Q107" s="20"/>
      <c r="R107" s="20"/>
    </row>
    <row r="108" spans="1:18">
      <c r="A108" t="s">
        <v>207</v>
      </c>
      <c r="B108" t="s">
        <v>572</v>
      </c>
      <c r="C108" s="30">
        <v>1</v>
      </c>
      <c r="D108" t="s">
        <v>42</v>
      </c>
      <c r="E108" t="s">
        <v>329</v>
      </c>
      <c r="F108" t="s">
        <v>42</v>
      </c>
      <c r="G108" s="4" t="str">
        <f t="shared" si="16"/>
        <v>FM</v>
      </c>
      <c r="H108" t="str">
        <f t="shared" si="17"/>
        <v>001</v>
      </c>
      <c r="I108" t="str">
        <f>VLOOKUP(G108,NTypes!A$2:B$29,2,FALSE)</f>
        <v>Low Power Sub-surface Mooring</v>
      </c>
      <c r="J108" s="16" t="s">
        <v>877</v>
      </c>
      <c r="K108" t="str">
        <f>VLOOKUP(A108,Subsites!A$2:H$58,8,FALSE)</f>
        <v>Global Argentine Basin</v>
      </c>
      <c r="L108" t="str">
        <f>I108 &amp; IF(ISBLANK(J108),""," " &amp; J108)</f>
        <v>Low Power Sub-surface Mooring B</v>
      </c>
      <c r="M108" t="s">
        <v>39</v>
      </c>
      <c r="N108" t="s">
        <v>40</v>
      </c>
      <c r="O108" t="s">
        <v>27</v>
      </c>
      <c r="P108" s="8" t="s">
        <v>646</v>
      </c>
      <c r="Q108" s="20"/>
      <c r="R108" s="20"/>
    </row>
    <row r="109" spans="1:18">
      <c r="A109" t="s">
        <v>207</v>
      </c>
      <c r="D109" t="s">
        <v>392</v>
      </c>
      <c r="E109" t="s">
        <v>42</v>
      </c>
      <c r="F109" t="s">
        <v>42</v>
      </c>
      <c r="G109" s="4" t="str">
        <f t="shared" si="16"/>
        <v>RI</v>
      </c>
      <c r="H109" t="str">
        <f t="shared" si="17"/>
        <v>001</v>
      </c>
      <c r="I109" t="str">
        <f>VLOOKUP(G109,NTypes!A$2:B$29,2,FALSE)</f>
        <v>Mooring Riser</v>
      </c>
      <c r="J109" s="6" t="str">
        <f t="shared" si="18"/>
        <v>001</v>
      </c>
      <c r="K109" t="str">
        <f>VLOOKUP(A109,Subsites!A$2:H$58,8,FALSE)</f>
        <v>Global Argentine Basin</v>
      </c>
      <c r="L109" t="str">
        <f t="shared" si="13"/>
        <v>Mooring Riser 001</v>
      </c>
      <c r="M109" t="s">
        <v>39</v>
      </c>
      <c r="N109" t="s">
        <v>40</v>
      </c>
      <c r="O109" t="s">
        <v>27</v>
      </c>
      <c r="Q109" s="20"/>
      <c r="R109" s="20"/>
    </row>
    <row r="110" spans="1:18">
      <c r="A110" t="s">
        <v>256</v>
      </c>
      <c r="C110" s="30">
        <v>1</v>
      </c>
      <c r="D110" t="s">
        <v>255</v>
      </c>
      <c r="F110" t="s">
        <v>255</v>
      </c>
      <c r="G110" s="4" t="str">
        <f t="shared" si="16"/>
        <v>GL</v>
      </c>
      <c r="H110" t="str">
        <f t="shared" si="17"/>
        <v>001</v>
      </c>
      <c r="I110" t="str">
        <f>VLOOKUP(G110,NTypes!A$2:B$29,2,FALSE)</f>
        <v>Ocean Glider</v>
      </c>
      <c r="J110" s="6" t="str">
        <f t="shared" si="18"/>
        <v>001</v>
      </c>
      <c r="K110" t="str">
        <f>VLOOKUP(A110,Subsites!A$2:H$58,8,FALSE)</f>
        <v>Global Argentine Basin Mobile Zone</v>
      </c>
      <c r="L110" t="str">
        <f t="shared" ref="L110:L113" si="19">I110 &amp; IF(ISBLANK(J110),""," " &amp; J110)</f>
        <v>Ocean Glider 001</v>
      </c>
      <c r="M110" t="s">
        <v>61</v>
      </c>
      <c r="N110" t="s">
        <v>62</v>
      </c>
      <c r="O110" t="s">
        <v>27</v>
      </c>
      <c r="Q110" s="20"/>
      <c r="R110" s="20"/>
    </row>
    <row r="111" spans="1:18">
      <c r="A111" t="s">
        <v>256</v>
      </c>
      <c r="C111" s="30">
        <v>1</v>
      </c>
      <c r="D111" t="s">
        <v>260</v>
      </c>
      <c r="F111" t="s">
        <v>260</v>
      </c>
      <c r="G111" s="4" t="str">
        <f t="shared" si="16"/>
        <v>GL</v>
      </c>
      <c r="H111" t="str">
        <f t="shared" si="17"/>
        <v>002</v>
      </c>
      <c r="I111" t="str">
        <f>VLOOKUP(G111,NTypes!A$2:B$29,2,FALSE)</f>
        <v>Ocean Glider</v>
      </c>
      <c r="J111" s="6" t="str">
        <f t="shared" si="18"/>
        <v>002</v>
      </c>
      <c r="K111" t="str">
        <f>VLOOKUP(A111,Subsites!A$2:H$58,8,FALSE)</f>
        <v>Global Argentine Basin Mobile Zone</v>
      </c>
      <c r="L111" t="str">
        <f t="shared" si="19"/>
        <v>Ocean Glider 002</v>
      </c>
      <c r="M111" t="s">
        <v>61</v>
      </c>
      <c r="N111" t="s">
        <v>62</v>
      </c>
      <c r="O111" t="s">
        <v>27</v>
      </c>
      <c r="Q111" s="20"/>
      <c r="R111" s="20"/>
    </row>
    <row r="112" spans="1:18">
      <c r="A112" t="s">
        <v>256</v>
      </c>
      <c r="C112" s="30">
        <v>1</v>
      </c>
      <c r="D112" t="s">
        <v>261</v>
      </c>
      <c r="F112" t="s">
        <v>261</v>
      </c>
      <c r="G112" s="4" t="str">
        <f t="shared" si="16"/>
        <v>GL</v>
      </c>
      <c r="H112" t="str">
        <f t="shared" si="17"/>
        <v>003</v>
      </c>
      <c r="I112" t="str">
        <f>VLOOKUP(G112,NTypes!A$2:B$29,2,FALSE)</f>
        <v>Ocean Glider</v>
      </c>
      <c r="J112" s="6" t="str">
        <f t="shared" si="18"/>
        <v>003</v>
      </c>
      <c r="K112" t="str">
        <f>VLOOKUP(A112,Subsites!A$2:H$58,8,FALSE)</f>
        <v>Global Argentine Basin Mobile Zone</v>
      </c>
      <c r="L112" t="str">
        <f t="shared" si="19"/>
        <v>Ocean Glider 003</v>
      </c>
      <c r="M112" t="s">
        <v>61</v>
      </c>
      <c r="N112" t="s">
        <v>62</v>
      </c>
      <c r="O112" t="s">
        <v>27</v>
      </c>
      <c r="Q112" s="20"/>
      <c r="R112" s="20"/>
    </row>
    <row r="113" spans="1:18">
      <c r="A113" t="s">
        <v>209</v>
      </c>
      <c r="B113" t="s">
        <v>572</v>
      </c>
      <c r="C113" s="30">
        <v>1</v>
      </c>
      <c r="D113" t="s">
        <v>43</v>
      </c>
      <c r="E113" t="s">
        <v>329</v>
      </c>
      <c r="F113" t="s">
        <v>43</v>
      </c>
      <c r="G113" s="4" t="str">
        <f t="shared" si="16"/>
        <v>SM</v>
      </c>
      <c r="H113" t="str">
        <f t="shared" si="17"/>
        <v>001</v>
      </c>
      <c r="I113" t="str">
        <f>VLOOKUP(G113,NTypes!A$2:B$29,2,FALSE)</f>
        <v>Standard Power Surface Mooring</v>
      </c>
      <c r="K113" t="str">
        <f>VLOOKUP(A113,Subsites!A$2:H$58,8,FALSE)</f>
        <v>Global Irminger Sea</v>
      </c>
      <c r="L113" t="str">
        <f t="shared" si="19"/>
        <v>Standard Power Surface Mooring</v>
      </c>
      <c r="M113" t="s">
        <v>14</v>
      </c>
      <c r="N113" t="s">
        <v>15</v>
      </c>
      <c r="O113" t="s">
        <v>27</v>
      </c>
      <c r="P113" s="8" t="s">
        <v>646</v>
      </c>
      <c r="Q113" s="20"/>
      <c r="R113" s="20"/>
    </row>
    <row r="114" spans="1:18">
      <c r="A114" t="s">
        <v>209</v>
      </c>
      <c r="D114" t="s">
        <v>393</v>
      </c>
      <c r="E114" t="s">
        <v>43</v>
      </c>
      <c r="F114" t="s">
        <v>43</v>
      </c>
      <c r="G114" s="4" t="str">
        <f t="shared" si="16"/>
        <v>RI</v>
      </c>
      <c r="H114" t="str">
        <f t="shared" si="17"/>
        <v>002</v>
      </c>
      <c r="I114" t="str">
        <f>VLOOKUP(G114,NTypes!A$2:B$29,2,FALSE)</f>
        <v>Mooring Riser</v>
      </c>
      <c r="J114" s="6" t="str">
        <f t="shared" si="18"/>
        <v>002</v>
      </c>
      <c r="K114" t="str">
        <f>VLOOKUP(A114,Subsites!A$2:H$58,8,FALSE)</f>
        <v>Global Irminger Sea</v>
      </c>
      <c r="L114" t="str">
        <f t="shared" si="13"/>
        <v>Mooring Riser 002</v>
      </c>
      <c r="M114" t="s">
        <v>14</v>
      </c>
      <c r="N114" t="s">
        <v>15</v>
      </c>
      <c r="O114" t="s">
        <v>27</v>
      </c>
      <c r="Q114" s="20"/>
      <c r="R114" s="20"/>
    </row>
    <row r="115" spans="1:18">
      <c r="A115" t="s">
        <v>209</v>
      </c>
      <c r="D115" t="s">
        <v>394</v>
      </c>
      <c r="E115" t="s">
        <v>43</v>
      </c>
      <c r="F115" t="s">
        <v>43</v>
      </c>
      <c r="G115" s="4" t="str">
        <f t="shared" si="16"/>
        <v>RI</v>
      </c>
      <c r="H115" t="str">
        <f t="shared" si="17"/>
        <v>003</v>
      </c>
      <c r="I115" t="str">
        <f>VLOOKUP(G115,NTypes!A$2:B$29,2,FALSE)</f>
        <v>Mooring Riser</v>
      </c>
      <c r="J115" s="6" t="str">
        <f t="shared" si="18"/>
        <v>003</v>
      </c>
      <c r="K115" t="str">
        <f>VLOOKUP(A115,Subsites!A$2:H$58,8,FALSE)</f>
        <v>Global Irminger Sea</v>
      </c>
      <c r="L115" t="str">
        <f t="shared" si="13"/>
        <v>Mooring Riser 003</v>
      </c>
      <c r="M115" t="s">
        <v>14</v>
      </c>
      <c r="N115" t="s">
        <v>15</v>
      </c>
      <c r="O115" t="s">
        <v>27</v>
      </c>
      <c r="Q115" s="20"/>
      <c r="R115" s="20"/>
    </row>
    <row r="116" spans="1:18">
      <c r="A116" t="s">
        <v>209</v>
      </c>
      <c r="D116" t="s">
        <v>395</v>
      </c>
      <c r="E116" t="s">
        <v>43</v>
      </c>
      <c r="F116" t="s">
        <v>43</v>
      </c>
      <c r="G116" s="4" t="str">
        <f t="shared" si="16"/>
        <v>SB</v>
      </c>
      <c r="H116" t="str">
        <f t="shared" si="17"/>
        <v>001</v>
      </c>
      <c r="I116" t="str">
        <f>VLOOKUP(G116,NTypes!A$2:B$29,2,FALSE)</f>
        <v>Surface Buoy</v>
      </c>
      <c r="J116" s="6" t="str">
        <f t="shared" si="18"/>
        <v>001</v>
      </c>
      <c r="K116" t="str">
        <f>VLOOKUP(A116,Subsites!A$2:H$58,8,FALSE)</f>
        <v>Global Irminger Sea</v>
      </c>
      <c r="L116" t="str">
        <f t="shared" si="13"/>
        <v>Surface Buoy 001</v>
      </c>
      <c r="M116" t="s">
        <v>14</v>
      </c>
      <c r="N116" t="s">
        <v>15</v>
      </c>
      <c r="O116" t="s">
        <v>27</v>
      </c>
      <c r="Q116" s="20"/>
      <c r="R116" s="20"/>
    </row>
    <row r="117" spans="1:18">
      <c r="A117" t="s">
        <v>212</v>
      </c>
      <c r="B117" t="s">
        <v>572</v>
      </c>
      <c r="C117" s="30">
        <v>1</v>
      </c>
      <c r="D117" t="s">
        <v>44</v>
      </c>
      <c r="E117" t="s">
        <v>329</v>
      </c>
      <c r="F117" t="s">
        <v>44</v>
      </c>
      <c r="G117" s="4" t="str">
        <f t="shared" si="16"/>
        <v>GP</v>
      </c>
      <c r="H117" t="str">
        <f t="shared" si="17"/>
        <v>001</v>
      </c>
      <c r="I117" t="str">
        <f>VLOOKUP(G117,NTypes!A$2:B$29,2,FALSE)</f>
        <v>Hybrid Profiler Mooring</v>
      </c>
      <c r="K117" t="str">
        <f>VLOOKUP(A117,Subsites!A$2:H$58,8,FALSE)</f>
        <v>Global Irminger Sea</v>
      </c>
      <c r="L117" t="str">
        <f>I117 &amp; IF(ISBLANK(J117),""," " &amp; J117)</f>
        <v>Hybrid Profiler Mooring</v>
      </c>
      <c r="M117" t="s">
        <v>39</v>
      </c>
      <c r="N117" t="s">
        <v>40</v>
      </c>
      <c r="O117" t="s">
        <v>27</v>
      </c>
      <c r="P117" s="8" t="s">
        <v>646</v>
      </c>
      <c r="Q117" s="20"/>
      <c r="R117" s="20"/>
    </row>
    <row r="118" spans="1:18">
      <c r="A118" t="s">
        <v>212</v>
      </c>
      <c r="D118" t="s">
        <v>396</v>
      </c>
      <c r="E118" t="s">
        <v>44</v>
      </c>
      <c r="F118" t="s">
        <v>44</v>
      </c>
      <c r="G118" s="4" t="str">
        <f t="shared" si="16"/>
        <v>MP</v>
      </c>
      <c r="H118" t="str">
        <f t="shared" si="17"/>
        <v>003</v>
      </c>
      <c r="I118" t="str">
        <f>VLOOKUP(G118,NTypes!A$2:B$29,2,FALSE)</f>
        <v>Mid-Water Platform</v>
      </c>
      <c r="J118" s="6" t="str">
        <f t="shared" si="18"/>
        <v>003</v>
      </c>
      <c r="K118" t="str">
        <f>VLOOKUP(A118,Subsites!A$2:H$58,8,FALSE)</f>
        <v>Global Irminger Sea</v>
      </c>
      <c r="L118" t="str">
        <f t="shared" si="13"/>
        <v>Mid-Water Platform 003</v>
      </c>
      <c r="M118" t="s">
        <v>39</v>
      </c>
      <c r="N118" t="s">
        <v>40</v>
      </c>
      <c r="O118" t="s">
        <v>27</v>
      </c>
      <c r="Q118" s="20"/>
      <c r="R118" s="20"/>
    </row>
    <row r="119" spans="1:18">
      <c r="A119" t="s">
        <v>212</v>
      </c>
      <c r="D119" t="s">
        <v>397</v>
      </c>
      <c r="E119" t="s">
        <v>44</v>
      </c>
      <c r="F119" t="s">
        <v>44</v>
      </c>
      <c r="G119" s="4" t="str">
        <f t="shared" si="16"/>
        <v>SP</v>
      </c>
      <c r="H119" t="str">
        <f t="shared" si="17"/>
        <v>001</v>
      </c>
      <c r="I119" t="str">
        <f>VLOOKUP(G119,NTypes!A$2:B$29,2,FALSE)</f>
        <v>Surface-Piercing Profiler</v>
      </c>
      <c r="J119" s="6" t="str">
        <f t="shared" si="18"/>
        <v>001</v>
      </c>
      <c r="K119" t="str">
        <f>VLOOKUP(A119,Subsites!A$2:H$58,8,FALSE)</f>
        <v>Global Irminger Sea</v>
      </c>
      <c r="L119" t="str">
        <f t="shared" si="13"/>
        <v>Surface-Piercing Profiler 001</v>
      </c>
      <c r="M119" t="s">
        <v>39</v>
      </c>
      <c r="N119" t="s">
        <v>40</v>
      </c>
      <c r="O119" t="s">
        <v>27</v>
      </c>
      <c r="Q119" s="20"/>
      <c r="R119" s="20"/>
    </row>
    <row r="120" spans="1:18">
      <c r="A120" t="s">
        <v>212</v>
      </c>
      <c r="D120" t="s">
        <v>398</v>
      </c>
      <c r="E120" t="s">
        <v>44</v>
      </c>
      <c r="F120" t="s">
        <v>44</v>
      </c>
      <c r="G120" s="4" t="str">
        <f t="shared" si="16"/>
        <v>WF</v>
      </c>
      <c r="H120" t="str">
        <f t="shared" si="17"/>
        <v>002</v>
      </c>
      <c r="I120" t="str">
        <f>VLOOKUP(G120,NTypes!A$2:B$29,2,FALSE)</f>
        <v>Wire-Following Profiler</v>
      </c>
      <c r="J120" s="6" t="str">
        <f t="shared" si="18"/>
        <v>002</v>
      </c>
      <c r="K120" t="str">
        <f>VLOOKUP(A120,Subsites!A$2:H$58,8,FALSE)</f>
        <v>Global Irminger Sea</v>
      </c>
      <c r="L120" t="str">
        <f t="shared" si="13"/>
        <v>Wire-Following Profiler 002</v>
      </c>
      <c r="M120" t="s">
        <v>39</v>
      </c>
      <c r="N120" t="s">
        <v>40</v>
      </c>
      <c r="O120" t="s">
        <v>27</v>
      </c>
      <c r="Q120" s="20"/>
      <c r="R120" s="20"/>
    </row>
    <row r="121" spans="1:18">
      <c r="A121" t="s">
        <v>214</v>
      </c>
      <c r="B121" t="s">
        <v>572</v>
      </c>
      <c r="C121" s="30">
        <v>1</v>
      </c>
      <c r="D121" t="s">
        <v>45</v>
      </c>
      <c r="E121" t="s">
        <v>329</v>
      </c>
      <c r="F121" t="s">
        <v>45</v>
      </c>
      <c r="G121" s="4" t="str">
        <f t="shared" si="16"/>
        <v>FM</v>
      </c>
      <c r="H121" t="str">
        <f t="shared" si="17"/>
        <v>001</v>
      </c>
      <c r="I121" t="str">
        <f>VLOOKUP(G121,NTypes!A$2:B$29,2,FALSE)</f>
        <v>Low Power Sub-surface Mooring</v>
      </c>
      <c r="J121" s="16" t="s">
        <v>863</v>
      </c>
      <c r="K121" t="str">
        <f>VLOOKUP(A121,Subsites!A$2:H$58,8,FALSE)</f>
        <v>Global Irminger Sea</v>
      </c>
      <c r="L121" t="str">
        <f>I121 &amp; IF(ISBLANK(J121),""," " &amp; J121)</f>
        <v>Low Power Sub-surface Mooring A</v>
      </c>
      <c r="M121" t="s">
        <v>39</v>
      </c>
      <c r="N121" t="s">
        <v>40</v>
      </c>
      <c r="O121" t="s">
        <v>27</v>
      </c>
      <c r="P121" s="8" t="s">
        <v>646</v>
      </c>
      <c r="Q121" s="20"/>
      <c r="R121" s="20"/>
    </row>
    <row r="122" spans="1:18">
      <c r="A122" t="s">
        <v>214</v>
      </c>
      <c r="D122" t="s">
        <v>399</v>
      </c>
      <c r="E122" t="s">
        <v>45</v>
      </c>
      <c r="F122" t="s">
        <v>45</v>
      </c>
      <c r="G122" s="4" t="str">
        <f t="shared" si="16"/>
        <v>RI</v>
      </c>
      <c r="H122" t="str">
        <f t="shared" si="17"/>
        <v>001</v>
      </c>
      <c r="I122" t="str">
        <f>VLOOKUP(G122,NTypes!A$2:B$29,2,FALSE)</f>
        <v>Mooring Riser</v>
      </c>
      <c r="J122" s="6" t="str">
        <f t="shared" si="18"/>
        <v>001</v>
      </c>
      <c r="K122" t="str">
        <f>VLOOKUP(A122,Subsites!A$2:H$58,8,FALSE)</f>
        <v>Global Irminger Sea</v>
      </c>
      <c r="L122" t="str">
        <f t="shared" si="13"/>
        <v>Mooring Riser 001</v>
      </c>
      <c r="M122" t="s">
        <v>39</v>
      </c>
      <c r="N122" t="s">
        <v>40</v>
      </c>
      <c r="O122" t="s">
        <v>27</v>
      </c>
      <c r="Q122" s="20"/>
      <c r="R122" s="20"/>
    </row>
    <row r="123" spans="1:18">
      <c r="A123" t="s">
        <v>216</v>
      </c>
      <c r="B123" t="s">
        <v>572</v>
      </c>
      <c r="C123" s="30">
        <v>1</v>
      </c>
      <c r="D123" t="s">
        <v>46</v>
      </c>
      <c r="E123" t="s">
        <v>329</v>
      </c>
      <c r="F123" t="s">
        <v>46</v>
      </c>
      <c r="G123" s="4" t="str">
        <f t="shared" si="16"/>
        <v>FM</v>
      </c>
      <c r="H123" t="str">
        <f t="shared" si="17"/>
        <v>001</v>
      </c>
      <c r="I123" t="str">
        <f>VLOOKUP(G123,NTypes!A$2:B$29,2,FALSE)</f>
        <v>Low Power Sub-surface Mooring</v>
      </c>
      <c r="J123" s="16" t="s">
        <v>877</v>
      </c>
      <c r="K123" t="str">
        <f>VLOOKUP(A123,Subsites!A$2:H$58,8,FALSE)</f>
        <v>Global Irminger Sea</v>
      </c>
      <c r="L123" t="str">
        <f>I123 &amp; IF(ISBLANK(J123),""," " &amp; J123)</f>
        <v>Low Power Sub-surface Mooring B</v>
      </c>
      <c r="M123" t="s">
        <v>39</v>
      </c>
      <c r="N123" t="s">
        <v>40</v>
      </c>
      <c r="O123" t="s">
        <v>27</v>
      </c>
      <c r="P123" s="8" t="s">
        <v>646</v>
      </c>
      <c r="Q123" s="20"/>
      <c r="R123" s="20"/>
    </row>
    <row r="124" spans="1:18">
      <c r="A124" t="s">
        <v>216</v>
      </c>
      <c r="D124" t="s">
        <v>400</v>
      </c>
      <c r="E124" t="s">
        <v>46</v>
      </c>
      <c r="F124" t="s">
        <v>46</v>
      </c>
      <c r="G124" s="4" t="str">
        <f t="shared" si="16"/>
        <v>RI</v>
      </c>
      <c r="H124" t="str">
        <f t="shared" si="17"/>
        <v>001</v>
      </c>
      <c r="I124" t="str">
        <f>VLOOKUP(G124,NTypes!A$2:B$29,2,FALSE)</f>
        <v>Mooring Riser</v>
      </c>
      <c r="J124" s="6" t="str">
        <f t="shared" si="18"/>
        <v>001</v>
      </c>
      <c r="K124" t="str">
        <f>VLOOKUP(A124,Subsites!A$2:H$58,8,FALSE)</f>
        <v>Global Irminger Sea</v>
      </c>
      <c r="L124" t="str">
        <f t="shared" si="13"/>
        <v>Mooring Riser 001</v>
      </c>
      <c r="M124" t="s">
        <v>39</v>
      </c>
      <c r="N124" t="s">
        <v>40</v>
      </c>
      <c r="O124" t="s">
        <v>27</v>
      </c>
      <c r="Q124" s="20"/>
      <c r="R124" s="20"/>
    </row>
    <row r="125" spans="1:18">
      <c r="A125" t="s">
        <v>264</v>
      </c>
      <c r="C125" s="30">
        <v>1</v>
      </c>
      <c r="D125" t="s">
        <v>263</v>
      </c>
      <c r="F125" t="s">
        <v>263</v>
      </c>
      <c r="G125" s="4" t="str">
        <f t="shared" si="16"/>
        <v>GL</v>
      </c>
      <c r="H125" t="str">
        <f t="shared" si="17"/>
        <v>001</v>
      </c>
      <c r="I125" t="str">
        <f>VLOOKUP(G125,NTypes!A$2:B$29,2,FALSE)</f>
        <v>Ocean Glider</v>
      </c>
      <c r="J125" s="6" t="str">
        <f t="shared" si="18"/>
        <v>001</v>
      </c>
      <c r="K125" t="str">
        <f>VLOOKUP(A125,Subsites!A$2:H$58,8,FALSE)</f>
        <v>Global Irminger Sea Mobile Zone</v>
      </c>
      <c r="L125" t="str">
        <f t="shared" ref="L125:L128" si="20">I125 &amp; IF(ISBLANK(J125),""," " &amp; J125)</f>
        <v>Ocean Glider 001</v>
      </c>
      <c r="M125" t="s">
        <v>61</v>
      </c>
      <c r="N125" t="s">
        <v>62</v>
      </c>
      <c r="O125" t="s">
        <v>27</v>
      </c>
      <c r="Q125" s="20"/>
      <c r="R125" s="20"/>
    </row>
    <row r="126" spans="1:18">
      <c r="A126" t="s">
        <v>264</v>
      </c>
      <c r="C126" s="30">
        <v>1</v>
      </c>
      <c r="D126" t="s">
        <v>265</v>
      </c>
      <c r="F126" t="s">
        <v>265</v>
      </c>
      <c r="G126" s="4" t="str">
        <f t="shared" si="16"/>
        <v>GL</v>
      </c>
      <c r="H126" t="str">
        <f t="shared" si="17"/>
        <v>002</v>
      </c>
      <c r="I126" t="str">
        <f>VLOOKUP(G126,NTypes!A$2:B$29,2,FALSE)</f>
        <v>Ocean Glider</v>
      </c>
      <c r="J126" s="6" t="str">
        <f t="shared" si="18"/>
        <v>002</v>
      </c>
      <c r="K126" t="str">
        <f>VLOOKUP(A126,Subsites!A$2:H$58,8,FALSE)</f>
        <v>Global Irminger Sea Mobile Zone</v>
      </c>
      <c r="L126" t="str">
        <f t="shared" si="20"/>
        <v>Ocean Glider 002</v>
      </c>
      <c r="M126" t="s">
        <v>61</v>
      </c>
      <c r="N126" t="s">
        <v>62</v>
      </c>
      <c r="O126" t="s">
        <v>27</v>
      </c>
      <c r="Q126" s="20"/>
      <c r="R126" s="20"/>
    </row>
    <row r="127" spans="1:18">
      <c r="A127" t="s">
        <v>264</v>
      </c>
      <c r="C127" s="30">
        <v>1</v>
      </c>
      <c r="D127" t="s">
        <v>266</v>
      </c>
      <c r="F127" t="s">
        <v>266</v>
      </c>
      <c r="G127" s="4" t="str">
        <f t="shared" si="16"/>
        <v>GL</v>
      </c>
      <c r="H127" t="str">
        <f t="shared" si="17"/>
        <v>003</v>
      </c>
      <c r="I127" t="str">
        <f>VLOOKUP(G127,NTypes!A$2:B$29,2,FALSE)</f>
        <v>Ocean Glider</v>
      </c>
      <c r="J127" s="6" t="str">
        <f t="shared" si="18"/>
        <v>003</v>
      </c>
      <c r="K127" t="str">
        <f>VLOOKUP(A127,Subsites!A$2:H$58,8,FALSE)</f>
        <v>Global Irminger Sea Mobile Zone</v>
      </c>
      <c r="L127" t="str">
        <f t="shared" si="20"/>
        <v>Ocean Glider 003</v>
      </c>
      <c r="M127" t="s">
        <v>61</v>
      </c>
      <c r="N127" t="s">
        <v>62</v>
      </c>
      <c r="O127" t="s">
        <v>27</v>
      </c>
      <c r="Q127" s="20"/>
      <c r="R127" s="20"/>
    </row>
    <row r="128" spans="1:18">
      <c r="A128" t="s">
        <v>218</v>
      </c>
      <c r="B128" t="s">
        <v>572</v>
      </c>
      <c r="C128" s="30">
        <v>1</v>
      </c>
      <c r="D128" t="s">
        <v>47</v>
      </c>
      <c r="E128" t="s">
        <v>329</v>
      </c>
      <c r="F128" t="s">
        <v>47</v>
      </c>
      <c r="G128" s="4" t="str">
        <f t="shared" si="16"/>
        <v>GP</v>
      </c>
      <c r="H128" t="str">
        <f t="shared" si="17"/>
        <v>001</v>
      </c>
      <c r="I128" t="str">
        <f>VLOOKUP(G128,NTypes!A$2:B$29,2,FALSE)</f>
        <v>Hybrid Profiler Mooring</v>
      </c>
      <c r="K128" t="str">
        <f>VLOOKUP(A128,Subsites!A$2:H$58,8,FALSE)</f>
        <v>Global Station Papa</v>
      </c>
      <c r="L128" t="str">
        <f t="shared" si="20"/>
        <v>Hybrid Profiler Mooring</v>
      </c>
      <c r="M128" t="s">
        <v>39</v>
      </c>
      <c r="N128" t="s">
        <v>40</v>
      </c>
      <c r="O128" t="s">
        <v>27</v>
      </c>
      <c r="P128" s="8" t="s">
        <v>646</v>
      </c>
      <c r="Q128" s="24">
        <v>41472</v>
      </c>
      <c r="R128" s="24">
        <v>41489</v>
      </c>
    </row>
    <row r="129" spans="1:18">
      <c r="A129" t="s">
        <v>218</v>
      </c>
      <c r="D129" t="s">
        <v>401</v>
      </c>
      <c r="E129" t="s">
        <v>47</v>
      </c>
      <c r="F129" t="s">
        <v>47</v>
      </c>
      <c r="G129" s="4" t="str">
        <f t="shared" si="16"/>
        <v>MP</v>
      </c>
      <c r="H129" t="str">
        <f t="shared" si="17"/>
        <v>003</v>
      </c>
      <c r="I129" t="str">
        <f>VLOOKUP(G129,NTypes!A$2:B$29,2,FALSE)</f>
        <v>Mid-Water Platform</v>
      </c>
      <c r="J129" s="6" t="str">
        <f t="shared" si="18"/>
        <v>003</v>
      </c>
      <c r="K129" t="str">
        <f>VLOOKUP(A129,Subsites!A$2:H$58,8,FALSE)</f>
        <v>Global Station Papa</v>
      </c>
      <c r="L129" t="str">
        <f t="shared" si="13"/>
        <v>Mid-Water Platform 003</v>
      </c>
      <c r="M129" t="s">
        <v>39</v>
      </c>
      <c r="N129" t="s">
        <v>40</v>
      </c>
      <c r="O129" t="s">
        <v>27</v>
      </c>
      <c r="Q129" s="24">
        <v>41472</v>
      </c>
      <c r="R129" s="24">
        <v>41489</v>
      </c>
    </row>
    <row r="130" spans="1:18">
      <c r="A130" t="s">
        <v>218</v>
      </c>
      <c r="D130" t="s">
        <v>402</v>
      </c>
      <c r="E130" t="s">
        <v>47</v>
      </c>
      <c r="F130" t="s">
        <v>47</v>
      </c>
      <c r="G130" s="4" t="str">
        <f t="shared" ref="G130:G161" si="21">MID(D130,10,2)</f>
        <v>SP</v>
      </c>
      <c r="H130" t="str">
        <f t="shared" ref="H130:H161" si="22">MID(D130,12,3)</f>
        <v>001</v>
      </c>
      <c r="I130" t="str">
        <f>VLOOKUP(G130,NTypes!A$2:B$29,2,FALSE)</f>
        <v>Surface-Piercing Profiler</v>
      </c>
      <c r="J130" s="6" t="str">
        <f t="shared" ref="J130:J161" si="23">H130</f>
        <v>001</v>
      </c>
      <c r="K130" t="str">
        <f>VLOOKUP(A130,Subsites!A$2:H$58,8,FALSE)</f>
        <v>Global Station Papa</v>
      </c>
      <c r="L130" t="str">
        <f t="shared" si="13"/>
        <v>Surface-Piercing Profiler 001</v>
      </c>
      <c r="M130" t="s">
        <v>39</v>
      </c>
      <c r="N130" t="s">
        <v>40</v>
      </c>
      <c r="O130" t="s">
        <v>27</v>
      </c>
      <c r="Q130" s="24">
        <v>41472</v>
      </c>
      <c r="R130" s="24">
        <v>41489</v>
      </c>
    </row>
    <row r="131" spans="1:18">
      <c r="A131" t="s">
        <v>218</v>
      </c>
      <c r="D131" t="s">
        <v>403</v>
      </c>
      <c r="E131" t="s">
        <v>47</v>
      </c>
      <c r="F131" t="s">
        <v>47</v>
      </c>
      <c r="G131" s="4" t="str">
        <f t="shared" si="21"/>
        <v>WF</v>
      </c>
      <c r="H131" t="str">
        <f t="shared" si="22"/>
        <v>002</v>
      </c>
      <c r="I131" t="str">
        <f>VLOOKUP(G131,NTypes!A$2:B$29,2,FALSE)</f>
        <v>Wire-Following Profiler</v>
      </c>
      <c r="J131" s="6" t="str">
        <f t="shared" si="23"/>
        <v>002</v>
      </c>
      <c r="K131" t="str">
        <f>VLOOKUP(A131,Subsites!A$2:H$58,8,FALSE)</f>
        <v>Global Station Papa</v>
      </c>
      <c r="L131" t="str">
        <f t="shared" ref="L131:L173" si="24">I131 &amp; " " &amp; J131</f>
        <v>Wire-Following Profiler 002</v>
      </c>
      <c r="M131" t="s">
        <v>39</v>
      </c>
      <c r="N131" t="s">
        <v>40</v>
      </c>
      <c r="O131" t="s">
        <v>27</v>
      </c>
      <c r="Q131" s="24">
        <v>41472</v>
      </c>
      <c r="R131" s="24">
        <v>41489</v>
      </c>
    </row>
    <row r="132" spans="1:18">
      <c r="A132" t="s">
        <v>218</v>
      </c>
      <c r="D132" t="s">
        <v>404</v>
      </c>
      <c r="E132" t="s">
        <v>47</v>
      </c>
      <c r="F132" t="s">
        <v>47</v>
      </c>
      <c r="G132" s="4" t="str">
        <f t="shared" si="21"/>
        <v>WF</v>
      </c>
      <c r="H132" t="str">
        <f t="shared" si="22"/>
        <v>004</v>
      </c>
      <c r="I132" t="str">
        <f>VLOOKUP(G132,NTypes!A$2:B$29,2,FALSE)</f>
        <v>Wire-Following Profiler</v>
      </c>
      <c r="J132" s="6" t="str">
        <f t="shared" si="23"/>
        <v>004</v>
      </c>
      <c r="K132" t="str">
        <f>VLOOKUP(A132,Subsites!A$2:H$58,8,FALSE)</f>
        <v>Global Station Papa</v>
      </c>
      <c r="L132" t="str">
        <f t="shared" si="24"/>
        <v>Wire-Following Profiler 004</v>
      </c>
      <c r="M132" t="s">
        <v>39</v>
      </c>
      <c r="N132" t="s">
        <v>40</v>
      </c>
      <c r="O132" t="s">
        <v>27</v>
      </c>
      <c r="Q132" s="24">
        <v>41472</v>
      </c>
      <c r="R132" s="24">
        <v>41489</v>
      </c>
    </row>
    <row r="133" spans="1:18">
      <c r="A133" t="s">
        <v>221</v>
      </c>
      <c r="B133" t="s">
        <v>572</v>
      </c>
      <c r="C133" s="30">
        <v>1</v>
      </c>
      <c r="D133" t="s">
        <v>48</v>
      </c>
      <c r="E133" t="s">
        <v>329</v>
      </c>
      <c r="F133" t="s">
        <v>48</v>
      </c>
      <c r="G133" s="4" t="str">
        <f t="shared" si="21"/>
        <v>FM</v>
      </c>
      <c r="H133" t="str">
        <f t="shared" si="22"/>
        <v>001</v>
      </c>
      <c r="I133" t="str">
        <f>VLOOKUP(G133,NTypes!A$2:B$29,2,FALSE)</f>
        <v>Low Power Sub-surface Mooring</v>
      </c>
      <c r="J133" s="16" t="s">
        <v>863</v>
      </c>
      <c r="K133" t="str">
        <f>VLOOKUP(A133,Subsites!A$2:H$58,8,FALSE)</f>
        <v>Global Station Papa</v>
      </c>
      <c r="L133" t="str">
        <f>I133 &amp; IF(ISBLANK(J133),""," " &amp; J133)</f>
        <v>Low Power Sub-surface Mooring A</v>
      </c>
      <c r="M133" t="s">
        <v>39</v>
      </c>
      <c r="N133" t="s">
        <v>40</v>
      </c>
      <c r="O133" t="s">
        <v>27</v>
      </c>
      <c r="P133" s="8" t="s">
        <v>646</v>
      </c>
      <c r="Q133" s="24">
        <v>41472</v>
      </c>
      <c r="R133" s="24">
        <v>41489</v>
      </c>
    </row>
    <row r="134" spans="1:18">
      <c r="A134" t="s">
        <v>221</v>
      </c>
      <c r="D134" t="s">
        <v>405</v>
      </c>
      <c r="E134" t="s">
        <v>48</v>
      </c>
      <c r="F134" t="s">
        <v>48</v>
      </c>
      <c r="G134" s="4" t="str">
        <f t="shared" si="21"/>
        <v>RI</v>
      </c>
      <c r="H134" t="str">
        <f t="shared" si="22"/>
        <v>001</v>
      </c>
      <c r="I134" t="str">
        <f>VLOOKUP(G134,NTypes!A$2:B$29,2,FALSE)</f>
        <v>Mooring Riser</v>
      </c>
      <c r="J134" s="6" t="str">
        <f t="shared" si="23"/>
        <v>001</v>
      </c>
      <c r="K134" t="str">
        <f>VLOOKUP(A134,Subsites!A$2:H$58,8,FALSE)</f>
        <v>Global Station Papa</v>
      </c>
      <c r="L134" t="str">
        <f t="shared" si="24"/>
        <v>Mooring Riser 001</v>
      </c>
      <c r="M134" t="s">
        <v>39</v>
      </c>
      <c r="N134" t="s">
        <v>40</v>
      </c>
      <c r="O134" t="s">
        <v>27</v>
      </c>
      <c r="Q134" s="24">
        <v>41472</v>
      </c>
      <c r="R134" s="24">
        <v>41489</v>
      </c>
    </row>
    <row r="135" spans="1:18">
      <c r="A135" t="s">
        <v>223</v>
      </c>
      <c r="B135" t="s">
        <v>572</v>
      </c>
      <c r="C135" s="30">
        <v>1</v>
      </c>
      <c r="D135" t="s">
        <v>49</v>
      </c>
      <c r="E135" t="s">
        <v>329</v>
      </c>
      <c r="F135" t="s">
        <v>49</v>
      </c>
      <c r="G135" s="4" t="str">
        <f t="shared" si="21"/>
        <v>FM</v>
      </c>
      <c r="H135" t="str">
        <f t="shared" si="22"/>
        <v>001</v>
      </c>
      <c r="I135" t="str">
        <f>VLOOKUP(G135,NTypes!A$2:B$29,2,FALSE)</f>
        <v>Low Power Sub-surface Mooring</v>
      </c>
      <c r="J135" s="16" t="s">
        <v>877</v>
      </c>
      <c r="K135" t="str">
        <f>VLOOKUP(A135,Subsites!A$2:H$58,8,FALSE)</f>
        <v>Global Station Papa</v>
      </c>
      <c r="L135" t="str">
        <f>I135 &amp; IF(ISBLANK(J135),""," " &amp; J135)</f>
        <v>Low Power Sub-surface Mooring B</v>
      </c>
      <c r="M135" t="s">
        <v>39</v>
      </c>
      <c r="N135" t="s">
        <v>40</v>
      </c>
      <c r="O135" t="s">
        <v>27</v>
      </c>
      <c r="P135" s="8" t="s">
        <v>646</v>
      </c>
      <c r="Q135" s="24">
        <v>41472</v>
      </c>
      <c r="R135" s="24">
        <v>41489</v>
      </c>
    </row>
    <row r="136" spans="1:18">
      <c r="A136" t="s">
        <v>223</v>
      </c>
      <c r="D136" t="s">
        <v>406</v>
      </c>
      <c r="E136" t="s">
        <v>49</v>
      </c>
      <c r="F136" t="s">
        <v>49</v>
      </c>
      <c r="G136" s="4" t="str">
        <f t="shared" si="21"/>
        <v>RI</v>
      </c>
      <c r="H136" t="str">
        <f t="shared" si="22"/>
        <v>001</v>
      </c>
      <c r="I136" t="str">
        <f>VLOOKUP(G136,NTypes!A$2:B$29,2,FALSE)</f>
        <v>Mooring Riser</v>
      </c>
      <c r="J136" s="6" t="str">
        <f t="shared" si="23"/>
        <v>001</v>
      </c>
      <c r="K136" t="str">
        <f>VLOOKUP(A136,Subsites!A$2:H$58,8,FALSE)</f>
        <v>Global Station Papa</v>
      </c>
      <c r="L136" t="str">
        <f t="shared" si="24"/>
        <v>Mooring Riser 001</v>
      </c>
      <c r="M136" t="s">
        <v>39</v>
      </c>
      <c r="N136" t="s">
        <v>40</v>
      </c>
      <c r="O136" t="s">
        <v>27</v>
      </c>
      <c r="Q136" s="24">
        <v>41472</v>
      </c>
      <c r="R136" s="24">
        <v>41489</v>
      </c>
    </row>
    <row r="137" spans="1:18">
      <c r="A137" t="s">
        <v>269</v>
      </c>
      <c r="C137" s="30">
        <v>1</v>
      </c>
      <c r="D137" t="s">
        <v>268</v>
      </c>
      <c r="F137" t="s">
        <v>268</v>
      </c>
      <c r="G137" s="4" t="str">
        <f t="shared" si="21"/>
        <v>GL</v>
      </c>
      <c r="H137" t="str">
        <f t="shared" si="22"/>
        <v>001</v>
      </c>
      <c r="I137" t="str">
        <f>VLOOKUP(G137,NTypes!A$2:B$29,2,FALSE)</f>
        <v>Ocean Glider</v>
      </c>
      <c r="J137" s="6" t="str">
        <f t="shared" si="23"/>
        <v>001</v>
      </c>
      <c r="K137" t="str">
        <f>VLOOKUP(A137,Subsites!A$2:H$58,8,FALSE)</f>
        <v>Global Station Papa Mobile Zone</v>
      </c>
      <c r="L137" t="str">
        <f t="shared" ref="L137:L140" si="25">I137 &amp; IF(ISBLANK(J137),""," " &amp; J137)</f>
        <v>Ocean Glider 001</v>
      </c>
      <c r="M137" t="s">
        <v>61</v>
      </c>
      <c r="N137" t="s">
        <v>62</v>
      </c>
      <c r="O137" t="s">
        <v>27</v>
      </c>
      <c r="Q137" s="24">
        <v>41472</v>
      </c>
      <c r="R137" s="24">
        <v>41489</v>
      </c>
    </row>
    <row r="138" spans="1:18">
      <c r="A138" t="s">
        <v>269</v>
      </c>
      <c r="C138" s="30">
        <v>1</v>
      </c>
      <c r="D138" t="s">
        <v>270</v>
      </c>
      <c r="F138" t="s">
        <v>270</v>
      </c>
      <c r="G138" s="4" t="str">
        <f t="shared" si="21"/>
        <v>GL</v>
      </c>
      <c r="H138" t="str">
        <f t="shared" si="22"/>
        <v>002</v>
      </c>
      <c r="I138" t="str">
        <f>VLOOKUP(G138,NTypes!A$2:B$29,2,FALSE)</f>
        <v>Ocean Glider</v>
      </c>
      <c r="J138" s="6" t="str">
        <f t="shared" si="23"/>
        <v>002</v>
      </c>
      <c r="K138" t="str">
        <f>VLOOKUP(A138,Subsites!A$2:H$58,8,FALSE)</f>
        <v>Global Station Papa Mobile Zone</v>
      </c>
      <c r="L138" t="str">
        <f t="shared" si="25"/>
        <v>Ocean Glider 002</v>
      </c>
      <c r="M138" t="s">
        <v>61</v>
      </c>
      <c r="N138" t="s">
        <v>62</v>
      </c>
      <c r="O138" t="s">
        <v>27</v>
      </c>
      <c r="Q138" s="24">
        <v>41472</v>
      </c>
      <c r="R138" s="24">
        <v>41489</v>
      </c>
    </row>
    <row r="139" spans="1:18">
      <c r="A139" t="s">
        <v>269</v>
      </c>
      <c r="C139" s="30">
        <v>1</v>
      </c>
      <c r="D139" t="s">
        <v>271</v>
      </c>
      <c r="F139" t="s">
        <v>271</v>
      </c>
      <c r="G139" s="4" t="str">
        <f t="shared" si="21"/>
        <v>GL</v>
      </c>
      <c r="H139" t="str">
        <f t="shared" si="22"/>
        <v>003</v>
      </c>
      <c r="I139" t="str">
        <f>VLOOKUP(G139,NTypes!A$2:B$29,2,FALSE)</f>
        <v>Ocean Glider</v>
      </c>
      <c r="J139" s="6" t="str">
        <f t="shared" si="23"/>
        <v>003</v>
      </c>
      <c r="K139" t="str">
        <f>VLOOKUP(A139,Subsites!A$2:H$58,8,FALSE)</f>
        <v>Global Station Papa Mobile Zone</v>
      </c>
      <c r="L139" t="str">
        <f t="shared" si="25"/>
        <v>Ocean Glider 003</v>
      </c>
      <c r="M139" t="s">
        <v>61</v>
      </c>
      <c r="N139" t="s">
        <v>62</v>
      </c>
      <c r="O139" t="s">
        <v>27</v>
      </c>
      <c r="Q139" s="24">
        <v>41472</v>
      </c>
      <c r="R139" s="24">
        <v>41489</v>
      </c>
    </row>
    <row r="140" spans="1:18">
      <c r="A140" t="s">
        <v>225</v>
      </c>
      <c r="B140" t="s">
        <v>572</v>
      </c>
      <c r="C140" s="30">
        <v>1</v>
      </c>
      <c r="D140" t="s">
        <v>50</v>
      </c>
      <c r="E140" t="s">
        <v>329</v>
      </c>
      <c r="F140" t="s">
        <v>50</v>
      </c>
      <c r="G140" s="4" t="str">
        <f t="shared" si="21"/>
        <v>SM</v>
      </c>
      <c r="H140" t="str">
        <f t="shared" si="22"/>
        <v>001</v>
      </c>
      <c r="I140" t="str">
        <f>VLOOKUP(G140,NTypes!A$2:B$29,2,FALSE)</f>
        <v>Standard Power Surface Mooring</v>
      </c>
      <c r="K140" t="str">
        <f>VLOOKUP(A140,Subsites!A$2:H$58,8,FALSE)</f>
        <v>Global Southern Ocean</v>
      </c>
      <c r="L140" t="str">
        <f t="shared" si="25"/>
        <v>Standard Power Surface Mooring</v>
      </c>
      <c r="M140" t="s">
        <v>14</v>
      </c>
      <c r="N140" t="s">
        <v>15</v>
      </c>
      <c r="O140" t="s">
        <v>27</v>
      </c>
      <c r="P140" s="8" t="s">
        <v>646</v>
      </c>
      <c r="Q140" s="20"/>
      <c r="R140" s="20"/>
    </row>
    <row r="141" spans="1:18">
      <c r="A141" t="s">
        <v>225</v>
      </c>
      <c r="D141" t="s">
        <v>407</v>
      </c>
      <c r="E141" t="s">
        <v>50</v>
      </c>
      <c r="F141" t="s">
        <v>50</v>
      </c>
      <c r="G141" s="4" t="str">
        <f t="shared" si="21"/>
        <v>RI</v>
      </c>
      <c r="H141" t="str">
        <f t="shared" si="22"/>
        <v>002</v>
      </c>
      <c r="I141" t="str">
        <f>VLOOKUP(G141,NTypes!A$2:B$29,2,FALSE)</f>
        <v>Mooring Riser</v>
      </c>
      <c r="J141" s="6" t="str">
        <f t="shared" si="23"/>
        <v>002</v>
      </c>
      <c r="K141" t="str">
        <f>VLOOKUP(A141,Subsites!A$2:H$58,8,FALSE)</f>
        <v>Global Southern Ocean</v>
      </c>
      <c r="L141" t="str">
        <f t="shared" si="24"/>
        <v>Mooring Riser 002</v>
      </c>
      <c r="M141" t="s">
        <v>14</v>
      </c>
      <c r="N141" t="s">
        <v>15</v>
      </c>
      <c r="O141" t="s">
        <v>27</v>
      </c>
      <c r="Q141" s="20"/>
      <c r="R141" s="20"/>
    </row>
    <row r="142" spans="1:18">
      <c r="A142" t="s">
        <v>225</v>
      </c>
      <c r="D142" t="s">
        <v>408</v>
      </c>
      <c r="E142" t="s">
        <v>50</v>
      </c>
      <c r="F142" t="s">
        <v>50</v>
      </c>
      <c r="G142" s="4" t="str">
        <f t="shared" si="21"/>
        <v>RI</v>
      </c>
      <c r="H142" t="str">
        <f t="shared" si="22"/>
        <v>003</v>
      </c>
      <c r="I142" t="str">
        <f>VLOOKUP(G142,NTypes!A$2:B$29,2,FALSE)</f>
        <v>Mooring Riser</v>
      </c>
      <c r="J142" s="6" t="str">
        <f t="shared" si="23"/>
        <v>003</v>
      </c>
      <c r="K142" t="str">
        <f>VLOOKUP(A142,Subsites!A$2:H$58,8,FALSE)</f>
        <v>Global Southern Ocean</v>
      </c>
      <c r="L142" t="str">
        <f t="shared" si="24"/>
        <v>Mooring Riser 003</v>
      </c>
      <c r="M142" t="s">
        <v>14</v>
      </c>
      <c r="N142" t="s">
        <v>15</v>
      </c>
      <c r="O142" t="s">
        <v>27</v>
      </c>
      <c r="Q142" s="20"/>
      <c r="R142" s="20"/>
    </row>
    <row r="143" spans="1:18">
      <c r="A143" t="s">
        <v>225</v>
      </c>
      <c r="D143" t="s">
        <v>409</v>
      </c>
      <c r="E143" t="s">
        <v>50</v>
      </c>
      <c r="F143" t="s">
        <v>50</v>
      </c>
      <c r="G143" s="4" t="str">
        <f t="shared" si="21"/>
        <v>SB</v>
      </c>
      <c r="H143" t="str">
        <f t="shared" si="22"/>
        <v>001</v>
      </c>
      <c r="I143" t="str">
        <f>VLOOKUP(G143,NTypes!A$2:B$29,2,FALSE)</f>
        <v>Surface Buoy</v>
      </c>
      <c r="J143" s="6" t="str">
        <f t="shared" si="23"/>
        <v>001</v>
      </c>
      <c r="K143" t="str">
        <f>VLOOKUP(A143,Subsites!A$2:H$58,8,FALSE)</f>
        <v>Global Southern Ocean</v>
      </c>
      <c r="L143" t="str">
        <f t="shared" si="24"/>
        <v>Surface Buoy 001</v>
      </c>
      <c r="M143" t="s">
        <v>14</v>
      </c>
      <c r="N143" t="s">
        <v>15</v>
      </c>
      <c r="O143" t="s">
        <v>27</v>
      </c>
      <c r="Q143" s="20"/>
      <c r="R143" s="20"/>
    </row>
    <row r="144" spans="1:18">
      <c r="A144" t="s">
        <v>228</v>
      </c>
      <c r="B144" t="s">
        <v>572</v>
      </c>
      <c r="C144" s="30">
        <v>1</v>
      </c>
      <c r="D144" t="s">
        <v>51</v>
      </c>
      <c r="E144" t="s">
        <v>329</v>
      </c>
      <c r="F144" t="s">
        <v>51</v>
      </c>
      <c r="G144" s="4" t="str">
        <f t="shared" si="21"/>
        <v>GP</v>
      </c>
      <c r="H144" t="str">
        <f t="shared" si="22"/>
        <v>001</v>
      </c>
      <c r="I144" t="str">
        <f>VLOOKUP(G144,NTypes!A$2:B$29,2,FALSE)</f>
        <v>Hybrid Profiler Mooring</v>
      </c>
      <c r="K144" t="str">
        <f>VLOOKUP(A144,Subsites!A$2:H$58,8,FALSE)</f>
        <v>Global Southern Ocean</v>
      </c>
      <c r="L144" t="str">
        <f>I144 &amp; IF(ISBLANK(J144),""," " &amp; J144)</f>
        <v>Hybrid Profiler Mooring</v>
      </c>
      <c r="M144" t="s">
        <v>39</v>
      </c>
      <c r="N144" t="s">
        <v>40</v>
      </c>
      <c r="O144" t="s">
        <v>27</v>
      </c>
      <c r="P144" s="8" t="s">
        <v>646</v>
      </c>
      <c r="Q144" s="20"/>
      <c r="R144" s="20"/>
    </row>
    <row r="145" spans="1:18">
      <c r="A145" t="s">
        <v>228</v>
      </c>
      <c r="D145" t="s">
        <v>410</v>
      </c>
      <c r="E145" t="s">
        <v>51</v>
      </c>
      <c r="F145" t="s">
        <v>51</v>
      </c>
      <c r="G145" s="4" t="str">
        <f t="shared" si="21"/>
        <v>MP</v>
      </c>
      <c r="H145" t="str">
        <f t="shared" si="22"/>
        <v>003</v>
      </c>
      <c r="I145" t="str">
        <f>VLOOKUP(G145,NTypes!A$2:B$29,2,FALSE)</f>
        <v>Mid-Water Platform</v>
      </c>
      <c r="J145" s="6" t="str">
        <f t="shared" si="23"/>
        <v>003</v>
      </c>
      <c r="K145" t="str">
        <f>VLOOKUP(A145,Subsites!A$2:H$58,8,FALSE)</f>
        <v>Global Southern Ocean</v>
      </c>
      <c r="L145" t="str">
        <f t="shared" si="24"/>
        <v>Mid-Water Platform 003</v>
      </c>
      <c r="M145" t="s">
        <v>39</v>
      </c>
      <c r="N145" t="s">
        <v>40</v>
      </c>
      <c r="O145" t="s">
        <v>27</v>
      </c>
      <c r="Q145" s="20"/>
      <c r="R145" s="20"/>
    </row>
    <row r="146" spans="1:18">
      <c r="A146" t="s">
        <v>228</v>
      </c>
      <c r="D146" t="s">
        <v>411</v>
      </c>
      <c r="E146" t="s">
        <v>51</v>
      </c>
      <c r="F146" t="s">
        <v>51</v>
      </c>
      <c r="G146" s="4" t="str">
        <f t="shared" si="21"/>
        <v>SP</v>
      </c>
      <c r="H146" t="str">
        <f t="shared" si="22"/>
        <v>001</v>
      </c>
      <c r="I146" t="str">
        <f>VLOOKUP(G146,NTypes!A$2:B$29,2,FALSE)</f>
        <v>Surface-Piercing Profiler</v>
      </c>
      <c r="J146" s="6" t="str">
        <f t="shared" si="23"/>
        <v>001</v>
      </c>
      <c r="K146" t="str">
        <f>VLOOKUP(A146,Subsites!A$2:H$58,8,FALSE)</f>
        <v>Global Southern Ocean</v>
      </c>
      <c r="L146" t="str">
        <f t="shared" si="24"/>
        <v>Surface-Piercing Profiler 001</v>
      </c>
      <c r="M146" t="s">
        <v>39</v>
      </c>
      <c r="N146" t="s">
        <v>40</v>
      </c>
      <c r="O146" t="s">
        <v>27</v>
      </c>
      <c r="Q146" s="20"/>
      <c r="R146" s="20"/>
    </row>
    <row r="147" spans="1:18">
      <c r="A147" t="s">
        <v>228</v>
      </c>
      <c r="D147" t="s">
        <v>412</v>
      </c>
      <c r="E147" t="s">
        <v>51</v>
      </c>
      <c r="F147" t="s">
        <v>51</v>
      </c>
      <c r="G147" s="4" t="str">
        <f t="shared" si="21"/>
        <v>WF</v>
      </c>
      <c r="H147" t="str">
        <f t="shared" si="22"/>
        <v>002</v>
      </c>
      <c r="I147" t="str">
        <f>VLOOKUP(G147,NTypes!A$2:B$29,2,FALSE)</f>
        <v>Wire-Following Profiler</v>
      </c>
      <c r="J147" s="6" t="str">
        <f t="shared" si="23"/>
        <v>002</v>
      </c>
      <c r="K147" t="str">
        <f>VLOOKUP(A147,Subsites!A$2:H$58,8,FALSE)</f>
        <v>Global Southern Ocean</v>
      </c>
      <c r="L147" t="str">
        <f t="shared" si="24"/>
        <v>Wire-Following Profiler 002</v>
      </c>
      <c r="M147" t="s">
        <v>39</v>
      </c>
      <c r="N147" t="s">
        <v>40</v>
      </c>
      <c r="O147" t="s">
        <v>27</v>
      </c>
      <c r="Q147" s="20"/>
      <c r="R147" s="20"/>
    </row>
    <row r="148" spans="1:18">
      <c r="A148" t="s">
        <v>228</v>
      </c>
      <c r="D148" t="s">
        <v>413</v>
      </c>
      <c r="E148" t="s">
        <v>51</v>
      </c>
      <c r="F148" t="s">
        <v>51</v>
      </c>
      <c r="G148" s="4" t="str">
        <f t="shared" si="21"/>
        <v>WF</v>
      </c>
      <c r="H148" t="str">
        <f t="shared" si="22"/>
        <v>004</v>
      </c>
      <c r="I148" t="str">
        <f>VLOOKUP(G148,NTypes!A$2:B$29,2,FALSE)</f>
        <v>Wire-Following Profiler</v>
      </c>
      <c r="J148" s="6" t="str">
        <f t="shared" si="23"/>
        <v>004</v>
      </c>
      <c r="K148" t="str">
        <f>VLOOKUP(A148,Subsites!A$2:H$58,8,FALSE)</f>
        <v>Global Southern Ocean</v>
      </c>
      <c r="L148" t="str">
        <f t="shared" si="24"/>
        <v>Wire-Following Profiler 004</v>
      </c>
      <c r="M148" t="s">
        <v>39</v>
      </c>
      <c r="N148" t="s">
        <v>40</v>
      </c>
      <c r="O148" t="s">
        <v>27</v>
      </c>
      <c r="Q148" s="20"/>
      <c r="R148" s="20"/>
    </row>
    <row r="149" spans="1:18">
      <c r="A149" t="s">
        <v>230</v>
      </c>
      <c r="B149" t="s">
        <v>572</v>
      </c>
      <c r="C149" s="30">
        <v>1</v>
      </c>
      <c r="D149" t="s">
        <v>52</v>
      </c>
      <c r="E149" t="s">
        <v>329</v>
      </c>
      <c r="F149" t="s">
        <v>52</v>
      </c>
      <c r="G149" s="4" t="str">
        <f t="shared" si="21"/>
        <v>FM</v>
      </c>
      <c r="H149" t="str">
        <f t="shared" si="22"/>
        <v>001</v>
      </c>
      <c r="I149" t="str">
        <f>VLOOKUP(G149,NTypes!A$2:B$29,2,FALSE)</f>
        <v>Low Power Sub-surface Mooring</v>
      </c>
      <c r="J149" s="16" t="s">
        <v>863</v>
      </c>
      <c r="K149" t="str">
        <f>VLOOKUP(A149,Subsites!A$2:H$58,8,FALSE)</f>
        <v>Global Southern Ocean</v>
      </c>
      <c r="L149" t="str">
        <f>I149 &amp; IF(ISBLANK(J149),""," " &amp; J149)</f>
        <v>Low Power Sub-surface Mooring A</v>
      </c>
      <c r="M149" t="s">
        <v>39</v>
      </c>
      <c r="N149" t="s">
        <v>40</v>
      </c>
      <c r="O149" t="s">
        <v>27</v>
      </c>
      <c r="P149" s="8" t="s">
        <v>646</v>
      </c>
      <c r="Q149" s="20"/>
      <c r="R149" s="20"/>
    </row>
    <row r="150" spans="1:18">
      <c r="A150" t="s">
        <v>230</v>
      </c>
      <c r="D150" t="s">
        <v>414</v>
      </c>
      <c r="E150" t="s">
        <v>52</v>
      </c>
      <c r="F150" t="s">
        <v>52</v>
      </c>
      <c r="G150" s="4" t="str">
        <f t="shared" si="21"/>
        <v>RI</v>
      </c>
      <c r="H150" t="str">
        <f t="shared" si="22"/>
        <v>001</v>
      </c>
      <c r="I150" t="str">
        <f>VLOOKUP(G150,NTypes!A$2:B$29,2,FALSE)</f>
        <v>Mooring Riser</v>
      </c>
      <c r="J150" s="6" t="str">
        <f t="shared" si="23"/>
        <v>001</v>
      </c>
      <c r="K150" t="str">
        <f>VLOOKUP(A150,Subsites!A$2:H$58,8,FALSE)</f>
        <v>Global Southern Ocean</v>
      </c>
      <c r="L150" t="str">
        <f t="shared" si="24"/>
        <v>Mooring Riser 001</v>
      </c>
      <c r="M150" t="s">
        <v>39</v>
      </c>
      <c r="N150" t="s">
        <v>40</v>
      </c>
      <c r="O150" t="s">
        <v>27</v>
      </c>
      <c r="Q150" s="20"/>
      <c r="R150" s="20"/>
    </row>
    <row r="151" spans="1:18">
      <c r="A151" t="s">
        <v>232</v>
      </c>
      <c r="B151" t="s">
        <v>572</v>
      </c>
      <c r="C151" s="30">
        <v>1</v>
      </c>
      <c r="D151" t="s">
        <v>53</v>
      </c>
      <c r="E151" t="s">
        <v>329</v>
      </c>
      <c r="F151" t="s">
        <v>53</v>
      </c>
      <c r="G151" s="4" t="str">
        <f t="shared" si="21"/>
        <v>FM</v>
      </c>
      <c r="H151" t="str">
        <f t="shared" si="22"/>
        <v>001</v>
      </c>
      <c r="I151" t="str">
        <f>VLOOKUP(G151,NTypes!A$2:B$29,2,FALSE)</f>
        <v>Low Power Sub-surface Mooring</v>
      </c>
      <c r="J151" s="16" t="s">
        <v>877</v>
      </c>
      <c r="K151" t="str">
        <f>VLOOKUP(A151,Subsites!A$2:H$58,8,FALSE)</f>
        <v>Global Southern Ocean</v>
      </c>
      <c r="L151" t="str">
        <f>I151 &amp; IF(ISBLANK(J151),""," " &amp; J151)</f>
        <v>Low Power Sub-surface Mooring B</v>
      </c>
      <c r="M151" t="s">
        <v>39</v>
      </c>
      <c r="N151" t="s">
        <v>40</v>
      </c>
      <c r="O151" t="s">
        <v>27</v>
      </c>
      <c r="P151" s="8" t="s">
        <v>646</v>
      </c>
      <c r="Q151" s="20"/>
      <c r="R151" s="20"/>
    </row>
    <row r="152" spans="1:18">
      <c r="A152" t="s">
        <v>232</v>
      </c>
      <c r="D152" t="s">
        <v>415</v>
      </c>
      <c r="E152" t="s">
        <v>53</v>
      </c>
      <c r="F152" t="s">
        <v>53</v>
      </c>
      <c r="G152" s="4" t="str">
        <f t="shared" si="21"/>
        <v>RI</v>
      </c>
      <c r="H152" t="str">
        <f t="shared" si="22"/>
        <v>001</v>
      </c>
      <c r="I152" t="str">
        <f>VLOOKUP(G152,NTypes!A$2:B$29,2,FALSE)</f>
        <v>Mooring Riser</v>
      </c>
      <c r="J152" s="6" t="str">
        <f t="shared" si="23"/>
        <v>001</v>
      </c>
      <c r="K152" t="str">
        <f>VLOOKUP(A152,Subsites!A$2:H$58,8,FALSE)</f>
        <v>Global Southern Ocean</v>
      </c>
      <c r="L152" t="str">
        <f t="shared" si="24"/>
        <v>Mooring Riser 001</v>
      </c>
      <c r="M152" t="s">
        <v>39</v>
      </c>
      <c r="N152" t="s">
        <v>40</v>
      </c>
      <c r="O152" t="s">
        <v>27</v>
      </c>
      <c r="Q152" s="20"/>
      <c r="R152" s="20"/>
    </row>
    <row r="153" spans="1:18">
      <c r="A153" t="s">
        <v>274</v>
      </c>
      <c r="C153" s="30">
        <v>1</v>
      </c>
      <c r="D153" t="s">
        <v>273</v>
      </c>
      <c r="F153" t="s">
        <v>273</v>
      </c>
      <c r="G153" s="4" t="str">
        <f t="shared" si="21"/>
        <v>GL</v>
      </c>
      <c r="H153" t="str">
        <f t="shared" si="22"/>
        <v>001</v>
      </c>
      <c r="I153" t="str">
        <f>VLOOKUP(G153,NTypes!A$2:B$29,2,FALSE)</f>
        <v>Ocean Glider</v>
      </c>
      <c r="J153" s="6" t="str">
        <f t="shared" si="23"/>
        <v>001</v>
      </c>
      <c r="K153" t="str">
        <f>VLOOKUP(A153,Subsites!A$2:H$58,8,FALSE)</f>
        <v>Global Southern Ocean Mobile Zone</v>
      </c>
      <c r="L153" t="str">
        <f t="shared" ref="L153:L173" si="26">I153 &amp; IF(ISBLANK(J153),""," " &amp; J153)</f>
        <v>Ocean Glider 001</v>
      </c>
      <c r="M153" t="s">
        <v>61</v>
      </c>
      <c r="N153" t="s">
        <v>62</v>
      </c>
      <c r="O153" t="s">
        <v>27</v>
      </c>
      <c r="Q153" s="20"/>
      <c r="R153" s="20"/>
    </row>
    <row r="154" spans="1:18">
      <c r="A154" t="s">
        <v>274</v>
      </c>
      <c r="C154" s="30">
        <v>1</v>
      </c>
      <c r="D154" t="s">
        <v>275</v>
      </c>
      <c r="F154" t="s">
        <v>275</v>
      </c>
      <c r="G154" s="4" t="str">
        <f t="shared" si="21"/>
        <v>GL</v>
      </c>
      <c r="H154" t="str">
        <f t="shared" si="22"/>
        <v>002</v>
      </c>
      <c r="I154" t="str">
        <f>VLOOKUP(G154,NTypes!A$2:B$29,2,FALSE)</f>
        <v>Ocean Glider</v>
      </c>
      <c r="J154" s="6" t="str">
        <f t="shared" si="23"/>
        <v>002</v>
      </c>
      <c r="K154" t="str">
        <f>VLOOKUP(A154,Subsites!A$2:H$58,8,FALSE)</f>
        <v>Global Southern Ocean Mobile Zone</v>
      </c>
      <c r="L154" t="str">
        <f t="shared" si="26"/>
        <v>Ocean Glider 002</v>
      </c>
      <c r="M154" t="s">
        <v>61</v>
      </c>
      <c r="N154" t="s">
        <v>62</v>
      </c>
      <c r="O154" t="s">
        <v>27</v>
      </c>
      <c r="Q154" s="20"/>
      <c r="R154" s="20"/>
    </row>
    <row r="155" spans="1:18">
      <c r="A155" t="s">
        <v>274</v>
      </c>
      <c r="C155" s="30">
        <v>1</v>
      </c>
      <c r="D155" t="s">
        <v>276</v>
      </c>
      <c r="F155" t="s">
        <v>276</v>
      </c>
      <c r="G155" s="4" t="str">
        <f t="shared" si="21"/>
        <v>GL</v>
      </c>
      <c r="H155" t="str">
        <f t="shared" si="22"/>
        <v>003</v>
      </c>
      <c r="I155" t="str">
        <f>VLOOKUP(G155,NTypes!A$2:B$29,2,FALSE)</f>
        <v>Ocean Glider</v>
      </c>
      <c r="J155" s="6" t="str">
        <f t="shared" si="23"/>
        <v>003</v>
      </c>
      <c r="K155" t="str">
        <f>VLOOKUP(A155,Subsites!A$2:H$58,8,FALSE)</f>
        <v>Global Southern Ocean Mobile Zone</v>
      </c>
      <c r="L155" t="str">
        <f t="shared" si="26"/>
        <v>Ocean Glider 003</v>
      </c>
      <c r="M155" t="s">
        <v>61</v>
      </c>
      <c r="N155" t="s">
        <v>62</v>
      </c>
      <c r="O155" t="s">
        <v>27</v>
      </c>
      <c r="Q155" s="20"/>
      <c r="R155" s="20"/>
    </row>
    <row r="156" spans="1:18">
      <c r="A156" t="s">
        <v>286</v>
      </c>
      <c r="C156" s="30">
        <v>1</v>
      </c>
      <c r="D156" t="s">
        <v>68</v>
      </c>
      <c r="E156" t="s">
        <v>329</v>
      </c>
      <c r="F156" t="s">
        <v>68</v>
      </c>
      <c r="G156" s="4" t="str">
        <f t="shared" si="21"/>
        <v>DP</v>
      </c>
      <c r="H156" t="str">
        <f t="shared" si="22"/>
        <v>01A</v>
      </c>
      <c r="I156" t="str">
        <f>VLOOKUP(G156,NTypes!A$2:B$29,2,FALSE)</f>
        <v>Deep Profiler</v>
      </c>
      <c r="J156" s="6" t="str">
        <f t="shared" si="23"/>
        <v>01A</v>
      </c>
      <c r="K156" t="str">
        <f>VLOOKUP(A156,Subsites!A$2:H$58,8,FALSE)</f>
        <v>Regional Hydrate Ridge Slope Base</v>
      </c>
      <c r="L156" t="str">
        <f t="shared" si="26"/>
        <v>Deep Profiler 01A</v>
      </c>
      <c r="M156" t="s">
        <v>64</v>
      </c>
      <c r="N156" t="s">
        <v>12</v>
      </c>
      <c r="O156" t="s">
        <v>69</v>
      </c>
      <c r="Q156" s="20"/>
      <c r="R156" s="20"/>
    </row>
    <row r="157" spans="1:18">
      <c r="A157" t="s">
        <v>286</v>
      </c>
      <c r="C157" s="30">
        <v>1</v>
      </c>
      <c r="D157" t="s">
        <v>70</v>
      </c>
      <c r="E157" t="s">
        <v>329</v>
      </c>
      <c r="F157" t="s">
        <v>70</v>
      </c>
      <c r="G157" s="4" t="str">
        <f t="shared" si="21"/>
        <v>LJ</v>
      </c>
      <c r="H157" t="str">
        <f t="shared" si="22"/>
        <v>01A</v>
      </c>
      <c r="I157" t="str">
        <f>VLOOKUP(G157,NTypes!A$2:B$29,2,FALSE)</f>
        <v>LP Jbox</v>
      </c>
      <c r="J157" s="6" t="str">
        <f t="shared" si="23"/>
        <v>01A</v>
      </c>
      <c r="K157" t="str">
        <f>VLOOKUP(A157,Subsites!A$2:H$58,8,FALSE)</f>
        <v>Regional Hydrate Ridge Slope Base</v>
      </c>
      <c r="L157" t="str">
        <f t="shared" si="26"/>
        <v>LP Jbox 01A</v>
      </c>
      <c r="M157" t="s">
        <v>11</v>
      </c>
      <c r="N157" t="s">
        <v>12</v>
      </c>
      <c r="O157" t="s">
        <v>69</v>
      </c>
      <c r="Q157" s="20"/>
      <c r="R157" s="20"/>
    </row>
    <row r="158" spans="1:18">
      <c r="A158" t="s">
        <v>286</v>
      </c>
      <c r="C158" s="30">
        <v>1</v>
      </c>
      <c r="D158" t="s">
        <v>71</v>
      </c>
      <c r="E158" t="s">
        <v>329</v>
      </c>
      <c r="F158" t="s">
        <v>71</v>
      </c>
      <c r="G158" s="4" t="str">
        <f t="shared" si="21"/>
        <v>PC</v>
      </c>
      <c r="H158" t="str">
        <f t="shared" si="22"/>
        <v>01A</v>
      </c>
      <c r="I158" t="str">
        <f>VLOOKUP(G158,NTypes!A$2:B$29,2,FALSE)</f>
        <v>Platform Interface Controller</v>
      </c>
      <c r="J158" s="6" t="str">
        <f t="shared" si="23"/>
        <v>01A</v>
      </c>
      <c r="K158" t="str">
        <f>VLOOKUP(A158,Subsites!A$2:H$58,8,FALSE)</f>
        <v>Regional Hydrate Ridge Slope Base</v>
      </c>
      <c r="L158" t="str">
        <f t="shared" si="26"/>
        <v>Platform Interface Controller 01A</v>
      </c>
      <c r="M158" t="s">
        <v>11</v>
      </c>
      <c r="N158" t="s">
        <v>12</v>
      </c>
      <c r="O158" t="s">
        <v>69</v>
      </c>
      <c r="Q158" s="20"/>
      <c r="R158" s="20"/>
    </row>
    <row r="159" spans="1:18">
      <c r="A159" t="s">
        <v>286</v>
      </c>
      <c r="C159" s="30">
        <v>1</v>
      </c>
      <c r="D159" t="s">
        <v>72</v>
      </c>
      <c r="E159" t="s">
        <v>329</v>
      </c>
      <c r="F159" t="s">
        <v>72</v>
      </c>
      <c r="G159" s="4" t="str">
        <f t="shared" si="21"/>
        <v>SF</v>
      </c>
      <c r="H159" t="str">
        <f t="shared" si="22"/>
        <v>01A</v>
      </c>
      <c r="I159" t="str">
        <f>VLOOKUP(G159,NTypes!A$2:B$29,2,FALSE)</f>
        <v>Shallow Profiler Science Float</v>
      </c>
      <c r="J159" s="6" t="str">
        <f t="shared" si="23"/>
        <v>01A</v>
      </c>
      <c r="K159" t="str">
        <f>VLOOKUP(A159,Subsites!A$2:H$58,8,FALSE)</f>
        <v>Regional Hydrate Ridge Slope Base</v>
      </c>
      <c r="L159" t="str">
        <f t="shared" si="26"/>
        <v>Shallow Profiler Science Float 01A</v>
      </c>
      <c r="M159" t="s">
        <v>67</v>
      </c>
      <c r="N159" t="s">
        <v>12</v>
      </c>
      <c r="O159" t="s">
        <v>69</v>
      </c>
      <c r="Q159" s="20"/>
      <c r="R159" s="20"/>
    </row>
    <row r="160" spans="1:18">
      <c r="A160" t="s">
        <v>291</v>
      </c>
      <c r="C160" s="30">
        <v>1</v>
      </c>
      <c r="D160" t="s">
        <v>73</v>
      </c>
      <c r="E160" t="s">
        <v>329</v>
      </c>
      <c r="F160" t="s">
        <v>73</v>
      </c>
      <c r="G160" s="4" t="str">
        <f t="shared" si="21"/>
        <v>MJ</v>
      </c>
      <c r="H160" t="str">
        <f t="shared" si="22"/>
        <v>01A</v>
      </c>
      <c r="I160" t="str">
        <f>VLOOKUP(G160,NTypes!A$2:B$29,2,FALSE)</f>
        <v>MP Jbox</v>
      </c>
      <c r="J160" s="6" t="str">
        <f t="shared" si="23"/>
        <v>01A</v>
      </c>
      <c r="K160" t="str">
        <f>VLOOKUP(A160,Subsites!A$2:H$58,8,FALSE)</f>
        <v>Regional Hydrate Ridge Slope Base</v>
      </c>
      <c r="L160" t="str">
        <f t="shared" si="26"/>
        <v>MP Jbox 01A</v>
      </c>
      <c r="M160" t="s">
        <v>11</v>
      </c>
      <c r="N160" t="s">
        <v>12</v>
      </c>
      <c r="O160" t="s">
        <v>69</v>
      </c>
      <c r="Q160" s="24">
        <v>41453</v>
      </c>
      <c r="R160" s="24">
        <v>41121</v>
      </c>
    </row>
    <row r="161" spans="1:18">
      <c r="A161" t="s">
        <v>295</v>
      </c>
      <c r="C161" s="30">
        <v>1</v>
      </c>
      <c r="D161" t="s">
        <v>74</v>
      </c>
      <c r="E161" t="s">
        <v>329</v>
      </c>
      <c r="F161" t="s">
        <v>74</v>
      </c>
      <c r="G161" s="4" t="str">
        <f t="shared" si="21"/>
        <v>LJ</v>
      </c>
      <c r="H161" t="str">
        <f t="shared" si="22"/>
        <v>01B</v>
      </c>
      <c r="I161" t="str">
        <f>VLOOKUP(G161,NTypes!A$2:B$29,2,FALSE)</f>
        <v>LP Jbox</v>
      </c>
      <c r="J161" s="6" t="str">
        <f t="shared" si="23"/>
        <v>01B</v>
      </c>
      <c r="K161" t="str">
        <f>VLOOKUP(A161,Subsites!A$2:H$58,8,FALSE)</f>
        <v>Regional Southern Hydrate Summit 1</v>
      </c>
      <c r="L161" t="str">
        <f t="shared" si="26"/>
        <v>LP Jbox 01B</v>
      </c>
      <c r="M161" t="s">
        <v>11</v>
      </c>
      <c r="N161" t="s">
        <v>12</v>
      </c>
      <c r="O161" t="s">
        <v>69</v>
      </c>
      <c r="Q161" s="20"/>
      <c r="R161" s="20"/>
    </row>
    <row r="162" spans="1:18">
      <c r="A162" t="s">
        <v>297</v>
      </c>
      <c r="C162" s="30">
        <v>1</v>
      </c>
      <c r="D162" t="s">
        <v>75</v>
      </c>
      <c r="E162" t="s">
        <v>329</v>
      </c>
      <c r="F162" t="s">
        <v>75</v>
      </c>
      <c r="G162" s="4" t="str">
        <f t="shared" ref="G162:G173" si="27">MID(D162,10,2)</f>
        <v>MJ</v>
      </c>
      <c r="H162" t="str">
        <f t="shared" ref="H162:H173" si="28">MID(D162,12,3)</f>
        <v>01B</v>
      </c>
      <c r="I162" t="str">
        <f>VLOOKUP(G162,NTypes!A$2:B$29,2,FALSE)</f>
        <v>MP Jbox</v>
      </c>
      <c r="J162" s="6" t="str">
        <f t="shared" ref="J162:J173" si="29">H162</f>
        <v>01B</v>
      </c>
      <c r="K162" t="str">
        <f>VLOOKUP(A162,Subsites!A$2:H$58,8,FALSE)</f>
        <v>Regional Southern Hydrate Summit 2</v>
      </c>
      <c r="L162" t="str">
        <f t="shared" si="26"/>
        <v>MP Jbox 01B</v>
      </c>
      <c r="M162" t="s">
        <v>11</v>
      </c>
      <c r="N162" t="s">
        <v>12</v>
      </c>
      <c r="O162" t="s">
        <v>69</v>
      </c>
      <c r="Q162" s="20"/>
      <c r="R162" s="20"/>
    </row>
    <row r="163" spans="1:18">
      <c r="A163" t="s">
        <v>299</v>
      </c>
      <c r="C163" s="30">
        <v>1</v>
      </c>
      <c r="D163" t="s">
        <v>76</v>
      </c>
      <c r="E163" t="s">
        <v>329</v>
      </c>
      <c r="F163" t="s">
        <v>76</v>
      </c>
      <c r="G163" s="4" t="str">
        <f t="shared" si="27"/>
        <v>ID</v>
      </c>
      <c r="H163" t="str">
        <f t="shared" si="28"/>
        <v>03A</v>
      </c>
      <c r="I163" t="str">
        <f>VLOOKUP(G163,NTypes!A$2:B$29,2,FALSE)</f>
        <v>IF box HD camera</v>
      </c>
      <c r="J163" s="6" t="str">
        <f t="shared" si="29"/>
        <v>03A</v>
      </c>
      <c r="K163" t="str">
        <f>VLOOKUP(A163,Subsites!A$2:H$58,8,FALSE)</f>
        <v>Regional Axial Ashes</v>
      </c>
      <c r="L163" t="str">
        <f t="shared" si="26"/>
        <v>IF box HD camera 03A</v>
      </c>
      <c r="M163" t="s">
        <v>77</v>
      </c>
      <c r="N163" t="s">
        <v>12</v>
      </c>
      <c r="O163" t="s">
        <v>69</v>
      </c>
      <c r="Q163" s="24">
        <v>41487</v>
      </c>
      <c r="R163" s="24" t="s">
        <v>730</v>
      </c>
    </row>
    <row r="164" spans="1:18">
      <c r="A164" t="s">
        <v>299</v>
      </c>
      <c r="C164" s="30">
        <v>1</v>
      </c>
      <c r="D164" t="s">
        <v>78</v>
      </c>
      <c r="E164" t="s">
        <v>329</v>
      </c>
      <c r="F164" t="s">
        <v>78</v>
      </c>
      <c r="G164" s="4" t="str">
        <f t="shared" si="27"/>
        <v>MJ</v>
      </c>
      <c r="H164" t="str">
        <f t="shared" si="28"/>
        <v>03B</v>
      </c>
      <c r="I164" t="str">
        <f>VLOOKUP(G164,NTypes!A$2:B$29,2,FALSE)</f>
        <v>MP Jbox</v>
      </c>
      <c r="J164" s="6" t="str">
        <f t="shared" si="29"/>
        <v>03B</v>
      </c>
      <c r="K164" t="str">
        <f>VLOOKUP(A164,Subsites!A$2:H$58,8,FALSE)</f>
        <v>Regional Axial Ashes</v>
      </c>
      <c r="L164" t="str">
        <f t="shared" si="26"/>
        <v>MP Jbox 03B</v>
      </c>
      <c r="M164" t="s">
        <v>11</v>
      </c>
      <c r="N164" t="s">
        <v>12</v>
      </c>
      <c r="O164" t="s">
        <v>69</v>
      </c>
      <c r="Q164" s="24">
        <v>41487</v>
      </c>
      <c r="R164" s="24" t="s">
        <v>730</v>
      </c>
    </row>
    <row r="165" spans="1:18">
      <c r="A165" t="s">
        <v>303</v>
      </c>
      <c r="C165" s="30">
        <v>1</v>
      </c>
      <c r="D165" t="s">
        <v>79</v>
      </c>
      <c r="E165" t="s">
        <v>329</v>
      </c>
      <c r="F165" t="s">
        <v>79</v>
      </c>
      <c r="G165" s="4" t="str">
        <f t="shared" si="27"/>
        <v>MJ</v>
      </c>
      <c r="H165" t="str">
        <f t="shared" si="28"/>
        <v>03A</v>
      </c>
      <c r="I165" t="str">
        <f>VLOOKUP(G165,NTypes!A$2:B$29,2,FALSE)</f>
        <v>MP Jbox</v>
      </c>
      <c r="J165" s="6" t="str">
        <f t="shared" si="29"/>
        <v>03A</v>
      </c>
      <c r="K165" t="str">
        <f>VLOOKUP(A165,Subsites!A$2:H$58,8,FALSE)</f>
        <v>Regional Axial Base</v>
      </c>
      <c r="L165" t="str">
        <f t="shared" si="26"/>
        <v>MP Jbox 03A</v>
      </c>
      <c r="M165" t="s">
        <v>11</v>
      </c>
      <c r="N165" t="s">
        <v>12</v>
      </c>
      <c r="O165" t="s">
        <v>69</v>
      </c>
      <c r="Q165" s="24">
        <v>41487</v>
      </c>
      <c r="R165" s="24" t="s">
        <v>730</v>
      </c>
    </row>
    <row r="166" spans="1:18">
      <c r="A166" t="s">
        <v>305</v>
      </c>
      <c r="C166" s="30">
        <v>1</v>
      </c>
      <c r="D166" t="s">
        <v>80</v>
      </c>
      <c r="E166" t="s">
        <v>329</v>
      </c>
      <c r="F166" t="s">
        <v>80</v>
      </c>
      <c r="G166" s="4" t="str">
        <f t="shared" si="27"/>
        <v>DP</v>
      </c>
      <c r="H166" t="str">
        <f t="shared" si="28"/>
        <v>03A</v>
      </c>
      <c r="I166" t="str">
        <f>VLOOKUP(G166,NTypes!A$2:B$29,2,FALSE)</f>
        <v>Deep Profiler</v>
      </c>
      <c r="J166" s="6" t="str">
        <f t="shared" si="29"/>
        <v>03A</v>
      </c>
      <c r="K166" t="str">
        <f>VLOOKUP(A166,Subsites!A$2:H$58,8,FALSE)</f>
        <v>Regional Axial Mooring</v>
      </c>
      <c r="L166" t="str">
        <f t="shared" si="26"/>
        <v>Deep Profiler 03A</v>
      </c>
      <c r="M166" t="s">
        <v>64</v>
      </c>
      <c r="N166" t="s">
        <v>12</v>
      </c>
      <c r="O166" t="s">
        <v>69</v>
      </c>
      <c r="Q166" s="20"/>
      <c r="R166" s="20"/>
    </row>
    <row r="167" spans="1:18">
      <c r="A167" t="s">
        <v>305</v>
      </c>
      <c r="C167" s="30">
        <v>1</v>
      </c>
      <c r="D167" t="s">
        <v>81</v>
      </c>
      <c r="E167" t="s">
        <v>329</v>
      </c>
      <c r="F167" t="s">
        <v>81</v>
      </c>
      <c r="G167" s="4" t="str">
        <f t="shared" si="27"/>
        <v>LJ</v>
      </c>
      <c r="H167" t="str">
        <f t="shared" si="28"/>
        <v>03A</v>
      </c>
      <c r="I167" t="str">
        <f>VLOOKUP(G167,NTypes!A$2:B$29,2,FALSE)</f>
        <v>LP Jbox</v>
      </c>
      <c r="J167" s="6" t="str">
        <f t="shared" si="29"/>
        <v>03A</v>
      </c>
      <c r="K167" t="str">
        <f>VLOOKUP(A167,Subsites!A$2:H$58,8,FALSE)</f>
        <v>Regional Axial Mooring</v>
      </c>
      <c r="L167" t="str">
        <f t="shared" si="26"/>
        <v>LP Jbox 03A</v>
      </c>
      <c r="M167" t="s">
        <v>11</v>
      </c>
      <c r="N167" t="s">
        <v>12</v>
      </c>
      <c r="O167" t="s">
        <v>69</v>
      </c>
      <c r="Q167" s="20"/>
      <c r="R167" s="20"/>
    </row>
    <row r="168" spans="1:18">
      <c r="A168" t="s">
        <v>305</v>
      </c>
      <c r="C168" s="30">
        <v>1</v>
      </c>
      <c r="D168" t="s">
        <v>82</v>
      </c>
      <c r="E168" t="s">
        <v>329</v>
      </c>
      <c r="F168" t="s">
        <v>82</v>
      </c>
      <c r="G168" s="4" t="str">
        <f t="shared" si="27"/>
        <v>PC</v>
      </c>
      <c r="H168" t="str">
        <f t="shared" si="28"/>
        <v>03A</v>
      </c>
      <c r="I168" t="str">
        <f>VLOOKUP(G168,NTypes!A$2:B$29,2,FALSE)</f>
        <v>Platform Interface Controller</v>
      </c>
      <c r="J168" s="6" t="str">
        <f t="shared" si="29"/>
        <v>03A</v>
      </c>
      <c r="K168" t="str">
        <f>VLOOKUP(A168,Subsites!A$2:H$58,8,FALSE)</f>
        <v>Regional Axial Mooring</v>
      </c>
      <c r="L168" t="str">
        <f t="shared" si="26"/>
        <v>Platform Interface Controller 03A</v>
      </c>
      <c r="M168" t="s">
        <v>11</v>
      </c>
      <c r="N168" t="s">
        <v>12</v>
      </c>
      <c r="O168" t="s">
        <v>69</v>
      </c>
      <c r="Q168" s="20"/>
      <c r="R168" s="20"/>
    </row>
    <row r="169" spans="1:18">
      <c r="A169" t="s">
        <v>305</v>
      </c>
      <c r="C169" s="30">
        <v>1</v>
      </c>
      <c r="D169" t="s">
        <v>83</v>
      </c>
      <c r="E169" t="s">
        <v>329</v>
      </c>
      <c r="F169" t="s">
        <v>83</v>
      </c>
      <c r="G169" s="4" t="str">
        <f t="shared" si="27"/>
        <v>SF</v>
      </c>
      <c r="H169" t="str">
        <f t="shared" si="28"/>
        <v>03A</v>
      </c>
      <c r="I169" t="str">
        <f>VLOOKUP(G169,NTypes!A$2:B$29,2,FALSE)</f>
        <v>Shallow Profiler Science Float</v>
      </c>
      <c r="J169" s="6" t="str">
        <f t="shared" si="29"/>
        <v>03A</v>
      </c>
      <c r="K169" t="str">
        <f>VLOOKUP(A169,Subsites!A$2:H$58,8,FALSE)</f>
        <v>Regional Axial Mooring</v>
      </c>
      <c r="L169" t="str">
        <f t="shared" si="26"/>
        <v>Shallow Profiler Science Float 03A</v>
      </c>
      <c r="M169" t="s">
        <v>67</v>
      </c>
      <c r="N169" t="s">
        <v>12</v>
      </c>
      <c r="O169" t="s">
        <v>69</v>
      </c>
      <c r="Q169" s="20"/>
      <c r="R169" s="20"/>
    </row>
    <row r="170" spans="1:18">
      <c r="A170" t="s">
        <v>307</v>
      </c>
      <c r="C170" s="30">
        <v>1</v>
      </c>
      <c r="D170" t="s">
        <v>84</v>
      </c>
      <c r="E170" t="s">
        <v>329</v>
      </c>
      <c r="F170" t="s">
        <v>84</v>
      </c>
      <c r="G170" s="4" t="str">
        <f t="shared" si="27"/>
        <v>MJ</v>
      </c>
      <c r="H170" t="str">
        <f t="shared" si="28"/>
        <v>03F</v>
      </c>
      <c r="I170" t="str">
        <f>VLOOKUP(G170,NTypes!A$2:B$29,2,FALSE)</f>
        <v>MP Jbox</v>
      </c>
      <c r="J170" s="6" t="str">
        <f t="shared" si="29"/>
        <v>03F</v>
      </c>
      <c r="K170" t="str">
        <f>VLOOKUP(A170,Subsites!A$2:H$58,8,FALSE)</f>
        <v>Regional Axial Central Caldera</v>
      </c>
      <c r="L170" t="str">
        <f t="shared" si="26"/>
        <v>MP Jbox 03F</v>
      </c>
      <c r="M170" t="s">
        <v>11</v>
      </c>
      <c r="N170" t="s">
        <v>12</v>
      </c>
      <c r="O170" t="s">
        <v>69</v>
      </c>
      <c r="Q170" s="24">
        <v>41487</v>
      </c>
      <c r="R170" s="24" t="s">
        <v>730</v>
      </c>
    </row>
    <row r="171" spans="1:18">
      <c r="A171" t="s">
        <v>309</v>
      </c>
      <c r="C171" s="30">
        <v>1</v>
      </c>
      <c r="D171" t="s">
        <v>85</v>
      </c>
      <c r="E171" t="s">
        <v>329</v>
      </c>
      <c r="F171" t="s">
        <v>85</v>
      </c>
      <c r="G171" s="4" t="str">
        <f t="shared" si="27"/>
        <v>MJ</v>
      </c>
      <c r="H171" t="str">
        <f t="shared" si="28"/>
        <v>03E</v>
      </c>
      <c r="I171" t="str">
        <f>VLOOKUP(G171,NTypes!A$2:B$29,2,FALSE)</f>
        <v>MP Jbox</v>
      </c>
      <c r="J171" s="6" t="str">
        <f t="shared" si="29"/>
        <v>03E</v>
      </c>
      <c r="K171" t="str">
        <f>VLOOKUP(A171,Subsites!A$2:H$58,8,FALSE)</f>
        <v>Regional Axial Eastern Caldera</v>
      </c>
      <c r="L171" t="str">
        <f t="shared" si="26"/>
        <v>MP Jbox 03E</v>
      </c>
      <c r="M171" t="s">
        <v>11</v>
      </c>
      <c r="N171" t="s">
        <v>12</v>
      </c>
      <c r="O171" t="s">
        <v>69</v>
      </c>
      <c r="Q171" s="24">
        <v>41487</v>
      </c>
      <c r="R171" s="24" t="s">
        <v>730</v>
      </c>
    </row>
    <row r="172" spans="1:18">
      <c r="A172" t="s">
        <v>311</v>
      </c>
      <c r="C172" s="30">
        <v>1</v>
      </c>
      <c r="D172" t="s">
        <v>86</v>
      </c>
      <c r="E172" t="s">
        <v>329</v>
      </c>
      <c r="F172" t="s">
        <v>86</v>
      </c>
      <c r="G172" s="4" t="str">
        <f t="shared" si="27"/>
        <v>MJ</v>
      </c>
      <c r="H172" t="str">
        <f t="shared" si="28"/>
        <v>03C</v>
      </c>
      <c r="I172" t="str">
        <f>VLOOKUP(G172,NTypes!A$2:B$29,2,FALSE)</f>
        <v>MP Jbox</v>
      </c>
      <c r="J172" s="6" t="str">
        <f t="shared" si="29"/>
        <v>03C</v>
      </c>
      <c r="K172" t="str">
        <f>VLOOKUP(A172,Subsites!A$2:H$58,8,FALSE)</f>
        <v>Regional Axial International District 1</v>
      </c>
      <c r="L172" t="str">
        <f t="shared" si="26"/>
        <v>MP Jbox 03C</v>
      </c>
      <c r="M172" t="s">
        <v>11</v>
      </c>
      <c r="N172" t="s">
        <v>12</v>
      </c>
      <c r="O172" t="s">
        <v>69</v>
      </c>
      <c r="Q172" s="24">
        <v>41487</v>
      </c>
      <c r="R172" s="24" t="s">
        <v>730</v>
      </c>
    </row>
    <row r="173" spans="1:18">
      <c r="A173" t="s">
        <v>313</v>
      </c>
      <c r="C173" s="30">
        <v>1</v>
      </c>
      <c r="D173" t="s">
        <v>87</v>
      </c>
      <c r="E173" t="s">
        <v>329</v>
      </c>
      <c r="F173" t="s">
        <v>87</v>
      </c>
      <c r="G173" s="4" t="str">
        <f t="shared" si="27"/>
        <v>MJ</v>
      </c>
      <c r="H173" t="str">
        <f t="shared" si="28"/>
        <v>03D</v>
      </c>
      <c r="I173" t="str">
        <f>VLOOKUP(G173,NTypes!A$2:B$29,2,FALSE)</f>
        <v>MP Jbox</v>
      </c>
      <c r="J173" s="6" t="str">
        <f t="shared" si="29"/>
        <v>03D</v>
      </c>
      <c r="K173" t="str">
        <f>VLOOKUP(A173,Subsites!A$2:H$58,8,FALSE)</f>
        <v>Regional Axial International District 2</v>
      </c>
      <c r="L173" t="str">
        <f t="shared" si="26"/>
        <v>MP Jbox 03D</v>
      </c>
      <c r="M173" t="s">
        <v>11</v>
      </c>
      <c r="N173" t="s">
        <v>12</v>
      </c>
      <c r="O173" t="s">
        <v>69</v>
      </c>
      <c r="Q173" s="24">
        <v>41487</v>
      </c>
      <c r="R173" s="24" t="s">
        <v>730</v>
      </c>
    </row>
  </sheetData>
  <autoFilter ref="A1:P173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2" sqref="B12"/>
    </sheetView>
  </sheetViews>
  <sheetFormatPr baseColWidth="10" defaultRowHeight="15" x14ac:dyDescent="0"/>
  <cols>
    <col min="2" max="2" width="29" bestFit="1" customWidth="1"/>
    <col min="7" max="7" width="31.6640625" bestFit="1" customWidth="1"/>
  </cols>
  <sheetData>
    <row r="1" spans="1:7" s="1" customFormat="1">
      <c r="A1" s="5" t="s">
        <v>314</v>
      </c>
      <c r="B1" s="5" t="s">
        <v>101</v>
      </c>
      <c r="C1" s="5" t="s">
        <v>562</v>
      </c>
      <c r="D1" s="5" t="s">
        <v>574</v>
      </c>
      <c r="E1" s="5" t="s">
        <v>576</v>
      </c>
      <c r="F1" s="1" t="s">
        <v>639</v>
      </c>
      <c r="G1" s="1" t="s">
        <v>641</v>
      </c>
    </row>
    <row r="2" spans="1:7">
      <c r="A2" s="4" t="s">
        <v>245</v>
      </c>
      <c r="B2" s="4" t="s">
        <v>246</v>
      </c>
      <c r="C2" s="4" t="s">
        <v>570</v>
      </c>
      <c r="D2" s="4" t="s">
        <v>575</v>
      </c>
      <c r="E2" s="4"/>
    </row>
    <row r="3" spans="1:7">
      <c r="A3" s="4" t="s">
        <v>126</v>
      </c>
      <c r="B3" s="4" t="s">
        <v>128</v>
      </c>
      <c r="C3" s="4" t="s">
        <v>570</v>
      </c>
      <c r="D3" s="4"/>
      <c r="E3" s="4"/>
      <c r="F3" s="4" t="s">
        <v>640</v>
      </c>
    </row>
    <row r="4" spans="1:7">
      <c r="A4" s="4" t="s">
        <v>122</v>
      </c>
      <c r="B4" s="4" t="s">
        <v>564</v>
      </c>
      <c r="C4" s="4" t="s">
        <v>570</v>
      </c>
      <c r="D4" s="4"/>
      <c r="E4" s="4"/>
      <c r="F4" s="4" t="s">
        <v>640</v>
      </c>
    </row>
    <row r="5" spans="1:7">
      <c r="A5" s="4" t="s">
        <v>279</v>
      </c>
      <c r="B5" s="4" t="s">
        <v>280</v>
      </c>
      <c r="C5" s="4" t="s">
        <v>570</v>
      </c>
      <c r="D5" s="4"/>
      <c r="E5" s="4"/>
    </row>
    <row r="6" spans="1:7">
      <c r="A6" t="s">
        <v>1075</v>
      </c>
      <c r="B6" t="s">
        <v>1076</v>
      </c>
      <c r="C6" s="4"/>
      <c r="D6" s="4"/>
      <c r="E6" s="4"/>
    </row>
    <row r="7" spans="1:7">
      <c r="A7" s="4" t="s">
        <v>203</v>
      </c>
      <c r="B7" s="4" t="s">
        <v>569</v>
      </c>
      <c r="C7" s="4" t="s">
        <v>570</v>
      </c>
      <c r="D7" s="4"/>
      <c r="E7" s="4"/>
      <c r="F7" s="4" t="s">
        <v>640</v>
      </c>
    </row>
    <row r="8" spans="1:7">
      <c r="A8" s="4" t="s">
        <v>561</v>
      </c>
      <c r="B8" s="4" t="s">
        <v>571</v>
      </c>
      <c r="C8" s="4" t="s">
        <v>570</v>
      </c>
      <c r="D8" s="4" t="s">
        <v>575</v>
      </c>
      <c r="E8" s="4"/>
    </row>
    <row r="9" spans="1:7">
      <c r="A9" s="4" t="s">
        <v>196</v>
      </c>
      <c r="B9" s="4" t="s">
        <v>568</v>
      </c>
      <c r="C9" s="4" t="s">
        <v>570</v>
      </c>
      <c r="D9" s="4"/>
      <c r="E9" s="4"/>
      <c r="F9" s="4" t="s">
        <v>640</v>
      </c>
    </row>
    <row r="10" spans="1:7">
      <c r="A10" s="4" t="s">
        <v>151</v>
      </c>
      <c r="B10" s="4" t="s">
        <v>566</v>
      </c>
      <c r="C10" s="4" t="s">
        <v>570</v>
      </c>
      <c r="D10" s="4"/>
      <c r="E10" s="4"/>
      <c r="F10" s="4" t="s">
        <v>640</v>
      </c>
    </row>
    <row r="11" spans="1:7">
      <c r="A11" s="4" t="s">
        <v>300</v>
      </c>
      <c r="B11" s="4" t="s">
        <v>301</v>
      </c>
      <c r="C11" s="4" t="s">
        <v>570</v>
      </c>
      <c r="D11" s="4"/>
      <c r="E11" s="4"/>
    </row>
    <row r="12" spans="1:7">
      <c r="A12" s="4" t="s">
        <v>288</v>
      </c>
      <c r="B12" s="4" t="s">
        <v>289</v>
      </c>
      <c r="C12" s="4" t="s">
        <v>570</v>
      </c>
      <c r="D12" s="4"/>
      <c r="E12" s="4" t="s">
        <v>644</v>
      </c>
      <c r="G12" s="4" t="s">
        <v>643</v>
      </c>
    </row>
    <row r="13" spans="1:7">
      <c r="A13" t="s">
        <v>666</v>
      </c>
      <c r="B13" t="s">
        <v>1077</v>
      </c>
      <c r="C13" s="4"/>
      <c r="D13" s="4"/>
      <c r="E13" s="4"/>
      <c r="G13" s="4"/>
    </row>
    <row r="14" spans="1:7">
      <c r="A14" s="4" t="s">
        <v>113</v>
      </c>
      <c r="B14" s="4" t="s">
        <v>563</v>
      </c>
      <c r="C14" s="4" t="s">
        <v>570</v>
      </c>
      <c r="D14" s="4"/>
      <c r="E14" s="4"/>
      <c r="F14" s="4" t="s">
        <v>640</v>
      </c>
    </row>
    <row r="15" spans="1:7">
      <c r="A15" s="4" t="s">
        <v>315</v>
      </c>
      <c r="B15" s="4" t="s">
        <v>316</v>
      </c>
      <c r="C15" s="4"/>
      <c r="D15" s="4"/>
      <c r="E15" s="4" t="s">
        <v>644</v>
      </c>
    </row>
    <row r="16" spans="1:7">
      <c r="A16" s="4" t="s">
        <v>292</v>
      </c>
      <c r="B16" t="s">
        <v>293</v>
      </c>
      <c r="C16" s="4" t="s">
        <v>570</v>
      </c>
      <c r="D16" s="4"/>
      <c r="E16" s="4" t="s">
        <v>644</v>
      </c>
      <c r="G16" s="4" t="s">
        <v>642</v>
      </c>
    </row>
    <row r="17" spans="1:6">
      <c r="A17" s="4" t="s">
        <v>323</v>
      </c>
      <c r="B17" s="4" t="s">
        <v>324</v>
      </c>
      <c r="C17" s="4"/>
      <c r="D17" s="4"/>
      <c r="E17" s="4" t="s">
        <v>644</v>
      </c>
    </row>
    <row r="18" spans="1:6">
      <c r="A18" s="4" t="s">
        <v>281</v>
      </c>
      <c r="B18" s="4" t="s">
        <v>282</v>
      </c>
      <c r="C18" s="4" t="s">
        <v>570</v>
      </c>
      <c r="D18" s="4"/>
      <c r="E18" s="4"/>
    </row>
    <row r="19" spans="1:6">
      <c r="A19" t="s">
        <v>849</v>
      </c>
      <c r="B19" t="s">
        <v>1078</v>
      </c>
      <c r="C19" s="4"/>
      <c r="D19" s="4"/>
      <c r="E19" s="4"/>
    </row>
    <row r="20" spans="1:6">
      <c r="A20" t="s">
        <v>1079</v>
      </c>
      <c r="B20" t="s">
        <v>562</v>
      </c>
      <c r="C20" s="4"/>
      <c r="D20" s="4"/>
      <c r="E20" s="4"/>
    </row>
    <row r="21" spans="1:6">
      <c r="A21" s="4" t="s">
        <v>637</v>
      </c>
      <c r="B21" s="4" t="s">
        <v>567</v>
      </c>
      <c r="C21" t="s">
        <v>570</v>
      </c>
      <c r="F21" t="s">
        <v>640</v>
      </c>
    </row>
    <row r="22" spans="1:6">
      <c r="A22" t="s">
        <v>663</v>
      </c>
      <c r="B22" t="s">
        <v>1080</v>
      </c>
      <c r="C22" s="4" t="s">
        <v>570</v>
      </c>
    </row>
    <row r="23" spans="1:6">
      <c r="A23" t="s">
        <v>317</v>
      </c>
      <c r="B23" t="s">
        <v>318</v>
      </c>
      <c r="C23" s="4"/>
      <c r="D23" s="4"/>
      <c r="E23" s="4" t="s">
        <v>644</v>
      </c>
    </row>
    <row r="24" spans="1:6">
      <c r="A24" t="s">
        <v>319</v>
      </c>
      <c r="B24" t="s">
        <v>320</v>
      </c>
      <c r="C24" s="4"/>
      <c r="D24" s="4"/>
      <c r="E24" s="4" t="s">
        <v>644</v>
      </c>
    </row>
    <row r="25" spans="1:6">
      <c r="A25" t="s">
        <v>669</v>
      </c>
      <c r="B25" t="s">
        <v>1081</v>
      </c>
      <c r="C25" s="4" t="s">
        <v>570</v>
      </c>
      <c r="D25" s="4"/>
      <c r="E25" s="4"/>
    </row>
    <row r="26" spans="1:6">
      <c r="A26" t="s">
        <v>283</v>
      </c>
      <c r="B26" t="s">
        <v>284</v>
      </c>
      <c r="C26" s="4" t="s">
        <v>570</v>
      </c>
      <c r="D26" s="4"/>
      <c r="E26" s="4"/>
      <c r="F26" s="4" t="s">
        <v>640</v>
      </c>
    </row>
    <row r="27" spans="1:6">
      <c r="A27" s="4" t="s">
        <v>133</v>
      </c>
      <c r="B27" s="4" t="s">
        <v>565</v>
      </c>
      <c r="C27" s="4"/>
      <c r="D27" s="4"/>
      <c r="E27" s="4"/>
      <c r="F27" s="4"/>
    </row>
    <row r="28" spans="1:6">
      <c r="A28" t="s">
        <v>321</v>
      </c>
      <c r="B28" t="s">
        <v>322</v>
      </c>
      <c r="C28" s="4"/>
      <c r="D28" s="4"/>
      <c r="E28" s="4" t="s">
        <v>644</v>
      </c>
    </row>
    <row r="29" spans="1:6">
      <c r="A29" t="s">
        <v>159</v>
      </c>
      <c r="B29" t="s">
        <v>1082</v>
      </c>
      <c r="C29" s="4"/>
      <c r="D29" s="4"/>
      <c r="E29" s="4" t="s">
        <v>644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2" sqref="B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</cols>
  <sheetData>
    <row r="1" spans="1:8" s="1" customFormat="1">
      <c r="A1" s="1" t="s">
        <v>1053</v>
      </c>
      <c r="B1" s="1" t="s">
        <v>633</v>
      </c>
      <c r="C1" s="1" t="s">
        <v>731</v>
      </c>
      <c r="D1" s="1" t="s">
        <v>830</v>
      </c>
      <c r="E1" s="1" t="s">
        <v>831</v>
      </c>
      <c r="F1" s="1" t="s">
        <v>855</v>
      </c>
      <c r="G1" s="1" t="s">
        <v>854</v>
      </c>
      <c r="H1" s="1" t="s">
        <v>858</v>
      </c>
    </row>
    <row r="2" spans="1:8">
      <c r="A2" t="s">
        <v>732</v>
      </c>
      <c r="B2" t="s">
        <v>733</v>
      </c>
    </row>
    <row r="3" spans="1:8">
      <c r="A3" t="s">
        <v>734</v>
      </c>
      <c r="B3" t="s">
        <v>735</v>
      </c>
    </row>
    <row r="4" spans="1:8">
      <c r="A4" t="s">
        <v>736</v>
      </c>
      <c r="B4" t="s">
        <v>737</v>
      </c>
    </row>
    <row r="5" spans="1:8">
      <c r="A5" t="s">
        <v>738</v>
      </c>
      <c r="B5" t="s">
        <v>739</v>
      </c>
    </row>
    <row r="6" spans="1:8">
      <c r="A6" t="s">
        <v>740</v>
      </c>
      <c r="B6" t="s">
        <v>741</v>
      </c>
    </row>
    <row r="7" spans="1:8">
      <c r="A7" t="s">
        <v>742</v>
      </c>
      <c r="B7" t="s">
        <v>743</v>
      </c>
    </row>
    <row r="8" spans="1:8">
      <c r="A8" t="s">
        <v>744</v>
      </c>
      <c r="B8" t="s">
        <v>745</v>
      </c>
    </row>
    <row r="9" spans="1:8">
      <c r="A9" t="s">
        <v>746</v>
      </c>
      <c r="B9" t="s">
        <v>747</v>
      </c>
    </row>
    <row r="10" spans="1:8">
      <c r="A10" t="s">
        <v>748</v>
      </c>
      <c r="B10" t="s">
        <v>749</v>
      </c>
    </row>
    <row r="11" spans="1:8">
      <c r="A11" t="s">
        <v>750</v>
      </c>
      <c r="B11" t="s">
        <v>751</v>
      </c>
    </row>
    <row r="12" spans="1:8">
      <c r="A12" t="s">
        <v>752</v>
      </c>
      <c r="B12" t="s">
        <v>753</v>
      </c>
    </row>
    <row r="13" spans="1:8">
      <c r="A13" t="s">
        <v>754</v>
      </c>
      <c r="B13" t="s">
        <v>755</v>
      </c>
    </row>
    <row r="14" spans="1:8">
      <c r="A14" t="s">
        <v>756</v>
      </c>
      <c r="B14" t="s">
        <v>757</v>
      </c>
    </row>
    <row r="15" spans="1:8">
      <c r="A15" t="s">
        <v>758</v>
      </c>
      <c r="B15" t="s">
        <v>759</v>
      </c>
    </row>
    <row r="16" spans="1:8">
      <c r="A16" t="s">
        <v>760</v>
      </c>
      <c r="B16" t="s">
        <v>761</v>
      </c>
    </row>
    <row r="17" spans="1:5">
      <c r="A17" t="s">
        <v>762</v>
      </c>
      <c r="B17" t="s">
        <v>763</v>
      </c>
    </row>
    <row r="18" spans="1:5">
      <c r="A18" t="s">
        <v>764</v>
      </c>
      <c r="B18" t="s">
        <v>765</v>
      </c>
    </row>
    <row r="19" spans="1:5">
      <c r="A19" t="s">
        <v>766</v>
      </c>
      <c r="B19" t="s">
        <v>767</v>
      </c>
    </row>
    <row r="20" spans="1:5">
      <c r="A20" t="s">
        <v>768</v>
      </c>
      <c r="B20" t="s">
        <v>769</v>
      </c>
    </row>
    <row r="21" spans="1:5">
      <c r="A21" t="s">
        <v>770</v>
      </c>
      <c r="B21" t="s">
        <v>771</v>
      </c>
      <c r="C21" t="s">
        <v>640</v>
      </c>
    </row>
    <row r="22" spans="1:5">
      <c r="A22" t="s">
        <v>772</v>
      </c>
      <c r="B22" t="s">
        <v>773</v>
      </c>
      <c r="C22" t="s">
        <v>640</v>
      </c>
    </row>
    <row r="23" spans="1:5">
      <c r="A23" t="s">
        <v>774</v>
      </c>
      <c r="B23" t="s">
        <v>775</v>
      </c>
    </row>
    <row r="24" spans="1:5">
      <c r="A24" t="s">
        <v>776</v>
      </c>
      <c r="B24" t="s">
        <v>777</v>
      </c>
    </row>
    <row r="25" spans="1:5">
      <c r="A25" t="s">
        <v>778</v>
      </c>
      <c r="B25" t="s">
        <v>779</v>
      </c>
    </row>
    <row r="26" spans="1:5">
      <c r="A26" t="s">
        <v>780</v>
      </c>
      <c r="B26" t="s">
        <v>781</v>
      </c>
    </row>
    <row r="27" spans="1:5">
      <c r="A27" t="s">
        <v>782</v>
      </c>
      <c r="B27" t="s">
        <v>783</v>
      </c>
      <c r="C27" t="s">
        <v>640</v>
      </c>
    </row>
    <row r="28" spans="1:5">
      <c r="A28" t="s">
        <v>784</v>
      </c>
      <c r="B28" t="s">
        <v>785</v>
      </c>
      <c r="C28" t="s">
        <v>640</v>
      </c>
    </row>
    <row r="29" spans="1:5">
      <c r="A29" t="s">
        <v>786</v>
      </c>
      <c r="B29" t="s">
        <v>787</v>
      </c>
      <c r="C29" t="s">
        <v>640</v>
      </c>
    </row>
    <row r="30" spans="1:5">
      <c r="A30" t="s">
        <v>788</v>
      </c>
      <c r="B30" t="s">
        <v>789</v>
      </c>
      <c r="C30" t="s">
        <v>640</v>
      </c>
    </row>
    <row r="31" spans="1:5">
      <c r="A31" t="s">
        <v>790</v>
      </c>
      <c r="B31" t="s">
        <v>791</v>
      </c>
    </row>
    <row r="32" spans="1:5">
      <c r="A32" t="s">
        <v>792</v>
      </c>
      <c r="B32" t="s">
        <v>793</v>
      </c>
      <c r="D32" t="s">
        <v>832</v>
      </c>
      <c r="E32" t="s">
        <v>640</v>
      </c>
    </row>
    <row r="33" spans="1:2">
      <c r="A33" t="s">
        <v>794</v>
      </c>
      <c r="B33" t="s">
        <v>795</v>
      </c>
    </row>
    <row r="34" spans="1:2">
      <c r="A34" t="s">
        <v>796</v>
      </c>
      <c r="B34" t="s">
        <v>797</v>
      </c>
    </row>
    <row r="35" spans="1:2">
      <c r="A35" t="s">
        <v>798</v>
      </c>
      <c r="B35" t="s">
        <v>799</v>
      </c>
    </row>
    <row r="36" spans="1:2">
      <c r="A36" t="s">
        <v>800</v>
      </c>
      <c r="B36" t="s">
        <v>801</v>
      </c>
    </row>
    <row r="37" spans="1:2">
      <c r="A37" t="s">
        <v>802</v>
      </c>
      <c r="B37" t="s">
        <v>803</v>
      </c>
    </row>
    <row r="38" spans="1:2">
      <c r="A38" t="s">
        <v>804</v>
      </c>
      <c r="B38" t="s">
        <v>805</v>
      </c>
    </row>
    <row r="39" spans="1:2">
      <c r="A39" t="s">
        <v>806</v>
      </c>
      <c r="B39" t="s">
        <v>807</v>
      </c>
    </row>
    <row r="40" spans="1:2">
      <c r="A40" t="s">
        <v>808</v>
      </c>
      <c r="B40" t="s">
        <v>809</v>
      </c>
    </row>
    <row r="41" spans="1:2">
      <c r="A41" t="s">
        <v>810</v>
      </c>
      <c r="B41" t="s">
        <v>811</v>
      </c>
    </row>
    <row r="42" spans="1:2">
      <c r="A42" t="s">
        <v>812</v>
      </c>
      <c r="B42" t="s">
        <v>813</v>
      </c>
    </row>
    <row r="43" spans="1:2">
      <c r="A43" t="s">
        <v>814</v>
      </c>
      <c r="B43" t="s">
        <v>815</v>
      </c>
    </row>
    <row r="44" spans="1:2">
      <c r="A44" t="s">
        <v>816</v>
      </c>
      <c r="B44" t="s">
        <v>817</v>
      </c>
    </row>
    <row r="45" spans="1:2">
      <c r="A45" t="s">
        <v>818</v>
      </c>
      <c r="B45" t="s">
        <v>819</v>
      </c>
    </row>
    <row r="46" spans="1:2">
      <c r="A46" t="s">
        <v>820</v>
      </c>
      <c r="B46" t="s">
        <v>821</v>
      </c>
    </row>
    <row r="47" spans="1:2">
      <c r="A47" t="s">
        <v>822</v>
      </c>
      <c r="B47" t="s">
        <v>823</v>
      </c>
    </row>
    <row r="48" spans="1:2">
      <c r="A48" t="s">
        <v>824</v>
      </c>
      <c r="B48" t="s">
        <v>825</v>
      </c>
    </row>
    <row r="49" spans="1:2">
      <c r="A49" t="s">
        <v>826</v>
      </c>
      <c r="B49" t="s">
        <v>827</v>
      </c>
    </row>
    <row r="50" spans="1:2">
      <c r="A50" t="s">
        <v>828</v>
      </c>
      <c r="B50" t="s">
        <v>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1053</v>
      </c>
      <c r="B1" s="1" t="s">
        <v>1054</v>
      </c>
      <c r="C1" s="1" t="s">
        <v>633</v>
      </c>
      <c r="D1" s="1" t="s">
        <v>1055</v>
      </c>
      <c r="E1" s="1" t="s">
        <v>1056</v>
      </c>
    </row>
    <row r="2" spans="1:5">
      <c r="A2" t="s">
        <v>732</v>
      </c>
      <c r="B2" t="s">
        <v>575</v>
      </c>
      <c r="C2" t="s">
        <v>859</v>
      </c>
      <c r="D2" t="s">
        <v>860</v>
      </c>
    </row>
    <row r="3" spans="1:5">
      <c r="A3" t="s">
        <v>732</v>
      </c>
      <c r="B3" t="s">
        <v>861</v>
      </c>
      <c r="C3" t="s">
        <v>862</v>
      </c>
      <c r="D3" t="s">
        <v>860</v>
      </c>
    </row>
    <row r="4" spans="1:5">
      <c r="A4" t="s">
        <v>734</v>
      </c>
      <c r="B4" t="s">
        <v>863</v>
      </c>
      <c r="C4" t="s">
        <v>864</v>
      </c>
      <c r="D4" t="s">
        <v>865</v>
      </c>
    </row>
    <row r="5" spans="1:5">
      <c r="A5" t="s">
        <v>734</v>
      </c>
      <c r="B5" t="s">
        <v>866</v>
      </c>
      <c r="C5" t="s">
        <v>867</v>
      </c>
      <c r="D5" t="s">
        <v>865</v>
      </c>
    </row>
    <row r="6" spans="1:5">
      <c r="A6" t="s">
        <v>734</v>
      </c>
      <c r="B6" t="s">
        <v>868</v>
      </c>
      <c r="C6" t="s">
        <v>869</v>
      </c>
      <c r="D6" t="s">
        <v>865</v>
      </c>
    </row>
    <row r="7" spans="1:5">
      <c r="A7" t="s">
        <v>734</v>
      </c>
      <c r="B7" t="s">
        <v>870</v>
      </c>
      <c r="C7" t="s">
        <v>871</v>
      </c>
      <c r="D7" t="s">
        <v>865</v>
      </c>
    </row>
    <row r="8" spans="1:5">
      <c r="A8" t="s">
        <v>734</v>
      </c>
      <c r="B8" t="s">
        <v>872</v>
      </c>
      <c r="C8" t="s">
        <v>873</v>
      </c>
      <c r="D8" t="s">
        <v>865</v>
      </c>
    </row>
    <row r="9" spans="1:5">
      <c r="A9" t="s">
        <v>734</v>
      </c>
      <c r="B9" t="s">
        <v>861</v>
      </c>
      <c r="C9" t="s">
        <v>874</v>
      </c>
      <c r="D9" t="s">
        <v>865</v>
      </c>
    </row>
    <row r="10" spans="1:5">
      <c r="A10" t="s">
        <v>736</v>
      </c>
      <c r="B10" t="s">
        <v>863</v>
      </c>
      <c r="C10" t="s">
        <v>875</v>
      </c>
      <c r="D10" t="s">
        <v>876</v>
      </c>
    </row>
    <row r="11" spans="1:5">
      <c r="A11" t="s">
        <v>736</v>
      </c>
      <c r="B11" t="s">
        <v>877</v>
      </c>
      <c r="C11" t="s">
        <v>878</v>
      </c>
      <c r="D11" t="s">
        <v>876</v>
      </c>
    </row>
    <row r="12" spans="1:5">
      <c r="A12" t="s">
        <v>736</v>
      </c>
      <c r="B12" t="s">
        <v>644</v>
      </c>
      <c r="C12" t="s">
        <v>879</v>
      </c>
      <c r="D12" t="s">
        <v>876</v>
      </c>
    </row>
    <row r="13" spans="1:5">
      <c r="A13" t="s">
        <v>736</v>
      </c>
      <c r="B13" t="s">
        <v>880</v>
      </c>
      <c r="C13" t="s">
        <v>881</v>
      </c>
      <c r="D13" t="s">
        <v>876</v>
      </c>
    </row>
    <row r="14" spans="1:5">
      <c r="A14" t="s">
        <v>736</v>
      </c>
      <c r="B14" t="s">
        <v>882</v>
      </c>
      <c r="C14" t="s">
        <v>883</v>
      </c>
      <c r="D14" t="s">
        <v>876</v>
      </c>
    </row>
    <row r="15" spans="1:5">
      <c r="A15" t="s">
        <v>736</v>
      </c>
      <c r="B15" t="s">
        <v>884</v>
      </c>
      <c r="C15" t="s">
        <v>885</v>
      </c>
      <c r="D15" t="s">
        <v>876</v>
      </c>
    </row>
    <row r="16" spans="1:5">
      <c r="A16" t="s">
        <v>736</v>
      </c>
      <c r="B16" t="s">
        <v>886</v>
      </c>
      <c r="C16" t="s">
        <v>887</v>
      </c>
      <c r="D16" t="s">
        <v>876</v>
      </c>
    </row>
    <row r="17" spans="1:4">
      <c r="A17" t="s">
        <v>736</v>
      </c>
      <c r="B17" t="s">
        <v>575</v>
      </c>
      <c r="C17" t="s">
        <v>888</v>
      </c>
      <c r="D17" t="s">
        <v>876</v>
      </c>
    </row>
    <row r="18" spans="1:4">
      <c r="A18" t="s">
        <v>738</v>
      </c>
      <c r="B18" t="s">
        <v>863</v>
      </c>
      <c r="C18" t="s">
        <v>889</v>
      </c>
      <c r="D18" t="s">
        <v>890</v>
      </c>
    </row>
    <row r="19" spans="1:4">
      <c r="A19" t="s">
        <v>740</v>
      </c>
      <c r="B19" t="s">
        <v>863</v>
      </c>
      <c r="C19" t="s">
        <v>891</v>
      </c>
      <c r="D19" t="s">
        <v>892</v>
      </c>
    </row>
    <row r="20" spans="1:4">
      <c r="A20" t="s">
        <v>740</v>
      </c>
      <c r="B20" t="s">
        <v>877</v>
      </c>
      <c r="C20" t="s">
        <v>893</v>
      </c>
      <c r="D20" t="s">
        <v>892</v>
      </c>
    </row>
    <row r="21" spans="1:4">
      <c r="A21" t="s">
        <v>740</v>
      </c>
      <c r="B21" t="s">
        <v>644</v>
      </c>
      <c r="C21" t="s">
        <v>894</v>
      </c>
      <c r="D21" t="s">
        <v>892</v>
      </c>
    </row>
    <row r="22" spans="1:4">
      <c r="A22" t="s">
        <v>742</v>
      </c>
      <c r="B22" t="s">
        <v>863</v>
      </c>
      <c r="C22" t="s">
        <v>895</v>
      </c>
      <c r="D22" t="s">
        <v>897</v>
      </c>
    </row>
    <row r="23" spans="1:4">
      <c r="A23" t="s">
        <v>744</v>
      </c>
      <c r="B23" t="s">
        <v>861</v>
      </c>
      <c r="C23" t="s">
        <v>898</v>
      </c>
      <c r="D23" t="s">
        <v>745</v>
      </c>
    </row>
    <row r="24" spans="1:4">
      <c r="A24" t="s">
        <v>746</v>
      </c>
      <c r="B24" t="s">
        <v>644</v>
      </c>
      <c r="C24" t="s">
        <v>899</v>
      </c>
      <c r="D24" t="s">
        <v>900</v>
      </c>
    </row>
    <row r="25" spans="1:4">
      <c r="A25" t="s">
        <v>746</v>
      </c>
      <c r="B25" t="s">
        <v>880</v>
      </c>
      <c r="C25" t="s">
        <v>901</v>
      </c>
      <c r="D25" t="s">
        <v>900</v>
      </c>
    </row>
    <row r="26" spans="1:4">
      <c r="A26" t="s">
        <v>746</v>
      </c>
      <c r="B26" t="s">
        <v>882</v>
      </c>
      <c r="C26" t="s">
        <v>902</v>
      </c>
      <c r="D26" t="s">
        <v>900</v>
      </c>
    </row>
    <row r="27" spans="1:4">
      <c r="A27" t="s">
        <v>746</v>
      </c>
      <c r="B27" t="s">
        <v>884</v>
      </c>
      <c r="C27" t="s">
        <v>903</v>
      </c>
      <c r="D27" t="s">
        <v>900</v>
      </c>
    </row>
    <row r="28" spans="1:4">
      <c r="A28" t="s">
        <v>746</v>
      </c>
      <c r="B28" t="s">
        <v>861</v>
      </c>
      <c r="C28" t="s">
        <v>904</v>
      </c>
      <c r="D28" t="s">
        <v>900</v>
      </c>
    </row>
    <row r="29" spans="1:4">
      <c r="A29" t="s">
        <v>746</v>
      </c>
      <c r="B29" t="s">
        <v>905</v>
      </c>
      <c r="C29" t="s">
        <v>906</v>
      </c>
      <c r="D29" t="s">
        <v>900</v>
      </c>
    </row>
    <row r="30" spans="1:4">
      <c r="A30" t="s">
        <v>748</v>
      </c>
      <c r="B30" t="s">
        <v>575</v>
      </c>
      <c r="C30" t="s">
        <v>907</v>
      </c>
      <c r="D30" t="s">
        <v>749</v>
      </c>
    </row>
    <row r="31" spans="1:4">
      <c r="A31" t="s">
        <v>750</v>
      </c>
      <c r="B31" t="s">
        <v>886</v>
      </c>
      <c r="C31" t="s">
        <v>908</v>
      </c>
      <c r="D31" t="s">
        <v>909</v>
      </c>
    </row>
    <row r="32" spans="1:4">
      <c r="A32" t="s">
        <v>750</v>
      </c>
      <c r="B32" t="s">
        <v>910</v>
      </c>
      <c r="C32" t="s">
        <v>911</v>
      </c>
      <c r="D32" t="s">
        <v>909</v>
      </c>
    </row>
    <row r="33" spans="1:4">
      <c r="A33" t="s">
        <v>750</v>
      </c>
      <c r="B33" t="s">
        <v>912</v>
      </c>
      <c r="C33" t="s">
        <v>913</v>
      </c>
      <c r="D33" t="s">
        <v>909</v>
      </c>
    </row>
    <row r="34" spans="1:4">
      <c r="A34" t="s">
        <v>750</v>
      </c>
      <c r="B34" t="s">
        <v>914</v>
      </c>
      <c r="C34" t="s">
        <v>915</v>
      </c>
      <c r="D34" t="s">
        <v>909</v>
      </c>
    </row>
    <row r="35" spans="1:4">
      <c r="A35" t="s">
        <v>752</v>
      </c>
      <c r="B35" t="s">
        <v>916</v>
      </c>
      <c r="C35" t="s">
        <v>917</v>
      </c>
      <c r="D35" t="s">
        <v>753</v>
      </c>
    </row>
    <row r="36" spans="1:4">
      <c r="A36" t="s">
        <v>752</v>
      </c>
      <c r="B36" t="s">
        <v>863</v>
      </c>
      <c r="C36" t="s">
        <v>918</v>
      </c>
      <c r="D36" t="s">
        <v>753</v>
      </c>
    </row>
    <row r="37" spans="1:4">
      <c r="A37" t="s">
        <v>752</v>
      </c>
      <c r="B37" t="s">
        <v>877</v>
      </c>
      <c r="C37" t="s">
        <v>919</v>
      </c>
      <c r="D37" t="s">
        <v>753</v>
      </c>
    </row>
    <row r="38" spans="1:4">
      <c r="A38" t="s">
        <v>752</v>
      </c>
      <c r="B38" t="s">
        <v>644</v>
      </c>
      <c r="C38" t="s">
        <v>920</v>
      </c>
      <c r="D38" t="s">
        <v>753</v>
      </c>
    </row>
    <row r="39" spans="1:4">
      <c r="A39" t="s">
        <v>752</v>
      </c>
      <c r="B39" t="s">
        <v>870</v>
      </c>
      <c r="C39" t="s">
        <v>921</v>
      </c>
      <c r="D39" t="s">
        <v>753</v>
      </c>
    </row>
    <row r="40" spans="1:4">
      <c r="A40" t="s">
        <v>752</v>
      </c>
      <c r="B40" t="s">
        <v>872</v>
      </c>
      <c r="C40" t="s">
        <v>922</v>
      </c>
      <c r="D40" t="s">
        <v>753</v>
      </c>
    </row>
    <row r="41" spans="1:4">
      <c r="A41" t="s">
        <v>752</v>
      </c>
      <c r="B41" t="s">
        <v>914</v>
      </c>
      <c r="C41" t="s">
        <v>923</v>
      </c>
      <c r="D41" t="s">
        <v>753</v>
      </c>
    </row>
    <row r="42" spans="1:4">
      <c r="A42" t="s">
        <v>754</v>
      </c>
      <c r="B42" t="s">
        <v>916</v>
      </c>
      <c r="C42" t="s">
        <v>924</v>
      </c>
      <c r="D42" t="s">
        <v>925</v>
      </c>
    </row>
    <row r="43" spans="1:4">
      <c r="A43" t="s">
        <v>754</v>
      </c>
      <c r="B43" t="s">
        <v>863</v>
      </c>
      <c r="C43" t="s">
        <v>926</v>
      </c>
      <c r="D43" t="s">
        <v>925</v>
      </c>
    </row>
    <row r="44" spans="1:4">
      <c r="A44" t="s">
        <v>754</v>
      </c>
      <c r="B44" t="s">
        <v>870</v>
      </c>
      <c r="C44" t="s">
        <v>927</v>
      </c>
      <c r="D44" t="s">
        <v>925</v>
      </c>
    </row>
    <row r="45" spans="1:4">
      <c r="A45" t="s">
        <v>756</v>
      </c>
      <c r="B45" t="s">
        <v>916</v>
      </c>
      <c r="C45" t="s">
        <v>928</v>
      </c>
      <c r="D45" t="s">
        <v>929</v>
      </c>
    </row>
    <row r="46" spans="1:4">
      <c r="A46" t="s">
        <v>756</v>
      </c>
      <c r="B46" t="s">
        <v>863</v>
      </c>
      <c r="C46" t="s">
        <v>930</v>
      </c>
      <c r="D46" t="s">
        <v>929</v>
      </c>
    </row>
    <row r="47" spans="1:4">
      <c r="A47" t="s">
        <v>756</v>
      </c>
      <c r="B47" t="s">
        <v>877</v>
      </c>
      <c r="C47" t="s">
        <v>931</v>
      </c>
      <c r="D47" t="s">
        <v>929</v>
      </c>
    </row>
    <row r="48" spans="1:4">
      <c r="A48" t="s">
        <v>756</v>
      </c>
      <c r="B48" t="s">
        <v>644</v>
      </c>
      <c r="C48" t="s">
        <v>932</v>
      </c>
      <c r="D48" t="s">
        <v>929</v>
      </c>
    </row>
    <row r="49" spans="1:4">
      <c r="A49" t="s">
        <v>756</v>
      </c>
      <c r="B49" t="s">
        <v>880</v>
      </c>
      <c r="C49" t="s">
        <v>933</v>
      </c>
      <c r="D49" t="s">
        <v>929</v>
      </c>
    </row>
    <row r="50" spans="1:4">
      <c r="A50" t="s">
        <v>756</v>
      </c>
      <c r="B50" t="s">
        <v>870</v>
      </c>
      <c r="C50" t="s">
        <v>934</v>
      </c>
      <c r="D50" t="s">
        <v>929</v>
      </c>
    </row>
    <row r="51" spans="1:4">
      <c r="A51" t="s">
        <v>756</v>
      </c>
      <c r="B51" t="s">
        <v>872</v>
      </c>
      <c r="C51" t="s">
        <v>935</v>
      </c>
      <c r="D51" t="s">
        <v>929</v>
      </c>
    </row>
    <row r="52" spans="1:4">
      <c r="A52" t="s">
        <v>756</v>
      </c>
      <c r="B52" t="s">
        <v>575</v>
      </c>
      <c r="C52" t="s">
        <v>936</v>
      </c>
      <c r="D52" t="s">
        <v>929</v>
      </c>
    </row>
    <row r="53" spans="1:4">
      <c r="A53" t="s">
        <v>756</v>
      </c>
      <c r="B53" t="s">
        <v>861</v>
      </c>
      <c r="C53" t="s">
        <v>937</v>
      </c>
      <c r="D53" t="s">
        <v>929</v>
      </c>
    </row>
    <row r="54" spans="1:4">
      <c r="A54" t="s">
        <v>758</v>
      </c>
      <c r="B54" t="s">
        <v>916</v>
      </c>
      <c r="C54" t="s">
        <v>938</v>
      </c>
      <c r="D54" t="s">
        <v>939</v>
      </c>
    </row>
    <row r="55" spans="1:4">
      <c r="A55" t="s">
        <v>758</v>
      </c>
      <c r="B55" t="s">
        <v>863</v>
      </c>
      <c r="C55" t="s">
        <v>940</v>
      </c>
      <c r="D55" t="s">
        <v>939</v>
      </c>
    </row>
    <row r="56" spans="1:4">
      <c r="A56" t="s">
        <v>760</v>
      </c>
      <c r="B56" t="s">
        <v>916</v>
      </c>
      <c r="C56" t="s">
        <v>941</v>
      </c>
      <c r="D56" t="s">
        <v>942</v>
      </c>
    </row>
    <row r="57" spans="1:4">
      <c r="A57" t="s">
        <v>760</v>
      </c>
      <c r="B57" t="s">
        <v>863</v>
      </c>
      <c r="C57" t="s">
        <v>943</v>
      </c>
      <c r="D57" t="s">
        <v>942</v>
      </c>
    </row>
    <row r="58" spans="1:4">
      <c r="A58" t="s">
        <v>762</v>
      </c>
      <c r="B58" t="s">
        <v>863</v>
      </c>
      <c r="C58" t="s">
        <v>944</v>
      </c>
      <c r="D58" t="s">
        <v>945</v>
      </c>
    </row>
    <row r="59" spans="1:4">
      <c r="A59" t="s">
        <v>764</v>
      </c>
      <c r="B59" t="s">
        <v>916</v>
      </c>
      <c r="C59" t="s">
        <v>946</v>
      </c>
      <c r="D59" t="s">
        <v>947</v>
      </c>
    </row>
    <row r="60" spans="1:4">
      <c r="A60" t="s">
        <v>764</v>
      </c>
      <c r="B60" t="s">
        <v>863</v>
      </c>
      <c r="C60" t="s">
        <v>948</v>
      </c>
      <c r="D60" t="s">
        <v>947</v>
      </c>
    </row>
    <row r="61" spans="1:4">
      <c r="A61" t="s">
        <v>764</v>
      </c>
      <c r="B61" t="s">
        <v>880</v>
      </c>
      <c r="C61" t="s">
        <v>949</v>
      </c>
      <c r="D61" t="s">
        <v>947</v>
      </c>
    </row>
    <row r="62" spans="1:4">
      <c r="A62" t="s">
        <v>764</v>
      </c>
      <c r="B62" t="s">
        <v>882</v>
      </c>
      <c r="C62" t="s">
        <v>950</v>
      </c>
      <c r="D62" t="s">
        <v>947</v>
      </c>
    </row>
    <row r="63" spans="1:4">
      <c r="A63" t="s">
        <v>764</v>
      </c>
      <c r="B63" t="s">
        <v>872</v>
      </c>
      <c r="C63" t="s">
        <v>951</v>
      </c>
      <c r="D63" t="s">
        <v>947</v>
      </c>
    </row>
    <row r="64" spans="1:4">
      <c r="A64" t="s">
        <v>764</v>
      </c>
      <c r="B64" t="s">
        <v>575</v>
      </c>
      <c r="C64" t="s">
        <v>952</v>
      </c>
      <c r="D64" t="s">
        <v>947</v>
      </c>
    </row>
    <row r="65" spans="1:4">
      <c r="A65" t="s">
        <v>766</v>
      </c>
      <c r="B65" t="s">
        <v>916</v>
      </c>
      <c r="C65" t="s">
        <v>953</v>
      </c>
      <c r="D65" t="s">
        <v>954</v>
      </c>
    </row>
    <row r="66" spans="1:4">
      <c r="A66" t="s">
        <v>766</v>
      </c>
      <c r="B66" t="s">
        <v>863</v>
      </c>
      <c r="C66" t="s">
        <v>955</v>
      </c>
      <c r="D66" t="s">
        <v>954</v>
      </c>
    </row>
    <row r="67" spans="1:4">
      <c r="A67" t="s">
        <v>766</v>
      </c>
      <c r="B67" t="s">
        <v>877</v>
      </c>
      <c r="C67" t="s">
        <v>956</v>
      </c>
      <c r="D67" t="s">
        <v>954</v>
      </c>
    </row>
    <row r="68" spans="1:4">
      <c r="A68" t="s">
        <v>766</v>
      </c>
      <c r="B68" t="s">
        <v>880</v>
      </c>
      <c r="C68" t="s">
        <v>957</v>
      </c>
      <c r="D68" t="s">
        <v>954</v>
      </c>
    </row>
    <row r="69" spans="1:4">
      <c r="A69" t="s">
        <v>766</v>
      </c>
      <c r="B69" t="s">
        <v>870</v>
      </c>
      <c r="C69" t="s">
        <v>958</v>
      </c>
      <c r="D69" t="s">
        <v>954</v>
      </c>
    </row>
    <row r="70" spans="1:4">
      <c r="A70" t="s">
        <v>766</v>
      </c>
      <c r="B70" t="s">
        <v>575</v>
      </c>
      <c r="C70" t="s">
        <v>959</v>
      </c>
      <c r="D70" t="s">
        <v>954</v>
      </c>
    </row>
    <row r="71" spans="1:4">
      <c r="A71" t="s">
        <v>766</v>
      </c>
      <c r="B71" t="s">
        <v>861</v>
      </c>
      <c r="C71" t="s">
        <v>960</v>
      </c>
      <c r="D71" t="s">
        <v>954</v>
      </c>
    </row>
    <row r="72" spans="1:4">
      <c r="A72" t="s">
        <v>768</v>
      </c>
      <c r="B72" t="s">
        <v>863</v>
      </c>
      <c r="C72" t="s">
        <v>961</v>
      </c>
      <c r="D72" t="s">
        <v>962</v>
      </c>
    </row>
    <row r="73" spans="1:4">
      <c r="A73" t="s">
        <v>770</v>
      </c>
      <c r="B73" t="s">
        <v>863</v>
      </c>
      <c r="C73" t="s">
        <v>963</v>
      </c>
      <c r="D73" t="s">
        <v>964</v>
      </c>
    </row>
    <row r="74" spans="1:4">
      <c r="A74" t="s">
        <v>772</v>
      </c>
      <c r="B74" t="s">
        <v>863</v>
      </c>
      <c r="C74" t="s">
        <v>965</v>
      </c>
      <c r="D74" t="s">
        <v>966</v>
      </c>
    </row>
    <row r="75" spans="1:4">
      <c r="A75" t="s">
        <v>774</v>
      </c>
      <c r="B75" t="s">
        <v>863</v>
      </c>
      <c r="C75" t="s">
        <v>967</v>
      </c>
      <c r="D75" t="s">
        <v>775</v>
      </c>
    </row>
    <row r="76" spans="1:4">
      <c r="A76" t="s">
        <v>776</v>
      </c>
      <c r="B76" t="s">
        <v>863</v>
      </c>
      <c r="C76" t="s">
        <v>968</v>
      </c>
      <c r="D76" t="s">
        <v>969</v>
      </c>
    </row>
    <row r="77" spans="1:4">
      <c r="A77" t="s">
        <v>778</v>
      </c>
      <c r="B77" t="s">
        <v>916</v>
      </c>
      <c r="C77" t="s">
        <v>970</v>
      </c>
      <c r="D77" t="s">
        <v>971</v>
      </c>
    </row>
    <row r="78" spans="1:4">
      <c r="A78" t="s">
        <v>778</v>
      </c>
      <c r="B78" t="s">
        <v>863</v>
      </c>
      <c r="C78" t="s">
        <v>972</v>
      </c>
      <c r="D78" t="s">
        <v>971</v>
      </c>
    </row>
    <row r="79" spans="1:4">
      <c r="A79" t="s">
        <v>778</v>
      </c>
      <c r="B79" t="s">
        <v>877</v>
      </c>
      <c r="C79" t="s">
        <v>973</v>
      </c>
      <c r="D79" t="s">
        <v>971</v>
      </c>
    </row>
    <row r="80" spans="1:4">
      <c r="A80" t="s">
        <v>778</v>
      </c>
      <c r="B80" t="s">
        <v>861</v>
      </c>
      <c r="C80" t="s">
        <v>974</v>
      </c>
      <c r="D80" t="s">
        <v>971</v>
      </c>
    </row>
    <row r="81" spans="1:4">
      <c r="A81" t="s">
        <v>782</v>
      </c>
      <c r="B81" t="s">
        <v>863</v>
      </c>
      <c r="C81" t="s">
        <v>975</v>
      </c>
      <c r="D81" t="s">
        <v>976</v>
      </c>
    </row>
    <row r="82" spans="1:4">
      <c r="A82" t="s">
        <v>784</v>
      </c>
      <c r="B82" t="s">
        <v>863</v>
      </c>
      <c r="C82" t="s">
        <v>977</v>
      </c>
      <c r="D82" t="s">
        <v>976</v>
      </c>
    </row>
    <row r="83" spans="1:4">
      <c r="A83" t="s">
        <v>786</v>
      </c>
      <c r="B83" t="s">
        <v>863</v>
      </c>
      <c r="C83" t="s">
        <v>978</v>
      </c>
      <c r="D83" t="s">
        <v>979</v>
      </c>
    </row>
    <row r="84" spans="1:4">
      <c r="A84" t="s">
        <v>788</v>
      </c>
      <c r="B84" t="s">
        <v>863</v>
      </c>
      <c r="C84" t="s">
        <v>980</v>
      </c>
      <c r="D84" t="s">
        <v>979</v>
      </c>
    </row>
    <row r="85" spans="1:4">
      <c r="A85" t="s">
        <v>790</v>
      </c>
      <c r="B85" t="s">
        <v>916</v>
      </c>
      <c r="C85" t="s">
        <v>981</v>
      </c>
      <c r="D85" t="s">
        <v>982</v>
      </c>
    </row>
    <row r="86" spans="1:4">
      <c r="A86" t="s">
        <v>790</v>
      </c>
      <c r="B86" t="s">
        <v>863</v>
      </c>
      <c r="C86" t="s">
        <v>983</v>
      </c>
      <c r="D86" t="s">
        <v>982</v>
      </c>
    </row>
    <row r="87" spans="1:4">
      <c r="A87" t="s">
        <v>790</v>
      </c>
      <c r="B87" t="s">
        <v>877</v>
      </c>
      <c r="C87" t="s">
        <v>984</v>
      </c>
      <c r="D87" t="s">
        <v>982</v>
      </c>
    </row>
    <row r="88" spans="1:4">
      <c r="A88" t="s">
        <v>790</v>
      </c>
      <c r="B88" t="s">
        <v>644</v>
      </c>
      <c r="C88" t="s">
        <v>985</v>
      </c>
      <c r="D88" t="s">
        <v>982</v>
      </c>
    </row>
    <row r="89" spans="1:4">
      <c r="A89" t="s">
        <v>790</v>
      </c>
      <c r="B89" t="s">
        <v>880</v>
      </c>
      <c r="C89" t="s">
        <v>986</v>
      </c>
      <c r="D89" t="s">
        <v>982</v>
      </c>
    </row>
    <row r="90" spans="1:4">
      <c r="A90" t="s">
        <v>792</v>
      </c>
      <c r="B90" t="s">
        <v>863</v>
      </c>
      <c r="C90" t="s">
        <v>987</v>
      </c>
      <c r="D90" t="s">
        <v>988</v>
      </c>
    </row>
    <row r="91" spans="1:4">
      <c r="A91" t="s">
        <v>794</v>
      </c>
      <c r="B91" t="s">
        <v>916</v>
      </c>
      <c r="C91" t="s">
        <v>989</v>
      </c>
      <c r="D91" t="s">
        <v>990</v>
      </c>
    </row>
    <row r="92" spans="1:4">
      <c r="A92" t="s">
        <v>794</v>
      </c>
      <c r="B92" t="s">
        <v>896</v>
      </c>
      <c r="C92" t="s">
        <v>991</v>
      </c>
      <c r="D92" t="s">
        <v>990</v>
      </c>
    </row>
    <row r="93" spans="1:4">
      <c r="A93" t="s">
        <v>794</v>
      </c>
      <c r="B93" t="s">
        <v>863</v>
      </c>
      <c r="C93" t="s">
        <v>992</v>
      </c>
      <c r="D93" t="s">
        <v>990</v>
      </c>
    </row>
    <row r="94" spans="1:4">
      <c r="A94" t="s">
        <v>794</v>
      </c>
      <c r="B94" t="s">
        <v>870</v>
      </c>
      <c r="C94" t="s">
        <v>993</v>
      </c>
      <c r="D94" t="s">
        <v>990</v>
      </c>
    </row>
    <row r="95" spans="1:4">
      <c r="A95" t="s">
        <v>794</v>
      </c>
      <c r="B95" t="s">
        <v>575</v>
      </c>
      <c r="C95" t="s">
        <v>994</v>
      </c>
      <c r="D95" t="s">
        <v>990</v>
      </c>
    </row>
    <row r="96" spans="1:4">
      <c r="A96" t="s">
        <v>794</v>
      </c>
      <c r="B96" t="s">
        <v>861</v>
      </c>
      <c r="C96" t="s">
        <v>995</v>
      </c>
      <c r="D96" t="s">
        <v>990</v>
      </c>
    </row>
    <row r="97" spans="1:4">
      <c r="A97" t="s">
        <v>796</v>
      </c>
      <c r="B97" t="s">
        <v>863</v>
      </c>
      <c r="C97" t="s">
        <v>996</v>
      </c>
      <c r="D97" t="s">
        <v>997</v>
      </c>
    </row>
    <row r="98" spans="1:4">
      <c r="A98" t="s">
        <v>798</v>
      </c>
      <c r="B98" t="s">
        <v>916</v>
      </c>
      <c r="C98" t="s">
        <v>998</v>
      </c>
      <c r="D98" t="s">
        <v>999</v>
      </c>
    </row>
    <row r="99" spans="1:4">
      <c r="A99" t="s">
        <v>798</v>
      </c>
      <c r="B99" t="s">
        <v>863</v>
      </c>
      <c r="C99" t="s">
        <v>1000</v>
      </c>
      <c r="D99" t="s">
        <v>999</v>
      </c>
    </row>
    <row r="100" spans="1:4">
      <c r="A100" t="s">
        <v>798</v>
      </c>
      <c r="B100" t="s">
        <v>877</v>
      </c>
      <c r="C100" t="s">
        <v>1001</v>
      </c>
      <c r="D100" t="s">
        <v>999</v>
      </c>
    </row>
    <row r="101" spans="1:4">
      <c r="A101" t="s">
        <v>800</v>
      </c>
      <c r="B101" t="s">
        <v>863</v>
      </c>
      <c r="C101" t="s">
        <v>1002</v>
      </c>
      <c r="D101" t="s">
        <v>1003</v>
      </c>
    </row>
    <row r="102" spans="1:4">
      <c r="A102" t="s">
        <v>800</v>
      </c>
      <c r="B102" t="s">
        <v>877</v>
      </c>
      <c r="C102" t="s">
        <v>1004</v>
      </c>
      <c r="D102" t="s">
        <v>1003</v>
      </c>
    </row>
    <row r="103" spans="1:4">
      <c r="A103" t="s">
        <v>800</v>
      </c>
      <c r="B103" t="s">
        <v>644</v>
      </c>
      <c r="C103" t="s">
        <v>1005</v>
      </c>
      <c r="D103" t="s">
        <v>1003</v>
      </c>
    </row>
    <row r="104" spans="1:4">
      <c r="A104" t="s">
        <v>800</v>
      </c>
      <c r="B104" t="s">
        <v>880</v>
      </c>
      <c r="C104" t="s">
        <v>1006</v>
      </c>
      <c r="D104" t="s">
        <v>1003</v>
      </c>
    </row>
    <row r="105" spans="1:4">
      <c r="A105" t="s">
        <v>800</v>
      </c>
      <c r="B105" t="s">
        <v>882</v>
      </c>
      <c r="C105" t="s">
        <v>1007</v>
      </c>
      <c r="D105" t="s">
        <v>1003</v>
      </c>
    </row>
    <row r="106" spans="1:4">
      <c r="A106" t="s">
        <v>800</v>
      </c>
      <c r="B106" t="s">
        <v>884</v>
      </c>
      <c r="C106" t="s">
        <v>1008</v>
      </c>
      <c r="D106" t="s">
        <v>1003</v>
      </c>
    </row>
    <row r="107" spans="1:4">
      <c r="A107" t="s">
        <v>800</v>
      </c>
      <c r="B107" t="s">
        <v>886</v>
      </c>
      <c r="C107" t="s">
        <v>1009</v>
      </c>
      <c r="D107" t="s">
        <v>1003</v>
      </c>
    </row>
    <row r="108" spans="1:4">
      <c r="A108" t="s">
        <v>802</v>
      </c>
      <c r="B108" t="s">
        <v>863</v>
      </c>
      <c r="C108" t="s">
        <v>1010</v>
      </c>
      <c r="D108" t="s">
        <v>1011</v>
      </c>
    </row>
    <row r="109" spans="1:4">
      <c r="A109" t="s">
        <v>804</v>
      </c>
      <c r="B109" t="s">
        <v>863</v>
      </c>
      <c r="C109" t="s">
        <v>1012</v>
      </c>
      <c r="D109" t="s">
        <v>1013</v>
      </c>
    </row>
    <row r="110" spans="1:4">
      <c r="A110" t="s">
        <v>804</v>
      </c>
      <c r="B110" t="s">
        <v>877</v>
      </c>
      <c r="C110" t="s">
        <v>1014</v>
      </c>
      <c r="D110" t="s">
        <v>1013</v>
      </c>
    </row>
    <row r="111" spans="1:4">
      <c r="A111" t="s">
        <v>804</v>
      </c>
      <c r="B111" t="s">
        <v>644</v>
      </c>
      <c r="C111" t="s">
        <v>1015</v>
      </c>
      <c r="D111" t="s">
        <v>1013</v>
      </c>
    </row>
    <row r="112" spans="1:4">
      <c r="A112" t="s">
        <v>806</v>
      </c>
      <c r="B112" t="s">
        <v>863</v>
      </c>
      <c r="C112" t="s">
        <v>1016</v>
      </c>
      <c r="D112" t="s">
        <v>1017</v>
      </c>
    </row>
    <row r="113" spans="1:4">
      <c r="A113" t="s">
        <v>806</v>
      </c>
      <c r="B113" t="s">
        <v>877</v>
      </c>
      <c r="C113" t="s">
        <v>1018</v>
      </c>
      <c r="D113" t="s">
        <v>1017</v>
      </c>
    </row>
    <row r="114" spans="1:4">
      <c r="A114" t="s">
        <v>808</v>
      </c>
      <c r="B114" t="s">
        <v>863</v>
      </c>
      <c r="C114" t="s">
        <v>1019</v>
      </c>
      <c r="D114" t="s">
        <v>1020</v>
      </c>
    </row>
    <row r="115" spans="1:4">
      <c r="A115" t="s">
        <v>810</v>
      </c>
      <c r="B115" t="s">
        <v>916</v>
      </c>
      <c r="C115" t="s">
        <v>1021</v>
      </c>
      <c r="D115" t="s">
        <v>1022</v>
      </c>
    </row>
    <row r="116" spans="1:4">
      <c r="A116" t="s">
        <v>810</v>
      </c>
      <c r="B116" t="s">
        <v>863</v>
      </c>
      <c r="C116" t="s">
        <v>1023</v>
      </c>
      <c r="D116" t="s">
        <v>1022</v>
      </c>
    </row>
    <row r="117" spans="1:4">
      <c r="A117" t="s">
        <v>810</v>
      </c>
      <c r="B117" t="s">
        <v>877</v>
      </c>
      <c r="C117" t="s">
        <v>1024</v>
      </c>
      <c r="D117" t="s">
        <v>1022</v>
      </c>
    </row>
    <row r="118" spans="1:4">
      <c r="A118" t="s">
        <v>812</v>
      </c>
      <c r="B118" t="s">
        <v>863</v>
      </c>
      <c r="C118" t="s">
        <v>1025</v>
      </c>
      <c r="D118" t="s">
        <v>1026</v>
      </c>
    </row>
    <row r="119" spans="1:4">
      <c r="A119" t="s">
        <v>814</v>
      </c>
      <c r="B119" t="s">
        <v>863</v>
      </c>
      <c r="C119" t="s">
        <v>1027</v>
      </c>
      <c r="D119" t="s">
        <v>1028</v>
      </c>
    </row>
    <row r="120" spans="1:4">
      <c r="A120" t="s">
        <v>816</v>
      </c>
      <c r="B120" t="s">
        <v>863</v>
      </c>
      <c r="C120" t="s">
        <v>1029</v>
      </c>
      <c r="D120" t="s">
        <v>1030</v>
      </c>
    </row>
    <row r="121" spans="1:4">
      <c r="A121" t="s">
        <v>818</v>
      </c>
      <c r="B121" t="s">
        <v>863</v>
      </c>
      <c r="C121" t="s">
        <v>1031</v>
      </c>
      <c r="D121" t="s">
        <v>1032</v>
      </c>
    </row>
    <row r="122" spans="1:4">
      <c r="A122" t="s">
        <v>820</v>
      </c>
      <c r="B122" t="s">
        <v>916</v>
      </c>
      <c r="C122" t="s">
        <v>1033</v>
      </c>
      <c r="D122" t="s">
        <v>1034</v>
      </c>
    </row>
    <row r="123" spans="1:4">
      <c r="A123" t="s">
        <v>820</v>
      </c>
      <c r="B123" t="s">
        <v>863</v>
      </c>
      <c r="C123" t="s">
        <v>1035</v>
      </c>
      <c r="D123" t="s">
        <v>1034</v>
      </c>
    </row>
    <row r="124" spans="1:4">
      <c r="A124" t="s">
        <v>820</v>
      </c>
      <c r="B124" t="s">
        <v>877</v>
      </c>
      <c r="C124" t="s">
        <v>1036</v>
      </c>
      <c r="D124" t="s">
        <v>1034</v>
      </c>
    </row>
    <row r="125" spans="1:4">
      <c r="A125" t="s">
        <v>820</v>
      </c>
      <c r="B125" t="s">
        <v>644</v>
      </c>
      <c r="C125" t="s">
        <v>1037</v>
      </c>
      <c r="D125" t="s">
        <v>1034</v>
      </c>
    </row>
    <row r="126" spans="1:4">
      <c r="A126" t="s">
        <v>820</v>
      </c>
      <c r="B126" t="s">
        <v>880</v>
      </c>
      <c r="C126" t="s">
        <v>1038</v>
      </c>
      <c r="D126" t="s">
        <v>1034</v>
      </c>
    </row>
    <row r="127" spans="1:4">
      <c r="A127" t="s">
        <v>820</v>
      </c>
      <c r="B127" t="s">
        <v>870</v>
      </c>
      <c r="C127" t="s">
        <v>1039</v>
      </c>
      <c r="D127" t="s">
        <v>1034</v>
      </c>
    </row>
    <row r="128" spans="1:4">
      <c r="A128" t="s">
        <v>820</v>
      </c>
      <c r="B128" t="s">
        <v>872</v>
      </c>
      <c r="C128" t="s">
        <v>1040</v>
      </c>
      <c r="D128" t="s">
        <v>1034</v>
      </c>
    </row>
    <row r="129" spans="1:4">
      <c r="A129" t="s">
        <v>822</v>
      </c>
      <c r="B129" t="s">
        <v>863</v>
      </c>
      <c r="C129" t="s">
        <v>1041</v>
      </c>
      <c r="D129" t="s">
        <v>1042</v>
      </c>
    </row>
    <row r="130" spans="1:4">
      <c r="A130" t="s">
        <v>822</v>
      </c>
      <c r="B130" t="s">
        <v>877</v>
      </c>
      <c r="C130" t="s">
        <v>1043</v>
      </c>
      <c r="D130" t="s">
        <v>1042</v>
      </c>
    </row>
    <row r="131" spans="1:4">
      <c r="A131" t="s">
        <v>822</v>
      </c>
      <c r="B131" t="s">
        <v>880</v>
      </c>
      <c r="C131" t="s">
        <v>1044</v>
      </c>
      <c r="D131" t="s">
        <v>1042</v>
      </c>
    </row>
    <row r="132" spans="1:4">
      <c r="A132" t="s">
        <v>824</v>
      </c>
      <c r="B132" t="s">
        <v>863</v>
      </c>
      <c r="C132" t="s">
        <v>1045</v>
      </c>
      <c r="D132" t="s">
        <v>1046</v>
      </c>
    </row>
    <row r="133" spans="1:4">
      <c r="A133" t="s">
        <v>826</v>
      </c>
      <c r="B133" t="s">
        <v>863</v>
      </c>
      <c r="C133" t="s">
        <v>1047</v>
      </c>
      <c r="D133" t="s">
        <v>1048</v>
      </c>
    </row>
    <row r="134" spans="1:4">
      <c r="A134" t="s">
        <v>826</v>
      </c>
      <c r="B134" t="s">
        <v>877</v>
      </c>
      <c r="C134" t="s">
        <v>1049</v>
      </c>
      <c r="D134" t="s">
        <v>1048</v>
      </c>
    </row>
    <row r="135" spans="1:4">
      <c r="A135" t="s">
        <v>826</v>
      </c>
      <c r="B135" t="s">
        <v>644</v>
      </c>
      <c r="C135" t="s">
        <v>1050</v>
      </c>
      <c r="D135" t="s">
        <v>1048</v>
      </c>
    </row>
    <row r="136" spans="1:4">
      <c r="A136" t="s">
        <v>828</v>
      </c>
      <c r="B136" t="s">
        <v>863</v>
      </c>
      <c r="C136" t="s">
        <v>1051</v>
      </c>
      <c r="D136" t="s">
        <v>1052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9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314</v>
      </c>
      <c r="B1" s="1" t="s">
        <v>633</v>
      </c>
      <c r="C1" s="1" t="s">
        <v>101</v>
      </c>
      <c r="D1" s="1" t="s">
        <v>833</v>
      </c>
      <c r="E1" s="1" t="s">
        <v>838</v>
      </c>
      <c r="F1" s="1" t="s">
        <v>416</v>
      </c>
      <c r="G1" s="1" t="s">
        <v>417</v>
      </c>
      <c r="H1" s="1" t="s">
        <v>418</v>
      </c>
      <c r="I1" s="1" t="s">
        <v>419</v>
      </c>
      <c r="J1" s="1" t="s">
        <v>420</v>
      </c>
    </row>
    <row r="2" spans="1:10">
      <c r="A2" t="s">
        <v>15</v>
      </c>
      <c r="B2" t="s">
        <v>136</v>
      </c>
      <c r="C2" t="s">
        <v>836</v>
      </c>
      <c r="D2" t="s">
        <v>834</v>
      </c>
      <c r="E2" t="s">
        <v>839</v>
      </c>
      <c r="F2" t="s">
        <v>421</v>
      </c>
      <c r="G2" t="s">
        <v>421</v>
      </c>
      <c r="H2" t="s">
        <v>422</v>
      </c>
      <c r="I2" t="s">
        <v>423</v>
      </c>
      <c r="J2" t="s">
        <v>424</v>
      </c>
    </row>
    <row r="3" spans="1:10">
      <c r="A3" t="s">
        <v>6</v>
      </c>
      <c r="B3" t="s">
        <v>119</v>
      </c>
      <c r="D3" t="s">
        <v>835</v>
      </c>
      <c r="E3" t="s">
        <v>841</v>
      </c>
      <c r="F3" t="s">
        <v>425</v>
      </c>
      <c r="G3" t="s">
        <v>426</v>
      </c>
      <c r="H3" t="s">
        <v>422</v>
      </c>
      <c r="I3" t="s">
        <v>423</v>
      </c>
      <c r="J3" t="s">
        <v>427</v>
      </c>
    </row>
    <row r="4" spans="1:10">
      <c r="A4" t="s">
        <v>40</v>
      </c>
      <c r="B4" t="s">
        <v>200</v>
      </c>
      <c r="D4" t="s">
        <v>835</v>
      </c>
      <c r="E4" t="s">
        <v>839</v>
      </c>
      <c r="F4" t="s">
        <v>425</v>
      </c>
      <c r="G4" t="s">
        <v>426</v>
      </c>
      <c r="H4" t="s">
        <v>422</v>
      </c>
      <c r="I4" t="s">
        <v>423</v>
      </c>
      <c r="J4" t="s">
        <v>427</v>
      </c>
    </row>
    <row r="5" spans="1:10">
      <c r="A5" t="s">
        <v>55</v>
      </c>
      <c r="B5" t="s">
        <v>237</v>
      </c>
      <c r="D5" t="s">
        <v>835</v>
      </c>
      <c r="E5" t="s">
        <v>561</v>
      </c>
      <c r="F5" t="s">
        <v>425</v>
      </c>
      <c r="G5" t="s">
        <v>426</v>
      </c>
      <c r="H5" t="s">
        <v>422</v>
      </c>
      <c r="I5" t="s">
        <v>423</v>
      </c>
      <c r="J5" t="s">
        <v>427</v>
      </c>
    </row>
    <row r="6" spans="1:10">
      <c r="A6" t="s">
        <v>62</v>
      </c>
      <c r="B6" t="s">
        <v>259</v>
      </c>
      <c r="D6" t="s">
        <v>835</v>
      </c>
      <c r="E6" t="s">
        <v>561</v>
      </c>
      <c r="F6" t="s">
        <v>425</v>
      </c>
      <c r="G6" t="s">
        <v>426</v>
      </c>
      <c r="H6" t="s">
        <v>422</v>
      </c>
      <c r="I6" t="s">
        <v>423</v>
      </c>
      <c r="J6" t="s">
        <v>427</v>
      </c>
    </row>
    <row r="7" spans="1:10">
      <c r="A7" t="s">
        <v>58</v>
      </c>
      <c r="B7" t="s">
        <v>247</v>
      </c>
      <c r="D7" t="s">
        <v>835</v>
      </c>
      <c r="E7" t="s">
        <v>245</v>
      </c>
      <c r="F7" t="s">
        <v>425</v>
      </c>
      <c r="G7" t="s">
        <v>426</v>
      </c>
      <c r="H7" t="s">
        <v>422</v>
      </c>
      <c r="I7" t="s">
        <v>423</v>
      </c>
      <c r="J7" t="s">
        <v>427</v>
      </c>
    </row>
    <row r="8" spans="1:10">
      <c r="A8" t="s">
        <v>12</v>
      </c>
      <c r="B8" t="s">
        <v>130</v>
      </c>
      <c r="C8" t="s">
        <v>837</v>
      </c>
      <c r="D8" t="s">
        <v>834</v>
      </c>
      <c r="E8" t="s">
        <v>840</v>
      </c>
      <c r="F8" t="s">
        <v>421</v>
      </c>
      <c r="G8" t="s">
        <v>421</v>
      </c>
      <c r="H8" t="s">
        <v>428</v>
      </c>
      <c r="I8" t="s">
        <v>429</v>
      </c>
      <c r="J8" t="s">
        <v>427</v>
      </c>
    </row>
    <row r="15" spans="1:10">
      <c r="A15" s="4"/>
      <c r="B15" s="4"/>
    </row>
    <row r="16" spans="1:10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2013-03-29T06:10:13Z</dcterms:modified>
</cp:coreProperties>
</file>