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Šimon Frőmel\Desktop\Repositories\Programming_Csharp2\__TESTY\zk05mathPrenos\"/>
    </mc:Choice>
  </mc:AlternateContent>
  <xr:revisionPtr revIDLastSave="0" documentId="13_ncr:1_{03A72820-94FF-4A71-83EF-87E0B0D6CA42}" xr6:coauthVersionLast="47" xr6:coauthVersionMax="47" xr10:uidLastSave="{00000000-0000-0000-0000-000000000000}"/>
  <bookViews>
    <workbookView xWindow="-108" yWindow="-108" windowWidth="23256" windowHeight="12456" activeTab="1" xr2:uid="{C00ECF5A-B9D9-48BE-8A6A-040874B2E952}"/>
  </bookViews>
  <sheets>
    <sheet name="RC int" sheetId="5" r:id="rId1"/>
    <sheet name="RC der" sheetId="6" r:id="rId2"/>
    <sheet name="RL int" sheetId="4" r:id="rId3"/>
    <sheet name="RL der" sheetId="3" r:id="rId4"/>
    <sheet name="Vztahy" sheetId="7" r:id="rId5"/>
  </sheets>
  <definedNames>
    <definedName name="_xlnm.Print_Area" localSheetId="1">'RC der'!$A$1:$W$49</definedName>
    <definedName name="_xlnm.Print_Area" localSheetId="0">'RC int'!$A$1:$W$45</definedName>
    <definedName name="_xlnm.Print_Area" localSheetId="3">'RL der'!$A$1:$M$34</definedName>
    <definedName name="_xlnm.Print_Area" localSheetId="2">'RL int'!$A$1:$N$33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F6" i="6"/>
  <c r="C16" i="6" s="1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6" i="5"/>
  <c r="AD16" i="5" s="1"/>
  <c r="B6" i="5"/>
  <c r="AK14" i="5"/>
  <c r="AK17" i="5" s="1"/>
  <c r="AJ14" i="5"/>
  <c r="AI14" i="5"/>
  <c r="AI17" i="5"/>
  <c r="AI20" i="5" s="1"/>
  <c r="AH14" i="5"/>
  <c r="AH17" i="5" s="1"/>
  <c r="AH20" i="5" s="1"/>
  <c r="AG14" i="5"/>
  <c r="AG17" i="5" s="1"/>
  <c r="AF14" i="5"/>
  <c r="AE14" i="5"/>
  <c r="AE17" i="5"/>
  <c r="AD14" i="5"/>
  <c r="AD17" i="5"/>
  <c r="AC14" i="5"/>
  <c r="AC17" i="5" s="1"/>
  <c r="AB14" i="5"/>
  <c r="AB17" i="5" s="1"/>
  <c r="AB20" i="5" s="1"/>
  <c r="AA14" i="5"/>
  <c r="AA17" i="5"/>
  <c r="Z14" i="5"/>
  <c r="Z17" i="5" s="1"/>
  <c r="Z20" i="5" s="1"/>
  <c r="Y14" i="5"/>
  <c r="Y17" i="5" s="1"/>
  <c r="Y20" i="5" s="1"/>
  <c r="X14" i="5"/>
  <c r="W14" i="5"/>
  <c r="W17" i="5"/>
  <c r="V14" i="5"/>
  <c r="V16" i="5" s="1"/>
  <c r="U14" i="5"/>
  <c r="U17" i="5" s="1"/>
  <c r="T14" i="5"/>
  <c r="R14" i="5"/>
  <c r="R17" i="5" s="1"/>
  <c r="Q14" i="5"/>
  <c r="Q17" i="5"/>
  <c r="Q19" i="5" s="1"/>
  <c r="P14" i="5"/>
  <c r="O14" i="5"/>
  <c r="N14" i="5"/>
  <c r="N17" i="5"/>
  <c r="M14" i="5"/>
  <c r="M17" i="5" s="1"/>
  <c r="L14" i="5"/>
  <c r="L17" i="5" s="1"/>
  <c r="K14" i="5"/>
  <c r="J14" i="5"/>
  <c r="J17" i="5" s="1"/>
  <c r="J20" i="5" s="1"/>
  <c r="I14" i="5"/>
  <c r="I17" i="5"/>
  <c r="I20" i="5" s="1"/>
  <c r="H14" i="5"/>
  <c r="G14" i="5"/>
  <c r="F14" i="5"/>
  <c r="F17" i="5"/>
  <c r="E14" i="5"/>
  <c r="E17" i="5" s="1"/>
  <c r="D14" i="5"/>
  <c r="D17" i="5" s="1"/>
  <c r="D20" i="5" s="1"/>
  <c r="C14" i="5"/>
  <c r="AH16" i="5"/>
  <c r="AH19" i="5" s="1"/>
  <c r="Z16" i="5"/>
  <c r="Z19" i="5" s="1"/>
  <c r="N16" i="5"/>
  <c r="N20" i="5" s="1"/>
  <c r="J16" i="5"/>
  <c r="B14" i="5"/>
  <c r="B16" i="5"/>
  <c r="B17" i="5"/>
  <c r="B20" i="5" s="1"/>
  <c r="C9" i="3"/>
  <c r="B9" i="3"/>
  <c r="B10" i="3"/>
  <c r="B21" i="3" s="1"/>
  <c r="B5" i="3" s="1"/>
  <c r="O6" i="3"/>
  <c r="N6" i="3"/>
  <c r="M6" i="3"/>
  <c r="L6" i="3"/>
  <c r="K6" i="3"/>
  <c r="J6" i="3"/>
  <c r="I6" i="3"/>
  <c r="H6" i="3"/>
  <c r="G6" i="3"/>
  <c r="F6" i="3"/>
  <c r="E6" i="3"/>
  <c r="D6" i="3"/>
  <c r="C6" i="3"/>
  <c r="C9" i="4"/>
  <c r="B9" i="4"/>
  <c r="B10" i="4"/>
  <c r="C10" i="4"/>
  <c r="N6" i="4"/>
  <c r="M6" i="4"/>
  <c r="L6" i="4"/>
  <c r="K6" i="4"/>
  <c r="J6" i="4"/>
  <c r="I6" i="4"/>
  <c r="H6" i="4"/>
  <c r="G6" i="4"/>
  <c r="F6" i="4"/>
  <c r="E6" i="4"/>
  <c r="D6" i="4"/>
  <c r="C6" i="4"/>
  <c r="E7" i="5"/>
  <c r="E16" i="5"/>
  <c r="I16" i="5"/>
  <c r="I19" i="5" s="1"/>
  <c r="M16" i="5"/>
  <c r="Q16" i="5"/>
  <c r="W16" i="5"/>
  <c r="W19" i="5"/>
  <c r="AA16" i="5"/>
  <c r="AA20" i="5" s="1"/>
  <c r="AC16" i="5"/>
  <c r="AE16" i="5"/>
  <c r="AE20" i="5" s="1"/>
  <c r="AI16" i="5"/>
  <c r="AK16" i="5"/>
  <c r="W20" i="5"/>
  <c r="Q20" i="5"/>
  <c r="C16" i="5"/>
  <c r="C17" i="5"/>
  <c r="C20" i="5" s="1"/>
  <c r="K16" i="5"/>
  <c r="K17" i="5"/>
  <c r="K19" i="5" s="1"/>
  <c r="X17" i="5"/>
  <c r="X16" i="5"/>
  <c r="X19" i="5"/>
  <c r="AK20" i="5"/>
  <c r="G17" i="5"/>
  <c r="G16" i="5"/>
  <c r="G19" i="5" s="1"/>
  <c r="O17" i="5"/>
  <c r="O16" i="5"/>
  <c r="O19" i="5" s="1"/>
  <c r="T16" i="5"/>
  <c r="T19" i="5" s="1"/>
  <c r="T17" i="5"/>
  <c r="T20" i="5" s="1"/>
  <c r="AB16" i="5"/>
  <c r="AB19" i="5" s="1"/>
  <c r="AF17" i="5"/>
  <c r="AF16" i="5"/>
  <c r="AF19" i="5" s="1"/>
  <c r="AJ17" i="5"/>
  <c r="AJ16" i="5"/>
  <c r="AJ20" i="5" s="1"/>
  <c r="C10" i="3"/>
  <c r="B19" i="5"/>
  <c r="D16" i="5"/>
  <c r="D19" i="5" s="1"/>
  <c r="H17" i="5"/>
  <c r="H16" i="5"/>
  <c r="P17" i="5"/>
  <c r="P16" i="5"/>
  <c r="P19" i="5" s="1"/>
  <c r="AG16" i="5"/>
  <c r="Y16" i="5"/>
  <c r="F16" i="5"/>
  <c r="S13" i="5"/>
  <c r="S14" i="5" s="1"/>
  <c r="B7" i="5"/>
  <c r="AC16" i="6"/>
  <c r="R16" i="6"/>
  <c r="L13" i="3"/>
  <c r="L16" i="3"/>
  <c r="AF20" i="5"/>
  <c r="X20" i="5"/>
  <c r="C19" i="5"/>
  <c r="AJ19" i="5"/>
  <c r="K20" i="5"/>
  <c r="I16" i="6" l="1"/>
  <c r="K17" i="6"/>
  <c r="U17" i="6"/>
  <c r="AH17" i="6"/>
  <c r="AA16" i="6"/>
  <c r="G16" i="6"/>
  <c r="B16" i="6"/>
  <c r="K16" i="6"/>
  <c r="Y17" i="6"/>
  <c r="C17" i="6"/>
  <c r="C20" i="6" s="1"/>
  <c r="S17" i="5"/>
  <c r="S16" i="5"/>
  <c r="S19" i="5" s="1"/>
  <c r="B6" i="3"/>
  <c r="B13" i="3" s="1"/>
  <c r="B16" i="3" s="1"/>
  <c r="F20" i="5"/>
  <c r="F19" i="5"/>
  <c r="G20" i="5"/>
  <c r="AK19" i="5"/>
  <c r="Y19" i="5"/>
  <c r="H20" i="5"/>
  <c r="H19" i="5"/>
  <c r="K19" i="6"/>
  <c r="L20" i="3"/>
  <c r="Y20" i="6"/>
  <c r="M20" i="5"/>
  <c r="M19" i="5"/>
  <c r="M13" i="3"/>
  <c r="M16" i="3" s="1"/>
  <c r="O13" i="3"/>
  <c r="O16" i="3" s="1"/>
  <c r="D13" i="3"/>
  <c r="D16" i="3" s="1"/>
  <c r="I15" i="3"/>
  <c r="I18" i="3" s="1"/>
  <c r="I19" i="3" s="1"/>
  <c r="L15" i="3"/>
  <c r="L18" i="3" s="1"/>
  <c r="L19" i="3" s="1"/>
  <c r="C13" i="3"/>
  <c r="C16" i="3" s="1"/>
  <c r="F13" i="3"/>
  <c r="F16" i="3" s="1"/>
  <c r="H15" i="3"/>
  <c r="H18" i="3" s="1"/>
  <c r="H19" i="3" s="1"/>
  <c r="C15" i="3"/>
  <c r="C18" i="3" s="1"/>
  <c r="C19" i="3" s="1"/>
  <c r="E15" i="3"/>
  <c r="E18" i="3" s="1"/>
  <c r="E19" i="3" s="1"/>
  <c r="D15" i="3"/>
  <c r="D18" i="3" s="1"/>
  <c r="D19" i="3" s="1"/>
  <c r="G13" i="3"/>
  <c r="G16" i="3" s="1"/>
  <c r="K13" i="3"/>
  <c r="K16" i="3" s="1"/>
  <c r="N13" i="3"/>
  <c r="I13" i="3"/>
  <c r="I16" i="3" s="1"/>
  <c r="H13" i="3"/>
  <c r="H16" i="3" s="1"/>
  <c r="K15" i="3"/>
  <c r="K18" i="3" s="1"/>
  <c r="K19" i="3" s="1"/>
  <c r="J13" i="3"/>
  <c r="J16" i="3" s="1"/>
  <c r="F15" i="3"/>
  <c r="F18" i="3" s="1"/>
  <c r="F19" i="3" s="1"/>
  <c r="E19" i="5"/>
  <c r="E20" i="5"/>
  <c r="J15" i="3"/>
  <c r="J18" i="3" s="1"/>
  <c r="J19" i="3" s="1"/>
  <c r="E13" i="3"/>
  <c r="E16" i="3" s="1"/>
  <c r="AC20" i="5"/>
  <c r="AC19" i="5"/>
  <c r="P20" i="5"/>
  <c r="AA19" i="5"/>
  <c r="J19" i="5"/>
  <c r="AD20" i="5"/>
  <c r="AD19" i="5"/>
  <c r="AJ16" i="6"/>
  <c r="AB16" i="6"/>
  <c r="AB19" i="6" s="1"/>
  <c r="T16" i="6"/>
  <c r="T19" i="6" s="1"/>
  <c r="M17" i="6"/>
  <c r="AD17" i="6"/>
  <c r="E16" i="6"/>
  <c r="AC17" i="6"/>
  <c r="AC20" i="6" s="1"/>
  <c r="W17" i="6"/>
  <c r="AE16" i="6"/>
  <c r="AE19" i="6" s="1"/>
  <c r="Q17" i="6"/>
  <c r="AB17" i="6"/>
  <c r="O17" i="6"/>
  <c r="AG17" i="6"/>
  <c r="AG16" i="6"/>
  <c r="AG19" i="6" s="1"/>
  <c r="AA17" i="6"/>
  <c r="AI16" i="6"/>
  <c r="Z17" i="6"/>
  <c r="D16" i="6"/>
  <c r="AK17" i="6"/>
  <c r="AK20" i="6" s="1"/>
  <c r="AE17" i="6"/>
  <c r="Z16" i="6"/>
  <c r="H16" i="6"/>
  <c r="H19" i="6" s="1"/>
  <c r="AI17" i="6"/>
  <c r="L17" i="6"/>
  <c r="AF16" i="6"/>
  <c r="AF19" i="6" s="1"/>
  <c r="V16" i="6"/>
  <c r="B17" i="6"/>
  <c r="B20" i="6" s="1"/>
  <c r="V17" i="6"/>
  <c r="F7" i="6"/>
  <c r="AK16" i="6"/>
  <c r="F17" i="6"/>
  <c r="J17" i="6"/>
  <c r="T17" i="6"/>
  <c r="X16" i="6"/>
  <c r="O16" i="6"/>
  <c r="AD16" i="6"/>
  <c r="P17" i="6"/>
  <c r="P20" i="6" s="1"/>
  <c r="L16" i="6"/>
  <c r="L19" i="6" s="1"/>
  <c r="N17" i="6"/>
  <c r="N20" i="6" s="1"/>
  <c r="F16" i="6"/>
  <c r="D17" i="6"/>
  <c r="H17" i="6"/>
  <c r="E17" i="6"/>
  <c r="E20" i="6" s="1"/>
  <c r="AH16" i="6"/>
  <c r="P16" i="6"/>
  <c r="J16" i="6"/>
  <c r="J19" i="6" s="1"/>
  <c r="W16" i="6"/>
  <c r="W19" i="6" s="1"/>
  <c r="G17" i="6"/>
  <c r="N16" i="6"/>
  <c r="R17" i="6"/>
  <c r="Q16" i="6"/>
  <c r="Q19" i="6" s="1"/>
  <c r="X17" i="6"/>
  <c r="U16" i="6"/>
  <c r="U19" i="6" s="1"/>
  <c r="M16" i="6"/>
  <c r="AJ17" i="6"/>
  <c r="AF17" i="6"/>
  <c r="Y16" i="6"/>
  <c r="I17" i="6"/>
  <c r="B6" i="6"/>
  <c r="AG19" i="5"/>
  <c r="AG20" i="5"/>
  <c r="I13" i="4"/>
  <c r="I15" i="4" s="1"/>
  <c r="E13" i="4"/>
  <c r="E15" i="4" s="1"/>
  <c r="M13" i="4"/>
  <c r="M15" i="4" s="1"/>
  <c r="H13" i="4"/>
  <c r="H15" i="4" s="1"/>
  <c r="D13" i="4"/>
  <c r="K13" i="4"/>
  <c r="G13" i="4"/>
  <c r="C13" i="4"/>
  <c r="C15" i="4" s="1"/>
  <c r="L13" i="4"/>
  <c r="L15" i="4" s="1"/>
  <c r="F13" i="4"/>
  <c r="F15" i="4" s="1"/>
  <c r="N13" i="4"/>
  <c r="N15" i="4" s="1"/>
  <c r="J13" i="4"/>
  <c r="B21" i="4"/>
  <c r="B5" i="4" s="1"/>
  <c r="B6" i="4" s="1"/>
  <c r="B13" i="4" s="1"/>
  <c r="B15" i="4" s="1"/>
  <c r="AI19" i="5"/>
  <c r="O20" i="5"/>
  <c r="AE19" i="5"/>
  <c r="M16" i="4"/>
  <c r="M20" i="4" s="1"/>
  <c r="L16" i="5"/>
  <c r="L19" i="5" s="1"/>
  <c r="N16" i="4"/>
  <c r="N20" i="4" s="1"/>
  <c r="N19" i="5"/>
  <c r="V17" i="5"/>
  <c r="V20" i="5" s="1"/>
  <c r="R16" i="5"/>
  <c r="U16" i="5"/>
  <c r="U19" i="5" s="1"/>
  <c r="H16" i="4"/>
  <c r="H20" i="4" s="1"/>
  <c r="U20" i="6" l="1"/>
  <c r="G19" i="6"/>
  <c r="Z19" i="6"/>
  <c r="AH19" i="6"/>
  <c r="AD19" i="6"/>
  <c r="AJ19" i="6"/>
  <c r="G20" i="6"/>
  <c r="O20" i="6"/>
  <c r="V19" i="6"/>
  <c r="I20" i="6"/>
  <c r="X19" i="6"/>
  <c r="AI20" i="6"/>
  <c r="C19" i="6"/>
  <c r="Y19" i="6"/>
  <c r="M19" i="6"/>
  <c r="D19" i="6"/>
  <c r="F20" i="6"/>
  <c r="K20" i="6"/>
  <c r="G15" i="3"/>
  <c r="G18" i="3" s="1"/>
  <c r="G19" i="3" s="1"/>
  <c r="AG20" i="6"/>
  <c r="L16" i="4"/>
  <c r="L20" i="4" s="1"/>
  <c r="C16" i="4"/>
  <c r="C20" i="4" s="1"/>
  <c r="K15" i="4"/>
  <c r="K16" i="4"/>
  <c r="K20" i="4" s="1"/>
  <c r="D15" i="4"/>
  <c r="D18" i="4" s="1"/>
  <c r="D19" i="4" s="1"/>
  <c r="D16" i="4"/>
  <c r="H18" i="4"/>
  <c r="H19" i="4" s="1"/>
  <c r="P19" i="6"/>
  <c r="T20" i="6"/>
  <c r="H20" i="3"/>
  <c r="F20" i="3"/>
  <c r="B16" i="4"/>
  <c r="B20" i="4" s="1"/>
  <c r="I16" i="4"/>
  <c r="I20" i="4" s="1"/>
  <c r="AF20" i="6"/>
  <c r="J20" i="6"/>
  <c r="AE20" i="6"/>
  <c r="W20" i="6"/>
  <c r="I20" i="3"/>
  <c r="C20" i="3"/>
  <c r="V19" i="5"/>
  <c r="S20" i="5"/>
  <c r="AA20" i="6"/>
  <c r="AA19" i="6"/>
  <c r="R20" i="6"/>
  <c r="R19" i="6"/>
  <c r="N19" i="6"/>
  <c r="L20" i="6"/>
  <c r="O19" i="6"/>
  <c r="AB20" i="6"/>
  <c r="O15" i="3"/>
  <c r="O18" i="3" s="1"/>
  <c r="O19" i="3" s="1"/>
  <c r="AH20" i="6"/>
  <c r="G20" i="3"/>
  <c r="B7" i="6"/>
  <c r="S13" i="6"/>
  <c r="S14" i="6" s="1"/>
  <c r="R19" i="5"/>
  <c r="R20" i="5"/>
  <c r="E18" i="4"/>
  <c r="E19" i="4" s="1"/>
  <c r="AK19" i="6"/>
  <c r="E19" i="6"/>
  <c r="M15" i="3"/>
  <c r="M18" i="3" s="1"/>
  <c r="M19" i="3" s="1"/>
  <c r="B15" i="3"/>
  <c r="B18" i="3" s="1"/>
  <c r="B19" i="3" s="1"/>
  <c r="E16" i="4"/>
  <c r="E20" i="4" s="1"/>
  <c r="AJ20" i="6"/>
  <c r="U20" i="5"/>
  <c r="H20" i="6"/>
  <c r="J15" i="4"/>
  <c r="J16" i="4"/>
  <c r="J20" i="4" s="1"/>
  <c r="D20" i="6"/>
  <c r="Z20" i="6"/>
  <c r="AD20" i="6"/>
  <c r="AC19" i="6"/>
  <c r="N16" i="3"/>
  <c r="N20" i="3" s="1"/>
  <c r="N15" i="3"/>
  <c r="L20" i="5"/>
  <c r="O20" i="3"/>
  <c r="G15" i="4"/>
  <c r="G16" i="4"/>
  <c r="G20" i="4" s="1"/>
  <c r="J20" i="3"/>
  <c r="Q20" i="6"/>
  <c r="M18" i="4"/>
  <c r="M19" i="4" s="1"/>
  <c r="F16" i="4"/>
  <c r="F20" i="4" s="1"/>
  <c r="N18" i="4"/>
  <c r="N19" i="4" s="1"/>
  <c r="B19" i="6"/>
  <c r="X20" i="6"/>
  <c r="F19" i="6"/>
  <c r="V20" i="6"/>
  <c r="AI19" i="6"/>
  <c r="M20" i="6"/>
  <c r="E20" i="3"/>
  <c r="K20" i="3"/>
  <c r="D20" i="3"/>
  <c r="I19" i="6"/>
  <c r="C18" i="4" l="1"/>
  <c r="C19" i="4" s="1"/>
  <c r="G18" i="4"/>
  <c r="G19" i="4" s="1"/>
  <c r="J18" i="4"/>
  <c r="J19" i="4" s="1"/>
  <c r="S16" i="6"/>
  <c r="S17" i="6"/>
  <c r="K18" i="4"/>
  <c r="K19" i="4" s="1"/>
  <c r="M20" i="3"/>
  <c r="L18" i="4"/>
  <c r="L19" i="4" s="1"/>
  <c r="F18" i="4"/>
  <c r="F19" i="4" s="1"/>
  <c r="B18" i="4"/>
  <c r="B19" i="4" s="1"/>
  <c r="I18" i="4"/>
  <c r="I19" i="4" s="1"/>
  <c r="N18" i="3"/>
  <c r="N19" i="3" s="1"/>
  <c r="D20" i="4"/>
  <c r="B20" i="3"/>
  <c r="S19" i="6" l="1"/>
  <c r="S20" i="6"/>
</calcChain>
</file>

<file path=xl/sharedStrings.xml><?xml version="1.0" encoding="utf-8"?>
<sst xmlns="http://schemas.openxmlformats.org/spreadsheetml/2006/main" count="110" uniqueCount="48">
  <si>
    <t>R</t>
  </si>
  <si>
    <t>f</t>
  </si>
  <si>
    <t>2Pi</t>
  </si>
  <si>
    <t>Konstanty</t>
  </si>
  <si>
    <t>Re(Au)</t>
  </si>
  <si>
    <t>Im(Au)</t>
  </si>
  <si>
    <t>Jmenovatel</t>
  </si>
  <si>
    <t>(f)2</t>
  </si>
  <si>
    <t>Zadání</t>
  </si>
  <si>
    <t>Mocniny</t>
  </si>
  <si>
    <t>Výpočty</t>
  </si>
  <si>
    <t>Absol(Au)</t>
  </si>
  <si>
    <t>Fáze</t>
  </si>
  <si>
    <t>Zisk [dB]</t>
  </si>
  <si>
    <t>f m [Hz]</t>
  </si>
  <si>
    <t>L</t>
  </si>
  <si>
    <t>Tau=L/R</t>
  </si>
  <si>
    <t>Integrační článek RC</t>
  </si>
  <si>
    <t>Zadání:</t>
  </si>
  <si>
    <t>W</t>
  </si>
  <si>
    <t>F</t>
  </si>
  <si>
    <r>
      <t>µ</t>
    </r>
    <r>
      <rPr>
        <sz val="12"/>
        <rFont val="Times New Roman CE"/>
        <charset val="238"/>
      </rPr>
      <t>F</t>
    </r>
  </si>
  <si>
    <t>Mezní kmitočet:</t>
  </si>
  <si>
    <r>
      <t>1 / 2</t>
    </r>
    <r>
      <rPr>
        <sz val="12"/>
        <rFont val="Symbol"/>
        <family val="1"/>
        <charset val="2"/>
      </rPr>
      <t>p * t</t>
    </r>
  </si>
  <si>
    <t>Časová konstanta:</t>
  </si>
  <si>
    <t>R * C</t>
  </si>
  <si>
    <t>kHz</t>
  </si>
  <si>
    <t>fm =</t>
  </si>
  <si>
    <t>t =</t>
  </si>
  <si>
    <r>
      <t>µ</t>
    </r>
    <r>
      <rPr>
        <b/>
        <sz val="12"/>
        <rFont val="Times New Roman CE"/>
        <charset val="238"/>
      </rPr>
      <t>s</t>
    </r>
  </si>
  <si>
    <t>Sledované kmitočty:</t>
  </si>
  <si>
    <t>w</t>
  </si>
  <si>
    <t>Přenos:</t>
  </si>
  <si>
    <t>Au</t>
  </si>
  <si>
    <t>Přenosové charakteristiky</t>
  </si>
  <si>
    <t>V komplexní rovině</t>
  </si>
  <si>
    <t>Au [dB]</t>
  </si>
  <si>
    <r>
      <t>j</t>
    </r>
    <r>
      <rPr>
        <b/>
        <sz val="12"/>
        <rFont val="Times New Roman CE"/>
        <charset val="238"/>
      </rPr>
      <t xml:space="preserve"> [°]</t>
    </r>
  </si>
  <si>
    <t>V logaritmických souřadnicích</t>
  </si>
  <si>
    <t xml:space="preserve">R = </t>
  </si>
  <si>
    <t xml:space="preserve">C = </t>
  </si>
  <si>
    <r>
      <t>(</t>
    </r>
    <r>
      <rPr>
        <sz val="12"/>
        <rFont val="Symbol"/>
        <family val="1"/>
        <charset val="2"/>
      </rPr>
      <t>wt</t>
    </r>
    <r>
      <rPr>
        <sz val="12"/>
        <rFont val="Times New Roman CE"/>
        <charset val="238"/>
      </rPr>
      <t>)</t>
    </r>
    <r>
      <rPr>
        <vertAlign val="superscript"/>
        <sz val="12"/>
        <rFont val="Times New Roman CE"/>
        <charset val="238"/>
      </rPr>
      <t>2</t>
    </r>
    <r>
      <rPr>
        <sz val="12"/>
        <rFont val="Times New Roman CE"/>
        <charset val="238"/>
      </rPr>
      <t>/(1+(</t>
    </r>
    <r>
      <rPr>
        <sz val="12"/>
        <rFont val="Symbol"/>
        <family val="1"/>
        <charset val="2"/>
      </rPr>
      <t>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Symbol"/>
        <family val="1"/>
        <charset val="2"/>
      </rPr>
      <t>)</t>
    </r>
    <r>
      <rPr>
        <sz val="12"/>
        <rFont val="Times New Roman CE"/>
        <charset val="238"/>
      </rPr>
      <t xml:space="preserve">      + j(</t>
    </r>
    <r>
      <rPr>
        <sz val="12"/>
        <rFont val="Symbol"/>
        <family val="1"/>
        <charset val="2"/>
      </rPr>
      <t>wt)/(1+(wt)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Times New Roman CE"/>
        <charset val="238"/>
      </rPr>
      <t>)</t>
    </r>
  </si>
  <si>
    <t>Hz</t>
  </si>
  <si>
    <t>s</t>
  </si>
  <si>
    <r>
      <t>1/(1+(</t>
    </r>
    <r>
      <rPr>
        <sz val="12"/>
        <rFont val="Symbol"/>
        <family val="1"/>
        <charset val="2"/>
      </rPr>
      <t>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Symbol"/>
        <family val="1"/>
        <charset val="2"/>
      </rPr>
      <t>)</t>
    </r>
    <r>
      <rPr>
        <sz val="12"/>
        <rFont val="Times New Roman CE"/>
        <charset val="238"/>
      </rPr>
      <t xml:space="preserve">      - j(</t>
    </r>
    <r>
      <rPr>
        <sz val="12"/>
        <rFont val="Symbol"/>
        <family val="1"/>
        <charset val="2"/>
      </rPr>
      <t>wt)/(1+(wt)</t>
    </r>
    <r>
      <rPr>
        <vertAlign val="superscript"/>
        <sz val="12"/>
        <rFont val="Symbol"/>
        <family val="1"/>
        <charset val="2"/>
      </rPr>
      <t>2</t>
    </r>
    <r>
      <rPr>
        <sz val="12"/>
        <rFont val="Times New Roman CE"/>
        <charset val="238"/>
      </rPr>
      <t>)</t>
    </r>
  </si>
  <si>
    <t>derivační článek RC</t>
  </si>
  <si>
    <t>Integrační článek</t>
  </si>
  <si>
    <t>Derivační článek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</si>
</sst>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E+00"/>
    <numFmt numFmtId="167" formatCode="0E+00"/>
    <numFmt numFmtId="168" formatCode="#,##0.0"/>
    <numFmt numFmtId="169" formatCode="#,##0.000000000"/>
  </numFmts>
  <fonts count="15" x14ac:knownFonts="1">
    <font>
      <sz val="12"/>
      <name val="Times New Roman CE"/>
      <charset val="238"/>
    </font>
    <font>
      <b/>
      <sz val="12"/>
      <name val="Times New Roman CE"/>
      <family val="1"/>
      <charset val="238"/>
    </font>
    <font>
      <b/>
      <sz val="16"/>
      <name val="Times New Roman CE"/>
      <family val="1"/>
      <charset val="238"/>
    </font>
    <font>
      <sz val="16"/>
      <name val="Times New Roman CE"/>
      <family val="1"/>
      <charset val="238"/>
    </font>
    <font>
      <b/>
      <sz val="12"/>
      <name val="Times New Roman CE"/>
      <charset val="238"/>
    </font>
    <font>
      <sz val="12"/>
      <name val="Symbol"/>
      <family val="1"/>
      <charset val="2"/>
    </font>
    <font>
      <sz val="12"/>
      <name val="Arial"/>
      <charset val="238"/>
    </font>
    <font>
      <b/>
      <sz val="12"/>
      <name val="Symbol"/>
      <family val="1"/>
      <charset val="2"/>
    </font>
    <font>
      <b/>
      <sz val="12"/>
      <name val="Arial"/>
      <charset val="238"/>
    </font>
    <font>
      <b/>
      <sz val="12"/>
      <color indexed="10"/>
      <name val="Times New Roman CE"/>
      <charset val="238"/>
    </font>
    <font>
      <b/>
      <sz val="16"/>
      <name val="Times New Roman CE"/>
      <charset val="238"/>
    </font>
    <font>
      <sz val="12"/>
      <color indexed="12"/>
      <name val="Times New Roman CE"/>
      <charset val="238"/>
    </font>
    <font>
      <b/>
      <sz val="12"/>
      <color indexed="12"/>
      <name val="Times New Roman CE"/>
      <charset val="238"/>
    </font>
    <font>
      <vertAlign val="superscript"/>
      <sz val="12"/>
      <name val="Times New Roman CE"/>
      <charset val="238"/>
    </font>
    <font>
      <vertAlign val="superscript"/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1" fontId="0" fillId="0" borderId="0" xfId="0" applyNumberFormat="1"/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9" fontId="0" fillId="0" borderId="0" xfId="0" applyNumberForma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center"/>
    </xf>
    <xf numFmtId="11" fontId="4" fillId="0" borderId="0" xfId="0" applyNumberFormat="1" applyFon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66" fontId="9" fillId="0" borderId="0" xfId="0" applyNumberFormat="1" applyFont="1"/>
    <xf numFmtId="3" fontId="0" fillId="0" borderId="0" xfId="0" applyNumberForma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10" fillId="0" borderId="0" xfId="0" applyFont="1"/>
    <xf numFmtId="11" fontId="4" fillId="0" borderId="0" xfId="0" applyNumberFormat="1" applyFont="1" applyAlignment="1">
      <alignment horizontal="left"/>
    </xf>
    <xf numFmtId="166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1" fillId="0" borderId="0" xfId="0" applyFont="1"/>
    <xf numFmtId="165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8" fontId="9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9828052762439E-2"/>
          <c:y val="5.4054108926419694E-2"/>
          <c:w val="0.88752733481781776"/>
          <c:h val="0.893971801475402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int'!$B$16:$AK$16</c:f>
              <c:numCache>
                <c:formatCode>0.00000</c:formatCode>
                <c:ptCount val="36"/>
                <c:pt idx="0">
                  <c:v>1</c:v>
                </c:pt>
                <c:pt idx="1">
                  <c:v>0.99999999747338131</c:v>
                </c:pt>
                <c:pt idx="2">
                  <c:v>0.99999998989352512</c:v>
                </c:pt>
                <c:pt idx="3">
                  <c:v>0.99999993683453581</c:v>
                </c:pt>
                <c:pt idx="4">
                  <c:v>0.99999974733819108</c:v>
                </c:pt>
                <c:pt idx="5">
                  <c:v>0.99999898935353082</c:v>
                </c:pt>
                <c:pt idx="6">
                  <c:v>0.99999368349308182</c:v>
                </c:pt>
                <c:pt idx="7">
                  <c:v>0.9999747344510973</c:v>
                </c:pt>
                <c:pt idx="8">
                  <c:v>0.99989894546398417</c:v>
                </c:pt>
                <c:pt idx="9">
                  <c:v>0.9993687440541037</c:v>
                </c:pt>
                <c:pt idx="10">
                  <c:v>0.99747974898672731</c:v>
                </c:pt>
                <c:pt idx="11">
                  <c:v>0.98999464397290515</c:v>
                </c:pt>
                <c:pt idx="12">
                  <c:v>0.94058735910988811</c:v>
                </c:pt>
                <c:pt idx="13">
                  <c:v>0.79830002159339719</c:v>
                </c:pt>
                <c:pt idx="14">
                  <c:v>0.70077155272684977</c:v>
                </c:pt>
                <c:pt idx="15">
                  <c:v>0.60723297271708754</c:v>
                </c:pt>
                <c:pt idx="16">
                  <c:v>0.54986613118951488</c:v>
                </c:pt>
                <c:pt idx="17">
                  <c:v>0.49974645705711274</c:v>
                </c:pt>
                <c:pt idx="18">
                  <c:v>0.49735222342032864</c:v>
                </c:pt>
                <c:pt idx="19">
                  <c:v>0.44986613842987427</c:v>
                </c:pt>
                <c:pt idx="20">
                  <c:v>0.38772663673915136</c:v>
                </c:pt>
                <c:pt idx="21">
                  <c:v>0.30544079980005856</c:v>
                </c:pt>
                <c:pt idx="22">
                  <c:v>0.13667649849760904</c:v>
                </c:pt>
                <c:pt idx="23">
                  <c:v>3.807176084762063E-2</c:v>
                </c:pt>
                <c:pt idx="24">
                  <c:v>9.7977020385562764E-3</c:v>
                </c:pt>
                <c:pt idx="25">
                  <c:v>1.5806411127169302E-3</c:v>
                </c:pt>
                <c:pt idx="26">
                  <c:v>3.95629289119065E-4</c:v>
                </c:pt>
                <c:pt idx="27">
                  <c:v>9.8936678965741515E-5</c:v>
                </c:pt>
                <c:pt idx="28">
                  <c:v>1.5831184313750719E-5</c:v>
                </c:pt>
                <c:pt idx="29">
                  <c:v>3.9578430714450418E-6</c:v>
                </c:pt>
                <c:pt idx="30">
                  <c:v>9.8946370496781229E-7</c:v>
                </c:pt>
                <c:pt idx="31">
                  <c:v>1.583143243777235E-7</c:v>
                </c:pt>
                <c:pt idx="32">
                  <c:v>3.9578585793823678E-8</c:v>
                </c:pt>
                <c:pt idx="33">
                  <c:v>9.8946467421680134E-9</c:v>
                </c:pt>
                <c:pt idx="34">
                  <c:v>1.5831434919051837E-9</c:v>
                </c:pt>
                <c:pt idx="35">
                  <c:v>3.9578587344623527E-10</c:v>
                </c:pt>
              </c:numCache>
            </c:numRef>
          </c:xVal>
          <c:yVal>
            <c:numRef>
              <c:f>'RC int'!$B$17:$AK$17</c:f>
              <c:numCache>
                <c:formatCode>0.00000</c:formatCode>
                <c:ptCount val="36"/>
                <c:pt idx="0">
                  <c:v>-5.0265482457436694E-9</c:v>
                </c:pt>
                <c:pt idx="1">
                  <c:v>-5.0265482330434992E-5</c:v>
                </c:pt>
                <c:pt idx="2">
                  <c:v>-1.0053096389885972E-4</c:v>
                </c:pt>
                <c:pt idx="3">
                  <c:v>-2.5132739641197082E-4</c:v>
                </c:pt>
                <c:pt idx="4">
                  <c:v>-5.0265469757268977E-4</c:v>
                </c:pt>
                <c:pt idx="5">
                  <c:v>-1.0053086331360866E-3</c:v>
                </c:pt>
                <c:pt idx="6">
                  <c:v>-2.5132582477584505E-3</c:v>
                </c:pt>
                <c:pt idx="7">
                  <c:v>-5.0264212472431553E-3</c:v>
                </c:pt>
                <c:pt idx="8">
                  <c:v>-1.0052080580485871E-2</c:v>
                </c:pt>
                <c:pt idx="9">
                  <c:v>-2.5116876036381047E-2</c:v>
                </c:pt>
                <c:pt idx="10">
                  <c:v>-5.0138800824340697E-2</c:v>
                </c:pt>
                <c:pt idx="11">
                  <c:v>-9.9525116819152701E-2</c:v>
                </c:pt>
                <c:pt idx="12">
                  <c:v>-0.23639538699512394</c:v>
                </c:pt>
                <c:pt idx="13">
                  <c:v>-0.4012693573117424</c:v>
                </c:pt>
                <c:pt idx="14">
                  <c:v>-0.45792006247340783</c:v>
                </c:pt>
                <c:pt idx="15">
                  <c:v>-0.48836573340300637</c:v>
                </c:pt>
                <c:pt idx="16">
                  <c:v>-0.49750715468241263</c:v>
                </c:pt>
                <c:pt idx="17">
                  <c:v>-0.49999993571597195</c:v>
                </c:pt>
                <c:pt idx="18">
                  <c:v>-0.49999298923003332</c:v>
                </c:pt>
                <c:pt idx="19">
                  <c:v>-0.49748024676771591</c:v>
                </c:pt>
                <c:pt idx="20">
                  <c:v>-0.48723166143231861</c:v>
                </c:pt>
                <c:pt idx="21">
                  <c:v>-0.46059387492405834</c:v>
                </c:pt>
                <c:pt idx="22">
                  <c:v>-0.34350550687877207</c:v>
                </c:pt>
                <c:pt idx="23">
                  <c:v>-0.19136954270098</c:v>
                </c:pt>
                <c:pt idx="24">
                  <c:v>-9.849724398844846E-2</c:v>
                </c:pt>
                <c:pt idx="25">
                  <c:v>-3.9725844061388037E-2</c:v>
                </c:pt>
                <c:pt idx="26">
                  <c:v>-1.9886497091862514E-2</c:v>
                </c:pt>
                <c:pt idx="27">
                  <c:v>-9.9461998018990517E-3</c:v>
                </c:pt>
                <c:pt idx="28">
                  <c:v>-3.9788105870164191E-3</c:v>
                </c:pt>
                <c:pt idx="29">
                  <c:v>-1.9894289147700814E-3</c:v>
                </c:pt>
                <c:pt idx="30">
                  <c:v>-9.9471741008659771E-4</c:v>
                </c:pt>
                <c:pt idx="31">
                  <c:v>-3.978872947384701E-4</c:v>
                </c:pt>
                <c:pt idx="32">
                  <c:v>-1.9894367099095972E-4</c:v>
                </c:pt>
                <c:pt idx="33">
                  <c:v>-9.9471838448195879E-5</c:v>
                </c:pt>
                <c:pt idx="34">
                  <c:v>-3.9788735709982545E-5</c:v>
                </c:pt>
                <c:pt idx="35">
                  <c:v>-1.9894367878613002E-5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6-4960-A98E-464AA0EA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23104"/>
        <c:axId val="1"/>
      </c:scatterChart>
      <c:valAx>
        <c:axId val="1075323104"/>
        <c:scaling>
          <c:orientation val="minMax"/>
          <c:max val="1"/>
          <c:min val="-1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23104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7491289198607"/>
          <c:y val="0.13846223188217088"/>
          <c:w val="0.74564459930313587"/>
          <c:h val="0.728208775084009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der'!$C$20:$O$20</c:f>
              <c:numCache>
                <c:formatCode>0.0</c:formatCode>
                <c:ptCount val="13"/>
                <c:pt idx="0">
                  <c:v>89.999999996400007</c:v>
                </c:pt>
                <c:pt idx="1">
                  <c:v>89.999964000000006</c:v>
                </c:pt>
                <c:pt idx="2">
                  <c:v>89.999640000000014</c:v>
                </c:pt>
                <c:pt idx="3">
                  <c:v>89.996400000004741</c:v>
                </c:pt>
                <c:pt idx="4">
                  <c:v>89.964000004737414</c:v>
                </c:pt>
                <c:pt idx="5">
                  <c:v>89.6400047372979</c:v>
                </c:pt>
                <c:pt idx="6">
                  <c:v>86.404726220131835</c:v>
                </c:pt>
                <c:pt idx="7">
                  <c:v>57.858092364657935</c:v>
                </c:pt>
                <c:pt idx="8">
                  <c:v>9.0430610790376882</c:v>
                </c:pt>
                <c:pt idx="9">
                  <c:v>0.91181366961382937</c:v>
                </c:pt>
                <c:pt idx="10">
                  <c:v>9.1188988283354117E-2</c:v>
                </c:pt>
                <c:pt idx="11">
                  <c:v>9.1189064508155337E-3</c:v>
                </c:pt>
                <c:pt idx="12">
                  <c:v>9.1189065270404484E-4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7-4190-BB7E-B1040D53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49760"/>
        <c:axId val="1"/>
      </c:lineChart>
      <c:catAx>
        <c:axId val="10723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497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27777777777779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644214687547514E-2"/>
          <c:y val="0.15113902193933978"/>
          <c:w val="0.85587262972697065"/>
          <c:h val="0.79710306091295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int'!$A$19</c:f>
              <c:strCache>
                <c:ptCount val="1"/>
                <c:pt idx="0">
                  <c:v>Au [dB]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int'!$B$13:$Z$13</c:f>
              <c:numCache>
                <c:formatCode>#,##0</c:formatCode>
                <c:ptCount val="25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</c:numCache>
            </c:numRef>
          </c:xVal>
          <c:yVal>
            <c:numRef>
              <c:f>'RC int'!$C$19:$Z$19</c:f>
              <c:numCache>
                <c:formatCode>0.0E+00</c:formatCode>
                <c:ptCount val="24"/>
                <c:pt idx="0">
                  <c:v>-1.0972965565217526E-8</c:v>
                </c:pt>
                <c:pt idx="1">
                  <c:v>-4.3891863308371072E-8</c:v>
                </c:pt>
                <c:pt idx="2">
                  <c:v>-2.7432413364583826E-7</c:v>
                </c:pt>
                <c:pt idx="3">
                  <c:v>-1.0972964332387055E-6</c:v>
                </c:pt>
                <c:pt idx="4">
                  <c:v>-4.3891840651518217E-6</c:v>
                </c:pt>
                <c:pt idx="5">
                  <c:v>-2.7432327633425711E-5</c:v>
                </c:pt>
                <c:pt idx="6">
                  <c:v>-1.0972827088484521E-4</c:v>
                </c:pt>
                <c:pt idx="7">
                  <c:v>-4.3889645024225898E-4</c:v>
                </c:pt>
                <c:pt idx="8">
                  <c:v>-2.7423754011987418E-3</c:v>
                </c:pt>
                <c:pt idx="9">
                  <c:v>-1.0959126763965689E-2</c:v>
                </c:pt>
                <c:pt idx="10">
                  <c:v>-4.3671549977071011E-2</c:v>
                </c:pt>
                <c:pt idx="11">
                  <c:v>-0.26600862189675595</c:v>
                </c:pt>
                <c:pt idx="12">
                  <c:v>-0.97833858981619315</c:v>
                </c:pt>
                <c:pt idx="13" formatCode="0.00000">
                  <c:v>-1.5442353632700689</c:v>
                </c:pt>
                <c:pt idx="14" formatCode="0.00000">
                  <c:v>-2.1664465430576878</c:v>
                </c:pt>
                <c:pt idx="15" formatCode="0.00000">
                  <c:v>-2.59743029709814</c:v>
                </c:pt>
                <c:pt idx="16">
                  <c:v>-3.0125027612130091</c:v>
                </c:pt>
                <c:pt idx="17">
                  <c:v>-3.0333593619813417</c:v>
                </c:pt>
                <c:pt idx="18" formatCode="0.00000">
                  <c:v>-3.4691669509070993</c:v>
                </c:pt>
                <c:pt idx="19" formatCode="0.00000">
                  <c:v>-4.1147436202747096</c:v>
                </c:pt>
                <c:pt idx="20" formatCode="0.00000">
                  <c:v>-5.1507295174409204</c:v>
                </c:pt>
                <c:pt idx="21">
                  <c:v>-8.6430615588034048</c:v>
                </c:pt>
                <c:pt idx="22">
                  <c:v>-14.193970362741473</c:v>
                </c:pt>
                <c:pt idx="23">
                  <c:v>-20.088757721646925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5-46F2-867A-FB783734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61808"/>
        <c:axId val="1"/>
      </c:scatterChart>
      <c:valAx>
        <c:axId val="1075761808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1E-3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761808"/>
        <c:crossesAt val="1"/>
        <c:crossBetween val="midCat"/>
        <c:majorUnit val="3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1688654353562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256428600812373"/>
          <c:y val="0.18012458779072002"/>
          <c:w val="0.85164987488888455"/>
          <c:h val="0.76811749506157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int'!$A$20</c:f>
              <c:strCache>
                <c:ptCount val="1"/>
                <c:pt idx="0">
                  <c:v>j [°]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int'!$B$13:$AK$13</c:f>
              <c:numCache>
                <c:formatCode>#,##0</c:formatCode>
                <c:ptCount val="36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19904.458598726109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1000000</c:v>
                </c:pt>
                <c:pt idx="27">
                  <c:v>2000000</c:v>
                </c:pt>
                <c:pt idx="28">
                  <c:v>5000000</c:v>
                </c:pt>
                <c:pt idx="29">
                  <c:v>10000000</c:v>
                </c:pt>
                <c:pt idx="30">
                  <c:v>20000000</c:v>
                </c:pt>
                <c:pt idx="31">
                  <c:v>50000000</c:v>
                </c:pt>
                <c:pt idx="32">
                  <c:v>100000000</c:v>
                </c:pt>
                <c:pt idx="33">
                  <c:v>200000000</c:v>
                </c:pt>
                <c:pt idx="34">
                  <c:v>500000000</c:v>
                </c:pt>
                <c:pt idx="35">
                  <c:v>1000000000</c:v>
                </c:pt>
              </c:numCache>
            </c:numRef>
          </c:xVal>
          <c:yVal>
            <c:numRef>
              <c:f>'RC int'!$B$20:$AK$20</c:f>
              <c:numCache>
                <c:formatCode>0.0</c:formatCode>
                <c:ptCount val="36"/>
                <c:pt idx="0">
                  <c:v>-2.8799999999999998E-7</c:v>
                </c:pt>
                <c:pt idx="1">
                  <c:v>-2.8799999975744469E-3</c:v>
                </c:pt>
                <c:pt idx="2">
                  <c:v>-5.7599999805955692E-3</c:v>
                </c:pt>
                <c:pt idx="3">
                  <c:v>-1.4399999696805766E-2</c:v>
                </c:pt>
                <c:pt idx="4">
                  <c:v>-2.8799997574446391E-2</c:v>
                </c:pt>
                <c:pt idx="5">
                  <c:v>-5.7599980595579948E-2</c:v>
                </c:pt>
                <c:pt idx="6">
                  <c:v>-0.14399969680690189</c:v>
                </c:pt>
                <c:pt idx="7">
                  <c:v>-0.28799757448279251</c:v>
                </c:pt>
                <c:pt idx="8">
                  <c:v>-0.57598059674475677</c:v>
                </c:pt>
                <c:pt idx="9">
                  <c:v>-1.439696920609419</c:v>
                </c:pt>
                <c:pt idx="10">
                  <c:v>-2.8775781164693535</c:v>
                </c:pt>
                <c:pt idx="11">
                  <c:v>-5.7407123916212024</c:v>
                </c:pt>
                <c:pt idx="12">
                  <c:v>-14.107802371590129</c:v>
                </c:pt>
                <c:pt idx="13">
                  <c:v>-26.686610102215312</c:v>
                </c:pt>
                <c:pt idx="14">
                  <c:v>-33.162659523445541</c:v>
                </c:pt>
                <c:pt idx="15">
                  <c:v>-38.807901303718168</c:v>
                </c:pt>
                <c:pt idx="16">
                  <c:v>-42.138123415709799</c:v>
                </c:pt>
                <c:pt idx="17">
                  <c:v>-45.014526941175333</c:v>
                </c:pt>
                <c:pt idx="18">
                  <c:v>-45.151707132165292</c:v>
                </c:pt>
                <c:pt idx="19">
                  <c:v>-47.877293684510626</c:v>
                </c:pt>
                <c:pt idx="20">
                  <c:v>-51.48811274603343</c:v>
                </c:pt>
                <c:pt idx="21">
                  <c:v>-56.449827409177679</c:v>
                </c:pt>
                <c:pt idx="22">
                  <c:v>-68.30301602845995</c:v>
                </c:pt>
                <c:pt idx="23">
                  <c:v>-78.748274275053291</c:v>
                </c:pt>
                <c:pt idx="24">
                  <c:v>-84.319370180532388</c:v>
                </c:pt>
                <c:pt idx="25">
                  <c:v>-87.721475271378011</c:v>
                </c:pt>
                <c:pt idx="26">
                  <c:v>-88.860287028922116</c:v>
                </c:pt>
                <c:pt idx="27">
                  <c:v>-89.430087138470896</c:v>
                </c:pt>
                <c:pt idx="28">
                  <c:v>-89.772028539838104</c:v>
                </c:pt>
                <c:pt idx="29">
                  <c:v>-89.886013818782615</c:v>
                </c:pt>
                <c:pt idx="30">
                  <c:v>-89.943006852998749</c:v>
                </c:pt>
                <c:pt idx="31">
                  <c:v>-89.977202734883534</c:v>
                </c:pt>
                <c:pt idx="32">
                  <c:v>-89.988601366990622</c:v>
                </c:pt>
                <c:pt idx="33">
                  <c:v>-89.994300683438922</c:v>
                </c:pt>
                <c:pt idx="34">
                  <c:v>-89.997720273369254</c:v>
                </c:pt>
                <c:pt idx="35">
                  <c:v>-89.998860136684186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2-4A79-B2D0-77416880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56048"/>
        <c:axId val="1"/>
      </c:scatterChart>
      <c:valAx>
        <c:axId val="1075756048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0"/>
          <c:min val="-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756048"/>
        <c:crossesAt val="1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30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59828052762439E-2"/>
          <c:y val="5.4054108926419694E-2"/>
          <c:w val="0.88752733481781776"/>
          <c:h val="0.893971801475402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der'!$B$16:$AK$16</c:f>
              <c:numCache>
                <c:formatCode>0.00000</c:formatCode>
                <c:ptCount val="36"/>
                <c:pt idx="0">
                  <c:v>9.8696044009919495E-12</c:v>
                </c:pt>
                <c:pt idx="1">
                  <c:v>9.8598730963987192E-4</c:v>
                </c:pt>
                <c:pt idx="2">
                  <c:v>3.9323175928274836E-3</c:v>
                </c:pt>
                <c:pt idx="3">
                  <c:v>2.4079864169266819E-2</c:v>
                </c:pt>
                <c:pt idx="4">
                  <c:v>8.9830162353724652E-2</c:v>
                </c:pt>
                <c:pt idx="5">
                  <c:v>0.28304319967510216</c:v>
                </c:pt>
                <c:pt idx="6">
                  <c:v>0.71159956085799903</c:v>
                </c:pt>
                <c:pt idx="7">
                  <c:v>0.90800033164962479</c:v>
                </c:pt>
                <c:pt idx="8">
                  <c:v>0.97529547696814234</c:v>
                </c:pt>
                <c:pt idx="9">
                  <c:v>0.99596351192429</c:v>
                </c:pt>
                <c:pt idx="10">
                  <c:v>0.99898781372269341</c:v>
                </c:pt>
                <c:pt idx="11">
                  <c:v>0.99974676118703487</c:v>
                </c:pt>
                <c:pt idx="12">
                  <c:v>0.99995947316903366</c:v>
                </c:pt>
                <c:pt idx="13">
                  <c:v>0.99998986798429457</c:v>
                </c:pt>
                <c:pt idx="14">
                  <c:v>0.99999400469963362</c:v>
                </c:pt>
                <c:pt idx="15">
                  <c:v>0.9999960421569285</c:v>
                </c:pt>
                <c:pt idx="16">
                  <c:v>0.99999687281275329</c:v>
                </c:pt>
                <c:pt idx="17">
                  <c:v>0.50025354294288737</c:v>
                </c:pt>
                <c:pt idx="18">
                  <c:v>0.99999746697682512</c:v>
                </c:pt>
                <c:pt idx="19">
                  <c:v>0.99999790659149723</c:v>
                </c:pt>
                <c:pt idx="20">
                  <c:v>0.99999837886368981</c:v>
                </c:pt>
                <c:pt idx="21">
                  <c:v>0.99999887421033806</c:v>
                </c:pt>
                <c:pt idx="22">
                  <c:v>0.99999959471542965</c:v>
                </c:pt>
                <c:pt idx="23">
                  <c:v>0.99999989867882666</c:v>
                </c:pt>
                <c:pt idx="24">
                  <c:v>0.99999997466970469</c:v>
                </c:pt>
                <c:pt idx="25">
                  <c:v>0.99999999594715272</c:v>
                </c:pt>
                <c:pt idx="26">
                  <c:v>0.99999999898678815</c:v>
                </c:pt>
                <c:pt idx="27">
                  <c:v>0.99999999974669707</c:v>
                </c:pt>
                <c:pt idx="28">
                  <c:v>0.99999999995947153</c:v>
                </c:pt>
                <c:pt idx="29">
                  <c:v>0.99999999998986788</c:v>
                </c:pt>
                <c:pt idx="30">
                  <c:v>0.99999999999746692</c:v>
                </c:pt>
                <c:pt idx="31">
                  <c:v>0.99999999999959477</c:v>
                </c:pt>
                <c:pt idx="32">
                  <c:v>0.99999999999989864</c:v>
                </c:pt>
                <c:pt idx="33">
                  <c:v>0.99999999999997469</c:v>
                </c:pt>
                <c:pt idx="34">
                  <c:v>0.99999999999999589</c:v>
                </c:pt>
                <c:pt idx="35">
                  <c:v>0.999999999999999</c:v>
                </c:pt>
              </c:numCache>
            </c:numRef>
          </c:xVal>
          <c:yVal>
            <c:numRef>
              <c:f>'RC der'!$B$17:$AK$17</c:f>
              <c:numCache>
                <c:formatCode>0.00000</c:formatCode>
                <c:ptCount val="36"/>
                <c:pt idx="0">
                  <c:v>3.1415926535587868E-6</c:v>
                </c:pt>
                <c:pt idx="1">
                  <c:v>3.1384950831012962E-2</c:v>
                </c:pt>
                <c:pt idx="2">
                  <c:v>6.2584778270571698E-2</c:v>
                </c:pt>
                <c:pt idx="3">
                  <c:v>0.1532971764608092</c:v>
                </c:pt>
                <c:pt idx="4">
                  <c:v>0.28593828754685535</c:v>
                </c:pt>
                <c:pt idx="5">
                  <c:v>0.45047724336838857</c:v>
                </c:pt>
                <c:pt idx="6">
                  <c:v>0.45301835045029021</c:v>
                </c:pt>
                <c:pt idx="7">
                  <c:v>0.28902548222223623</c:v>
                </c:pt>
                <c:pt idx="8">
                  <c:v>0.15522309613464763</c:v>
                </c:pt>
                <c:pt idx="9">
                  <c:v>6.3405006424765847E-2</c:v>
                </c:pt>
                <c:pt idx="10">
                  <c:v>3.179876972850644E-2</c:v>
                </c:pt>
                <c:pt idx="11">
                  <c:v>1.5911463888302921E-2</c:v>
                </c:pt>
                <c:pt idx="12">
                  <c:v>6.3659397218567681E-3</c:v>
                </c:pt>
                <c:pt idx="13">
                  <c:v>3.1830666106302465E-3</c:v>
                </c:pt>
                <c:pt idx="14">
                  <c:v>2.4485229063108726E-3</c:v>
                </c:pt>
                <c:pt idx="15">
                  <c:v>1.9894289147700818E-3</c:v>
                </c:pt>
                <c:pt idx="16">
                  <c:v>1.7683827264954118E-3</c:v>
                </c:pt>
                <c:pt idx="17">
                  <c:v>0.49999993571597207</c:v>
                </c:pt>
                <c:pt idx="18">
                  <c:v>1.5915453994873609E-3</c:v>
                </c:pt>
                <c:pt idx="19">
                  <c:v>1.4468600901416748E-3</c:v>
                </c:pt>
                <c:pt idx="20">
                  <c:v>1.2732374806403051E-3</c:v>
                </c:pt>
                <c:pt idx="21">
                  <c:v>1.0610317594460384E-3</c:v>
                </c:pt>
                <c:pt idx="22">
                  <c:v>6.3661951435541042E-4</c:v>
                </c:pt>
                <c:pt idx="23">
                  <c:v>3.183098539322595E-4</c:v>
                </c:pt>
                <c:pt idx="24">
                  <c:v>1.5915493906045364E-4</c:v>
                </c:pt>
                <c:pt idx="25">
                  <c:v>6.3661976978745855E-5</c:v>
                </c:pt>
                <c:pt idx="26">
                  <c:v>3.1830988586127536E-5</c:v>
                </c:pt>
                <c:pt idx="27">
                  <c:v>1.5915494305158091E-5</c:v>
                </c:pt>
                <c:pt idx="28">
                  <c:v>6.3661977234178011E-6</c:v>
                </c:pt>
                <c:pt idx="29">
                  <c:v>3.183098861805655E-6</c:v>
                </c:pt>
                <c:pt idx="30">
                  <c:v>1.5915494309149219E-6</c:v>
                </c:pt>
                <c:pt idx="31">
                  <c:v>6.3661977236732337E-7</c:v>
                </c:pt>
                <c:pt idx="32">
                  <c:v>3.1830988618375846E-7</c:v>
                </c:pt>
                <c:pt idx="33">
                  <c:v>1.5915494309189133E-7</c:v>
                </c:pt>
                <c:pt idx="34">
                  <c:v>6.3661977236757872E-8</c:v>
                </c:pt>
                <c:pt idx="35">
                  <c:v>3.1830988618379035E-8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F-4577-91C8-3C275334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92432"/>
        <c:axId val="1"/>
      </c:scatterChart>
      <c:valAx>
        <c:axId val="1072992432"/>
        <c:scaling>
          <c:orientation val="minMax"/>
          <c:max val="1"/>
          <c:min val="-1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2992432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51601423487542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644214687547514E-2"/>
          <c:y val="0.15113902193933978"/>
          <c:w val="0.85587262972697065"/>
          <c:h val="0.79710306091295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der'!$A$19</c:f>
              <c:strCache>
                <c:ptCount val="1"/>
                <c:pt idx="0">
                  <c:v>Au [dB]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der'!$B$13:$Z$13</c:f>
              <c:numCache>
                <c:formatCode>#,##0</c:formatCode>
                <c:ptCount val="25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31.847133757961778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</c:numCache>
            </c:numRef>
          </c:xVal>
          <c:yVal>
            <c:numRef>
              <c:f>'RC der'!$C$19:$Z$19</c:f>
              <c:numCache>
                <c:formatCode>0.0E+00</c:formatCode>
                <c:ptCount val="24"/>
                <c:pt idx="0">
                  <c:v>-30.061286747026472</c:v>
                </c:pt>
                <c:pt idx="1">
                  <c:v>-24.053514137182276</c:v>
                </c:pt>
                <c:pt idx="2">
                  <c:v>-16.183459671942909</c:v>
                </c:pt>
                <c:pt idx="3">
                  <c:v>-10.465778154000844</c:v>
                </c:pt>
                <c:pt idx="4">
                  <c:v>-5.4814727490429869</c:v>
                </c:pt>
                <c:pt idx="5">
                  <c:v>-1.4776432859964519</c:v>
                </c:pt>
                <c:pt idx="6">
                  <c:v>-0.41913992851628878</c:v>
                </c:pt>
                <c:pt idx="7">
                  <c:v>-0.10863789864321807</c:v>
                </c:pt>
                <c:pt idx="8">
                  <c:v>-1.7565720785198354E-2</c:v>
                </c:pt>
                <c:pt idx="9">
                  <c:v>-4.3980953705002697E-3</c:v>
                </c:pt>
                <c:pt idx="10">
                  <c:v>-1.0999414705602853E-3</c:v>
                </c:pt>
                <c:pt idx="11">
                  <c:v>-1.7600935715184984E-4</c:v>
                </c:pt>
                <c:pt idx="12">
                  <c:v>-4.4003008033814247E-5</c:v>
                </c:pt>
                <c:pt idx="13" formatCode="0.00000">
                  <c:v>-2.6037336716534878E-5</c:v>
                </c:pt>
                <c:pt idx="14" formatCode="0.00000">
                  <c:v>-1.7188728077354363E-5</c:v>
                </c:pt>
                <c:pt idx="15" formatCode="0.00000">
                  <c:v>-1.3581222887220424E-5</c:v>
                </c:pt>
                <c:pt idx="16">
                  <c:v>-3.00809826879463</c:v>
                </c:pt>
                <c:pt idx="17">
                  <c:v>-1.1000793806930447E-5</c:v>
                </c:pt>
                <c:pt idx="18" formatCode="0.00000">
                  <c:v>-9.0915671273007435E-6</c:v>
                </c:pt>
                <c:pt idx="19" formatCode="0.00000">
                  <c:v>-7.0405112456677345E-6</c:v>
                </c:pt>
                <c:pt idx="20" formatCode="0.00000">
                  <c:v>-4.8892451317937453E-6</c:v>
                </c:pt>
                <c:pt idx="21">
                  <c:v>-1.7601288817672153E-6</c:v>
                </c:pt>
                <c:pt idx="22">
                  <c:v>-4.4003228705235239E-7</c:v>
                </c:pt>
                <c:pt idx="23">
                  <c:v>-1.1000807594131406E-7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2-4CDC-B2F7-4F8618B9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21184"/>
        <c:axId val="1"/>
      </c:scatterChart>
      <c:valAx>
        <c:axId val="1075321184"/>
        <c:scaling>
          <c:logBase val="10"/>
          <c:orientation val="minMax"/>
          <c:min val="1000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1E-3"/>
        <c:crossBetween val="midCat"/>
        <c:minorUnit val="10000000"/>
      </c:valAx>
      <c:valAx>
        <c:axId val="1"/>
        <c:scaling>
          <c:orientation val="minMax"/>
          <c:max val="1E-3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21184"/>
        <c:crossesAt val="1"/>
        <c:crossBetween val="midCat"/>
        <c:majorUnit val="3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02197802197804"/>
          <c:y val="2.89855072463768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5238265578972026E-2"/>
          <c:y val="0.18012458779072002"/>
          <c:w val="0.8589758953180362"/>
          <c:h val="0.768117495061576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 der'!$A$20</c:f>
              <c:strCache>
                <c:ptCount val="1"/>
                <c:pt idx="0">
                  <c:v>j [°]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'RC der'!$B$13:$AK$13</c:f>
              <c:numCache>
                <c:formatCode>#,##0</c:formatCode>
                <c:ptCount val="36"/>
                <c:pt idx="0" formatCode="General">
                  <c:v>1E-4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13000</c:v>
                </c:pt>
                <c:pt idx="15">
                  <c:v>16000</c:v>
                </c:pt>
                <c:pt idx="16">
                  <c:v>18000</c:v>
                </c:pt>
                <c:pt idx="17">
                  <c:v>31.847133757961778</c:v>
                </c:pt>
                <c:pt idx="18">
                  <c:v>20000</c:v>
                </c:pt>
                <c:pt idx="19">
                  <c:v>22000</c:v>
                </c:pt>
                <c:pt idx="20">
                  <c:v>25000</c:v>
                </c:pt>
                <c:pt idx="21">
                  <c:v>30000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1000000</c:v>
                </c:pt>
                <c:pt idx="27">
                  <c:v>2000000</c:v>
                </c:pt>
                <c:pt idx="28">
                  <c:v>5000000</c:v>
                </c:pt>
                <c:pt idx="29">
                  <c:v>10000000</c:v>
                </c:pt>
                <c:pt idx="30">
                  <c:v>20000000</c:v>
                </c:pt>
                <c:pt idx="31">
                  <c:v>50000000</c:v>
                </c:pt>
                <c:pt idx="32">
                  <c:v>100000000</c:v>
                </c:pt>
                <c:pt idx="33">
                  <c:v>200000000</c:v>
                </c:pt>
                <c:pt idx="34">
                  <c:v>500000000</c:v>
                </c:pt>
                <c:pt idx="35">
                  <c:v>1000000000</c:v>
                </c:pt>
              </c:numCache>
            </c:numRef>
          </c:xVal>
          <c:yVal>
            <c:numRef>
              <c:f>'RC der'!$B$20:$AK$20</c:f>
              <c:numCache>
                <c:formatCode>0.0</c:formatCode>
                <c:ptCount val="36"/>
                <c:pt idx="0">
                  <c:v>89.99982</c:v>
                </c:pt>
                <c:pt idx="1">
                  <c:v>88.200591825838373</c:v>
                </c:pt>
                <c:pt idx="2">
                  <c:v>86.404726220131835</c:v>
                </c:pt>
                <c:pt idx="3">
                  <c:v>81.072945131040072</c:v>
                </c:pt>
                <c:pt idx="4">
                  <c:v>72.559405509488144</c:v>
                </c:pt>
                <c:pt idx="5">
                  <c:v>57.858092364657942</c:v>
                </c:pt>
                <c:pt idx="6">
                  <c:v>32.481636590529753</c:v>
                </c:pt>
                <c:pt idx="7">
                  <c:v>17.656787151412857</c:v>
                </c:pt>
                <c:pt idx="8">
                  <c:v>9.04306107903769</c:v>
                </c:pt>
                <c:pt idx="9">
                  <c:v>3.6426468877225746</c:v>
                </c:pt>
                <c:pt idx="10">
                  <c:v>1.823165720814139</c:v>
                </c:pt>
                <c:pt idx="11">
                  <c:v>0.91181366961382948</c:v>
                </c:pt>
                <c:pt idx="12">
                  <c:v>0.3647513335607569</c:v>
                </c:pt>
                <c:pt idx="13">
                  <c:v>0.18237751460101728</c:v>
                </c:pt>
                <c:pt idx="14">
                  <c:v>0.14029058929598176</c:v>
                </c:pt>
                <c:pt idx="15">
                  <c:v>0.1139861812173877</c:v>
                </c:pt>
                <c:pt idx="16">
                  <c:v>0.10132107802543457</c:v>
                </c:pt>
                <c:pt idx="17">
                  <c:v>44.985473058824667</c:v>
                </c:pt>
                <c:pt idx="18">
                  <c:v>9.1188988283354117E-2</c:v>
                </c:pt>
                <c:pt idx="19">
                  <c:v>8.2899092405511396E-2</c:v>
                </c:pt>
                <c:pt idx="20">
                  <c:v>7.2951212801149676E-2</c:v>
                </c:pt>
                <c:pt idx="21">
                  <c:v>6.0792687372124177E-2</c:v>
                </c:pt>
                <c:pt idx="22">
                  <c:v>3.6475621183571311E-2</c:v>
                </c:pt>
                <c:pt idx="23">
                  <c:v>1.82378124396619E-2</c:v>
                </c:pt>
                <c:pt idx="24">
                  <c:v>9.1189064508155337E-3</c:v>
                </c:pt>
                <c:pt idx="25">
                  <c:v>3.6475626061964871E-3</c:v>
                </c:pt>
                <c:pt idx="26">
                  <c:v>1.8237813049461213E-3</c:v>
                </c:pt>
                <c:pt idx="27">
                  <c:v>9.1189065270404484E-4</c:v>
                </c:pt>
                <c:pt idx="28">
                  <c:v>3.6475626110748832E-4</c:v>
                </c:pt>
                <c:pt idx="29">
                  <c:v>1.8237813055559205E-4</c:v>
                </c:pt>
                <c:pt idx="30">
                  <c:v>9.1189065278027013E-5</c:v>
                </c:pt>
                <c:pt idx="31">
                  <c:v>3.6475626111236674E-5</c:v>
                </c:pt>
                <c:pt idx="32">
                  <c:v>1.8237813055620184E-5</c:v>
                </c:pt>
                <c:pt idx="33">
                  <c:v>9.1189065278103239E-6</c:v>
                </c:pt>
                <c:pt idx="34">
                  <c:v>3.6475626111241552E-6</c:v>
                </c:pt>
                <c:pt idx="35">
                  <c:v>1.8237813055620791E-6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3-4DCC-BF1E-A1EFED40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318784"/>
        <c:axId val="1"/>
      </c:scatterChart>
      <c:valAx>
        <c:axId val="1075318784"/>
        <c:scaling>
          <c:logBase val="10"/>
          <c:orientation val="minMax"/>
          <c:min val="1"/>
        </c:scaling>
        <c:delete val="0"/>
        <c:axPos val="b"/>
        <c:numFmt formatCode="0" sourceLinked="0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"/>
        <c:crossesAt val="0"/>
        <c:crossBetween val="midCat"/>
        <c:minorUnit val="10000000"/>
      </c:val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cs-CZ"/>
          </a:p>
        </c:txPr>
        <c:crossAx val="1075318784"/>
        <c:crossesAt val="1"/>
        <c:crossBetween val="midCat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039509083812647"/>
          <c:y val="0.12820577026126934"/>
          <c:w val="0.67763266735304561"/>
          <c:h val="0.707695851842206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int'!$C$19:$O$19</c:f>
              <c:numCache>
                <c:formatCode>0.0</c:formatCode>
                <c:ptCount val="13"/>
                <c:pt idx="0">
                  <c:v>0</c:v>
                </c:pt>
                <c:pt idx="1">
                  <c:v>-1.7145742355319136E-12</c:v>
                </c:pt>
                <c:pt idx="2">
                  <c:v>-1.7145260191753384E-10</c:v>
                </c:pt>
                <c:pt idx="3">
                  <c:v>-1.7145260208505861E-8</c:v>
                </c:pt>
                <c:pt idx="4">
                  <c:v>-1.7145255528834613E-6</c:v>
                </c:pt>
                <c:pt idx="5">
                  <c:v>-1.7144920494926007E-4</c:v>
                </c:pt>
                <c:pt idx="6">
                  <c:v>-1.7111504344580936E-2</c:v>
                </c:pt>
                <c:pt idx="7">
                  <c:v>-1.445070116205287</c:v>
                </c:pt>
                <c:pt idx="8">
                  <c:v>-16.072235265805517</c:v>
                </c:pt>
                <c:pt idx="9">
                  <c:v>-35.964697308632864</c:v>
                </c:pt>
                <c:pt idx="10">
                  <c:v>-55.963608367956105</c:v>
                </c:pt>
                <c:pt idx="11">
                  <c:v>-75.963597477170367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AE0-8EE7-35C86E17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46880"/>
        <c:axId val="1"/>
      </c:lineChart>
      <c:catAx>
        <c:axId val="10723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4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299651567944251"/>
          <c:y val="0.13846223188217088"/>
          <c:w val="0.72822299651567945"/>
          <c:h val="0.7282087750840098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int'!$C$20:$O$20</c:f>
              <c:numCache>
                <c:formatCode>0.0</c:formatCode>
                <c:ptCount val="13"/>
                <c:pt idx="0">
                  <c:v>-3.6000000000000004E-9</c:v>
                </c:pt>
                <c:pt idx="1">
                  <c:v>-3.5999999999995264E-5</c:v>
                </c:pt>
                <c:pt idx="2">
                  <c:v>-3.5999999999526266E-4</c:v>
                </c:pt>
                <c:pt idx="3">
                  <c:v>-3.5999999952625915E-3</c:v>
                </c:pt>
                <c:pt idx="4">
                  <c:v>-3.5999995262591011E-2</c:v>
                </c:pt>
                <c:pt idx="5">
                  <c:v>-0.35999526270209964</c:v>
                </c:pt>
                <c:pt idx="6">
                  <c:v>-3.5952737798681755</c:v>
                </c:pt>
                <c:pt idx="7">
                  <c:v>-32.141907635342058</c:v>
                </c:pt>
                <c:pt idx="8">
                  <c:v>-80.956938920962315</c:v>
                </c:pt>
                <c:pt idx="9">
                  <c:v>-89.088186330386165</c:v>
                </c:pt>
                <c:pt idx="10">
                  <c:v>-89.908811011716651</c:v>
                </c:pt>
                <c:pt idx="11">
                  <c:v>-89.990881093549191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C-4AE0-A150-30F07066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54080"/>
        <c:axId val="1"/>
      </c:lineChart>
      <c:catAx>
        <c:axId val="107235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235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55739699555457"/>
          <c:y val="0.12820577026126934"/>
          <c:w val="0.67101083922479265"/>
          <c:h val="0.707695851842206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'RL der'!$C$19:$O$19</c:f>
              <c:numCache>
                <c:formatCode>0.0</c:formatCode>
                <c:ptCount val="13"/>
                <c:pt idx="0">
                  <c:v>-204.03640263283768</c:v>
                </c:pt>
                <c:pt idx="1">
                  <c:v>-124.03640263283941</c:v>
                </c:pt>
                <c:pt idx="2">
                  <c:v>-104.03640263300915</c:v>
                </c:pt>
                <c:pt idx="3">
                  <c:v>-84.036402649982961</c:v>
                </c:pt>
                <c:pt idx="4">
                  <c:v>-64.036404347363259</c:v>
                </c:pt>
                <c:pt idx="5">
                  <c:v>-44.036574082042648</c:v>
                </c:pt>
                <c:pt idx="6">
                  <c:v>-24.053514137182276</c:v>
                </c:pt>
                <c:pt idx="7">
                  <c:v>-5.4814727490429869</c:v>
                </c:pt>
                <c:pt idx="8">
                  <c:v>-0.10863789864321807</c:v>
                </c:pt>
                <c:pt idx="9">
                  <c:v>-1.0999414705602853E-3</c:v>
                </c:pt>
                <c:pt idx="10">
                  <c:v>-1.1000793806930447E-5</c:v>
                </c:pt>
                <c:pt idx="11">
                  <c:v>-1.1000807594131406E-7</c:v>
                </c:pt>
                <c:pt idx="12">
                  <c:v>-1.1000806657269896E-9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918-B07A-7650F0FB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62768"/>
        <c:axId val="1"/>
      </c:lineChart>
      <c:catAx>
        <c:axId val="107576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 CE"/>
                <a:ea typeface="Times New Roman CE"/>
                <a:cs typeface="Times New Roman CE"/>
              </a:defRPr>
            </a:pPr>
            <a:endParaRPr lang="cs-CZ"/>
          </a:p>
        </c:txPr>
        <c:crossAx val="1075762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 CE"/>
          <a:ea typeface="Times New Roman CE"/>
          <a:cs typeface="Times New Roman CE"/>
        </a:defRPr>
      </a:pPr>
      <a:endParaRPr lang="cs-CZ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6</xdr:col>
      <xdr:colOff>457200</xdr:colOff>
      <xdr:row>47</xdr:row>
      <xdr:rowOff>180975</xdr:rowOff>
    </xdr:to>
    <xdr:graphicFrame macro="">
      <xdr:nvGraphicFramePr>
        <xdr:cNvPr id="5142" name="Chart 3">
          <a:extLst>
            <a:ext uri="{FF2B5EF4-FFF2-40B4-BE49-F238E27FC236}">
              <a16:creationId xmlns:a16="http://schemas.microsoft.com/office/drawing/2014/main" id="{3FC899ED-396A-A0C8-DBA6-7BB94E62F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14</xdr:col>
      <xdr:colOff>257175</xdr:colOff>
      <xdr:row>48</xdr:row>
      <xdr:rowOff>0</xdr:rowOff>
    </xdr:to>
    <xdr:graphicFrame macro="">
      <xdr:nvGraphicFramePr>
        <xdr:cNvPr id="5143" name="Chart 4">
          <a:extLst>
            <a:ext uri="{FF2B5EF4-FFF2-40B4-BE49-F238E27FC236}">
              <a16:creationId xmlns:a16="http://schemas.microsoft.com/office/drawing/2014/main" id="{BD920FED-F2AE-C061-4FC4-ED3DBD86F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25</xdr:row>
      <xdr:rowOff>0</xdr:rowOff>
    </xdr:from>
    <xdr:to>
      <xdr:col>22</xdr:col>
      <xdr:colOff>352425</xdr:colOff>
      <xdr:row>48</xdr:row>
      <xdr:rowOff>0</xdr:rowOff>
    </xdr:to>
    <xdr:graphicFrame macro="">
      <xdr:nvGraphicFramePr>
        <xdr:cNvPr id="5144" name="Chart 6">
          <a:extLst>
            <a:ext uri="{FF2B5EF4-FFF2-40B4-BE49-F238E27FC236}">
              <a16:creationId xmlns:a16="http://schemas.microsoft.com/office/drawing/2014/main" id="{CB7D310D-F801-F539-CB60-325D59AD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0</xdr:rowOff>
    </xdr:from>
    <xdr:to>
      <xdr:col>6</xdr:col>
      <xdr:colOff>457200</xdr:colOff>
      <xdr:row>47</xdr:row>
      <xdr:rowOff>180975</xdr:rowOff>
    </xdr:to>
    <xdr:graphicFrame macro="">
      <xdr:nvGraphicFramePr>
        <xdr:cNvPr id="6169" name="Chart 3">
          <a:extLst>
            <a:ext uri="{FF2B5EF4-FFF2-40B4-BE49-F238E27FC236}">
              <a16:creationId xmlns:a16="http://schemas.microsoft.com/office/drawing/2014/main" id="{06AB6116-FB7C-3FAA-44A4-4F139441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14</xdr:col>
      <xdr:colOff>257175</xdr:colOff>
      <xdr:row>48</xdr:row>
      <xdr:rowOff>0</xdr:rowOff>
    </xdr:to>
    <xdr:graphicFrame macro="">
      <xdr:nvGraphicFramePr>
        <xdr:cNvPr id="6170" name="Chart 4">
          <a:extLst>
            <a:ext uri="{FF2B5EF4-FFF2-40B4-BE49-F238E27FC236}">
              <a16:creationId xmlns:a16="http://schemas.microsoft.com/office/drawing/2014/main" id="{F263727F-8AF9-0909-A3FE-656459F38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676275</xdr:colOff>
      <xdr:row>25</xdr:row>
      <xdr:rowOff>0</xdr:rowOff>
    </xdr:from>
    <xdr:to>
      <xdr:col>22</xdr:col>
      <xdr:colOff>352425</xdr:colOff>
      <xdr:row>48</xdr:row>
      <xdr:rowOff>0</xdr:rowOff>
    </xdr:to>
    <xdr:graphicFrame macro="">
      <xdr:nvGraphicFramePr>
        <xdr:cNvPr id="6171" name="Chart 5">
          <a:extLst>
            <a:ext uri="{FF2B5EF4-FFF2-40B4-BE49-F238E27FC236}">
              <a16:creationId xmlns:a16="http://schemas.microsoft.com/office/drawing/2014/main" id="{9E6B9FA8-3277-EE01-F8FF-561F72D8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9525</xdr:rowOff>
    </xdr:from>
    <xdr:to>
      <xdr:col>5</xdr:col>
      <xdr:colOff>152400</xdr:colOff>
      <xdr:row>33</xdr:row>
      <xdr:rowOff>66675</xdr:rowOff>
    </xdr:to>
    <xdr:graphicFrame macro="">
      <xdr:nvGraphicFramePr>
        <xdr:cNvPr id="4109" name="Chart 1">
          <a:extLst>
            <a:ext uri="{FF2B5EF4-FFF2-40B4-BE49-F238E27FC236}">
              <a16:creationId xmlns:a16="http://schemas.microsoft.com/office/drawing/2014/main" id="{55977CA9-3844-A455-ACAC-F0C29CB5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9</xdr:col>
      <xdr:colOff>819150</xdr:colOff>
      <xdr:row>33</xdr:row>
      <xdr:rowOff>57150</xdr:rowOff>
    </xdr:to>
    <xdr:graphicFrame macro="">
      <xdr:nvGraphicFramePr>
        <xdr:cNvPr id="4110" name="Chart 2">
          <a:extLst>
            <a:ext uri="{FF2B5EF4-FFF2-40B4-BE49-F238E27FC236}">
              <a16:creationId xmlns:a16="http://schemas.microsoft.com/office/drawing/2014/main" id="{A1963D93-79D2-4036-BD66-0400A2BDF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9525</xdr:rowOff>
    </xdr:from>
    <xdr:to>
      <xdr:col>5</xdr:col>
      <xdr:colOff>152400</xdr:colOff>
      <xdr:row>33</xdr:row>
      <xdr:rowOff>66675</xdr:rowOff>
    </xdr:to>
    <xdr:graphicFrame macro="">
      <xdr:nvGraphicFramePr>
        <xdr:cNvPr id="3085" name="Chart 1">
          <a:extLst>
            <a:ext uri="{FF2B5EF4-FFF2-40B4-BE49-F238E27FC236}">
              <a16:creationId xmlns:a16="http://schemas.microsoft.com/office/drawing/2014/main" id="{C3AD2CE0-2450-95F3-2E87-D76D8F0A3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24</xdr:row>
      <xdr:rowOff>0</xdr:rowOff>
    </xdr:from>
    <xdr:to>
      <xdr:col>9</xdr:col>
      <xdr:colOff>819150</xdr:colOff>
      <xdr:row>33</xdr:row>
      <xdr:rowOff>57150</xdr:rowOff>
    </xdr:to>
    <xdr:graphicFrame macro="">
      <xdr:nvGraphicFramePr>
        <xdr:cNvPr id="3086" name="Chart 2">
          <a:extLst>
            <a:ext uri="{FF2B5EF4-FFF2-40B4-BE49-F238E27FC236}">
              <a16:creationId xmlns:a16="http://schemas.microsoft.com/office/drawing/2014/main" id="{7D6D775C-D55D-CDB8-0CAE-70F152E43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35B4-09EC-492F-B790-F2525BF35E7E}">
  <sheetPr>
    <pageSetUpPr fitToPage="1"/>
  </sheetPr>
  <dimension ref="A1:AK73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RowHeight="15.6" x14ac:dyDescent="0.3"/>
  <cols>
    <col min="1" max="1" width="10.3984375" customWidth="1"/>
    <col min="2" max="37" width="12.3984375" customWidth="1"/>
    <col min="38" max="38" width="12.3984375" bestFit="1" customWidth="1"/>
  </cols>
  <sheetData>
    <row r="1" spans="1:37" ht="21" x14ac:dyDescent="0.4">
      <c r="A1" s="11" t="s">
        <v>18</v>
      </c>
      <c r="B1" s="12" t="s">
        <v>17</v>
      </c>
    </row>
    <row r="2" spans="1:37" x14ac:dyDescent="0.3">
      <c r="B2" s="44" t="s">
        <v>39</v>
      </c>
      <c r="C2" s="45">
        <v>80</v>
      </c>
      <c r="D2" s="15" t="s">
        <v>19</v>
      </c>
      <c r="E2" s="44" t="s">
        <v>40</v>
      </c>
      <c r="F2" s="34">
        <v>0.1</v>
      </c>
      <c r="G2" s="17" t="s">
        <v>21</v>
      </c>
      <c r="H2" s="16">
        <f>F2/1000000</f>
        <v>1.0000000000000001E-7</v>
      </c>
      <c r="I2" t="s">
        <v>20</v>
      </c>
    </row>
    <row r="4" spans="1:37" x14ac:dyDescent="0.3">
      <c r="A4" s="13" t="s">
        <v>22</v>
      </c>
      <c r="B4" s="9"/>
      <c r="E4" s="13" t="s">
        <v>24</v>
      </c>
    </row>
    <row r="5" spans="1:37" x14ac:dyDescent="0.3">
      <c r="A5" s="18" t="s">
        <v>27</v>
      </c>
      <c r="B5" t="s">
        <v>23</v>
      </c>
      <c r="E5" s="19" t="s">
        <v>28</v>
      </c>
      <c r="F5" t="s">
        <v>25</v>
      </c>
    </row>
    <row r="6" spans="1:37" x14ac:dyDescent="0.3">
      <c r="B6" s="25">
        <f>1/(2*3.14*E6)</f>
        <v>19904.458598726109</v>
      </c>
      <c r="C6" s="13" t="s">
        <v>42</v>
      </c>
      <c r="E6" s="25">
        <f>C2*H2</f>
        <v>8.0000000000000013E-6</v>
      </c>
      <c r="F6" s="13" t="s">
        <v>43</v>
      </c>
    </row>
    <row r="7" spans="1:37" x14ac:dyDescent="0.3">
      <c r="A7" s="25"/>
      <c r="B7" s="27">
        <f>B6/1000</f>
        <v>19.904458598726109</v>
      </c>
      <c r="C7" s="13" t="s">
        <v>26</v>
      </c>
      <c r="E7" s="28">
        <f>E6*1000000</f>
        <v>8.0000000000000018</v>
      </c>
      <c r="F7" s="20" t="s">
        <v>29</v>
      </c>
      <c r="G7" s="20"/>
    </row>
    <row r="8" spans="1:37" x14ac:dyDescent="0.3">
      <c r="B8" s="9"/>
    </row>
    <row r="9" spans="1:37" x14ac:dyDescent="0.3">
      <c r="A9" s="13" t="s">
        <v>32</v>
      </c>
      <c r="B9" s="22" t="s">
        <v>4</v>
      </c>
      <c r="C9" s="49" t="s">
        <v>5</v>
      </c>
      <c r="D9" s="50"/>
    </row>
    <row r="10" spans="1:37" ht="17.399999999999999" x14ac:dyDescent="0.3">
      <c r="A10" s="14" t="s">
        <v>33</v>
      </c>
      <c r="B10" s="47" t="s">
        <v>44</v>
      </c>
      <c r="C10" s="48"/>
      <c r="D10" s="48"/>
    </row>
    <row r="11" spans="1:37" x14ac:dyDescent="0.3">
      <c r="B11" s="9"/>
    </row>
    <row r="12" spans="1:37" x14ac:dyDescent="0.3">
      <c r="A12" s="13" t="s">
        <v>30</v>
      </c>
      <c r="B12" s="9"/>
    </row>
    <row r="13" spans="1:37" x14ac:dyDescent="0.3">
      <c r="A13" s="14" t="s">
        <v>1</v>
      </c>
      <c r="B13">
        <v>1E-4</v>
      </c>
      <c r="C13" s="26">
        <v>1</v>
      </c>
      <c r="D13" s="26">
        <v>2</v>
      </c>
      <c r="E13" s="26">
        <v>5</v>
      </c>
      <c r="F13" s="26">
        <v>10</v>
      </c>
      <c r="G13" s="26">
        <v>20</v>
      </c>
      <c r="H13" s="26">
        <v>50</v>
      </c>
      <c r="I13" s="26">
        <v>100</v>
      </c>
      <c r="J13" s="26">
        <v>200</v>
      </c>
      <c r="K13" s="26">
        <v>500</v>
      </c>
      <c r="L13" s="26">
        <v>1000</v>
      </c>
      <c r="M13" s="26">
        <v>2000</v>
      </c>
      <c r="N13" s="26">
        <v>5000</v>
      </c>
      <c r="O13" s="26">
        <v>10000</v>
      </c>
      <c r="P13" s="36">
        <v>13000</v>
      </c>
      <c r="Q13" s="36">
        <v>16000</v>
      </c>
      <c r="R13" s="36">
        <v>18000</v>
      </c>
      <c r="S13" s="32">
        <f>B6</f>
        <v>19904.458598726109</v>
      </c>
      <c r="T13" s="26">
        <v>20000</v>
      </c>
      <c r="U13" s="36">
        <v>22000</v>
      </c>
      <c r="V13" s="36">
        <v>25000</v>
      </c>
      <c r="W13" s="36">
        <v>30000</v>
      </c>
      <c r="X13" s="26">
        <v>50000</v>
      </c>
      <c r="Y13" s="26">
        <v>100000</v>
      </c>
      <c r="Z13" s="26">
        <v>200000</v>
      </c>
      <c r="AA13" s="26">
        <v>500000</v>
      </c>
      <c r="AB13" s="26">
        <v>1000000</v>
      </c>
      <c r="AC13" s="26">
        <v>2000000</v>
      </c>
      <c r="AD13" s="26">
        <v>5000000</v>
      </c>
      <c r="AE13" s="26">
        <v>10000000</v>
      </c>
      <c r="AF13" s="26">
        <v>20000000</v>
      </c>
      <c r="AG13" s="26">
        <v>50000000</v>
      </c>
      <c r="AH13" s="26">
        <v>100000000</v>
      </c>
      <c r="AI13" s="26">
        <v>200000000</v>
      </c>
      <c r="AJ13" s="26">
        <v>500000000</v>
      </c>
      <c r="AK13" s="26">
        <v>1000000000</v>
      </c>
    </row>
    <row r="14" spans="1:37" x14ac:dyDescent="0.3">
      <c r="A14" s="21" t="s">
        <v>31</v>
      </c>
      <c r="B14" s="2">
        <f t="shared" ref="B14:J14" si="0">2*PI()*B13</f>
        <v>6.2831853071795862E-4</v>
      </c>
      <c r="C14" s="2">
        <f t="shared" si="0"/>
        <v>6.2831853071795862</v>
      </c>
      <c r="D14" s="2">
        <f t="shared" si="0"/>
        <v>12.566370614359172</v>
      </c>
      <c r="E14" s="2">
        <f t="shared" si="0"/>
        <v>31.415926535897931</v>
      </c>
      <c r="F14" s="2">
        <f t="shared" si="0"/>
        <v>62.831853071795862</v>
      </c>
      <c r="G14" s="2">
        <f t="shared" si="0"/>
        <v>125.66370614359172</v>
      </c>
      <c r="H14" s="2">
        <f t="shared" si="0"/>
        <v>314.15926535897933</v>
      </c>
      <c r="I14" s="2">
        <f t="shared" si="0"/>
        <v>628.31853071795865</v>
      </c>
      <c r="J14" s="2">
        <f t="shared" si="0"/>
        <v>1256.6370614359173</v>
      </c>
      <c r="K14" s="2">
        <f t="shared" ref="K14:AD14" si="1">2*PI()*K13</f>
        <v>3141.5926535897929</v>
      </c>
      <c r="L14" s="2">
        <f t="shared" si="1"/>
        <v>6283.1853071795858</v>
      </c>
      <c r="M14" s="2">
        <f t="shared" si="1"/>
        <v>12566.370614359172</v>
      </c>
      <c r="N14" s="2">
        <f t="shared" si="1"/>
        <v>31415.926535897932</v>
      </c>
      <c r="O14" s="2">
        <f t="shared" si="1"/>
        <v>62831.853071795864</v>
      </c>
      <c r="P14" s="37">
        <f t="shared" si="1"/>
        <v>81681.408993334626</v>
      </c>
      <c r="Q14" s="37">
        <f t="shared" si="1"/>
        <v>100530.96491487337</v>
      </c>
      <c r="R14" s="37">
        <f t="shared" si="1"/>
        <v>113097.33552923256</v>
      </c>
      <c r="S14" s="33">
        <f t="shared" si="1"/>
        <v>125063.40181488026</v>
      </c>
      <c r="T14" s="2">
        <f t="shared" si="1"/>
        <v>125663.70614359173</v>
      </c>
      <c r="U14" s="37">
        <f t="shared" si="1"/>
        <v>138230.07675795088</v>
      </c>
      <c r="V14" s="37">
        <f t="shared" si="1"/>
        <v>157079.63267948964</v>
      </c>
      <c r="W14" s="37">
        <f t="shared" si="1"/>
        <v>188495.55921538759</v>
      </c>
      <c r="X14" s="2">
        <f t="shared" si="1"/>
        <v>314159.26535897929</v>
      </c>
      <c r="Y14" s="2">
        <f t="shared" si="1"/>
        <v>628318.53071795858</v>
      </c>
      <c r="Z14" s="2">
        <f t="shared" si="1"/>
        <v>1256637.0614359172</v>
      </c>
      <c r="AA14" s="2">
        <f t="shared" si="1"/>
        <v>3141592.653589793</v>
      </c>
      <c r="AB14" s="2">
        <f t="shared" si="1"/>
        <v>6283185.307179586</v>
      </c>
      <c r="AC14" s="2">
        <f t="shared" si="1"/>
        <v>12566370.614359172</v>
      </c>
      <c r="AD14" s="2">
        <f t="shared" si="1"/>
        <v>31415926.535897933</v>
      </c>
      <c r="AE14" s="2">
        <f t="shared" ref="AE14:AK14" si="2">2*PI()*AE13</f>
        <v>62831853.071795866</v>
      </c>
      <c r="AF14" s="2">
        <f t="shared" si="2"/>
        <v>125663706.14359173</v>
      </c>
      <c r="AG14" s="2">
        <f t="shared" si="2"/>
        <v>314159265.35897928</v>
      </c>
      <c r="AH14" s="2">
        <f t="shared" si="2"/>
        <v>628318530.71795857</v>
      </c>
      <c r="AI14" s="2">
        <f t="shared" si="2"/>
        <v>1256637061.4359171</v>
      </c>
      <c r="AJ14" s="2">
        <f t="shared" si="2"/>
        <v>3141592653.5897932</v>
      </c>
      <c r="AK14" s="2">
        <f t="shared" si="2"/>
        <v>6283185307.1795864</v>
      </c>
    </row>
    <row r="15" spans="1:37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8"/>
      <c r="Q15" s="38"/>
      <c r="R15" s="38"/>
      <c r="S15" s="33"/>
      <c r="U15" s="38"/>
      <c r="V15" s="38"/>
      <c r="W15" s="38"/>
    </row>
    <row r="16" spans="1:37" x14ac:dyDescent="0.3">
      <c r="A16" s="14" t="s">
        <v>4</v>
      </c>
      <c r="B16" s="8">
        <f>1/(1+POWER(B14*$E$6,2))</f>
        <v>1</v>
      </c>
      <c r="C16" s="8">
        <f t="shared" ref="C16:AK16" si="3">1/(1+POWER(C14*$E$6,2))</f>
        <v>0.99999999747338131</v>
      </c>
      <c r="D16" s="8">
        <f t="shared" si="3"/>
        <v>0.99999998989352512</v>
      </c>
      <c r="E16" s="8">
        <f t="shared" si="3"/>
        <v>0.99999993683453581</v>
      </c>
      <c r="F16" s="8">
        <f t="shared" si="3"/>
        <v>0.99999974733819108</v>
      </c>
      <c r="G16" s="8">
        <f t="shared" si="3"/>
        <v>0.99999898935353082</v>
      </c>
      <c r="H16" s="8">
        <f t="shared" si="3"/>
        <v>0.99999368349308182</v>
      </c>
      <c r="I16" s="8">
        <f t="shared" si="3"/>
        <v>0.9999747344510973</v>
      </c>
      <c r="J16" s="8">
        <f t="shared" si="3"/>
        <v>0.99989894546398417</v>
      </c>
      <c r="K16" s="8">
        <f t="shared" si="3"/>
        <v>0.9993687440541037</v>
      </c>
      <c r="L16" s="8">
        <f t="shared" si="3"/>
        <v>0.99747974898672731</v>
      </c>
      <c r="M16" s="8">
        <f t="shared" si="3"/>
        <v>0.98999464397290515</v>
      </c>
      <c r="N16" s="8">
        <f t="shared" si="3"/>
        <v>0.94058735910988811</v>
      </c>
      <c r="O16" s="8">
        <f t="shared" si="3"/>
        <v>0.79830002159339719</v>
      </c>
      <c r="P16" s="8">
        <f t="shared" si="3"/>
        <v>0.70077155272684977</v>
      </c>
      <c r="Q16" s="8">
        <f t="shared" si="3"/>
        <v>0.60723297271708754</v>
      </c>
      <c r="R16" s="8">
        <f t="shared" si="3"/>
        <v>0.54986613118951488</v>
      </c>
      <c r="S16" s="8">
        <f t="shared" si="3"/>
        <v>0.49974645705711274</v>
      </c>
      <c r="T16" s="8">
        <f t="shared" si="3"/>
        <v>0.49735222342032864</v>
      </c>
      <c r="U16" s="8">
        <f t="shared" si="3"/>
        <v>0.44986613842987427</v>
      </c>
      <c r="V16" s="8">
        <f t="shared" si="3"/>
        <v>0.38772663673915136</v>
      </c>
      <c r="W16" s="8">
        <f t="shared" si="3"/>
        <v>0.30544079980005856</v>
      </c>
      <c r="X16" s="8">
        <f t="shared" si="3"/>
        <v>0.13667649849760904</v>
      </c>
      <c r="Y16" s="8">
        <f t="shared" si="3"/>
        <v>3.807176084762063E-2</v>
      </c>
      <c r="Z16" s="8">
        <f t="shared" si="3"/>
        <v>9.7977020385562764E-3</v>
      </c>
      <c r="AA16" s="8">
        <f t="shared" si="3"/>
        <v>1.5806411127169302E-3</v>
      </c>
      <c r="AB16" s="8">
        <f t="shared" si="3"/>
        <v>3.95629289119065E-4</v>
      </c>
      <c r="AC16" s="8">
        <f t="shared" si="3"/>
        <v>9.8936678965741515E-5</v>
      </c>
      <c r="AD16" s="8">
        <f t="shared" si="3"/>
        <v>1.5831184313750719E-5</v>
      </c>
      <c r="AE16" s="8">
        <f t="shared" si="3"/>
        <v>3.9578430714450418E-6</v>
      </c>
      <c r="AF16" s="8">
        <f t="shared" si="3"/>
        <v>9.8946370496781229E-7</v>
      </c>
      <c r="AG16" s="8">
        <f t="shared" si="3"/>
        <v>1.583143243777235E-7</v>
      </c>
      <c r="AH16" s="8">
        <f t="shared" si="3"/>
        <v>3.9578585793823678E-8</v>
      </c>
      <c r="AI16" s="8">
        <f t="shared" si="3"/>
        <v>9.8946467421680134E-9</v>
      </c>
      <c r="AJ16" s="8">
        <f t="shared" si="3"/>
        <v>1.5831434919051837E-9</v>
      </c>
      <c r="AK16" s="8">
        <f t="shared" si="3"/>
        <v>3.9578587344623527E-10</v>
      </c>
    </row>
    <row r="17" spans="1:37" x14ac:dyDescent="0.3">
      <c r="A17" s="14" t="s">
        <v>5</v>
      </c>
      <c r="B17" s="8">
        <f>-(B14*$E$6)/(1+POWER(B14*$E$6,2))</f>
        <v>-5.0265482457436694E-9</v>
      </c>
      <c r="C17" s="8">
        <f t="shared" ref="C17:AK17" si="4">-(C14*$E$6)/(1+POWER(C14*$E$6,2))</f>
        <v>-5.0265482330434992E-5</v>
      </c>
      <c r="D17" s="8">
        <f t="shared" si="4"/>
        <v>-1.0053096389885972E-4</v>
      </c>
      <c r="E17" s="8">
        <f t="shared" si="4"/>
        <v>-2.5132739641197082E-4</v>
      </c>
      <c r="F17" s="8">
        <f t="shared" si="4"/>
        <v>-5.0265469757268977E-4</v>
      </c>
      <c r="G17" s="8">
        <f t="shared" si="4"/>
        <v>-1.0053086331360866E-3</v>
      </c>
      <c r="H17" s="8">
        <f t="shared" si="4"/>
        <v>-2.5132582477584505E-3</v>
      </c>
      <c r="I17" s="8">
        <f t="shared" si="4"/>
        <v>-5.0264212472431553E-3</v>
      </c>
      <c r="J17" s="8">
        <f t="shared" si="4"/>
        <v>-1.0052080580485871E-2</v>
      </c>
      <c r="K17" s="8">
        <f t="shared" si="4"/>
        <v>-2.5116876036381047E-2</v>
      </c>
      <c r="L17" s="8">
        <f t="shared" si="4"/>
        <v>-5.0138800824340697E-2</v>
      </c>
      <c r="M17" s="8">
        <f t="shared" si="4"/>
        <v>-9.9525116819152701E-2</v>
      </c>
      <c r="N17" s="8">
        <f t="shared" si="4"/>
        <v>-0.23639538699512394</v>
      </c>
      <c r="O17" s="8">
        <f t="shared" si="4"/>
        <v>-0.4012693573117424</v>
      </c>
      <c r="P17" s="8">
        <f t="shared" si="4"/>
        <v>-0.45792006247340783</v>
      </c>
      <c r="Q17" s="8">
        <f t="shared" si="4"/>
        <v>-0.48836573340300637</v>
      </c>
      <c r="R17" s="8">
        <f t="shared" si="4"/>
        <v>-0.49750715468241263</v>
      </c>
      <c r="S17" s="8">
        <f t="shared" si="4"/>
        <v>-0.49999993571597195</v>
      </c>
      <c r="T17" s="8">
        <f t="shared" si="4"/>
        <v>-0.49999298923003332</v>
      </c>
      <c r="U17" s="8">
        <f t="shared" si="4"/>
        <v>-0.49748024676771591</v>
      </c>
      <c r="V17" s="8">
        <f t="shared" si="4"/>
        <v>-0.48723166143231861</v>
      </c>
      <c r="W17" s="8">
        <f t="shared" si="4"/>
        <v>-0.46059387492405834</v>
      </c>
      <c r="X17" s="8">
        <f t="shared" si="4"/>
        <v>-0.34350550687877207</v>
      </c>
      <c r="Y17" s="8">
        <f t="shared" si="4"/>
        <v>-0.19136954270098</v>
      </c>
      <c r="Z17" s="8">
        <f t="shared" si="4"/>
        <v>-9.849724398844846E-2</v>
      </c>
      <c r="AA17" s="8">
        <f t="shared" si="4"/>
        <v>-3.9725844061388037E-2</v>
      </c>
      <c r="AB17" s="8">
        <f t="shared" si="4"/>
        <v>-1.9886497091862514E-2</v>
      </c>
      <c r="AC17" s="8">
        <f t="shared" si="4"/>
        <v>-9.9461998018990517E-3</v>
      </c>
      <c r="AD17" s="8">
        <f t="shared" si="4"/>
        <v>-3.9788105870164191E-3</v>
      </c>
      <c r="AE17" s="8">
        <f t="shared" si="4"/>
        <v>-1.9894289147700814E-3</v>
      </c>
      <c r="AF17" s="8">
        <f t="shared" si="4"/>
        <v>-9.9471741008659771E-4</v>
      </c>
      <c r="AG17" s="8">
        <f t="shared" si="4"/>
        <v>-3.978872947384701E-4</v>
      </c>
      <c r="AH17" s="8">
        <f t="shared" si="4"/>
        <v>-1.9894367099095972E-4</v>
      </c>
      <c r="AI17" s="8">
        <f t="shared" si="4"/>
        <v>-9.9471838448195879E-5</v>
      </c>
      <c r="AJ17" s="8">
        <f t="shared" si="4"/>
        <v>-3.9788735709982545E-5</v>
      </c>
      <c r="AK17" s="8">
        <f t="shared" si="4"/>
        <v>-1.9894367878613002E-5</v>
      </c>
    </row>
    <row r="18" spans="1:37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0"/>
      <c r="Q18" s="40"/>
      <c r="R18" s="40"/>
      <c r="S18" s="34"/>
      <c r="U18" s="40"/>
      <c r="V18" s="40"/>
      <c r="W18" s="40"/>
    </row>
    <row r="19" spans="1:37" x14ac:dyDescent="0.3">
      <c r="A19" s="14" t="s">
        <v>36</v>
      </c>
      <c r="B19" s="31">
        <f t="shared" ref="B19:J19" si="5">20*LOG10(SQRT((POWER(B16,2))+(POWER(B17,2))))</f>
        <v>0</v>
      </c>
      <c r="C19" s="31">
        <f t="shared" si="5"/>
        <v>-1.0972965565217526E-8</v>
      </c>
      <c r="D19" s="31">
        <f t="shared" si="5"/>
        <v>-4.3891863308371072E-8</v>
      </c>
      <c r="E19" s="31">
        <f t="shared" si="5"/>
        <v>-2.7432413364583826E-7</v>
      </c>
      <c r="F19" s="31">
        <f t="shared" si="5"/>
        <v>-1.0972964332387055E-6</v>
      </c>
      <c r="G19" s="31">
        <f t="shared" si="5"/>
        <v>-4.3891840651518217E-6</v>
      </c>
      <c r="H19" s="31">
        <f t="shared" si="5"/>
        <v>-2.7432327633425711E-5</v>
      </c>
      <c r="I19" s="31">
        <f t="shared" si="5"/>
        <v>-1.0972827088484521E-4</v>
      </c>
      <c r="J19" s="31">
        <f t="shared" si="5"/>
        <v>-4.3889645024225898E-4</v>
      </c>
      <c r="K19" s="31">
        <f t="shared" ref="K19:AD19" si="6">20*LOG10(SQRT((POWER(K16,2))+(POWER(K17,2))))</f>
        <v>-2.7423754011987418E-3</v>
      </c>
      <c r="L19" s="31">
        <f t="shared" si="6"/>
        <v>-1.0959126763965689E-2</v>
      </c>
      <c r="M19" s="31">
        <f t="shared" si="6"/>
        <v>-4.3671549977071011E-2</v>
      </c>
      <c r="N19" s="31">
        <f t="shared" si="6"/>
        <v>-0.26600862189675595</v>
      </c>
      <c r="O19" s="31">
        <f t="shared" si="6"/>
        <v>-0.97833858981619315</v>
      </c>
      <c r="P19" s="39">
        <f t="shared" si="6"/>
        <v>-1.5442353632700689</v>
      </c>
      <c r="Q19" s="39">
        <f t="shared" si="6"/>
        <v>-2.1664465430576878</v>
      </c>
      <c r="R19" s="39">
        <f t="shared" si="6"/>
        <v>-2.59743029709814</v>
      </c>
      <c r="S19" s="35">
        <f t="shared" si="6"/>
        <v>-3.0125027612130091</v>
      </c>
      <c r="T19" s="31">
        <f t="shared" si="6"/>
        <v>-3.0333593619813417</v>
      </c>
      <c r="U19" s="39">
        <f t="shared" si="6"/>
        <v>-3.4691669509070993</v>
      </c>
      <c r="V19" s="39">
        <f t="shared" si="6"/>
        <v>-4.1147436202747096</v>
      </c>
      <c r="W19" s="39">
        <f t="shared" si="6"/>
        <v>-5.1507295174409204</v>
      </c>
      <c r="X19" s="31">
        <f t="shared" si="6"/>
        <v>-8.6430615588034048</v>
      </c>
      <c r="Y19" s="31">
        <f t="shared" si="6"/>
        <v>-14.193970362741473</v>
      </c>
      <c r="Z19" s="31">
        <f t="shared" si="6"/>
        <v>-20.088757721646925</v>
      </c>
      <c r="AA19" s="31">
        <f t="shared" si="6"/>
        <v>-28.011667261840326</v>
      </c>
      <c r="AB19" s="31">
        <f t="shared" si="6"/>
        <v>-34.027115643146651</v>
      </c>
      <c r="AC19" s="31">
        <f t="shared" si="6"/>
        <v>-40.046426718074912</v>
      </c>
      <c r="AD19" s="31">
        <f t="shared" si="6"/>
        <v>-48.004865948225671</v>
      </c>
      <c r="AE19" s="31">
        <f t="shared" ref="AE19:AK19" si="7">20*LOG10(SQRT((POWER(AE16,2))+(POWER(AE17,2))))</f>
        <v>-54.025414295729249</v>
      </c>
      <c r="AF19" s="31">
        <f t="shared" si="7"/>
        <v>-60.046001317469198</v>
      </c>
      <c r="AG19" s="31">
        <f t="shared" si="7"/>
        <v>-68.004797881271969</v>
      </c>
      <c r="AH19" s="31">
        <f t="shared" si="7"/>
        <v>-74.025397278888789</v>
      </c>
      <c r="AI19" s="31">
        <f t="shared" si="7"/>
        <v>-80.045997063252713</v>
      </c>
      <c r="AJ19" s="31">
        <f t="shared" si="7"/>
        <v>-88.004797200597054</v>
      </c>
      <c r="AK19" s="31">
        <f t="shared" si="7"/>
        <v>-94.025397108720057</v>
      </c>
    </row>
    <row r="20" spans="1:37" x14ac:dyDescent="0.3">
      <c r="A20" s="21" t="s">
        <v>37</v>
      </c>
      <c r="B20" s="6">
        <f t="shared" ref="B20:J20" si="8">ATAN((B17/B16))/PI()*180</f>
        <v>-2.8799999999999998E-7</v>
      </c>
      <c r="C20" s="6">
        <f t="shared" si="8"/>
        <v>-2.8799999975744469E-3</v>
      </c>
      <c r="D20" s="6">
        <f t="shared" si="8"/>
        <v>-5.7599999805955692E-3</v>
      </c>
      <c r="E20" s="6">
        <f t="shared" si="8"/>
        <v>-1.4399999696805766E-2</v>
      </c>
      <c r="F20" s="6">
        <f t="shared" si="8"/>
        <v>-2.8799997574446391E-2</v>
      </c>
      <c r="G20" s="6">
        <f t="shared" si="8"/>
        <v>-5.7599980595579948E-2</v>
      </c>
      <c r="H20" s="6">
        <f t="shared" si="8"/>
        <v>-0.14399969680690189</v>
      </c>
      <c r="I20" s="6">
        <f t="shared" si="8"/>
        <v>-0.28799757448279251</v>
      </c>
      <c r="J20" s="6">
        <f t="shared" si="8"/>
        <v>-0.57598059674475677</v>
      </c>
      <c r="K20" s="6">
        <f t="shared" ref="K20:AD20" si="9">ATAN((K17/K16))/PI()*180</f>
        <v>-1.439696920609419</v>
      </c>
      <c r="L20" s="6">
        <f t="shared" si="9"/>
        <v>-2.8775781164693535</v>
      </c>
      <c r="M20" s="6">
        <f t="shared" si="9"/>
        <v>-5.7407123916212024</v>
      </c>
      <c r="N20" s="6">
        <f t="shared" si="9"/>
        <v>-14.107802371590129</v>
      </c>
      <c r="O20" s="6">
        <f t="shared" si="9"/>
        <v>-26.686610102215312</v>
      </c>
      <c r="P20" s="43">
        <f t="shared" si="9"/>
        <v>-33.162659523445541</v>
      </c>
      <c r="Q20" s="43">
        <f t="shared" si="9"/>
        <v>-38.807901303718168</v>
      </c>
      <c r="R20" s="43">
        <f t="shared" si="9"/>
        <v>-42.138123415709799</v>
      </c>
      <c r="S20" s="41">
        <f t="shared" si="9"/>
        <v>-45.014526941175333</v>
      </c>
      <c r="T20" s="6">
        <f t="shared" si="9"/>
        <v>-45.151707132165292</v>
      </c>
      <c r="U20" s="42">
        <f t="shared" si="9"/>
        <v>-47.877293684510626</v>
      </c>
      <c r="V20" s="42">
        <f t="shared" si="9"/>
        <v>-51.48811274603343</v>
      </c>
      <c r="W20" s="42">
        <f t="shared" si="9"/>
        <v>-56.449827409177679</v>
      </c>
      <c r="X20" s="6">
        <f t="shared" si="9"/>
        <v>-68.30301602845995</v>
      </c>
      <c r="Y20" s="6">
        <f t="shared" si="9"/>
        <v>-78.748274275053291</v>
      </c>
      <c r="Z20" s="6">
        <f t="shared" si="9"/>
        <v>-84.319370180532388</v>
      </c>
      <c r="AA20" s="6">
        <f t="shared" si="9"/>
        <v>-87.721475271378011</v>
      </c>
      <c r="AB20" s="6">
        <f t="shared" si="9"/>
        <v>-88.860287028922116</v>
      </c>
      <c r="AC20" s="6">
        <f t="shared" si="9"/>
        <v>-89.430087138470896</v>
      </c>
      <c r="AD20" s="6">
        <f t="shared" si="9"/>
        <v>-89.772028539838104</v>
      </c>
      <c r="AE20" s="6">
        <f t="shared" ref="AE20:AK20" si="10">ATAN((AE17/AE16))/PI()*180</f>
        <v>-89.886013818782615</v>
      </c>
      <c r="AF20" s="6">
        <f t="shared" si="10"/>
        <v>-89.943006852998749</v>
      </c>
      <c r="AG20" s="6">
        <f t="shared" si="10"/>
        <v>-89.977202734883534</v>
      </c>
      <c r="AH20" s="6">
        <f t="shared" si="10"/>
        <v>-89.988601366990622</v>
      </c>
      <c r="AI20" s="6">
        <f t="shared" si="10"/>
        <v>-89.994300683438922</v>
      </c>
      <c r="AJ20" s="6">
        <f t="shared" si="10"/>
        <v>-89.997720273369254</v>
      </c>
      <c r="AK20" s="6">
        <f t="shared" si="10"/>
        <v>-89.998860136684186</v>
      </c>
    </row>
    <row r="21" spans="1:37" x14ac:dyDescent="0.3"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37" x14ac:dyDescent="0.3"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37" ht="20.399999999999999" x14ac:dyDescent="0.35">
      <c r="A23" s="29" t="s">
        <v>34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37" x14ac:dyDescent="0.3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37" x14ac:dyDescent="0.3">
      <c r="B25" s="30" t="s">
        <v>35</v>
      </c>
      <c r="C25" s="5"/>
      <c r="D25" s="5"/>
      <c r="E25" s="5"/>
      <c r="F25" s="5"/>
      <c r="G25" s="5"/>
      <c r="H25" s="46" t="s">
        <v>38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37" x14ac:dyDescent="0.3"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37" x14ac:dyDescent="0.3"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37" x14ac:dyDescent="0.3"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37" x14ac:dyDescent="0.3"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37" x14ac:dyDescent="0.3">
      <c r="B30" s="2"/>
      <c r="C30" s="5"/>
      <c r="D30" s="5"/>
      <c r="E30" s="5"/>
      <c r="F30" s="5"/>
      <c r="G30" s="5"/>
      <c r="H30" s="5"/>
      <c r="I30" s="5"/>
      <c r="J30" s="5"/>
      <c r="K30" s="23"/>
      <c r="L30" s="5"/>
      <c r="M30" s="5"/>
      <c r="N30" s="5"/>
      <c r="O30" s="5"/>
      <c r="P30" s="5"/>
      <c r="Q30" s="5"/>
      <c r="R30" s="5"/>
      <c r="S30" s="5"/>
    </row>
    <row r="31" spans="1:37" x14ac:dyDescent="0.3">
      <c r="B31" s="2"/>
      <c r="C31" s="5"/>
      <c r="D31" s="5"/>
      <c r="E31" s="5"/>
      <c r="F31" s="5"/>
      <c r="G31" s="5"/>
      <c r="H31" s="5"/>
      <c r="I31" s="5"/>
      <c r="J31" s="5"/>
      <c r="K31" s="24"/>
      <c r="L31" s="5"/>
      <c r="M31" s="5"/>
      <c r="N31" s="5"/>
      <c r="O31" s="5"/>
      <c r="P31" s="5"/>
      <c r="Q31" s="5"/>
      <c r="R31" s="5"/>
      <c r="S31" s="5"/>
    </row>
    <row r="32" spans="1:37" x14ac:dyDescent="0.3"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3"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3"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3"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3"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3"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3"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3"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3"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3"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3">
      <c r="B43" s="1"/>
    </row>
    <row r="44" spans="1:19" x14ac:dyDescent="0.3">
      <c r="A44" s="3"/>
      <c r="B44" s="1"/>
      <c r="C44" s="1"/>
    </row>
    <row r="45" spans="1:19" x14ac:dyDescent="0.3">
      <c r="B45" s="2"/>
      <c r="C45" s="2"/>
    </row>
    <row r="46" spans="1:19" x14ac:dyDescent="0.3">
      <c r="B46" s="2"/>
      <c r="C46" s="2"/>
      <c r="D46" s="4"/>
      <c r="E46" s="4"/>
    </row>
    <row r="47" spans="1:19" x14ac:dyDescent="0.3">
      <c r="B47" s="1"/>
    </row>
    <row r="48" spans="1:19" x14ac:dyDescent="0.3">
      <c r="A48" s="3"/>
      <c r="B48" s="1"/>
    </row>
    <row r="49" spans="1:19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3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3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3"/>
      <c r="B57" s="7"/>
    </row>
    <row r="58" spans="1:19" x14ac:dyDescent="0.3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9" x14ac:dyDescent="0.3">
      <c r="B59" s="1"/>
    </row>
    <row r="60" spans="1:19" x14ac:dyDescent="0.3">
      <c r="B60" s="1"/>
    </row>
    <row r="61" spans="1:19" x14ac:dyDescent="0.3">
      <c r="B61" s="1"/>
    </row>
    <row r="62" spans="1:19" x14ac:dyDescent="0.3">
      <c r="B62" s="1"/>
    </row>
    <row r="63" spans="1:19" x14ac:dyDescent="0.3">
      <c r="B63" s="1"/>
    </row>
    <row r="64" spans="1:19" x14ac:dyDescent="0.3">
      <c r="B64" s="1"/>
    </row>
    <row r="65" spans="1:2" x14ac:dyDescent="0.3">
      <c r="B65" s="1"/>
    </row>
    <row r="66" spans="1:2" x14ac:dyDescent="0.3">
      <c r="B66" s="1"/>
    </row>
    <row r="67" spans="1:2" x14ac:dyDescent="0.3">
      <c r="B67" s="1"/>
    </row>
    <row r="68" spans="1:2" x14ac:dyDescent="0.3">
      <c r="B68" s="1"/>
    </row>
    <row r="69" spans="1:2" x14ac:dyDescent="0.3">
      <c r="B69" s="1"/>
    </row>
    <row r="70" spans="1:2" x14ac:dyDescent="0.3">
      <c r="B70" s="1"/>
    </row>
    <row r="71" spans="1:2" x14ac:dyDescent="0.3">
      <c r="B71" s="1"/>
    </row>
    <row r="72" spans="1:2" x14ac:dyDescent="0.3">
      <c r="B72" s="1"/>
    </row>
    <row r="73" spans="1:2" x14ac:dyDescent="0.3">
      <c r="A73" s="10"/>
      <c r="B73" s="1"/>
    </row>
  </sheetData>
  <mergeCells count="2">
    <mergeCell ref="B10:D10"/>
    <mergeCell ref="C9:D9"/>
  </mergeCells>
  <phoneticPr fontId="0" type="noConversion"/>
  <pageMargins left="0.25" right="0.25" top="0.3" bottom="0.41" header="0.18" footer="0.31"/>
  <pageSetup paperSize="9" scale="62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B5C1-1B1A-4747-AA53-5270E5286E98}">
  <sheetPr>
    <pageSetUpPr fitToPage="1"/>
  </sheetPr>
  <dimension ref="A1:AK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5.69921875" defaultRowHeight="15.6" x14ac:dyDescent="0.3"/>
  <cols>
    <col min="9" max="9" width="13.296875" customWidth="1"/>
  </cols>
  <sheetData>
    <row r="1" spans="1:37" ht="21" x14ac:dyDescent="0.4">
      <c r="A1" s="11" t="s">
        <v>18</v>
      </c>
      <c r="B1" s="12" t="s">
        <v>45</v>
      </c>
    </row>
    <row r="2" spans="1:37" x14ac:dyDescent="0.3">
      <c r="B2" s="44" t="s">
        <v>39</v>
      </c>
      <c r="C2" s="45">
        <v>50</v>
      </c>
      <c r="D2" s="15" t="s">
        <v>19</v>
      </c>
      <c r="E2" s="44" t="s">
        <v>40</v>
      </c>
      <c r="F2" s="34">
        <v>0.1</v>
      </c>
      <c r="G2" s="17" t="s">
        <v>21</v>
      </c>
      <c r="H2" s="16">
        <v>1E-4</v>
      </c>
      <c r="I2" t="s">
        <v>20</v>
      </c>
    </row>
    <row r="4" spans="1:37" x14ac:dyDescent="0.3">
      <c r="A4" s="13" t="s">
        <v>22</v>
      </c>
      <c r="B4" s="9"/>
      <c r="E4" s="13" t="s">
        <v>24</v>
      </c>
    </row>
    <row r="5" spans="1:37" x14ac:dyDescent="0.3">
      <c r="A5" s="18" t="s">
        <v>27</v>
      </c>
      <c r="B5" t="s">
        <v>23</v>
      </c>
      <c r="E5" s="19" t="s">
        <v>28</v>
      </c>
      <c r="F5" t="s">
        <v>25</v>
      </c>
    </row>
    <row r="6" spans="1:37" x14ac:dyDescent="0.3">
      <c r="B6" s="25">
        <f>1/(2*3.14*F6)</f>
        <v>31.847133757961778</v>
      </c>
      <c r="C6" s="13" t="s">
        <v>42</v>
      </c>
      <c r="F6" s="25">
        <f>C2*H2</f>
        <v>5.0000000000000001E-3</v>
      </c>
      <c r="G6" s="13" t="s">
        <v>43</v>
      </c>
    </row>
    <row r="7" spans="1:37" x14ac:dyDescent="0.3">
      <c r="A7" s="25"/>
      <c r="B7" s="27">
        <f>B6/1000</f>
        <v>3.1847133757961776E-2</v>
      </c>
      <c r="C7" s="13" t="s">
        <v>26</v>
      </c>
      <c r="E7" s="25"/>
      <c r="F7" s="28">
        <f>F6*1000000</f>
        <v>5000</v>
      </c>
      <c r="G7" s="20" t="s">
        <v>29</v>
      </c>
    </row>
    <row r="8" spans="1:37" x14ac:dyDescent="0.3">
      <c r="B8" s="9"/>
    </row>
    <row r="9" spans="1:37" x14ac:dyDescent="0.3">
      <c r="A9" s="13" t="s">
        <v>32</v>
      </c>
      <c r="B9" s="51" t="s">
        <v>4</v>
      </c>
      <c r="C9" s="51"/>
      <c r="D9" s="49" t="s">
        <v>5</v>
      </c>
      <c r="E9" s="49"/>
    </row>
    <row r="10" spans="1:37" ht="18.600000000000001" x14ac:dyDescent="0.3">
      <c r="A10" s="14" t="s">
        <v>33</v>
      </c>
      <c r="B10" s="47" t="s">
        <v>41</v>
      </c>
      <c r="C10" s="47"/>
      <c r="D10" s="47"/>
      <c r="E10" s="47"/>
    </row>
    <row r="11" spans="1:37" x14ac:dyDescent="0.3">
      <c r="B11" s="9"/>
    </row>
    <row r="12" spans="1:37" x14ac:dyDescent="0.3">
      <c r="A12" s="13" t="s">
        <v>30</v>
      </c>
      <c r="B12" s="9"/>
    </row>
    <row r="13" spans="1:37" x14ac:dyDescent="0.3">
      <c r="A13" s="14" t="s">
        <v>1</v>
      </c>
      <c r="B13">
        <v>1E-4</v>
      </c>
      <c r="C13" s="26">
        <v>1</v>
      </c>
      <c r="D13" s="26">
        <v>2</v>
      </c>
      <c r="E13" s="26">
        <v>5</v>
      </c>
      <c r="F13" s="26">
        <v>10</v>
      </c>
      <c r="G13" s="26">
        <v>20</v>
      </c>
      <c r="H13" s="26">
        <v>50</v>
      </c>
      <c r="I13" s="26">
        <v>100</v>
      </c>
      <c r="J13" s="26">
        <v>200</v>
      </c>
      <c r="K13" s="26">
        <v>500</v>
      </c>
      <c r="L13" s="26">
        <v>1000</v>
      </c>
      <c r="M13" s="26">
        <v>2000</v>
      </c>
      <c r="N13" s="26">
        <v>5000</v>
      </c>
      <c r="O13" s="26">
        <v>10000</v>
      </c>
      <c r="P13" s="36">
        <v>13000</v>
      </c>
      <c r="Q13" s="36">
        <v>16000</v>
      </c>
      <c r="R13" s="36">
        <v>18000</v>
      </c>
      <c r="S13" s="32">
        <f>B6</f>
        <v>31.847133757961778</v>
      </c>
      <c r="T13" s="26">
        <v>20000</v>
      </c>
      <c r="U13" s="36">
        <v>22000</v>
      </c>
      <c r="V13" s="36">
        <v>25000</v>
      </c>
      <c r="W13" s="36">
        <v>30000</v>
      </c>
      <c r="X13" s="26">
        <v>50000</v>
      </c>
      <c r="Y13" s="26">
        <v>100000</v>
      </c>
      <c r="Z13" s="26">
        <v>200000</v>
      </c>
      <c r="AA13" s="26">
        <v>500000</v>
      </c>
      <c r="AB13" s="26">
        <v>1000000</v>
      </c>
      <c r="AC13" s="26">
        <v>2000000</v>
      </c>
      <c r="AD13" s="26">
        <v>5000000</v>
      </c>
      <c r="AE13" s="26">
        <v>10000000</v>
      </c>
      <c r="AF13" s="26">
        <v>20000000</v>
      </c>
      <c r="AG13" s="26">
        <v>50000000</v>
      </c>
      <c r="AH13" s="26">
        <v>100000000</v>
      </c>
      <c r="AI13" s="26">
        <v>200000000</v>
      </c>
      <c r="AJ13" s="26">
        <v>500000000</v>
      </c>
      <c r="AK13" s="26">
        <v>1000000000</v>
      </c>
    </row>
    <row r="14" spans="1:37" x14ac:dyDescent="0.3">
      <c r="A14" s="21" t="s">
        <v>31</v>
      </c>
      <c r="B14" s="2">
        <f t="shared" ref="B14:AK14" si="0">2*PI()*B13</f>
        <v>6.2831853071795862E-4</v>
      </c>
      <c r="C14" s="2">
        <f t="shared" si="0"/>
        <v>6.2831853071795862</v>
      </c>
      <c r="D14" s="2">
        <f t="shared" si="0"/>
        <v>12.566370614359172</v>
      </c>
      <c r="E14" s="2">
        <f t="shared" si="0"/>
        <v>31.415926535897931</v>
      </c>
      <c r="F14" s="2">
        <f t="shared" si="0"/>
        <v>62.831853071795862</v>
      </c>
      <c r="G14" s="2">
        <f t="shared" si="0"/>
        <v>125.66370614359172</v>
      </c>
      <c r="H14" s="2">
        <f t="shared" si="0"/>
        <v>314.15926535897933</v>
      </c>
      <c r="I14" s="2">
        <f t="shared" si="0"/>
        <v>628.31853071795865</v>
      </c>
      <c r="J14" s="2">
        <f t="shared" si="0"/>
        <v>1256.6370614359173</v>
      </c>
      <c r="K14" s="2">
        <f t="shared" si="0"/>
        <v>3141.5926535897929</v>
      </c>
      <c r="L14" s="2">
        <f t="shared" si="0"/>
        <v>6283.1853071795858</v>
      </c>
      <c r="M14" s="2">
        <f t="shared" si="0"/>
        <v>12566.370614359172</v>
      </c>
      <c r="N14" s="2">
        <f t="shared" si="0"/>
        <v>31415.926535897932</v>
      </c>
      <c r="O14" s="2">
        <f t="shared" si="0"/>
        <v>62831.853071795864</v>
      </c>
      <c r="P14" s="37">
        <f t="shared" si="0"/>
        <v>81681.408993334626</v>
      </c>
      <c r="Q14" s="37">
        <f t="shared" si="0"/>
        <v>100530.96491487337</v>
      </c>
      <c r="R14" s="37">
        <f t="shared" si="0"/>
        <v>113097.33552923256</v>
      </c>
      <c r="S14" s="33">
        <f t="shared" si="0"/>
        <v>200.10144290380845</v>
      </c>
      <c r="T14" s="2">
        <f t="shared" si="0"/>
        <v>125663.70614359173</v>
      </c>
      <c r="U14" s="37">
        <f t="shared" si="0"/>
        <v>138230.07675795088</v>
      </c>
      <c r="V14" s="37">
        <f t="shared" si="0"/>
        <v>157079.63267948964</v>
      </c>
      <c r="W14" s="37">
        <f t="shared" si="0"/>
        <v>188495.55921538759</v>
      </c>
      <c r="X14" s="2">
        <f t="shared" si="0"/>
        <v>314159.26535897929</v>
      </c>
      <c r="Y14" s="2">
        <f t="shared" si="0"/>
        <v>628318.53071795858</v>
      </c>
      <c r="Z14" s="2">
        <f t="shared" si="0"/>
        <v>1256637.0614359172</v>
      </c>
      <c r="AA14" s="2">
        <f t="shared" si="0"/>
        <v>3141592.653589793</v>
      </c>
      <c r="AB14" s="2">
        <f t="shared" si="0"/>
        <v>6283185.307179586</v>
      </c>
      <c r="AC14" s="2">
        <f t="shared" si="0"/>
        <v>12566370.614359172</v>
      </c>
      <c r="AD14" s="2">
        <f t="shared" si="0"/>
        <v>31415926.535897933</v>
      </c>
      <c r="AE14" s="2">
        <f t="shared" si="0"/>
        <v>62831853.071795866</v>
      </c>
      <c r="AF14" s="2">
        <f t="shared" si="0"/>
        <v>125663706.14359173</v>
      </c>
      <c r="AG14" s="2">
        <f t="shared" si="0"/>
        <v>314159265.35897928</v>
      </c>
      <c r="AH14" s="2">
        <f t="shared" si="0"/>
        <v>628318530.71795857</v>
      </c>
      <c r="AI14" s="2">
        <f t="shared" si="0"/>
        <v>1256637061.4359171</v>
      </c>
      <c r="AJ14" s="2">
        <f t="shared" si="0"/>
        <v>3141592653.5897932</v>
      </c>
      <c r="AK14" s="2">
        <f t="shared" si="0"/>
        <v>6283185307.1795864</v>
      </c>
    </row>
    <row r="15" spans="1:37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8"/>
      <c r="Q15" s="38"/>
      <c r="R15" s="38"/>
      <c r="S15" s="33"/>
      <c r="U15" s="38"/>
      <c r="V15" s="38"/>
      <c r="W15" s="38"/>
    </row>
    <row r="16" spans="1:37" x14ac:dyDescent="0.3">
      <c r="A16" s="14" t="s">
        <v>4</v>
      </c>
      <c r="B16" s="8">
        <f t="shared" ref="B16:AK16" si="1">POWER(B14*$F$6,2)/(1+POWER(B14*$F$6,2))</f>
        <v>9.8696044009919495E-12</v>
      </c>
      <c r="C16" s="8">
        <f t="shared" si="1"/>
        <v>9.8598730963987192E-4</v>
      </c>
      <c r="D16" s="8">
        <f t="shared" si="1"/>
        <v>3.9323175928274836E-3</v>
      </c>
      <c r="E16" s="8">
        <f t="shared" si="1"/>
        <v>2.4079864169266819E-2</v>
      </c>
      <c r="F16" s="8">
        <f t="shared" si="1"/>
        <v>8.9830162353724652E-2</v>
      </c>
      <c r="G16" s="8">
        <f t="shared" si="1"/>
        <v>0.28304319967510216</v>
      </c>
      <c r="H16" s="8">
        <f t="shared" si="1"/>
        <v>0.71159956085799903</v>
      </c>
      <c r="I16" s="8">
        <f>POWER(I14*$F$6,2)/(1+POWER(I14*$F$6,2))</f>
        <v>0.90800033164962479</v>
      </c>
      <c r="J16" s="8">
        <f t="shared" si="1"/>
        <v>0.97529547696814234</v>
      </c>
      <c r="K16" s="8">
        <f t="shared" si="1"/>
        <v>0.99596351192429</v>
      </c>
      <c r="L16" s="8">
        <f t="shared" si="1"/>
        <v>0.99898781372269341</v>
      </c>
      <c r="M16" s="8">
        <f t="shared" si="1"/>
        <v>0.99974676118703487</v>
      </c>
      <c r="N16" s="8">
        <f t="shared" si="1"/>
        <v>0.99995947316903366</v>
      </c>
      <c r="O16" s="8">
        <f t="shared" si="1"/>
        <v>0.99998986798429457</v>
      </c>
      <c r="P16" s="8">
        <f t="shared" si="1"/>
        <v>0.99999400469963362</v>
      </c>
      <c r="Q16" s="8">
        <f t="shared" si="1"/>
        <v>0.9999960421569285</v>
      </c>
      <c r="R16" s="8">
        <f t="shared" si="1"/>
        <v>0.99999687281275329</v>
      </c>
      <c r="S16" s="8">
        <f t="shared" si="1"/>
        <v>0.50025354294288737</v>
      </c>
      <c r="T16" s="8">
        <f t="shared" si="1"/>
        <v>0.99999746697682512</v>
      </c>
      <c r="U16" s="8">
        <f t="shared" si="1"/>
        <v>0.99999790659149723</v>
      </c>
      <c r="V16" s="8">
        <f t="shared" si="1"/>
        <v>0.99999837886368981</v>
      </c>
      <c r="W16" s="8">
        <f t="shared" si="1"/>
        <v>0.99999887421033806</v>
      </c>
      <c r="X16" s="8">
        <f t="shared" si="1"/>
        <v>0.99999959471542965</v>
      </c>
      <c r="Y16" s="8">
        <f t="shared" si="1"/>
        <v>0.99999989867882666</v>
      </c>
      <c r="Z16" s="8">
        <f t="shared" si="1"/>
        <v>0.99999997466970469</v>
      </c>
      <c r="AA16" s="8">
        <f t="shared" si="1"/>
        <v>0.99999999594715272</v>
      </c>
      <c r="AB16" s="8">
        <f t="shared" si="1"/>
        <v>0.99999999898678815</v>
      </c>
      <c r="AC16" s="8">
        <f t="shared" si="1"/>
        <v>0.99999999974669707</v>
      </c>
      <c r="AD16" s="8">
        <f t="shared" si="1"/>
        <v>0.99999999995947153</v>
      </c>
      <c r="AE16" s="8">
        <f t="shared" si="1"/>
        <v>0.99999999998986788</v>
      </c>
      <c r="AF16" s="8">
        <f t="shared" si="1"/>
        <v>0.99999999999746692</v>
      </c>
      <c r="AG16" s="8">
        <f t="shared" si="1"/>
        <v>0.99999999999959477</v>
      </c>
      <c r="AH16" s="8">
        <f t="shared" si="1"/>
        <v>0.99999999999989864</v>
      </c>
      <c r="AI16" s="8">
        <f t="shared" si="1"/>
        <v>0.99999999999997469</v>
      </c>
      <c r="AJ16" s="8">
        <f t="shared" si="1"/>
        <v>0.99999999999999589</v>
      </c>
      <c r="AK16" s="8">
        <f t="shared" si="1"/>
        <v>0.999999999999999</v>
      </c>
    </row>
    <row r="17" spans="1:37" x14ac:dyDescent="0.3">
      <c r="A17" s="14" t="s">
        <v>5</v>
      </c>
      <c r="B17" s="8">
        <f t="shared" ref="B17:AK17" si="2">(B14*$F$6)/(1+POWER(B14*$F$6,2))</f>
        <v>3.1415926535587868E-6</v>
      </c>
      <c r="C17" s="8">
        <f t="shared" si="2"/>
        <v>3.1384950831012962E-2</v>
      </c>
      <c r="D17" s="8">
        <f t="shared" si="2"/>
        <v>6.2584778270571698E-2</v>
      </c>
      <c r="E17" s="8">
        <f t="shared" si="2"/>
        <v>0.1532971764608092</v>
      </c>
      <c r="F17" s="8">
        <f t="shared" si="2"/>
        <v>0.28593828754685535</v>
      </c>
      <c r="G17" s="8">
        <f t="shared" si="2"/>
        <v>0.45047724336838857</v>
      </c>
      <c r="H17" s="8">
        <f t="shared" si="2"/>
        <v>0.45301835045029021</v>
      </c>
      <c r="I17" s="8">
        <f t="shared" si="2"/>
        <v>0.28902548222223623</v>
      </c>
      <c r="J17" s="8">
        <f t="shared" si="2"/>
        <v>0.15522309613464763</v>
      </c>
      <c r="K17" s="8">
        <f t="shared" si="2"/>
        <v>6.3405006424765847E-2</v>
      </c>
      <c r="L17" s="8">
        <f t="shared" si="2"/>
        <v>3.179876972850644E-2</v>
      </c>
      <c r="M17" s="8">
        <f t="shared" si="2"/>
        <v>1.5911463888302921E-2</v>
      </c>
      <c r="N17" s="8">
        <f t="shared" si="2"/>
        <v>6.3659397218567681E-3</v>
      </c>
      <c r="O17" s="8">
        <f t="shared" si="2"/>
        <v>3.1830666106302465E-3</v>
      </c>
      <c r="P17" s="8">
        <f t="shared" si="2"/>
        <v>2.4485229063108726E-3</v>
      </c>
      <c r="Q17" s="8">
        <f t="shared" si="2"/>
        <v>1.9894289147700818E-3</v>
      </c>
      <c r="R17" s="8">
        <f t="shared" si="2"/>
        <v>1.7683827264954118E-3</v>
      </c>
      <c r="S17" s="8">
        <f t="shared" si="2"/>
        <v>0.49999993571597207</v>
      </c>
      <c r="T17" s="8">
        <f t="shared" si="2"/>
        <v>1.5915453994873609E-3</v>
      </c>
      <c r="U17" s="8">
        <f t="shared" si="2"/>
        <v>1.4468600901416748E-3</v>
      </c>
      <c r="V17" s="8">
        <f t="shared" si="2"/>
        <v>1.2732374806403051E-3</v>
      </c>
      <c r="W17" s="8">
        <f t="shared" si="2"/>
        <v>1.0610317594460384E-3</v>
      </c>
      <c r="X17" s="8">
        <f t="shared" si="2"/>
        <v>6.3661951435541042E-4</v>
      </c>
      <c r="Y17" s="8">
        <f t="shared" si="2"/>
        <v>3.183098539322595E-4</v>
      </c>
      <c r="Z17" s="8">
        <f t="shared" si="2"/>
        <v>1.5915493906045364E-4</v>
      </c>
      <c r="AA17" s="8">
        <f t="shared" si="2"/>
        <v>6.3661976978745855E-5</v>
      </c>
      <c r="AB17" s="8">
        <f t="shared" si="2"/>
        <v>3.1830988586127536E-5</v>
      </c>
      <c r="AC17" s="8">
        <f t="shared" si="2"/>
        <v>1.5915494305158091E-5</v>
      </c>
      <c r="AD17" s="8">
        <f t="shared" si="2"/>
        <v>6.3661977234178011E-6</v>
      </c>
      <c r="AE17" s="8">
        <f t="shared" si="2"/>
        <v>3.183098861805655E-6</v>
      </c>
      <c r="AF17" s="8">
        <f t="shared" si="2"/>
        <v>1.5915494309149219E-6</v>
      </c>
      <c r="AG17" s="8">
        <f t="shared" si="2"/>
        <v>6.3661977236732337E-7</v>
      </c>
      <c r="AH17" s="8">
        <f t="shared" si="2"/>
        <v>3.1830988618375846E-7</v>
      </c>
      <c r="AI17" s="8">
        <f t="shared" si="2"/>
        <v>1.5915494309189133E-7</v>
      </c>
      <c r="AJ17" s="8">
        <f t="shared" si="2"/>
        <v>6.3661977236757872E-8</v>
      </c>
      <c r="AK17" s="8">
        <f t="shared" si="2"/>
        <v>3.1830988618379035E-8</v>
      </c>
    </row>
    <row r="18" spans="1:37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0"/>
      <c r="Q18" s="40"/>
      <c r="R18" s="40"/>
      <c r="S18" s="34"/>
      <c r="U18" s="40"/>
      <c r="V18" s="40"/>
      <c r="W18" s="40"/>
    </row>
    <row r="19" spans="1:37" x14ac:dyDescent="0.3">
      <c r="A19" s="14" t="s">
        <v>36</v>
      </c>
      <c r="B19" s="31">
        <f t="shared" ref="B19:AK19" si="3">20*LOG10(SQRT((POWER(B16,2))+(POWER(B17,2))))</f>
        <v>-110.05700254616018</v>
      </c>
      <c r="C19" s="31">
        <f t="shared" si="3"/>
        <v>-30.061286747026472</v>
      </c>
      <c r="D19" s="31">
        <f t="shared" si="3"/>
        <v>-24.053514137182276</v>
      </c>
      <c r="E19" s="31">
        <f t="shared" si="3"/>
        <v>-16.183459671942909</v>
      </c>
      <c r="F19" s="31">
        <f t="shared" si="3"/>
        <v>-10.465778154000844</v>
      </c>
      <c r="G19" s="31">
        <f t="shared" si="3"/>
        <v>-5.4814727490429869</v>
      </c>
      <c r="H19" s="31">
        <f t="shared" si="3"/>
        <v>-1.4776432859964519</v>
      </c>
      <c r="I19" s="31">
        <f t="shared" si="3"/>
        <v>-0.41913992851628878</v>
      </c>
      <c r="J19" s="31">
        <f t="shared" si="3"/>
        <v>-0.10863789864321807</v>
      </c>
      <c r="K19" s="31">
        <f t="shared" si="3"/>
        <v>-1.7565720785198354E-2</v>
      </c>
      <c r="L19" s="31">
        <f t="shared" si="3"/>
        <v>-4.3980953705002697E-3</v>
      </c>
      <c r="M19" s="31">
        <f t="shared" si="3"/>
        <v>-1.0999414705602853E-3</v>
      </c>
      <c r="N19" s="31">
        <f t="shared" si="3"/>
        <v>-1.7600935715184984E-4</v>
      </c>
      <c r="O19" s="31">
        <f t="shared" si="3"/>
        <v>-4.4003008033814247E-5</v>
      </c>
      <c r="P19" s="39">
        <f t="shared" si="3"/>
        <v>-2.6037336716534878E-5</v>
      </c>
      <c r="Q19" s="39">
        <f t="shared" si="3"/>
        <v>-1.7188728077354363E-5</v>
      </c>
      <c r="R19" s="39">
        <f t="shared" si="3"/>
        <v>-1.3581222887220424E-5</v>
      </c>
      <c r="S19" s="35">
        <f t="shared" si="3"/>
        <v>-3.00809826879463</v>
      </c>
      <c r="T19" s="31">
        <f t="shared" si="3"/>
        <v>-1.1000793806930447E-5</v>
      </c>
      <c r="U19" s="39">
        <f t="shared" si="3"/>
        <v>-9.0915671273007435E-6</v>
      </c>
      <c r="V19" s="39">
        <f t="shared" si="3"/>
        <v>-7.0405112456677345E-6</v>
      </c>
      <c r="W19" s="39">
        <f t="shared" si="3"/>
        <v>-4.8892451317937453E-6</v>
      </c>
      <c r="X19" s="31">
        <f t="shared" si="3"/>
        <v>-1.7601288817672153E-6</v>
      </c>
      <c r="Y19" s="31">
        <f t="shared" si="3"/>
        <v>-4.4003228705235239E-7</v>
      </c>
      <c r="Z19" s="31">
        <f t="shared" si="3"/>
        <v>-1.1000807594131406E-7</v>
      </c>
      <c r="AA19" s="31">
        <f t="shared" si="3"/>
        <v>-1.7601292597005987E-8</v>
      </c>
      <c r="AB19" s="31">
        <f t="shared" si="3"/>
        <v>-4.400323628071386E-9</v>
      </c>
      <c r="AC19" s="31">
        <f t="shared" si="3"/>
        <v>-1.1000806657269896E-9</v>
      </c>
      <c r="AD19" s="31">
        <f t="shared" si="3"/>
        <v>-1.7601290650695556E-10</v>
      </c>
      <c r="AE19" s="31">
        <f t="shared" si="3"/>
        <v>-4.4003226626404508E-11</v>
      </c>
      <c r="AF19" s="31">
        <f t="shared" si="3"/>
        <v>-1.1001047738446867E-11</v>
      </c>
      <c r="AG19" s="31">
        <f t="shared" si="3"/>
        <v>-1.7598976264599274E-12</v>
      </c>
      <c r="AH19" s="31">
        <f t="shared" si="3"/>
        <v>-4.3973332474831004E-13</v>
      </c>
      <c r="AI19" s="31">
        <f t="shared" si="3"/>
        <v>-1.0993333118707543E-13</v>
      </c>
      <c r="AJ19" s="31">
        <f t="shared" si="3"/>
        <v>-1.7357894397959187E-14</v>
      </c>
      <c r="AK19" s="31">
        <f t="shared" si="3"/>
        <v>-3.8573098662131493E-15</v>
      </c>
    </row>
    <row r="20" spans="1:37" x14ac:dyDescent="0.3">
      <c r="A20" s="21" t="s">
        <v>37</v>
      </c>
      <c r="B20" s="6">
        <f t="shared" ref="B20:AK20" si="4">ATAN((B17/B16))/PI()*180</f>
        <v>89.99982</v>
      </c>
      <c r="C20" s="6">
        <f t="shared" si="4"/>
        <v>88.200591825838373</v>
      </c>
      <c r="D20" s="6">
        <f t="shared" si="4"/>
        <v>86.404726220131835</v>
      </c>
      <c r="E20" s="6">
        <f t="shared" si="4"/>
        <v>81.072945131040072</v>
      </c>
      <c r="F20" s="6">
        <f t="shared" si="4"/>
        <v>72.559405509488144</v>
      </c>
      <c r="G20" s="6">
        <f t="shared" si="4"/>
        <v>57.858092364657942</v>
      </c>
      <c r="H20" s="6">
        <f t="shared" si="4"/>
        <v>32.481636590529753</v>
      </c>
      <c r="I20" s="6">
        <f t="shared" si="4"/>
        <v>17.656787151412857</v>
      </c>
      <c r="J20" s="6">
        <f t="shared" si="4"/>
        <v>9.04306107903769</v>
      </c>
      <c r="K20" s="6">
        <f t="shared" si="4"/>
        <v>3.6426468877225746</v>
      </c>
      <c r="L20" s="6">
        <f t="shared" si="4"/>
        <v>1.823165720814139</v>
      </c>
      <c r="M20" s="6">
        <f t="shared" si="4"/>
        <v>0.91181366961382948</v>
      </c>
      <c r="N20" s="6">
        <f t="shared" si="4"/>
        <v>0.3647513335607569</v>
      </c>
      <c r="O20" s="6">
        <f t="shared" si="4"/>
        <v>0.18237751460101728</v>
      </c>
      <c r="P20" s="43">
        <f t="shared" si="4"/>
        <v>0.14029058929598176</v>
      </c>
      <c r="Q20" s="43">
        <f t="shared" si="4"/>
        <v>0.1139861812173877</v>
      </c>
      <c r="R20" s="43">
        <f t="shared" si="4"/>
        <v>0.10132107802543457</v>
      </c>
      <c r="S20" s="41">
        <f t="shared" si="4"/>
        <v>44.985473058824667</v>
      </c>
      <c r="T20" s="6">
        <f t="shared" si="4"/>
        <v>9.1188988283354117E-2</v>
      </c>
      <c r="U20" s="42">
        <f t="shared" si="4"/>
        <v>8.2899092405511396E-2</v>
      </c>
      <c r="V20" s="42">
        <f t="shared" si="4"/>
        <v>7.2951212801149676E-2</v>
      </c>
      <c r="W20" s="42">
        <f t="shared" si="4"/>
        <v>6.0792687372124177E-2</v>
      </c>
      <c r="X20" s="6">
        <f t="shared" si="4"/>
        <v>3.6475621183571311E-2</v>
      </c>
      <c r="Y20" s="6">
        <f t="shared" si="4"/>
        <v>1.82378124396619E-2</v>
      </c>
      <c r="Z20" s="6">
        <f t="shared" si="4"/>
        <v>9.1189064508155337E-3</v>
      </c>
      <c r="AA20" s="6">
        <f t="shared" si="4"/>
        <v>3.6475626061964871E-3</v>
      </c>
      <c r="AB20" s="6">
        <f t="shared" si="4"/>
        <v>1.8237813049461213E-3</v>
      </c>
      <c r="AC20" s="6">
        <f t="shared" si="4"/>
        <v>9.1189065270404484E-4</v>
      </c>
      <c r="AD20" s="6">
        <f t="shared" si="4"/>
        <v>3.6475626110748832E-4</v>
      </c>
      <c r="AE20" s="6">
        <f t="shared" si="4"/>
        <v>1.8237813055559205E-4</v>
      </c>
      <c r="AF20" s="6">
        <f t="shared" si="4"/>
        <v>9.1189065278027013E-5</v>
      </c>
      <c r="AG20" s="6">
        <f t="shared" si="4"/>
        <v>3.6475626111236674E-5</v>
      </c>
      <c r="AH20" s="6">
        <f t="shared" si="4"/>
        <v>1.8237813055620184E-5</v>
      </c>
      <c r="AI20" s="6">
        <f t="shared" si="4"/>
        <v>9.1189065278103239E-6</v>
      </c>
      <c r="AJ20" s="6">
        <f t="shared" si="4"/>
        <v>3.6475626111241552E-6</v>
      </c>
      <c r="AK20" s="6">
        <f t="shared" si="4"/>
        <v>1.8237813055620791E-6</v>
      </c>
    </row>
    <row r="21" spans="1:37" x14ac:dyDescent="0.3"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37" x14ac:dyDescent="0.3"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37" ht="20.399999999999999" x14ac:dyDescent="0.35">
      <c r="A23" s="29" t="s">
        <v>34</v>
      </c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37" x14ac:dyDescent="0.3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37" x14ac:dyDescent="0.3">
      <c r="B25" s="30" t="s">
        <v>35</v>
      </c>
      <c r="C25" s="5"/>
      <c r="D25" s="5"/>
      <c r="E25" s="5"/>
      <c r="F25" s="5"/>
      <c r="G25" s="5"/>
      <c r="H25" s="46" t="s">
        <v>38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37" x14ac:dyDescent="0.3"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37" x14ac:dyDescent="0.3"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37" x14ac:dyDescent="0.3"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37" x14ac:dyDescent="0.3"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37" x14ac:dyDescent="0.3">
      <c r="B30" s="2"/>
      <c r="C30" s="5"/>
      <c r="D30" s="5"/>
      <c r="E30" s="5"/>
      <c r="F30" s="5"/>
      <c r="G30" s="5"/>
      <c r="H30" s="5"/>
      <c r="I30" s="5"/>
      <c r="J30" s="5"/>
      <c r="K30" s="23"/>
      <c r="L30" s="5"/>
      <c r="M30" s="5"/>
      <c r="N30" s="5"/>
      <c r="O30" s="5"/>
      <c r="P30" s="5"/>
      <c r="Q30" s="5"/>
      <c r="R30" s="5"/>
      <c r="S30" s="5"/>
    </row>
    <row r="31" spans="1:37" x14ac:dyDescent="0.3">
      <c r="B31" s="2"/>
      <c r="C31" s="5"/>
      <c r="D31" s="5"/>
      <c r="E31" s="5"/>
      <c r="F31" s="5"/>
      <c r="G31" s="5"/>
      <c r="H31" s="5"/>
      <c r="I31" s="5"/>
      <c r="J31" s="5"/>
      <c r="K31" s="24"/>
      <c r="L31" s="5"/>
      <c r="M31" s="5"/>
      <c r="N31" s="5"/>
      <c r="O31" s="5"/>
      <c r="P31" s="5"/>
      <c r="Q31" s="5"/>
      <c r="R31" s="5"/>
      <c r="S31" s="5"/>
    </row>
    <row r="32" spans="1:37" x14ac:dyDescent="0.3"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3"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3"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3"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3"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3"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3"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3"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3"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3"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3">
      <c r="B43" s="1"/>
    </row>
    <row r="44" spans="1:19" x14ac:dyDescent="0.3">
      <c r="A44" s="3"/>
      <c r="B44" s="1"/>
      <c r="C44" s="1"/>
    </row>
    <row r="45" spans="1:19" x14ac:dyDescent="0.3">
      <c r="B45" s="2"/>
      <c r="C45" s="2"/>
    </row>
    <row r="46" spans="1:19" x14ac:dyDescent="0.3">
      <c r="B46" s="2"/>
      <c r="C46" s="2"/>
      <c r="D46" s="4"/>
      <c r="E46" s="4"/>
    </row>
    <row r="47" spans="1:19" x14ac:dyDescent="0.3">
      <c r="B47" s="1"/>
    </row>
    <row r="48" spans="1:19" x14ac:dyDescent="0.3">
      <c r="A48" s="3"/>
      <c r="B48" s="1"/>
    </row>
    <row r="49" spans="1:19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3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3">
      <c r="A54" s="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3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3"/>
      <c r="B57" s="7"/>
    </row>
    <row r="58" spans="1:19" x14ac:dyDescent="0.3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9" x14ac:dyDescent="0.3">
      <c r="B59" s="1"/>
    </row>
    <row r="60" spans="1:19" x14ac:dyDescent="0.3">
      <c r="B60" s="1"/>
    </row>
    <row r="61" spans="1:19" x14ac:dyDescent="0.3">
      <c r="B61" s="1"/>
    </row>
    <row r="62" spans="1:19" x14ac:dyDescent="0.3">
      <c r="B62" s="1"/>
    </row>
    <row r="63" spans="1:19" x14ac:dyDescent="0.3">
      <c r="B63" s="1"/>
    </row>
    <row r="64" spans="1:19" x14ac:dyDescent="0.3">
      <c r="B64" s="1"/>
    </row>
    <row r="65" spans="1:2" x14ac:dyDescent="0.3">
      <c r="B65" s="1"/>
    </row>
    <row r="66" spans="1:2" x14ac:dyDescent="0.3">
      <c r="B66" s="1"/>
    </row>
    <row r="67" spans="1:2" x14ac:dyDescent="0.3">
      <c r="B67" s="1"/>
    </row>
    <row r="68" spans="1:2" x14ac:dyDescent="0.3">
      <c r="B68" s="1"/>
    </row>
    <row r="69" spans="1:2" x14ac:dyDescent="0.3">
      <c r="B69" s="1"/>
    </row>
    <row r="70" spans="1:2" x14ac:dyDescent="0.3">
      <c r="B70" s="1"/>
    </row>
    <row r="71" spans="1:2" x14ac:dyDescent="0.3">
      <c r="B71" s="1"/>
    </row>
    <row r="72" spans="1:2" x14ac:dyDescent="0.3">
      <c r="B72" s="1"/>
    </row>
    <row r="73" spans="1:2" x14ac:dyDescent="0.3">
      <c r="A73" s="10"/>
      <c r="B73" s="1"/>
    </row>
  </sheetData>
  <mergeCells count="3">
    <mergeCell ref="B10:E10"/>
    <mergeCell ref="B9:C9"/>
    <mergeCell ref="D9:E9"/>
  </mergeCells>
  <phoneticPr fontId="0" type="noConversion"/>
  <pageMargins left="0.25" right="0.25" top="0.3" bottom="0.41" header="0.18" footer="0.31"/>
  <pageSetup paperSize="9" scale="62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5732-0BCC-47A6-BA20-B89638353A45}">
  <dimension ref="A1:N37"/>
  <sheetViews>
    <sheetView workbookViewId="0">
      <selection activeCell="B9" sqref="B9"/>
    </sheetView>
  </sheetViews>
  <sheetFormatPr defaultRowHeight="15.6" x14ac:dyDescent="0.3"/>
  <sheetData>
    <row r="1" spans="1:14" x14ac:dyDescent="0.3">
      <c r="A1" s="3" t="s">
        <v>8</v>
      </c>
      <c r="B1" s="1"/>
    </row>
    <row r="2" spans="1:14" x14ac:dyDescent="0.3">
      <c r="A2" t="s">
        <v>0</v>
      </c>
      <c r="B2" s="2">
        <v>200</v>
      </c>
    </row>
    <row r="3" spans="1:14" x14ac:dyDescent="0.3">
      <c r="A3" t="s">
        <v>15</v>
      </c>
      <c r="B3" s="2">
        <v>2.0000000000000002E-5</v>
      </c>
    </row>
    <row r="4" spans="1:14" x14ac:dyDescent="0.3">
      <c r="B4" s="9"/>
    </row>
    <row r="5" spans="1:14" x14ac:dyDescent="0.3">
      <c r="A5" t="s">
        <v>1</v>
      </c>
      <c r="B5" s="2">
        <f>B21</f>
        <v>1591549.4309189534</v>
      </c>
      <c r="C5" s="5">
        <v>1E-4</v>
      </c>
      <c r="D5" s="5">
        <v>1</v>
      </c>
      <c r="E5" s="5">
        <v>10</v>
      </c>
      <c r="F5" s="5">
        <v>100</v>
      </c>
      <c r="G5" s="5">
        <v>1000</v>
      </c>
      <c r="H5" s="5">
        <v>10000</v>
      </c>
      <c r="I5" s="5">
        <v>100000</v>
      </c>
      <c r="J5" s="5">
        <v>1000000</v>
      </c>
      <c r="K5" s="5">
        <v>10000000</v>
      </c>
      <c r="L5" s="5">
        <v>100000000</v>
      </c>
      <c r="M5" s="5">
        <v>1000000000</v>
      </c>
      <c r="N5" s="5">
        <v>10000000000</v>
      </c>
    </row>
    <row r="6" spans="1:14" x14ac:dyDescent="0.3">
      <c r="A6" t="s">
        <v>7</v>
      </c>
      <c r="B6" s="5">
        <f t="shared" ref="B6:N6" si="0">POWER(B5,2)</f>
        <v>2533029591058.4443</v>
      </c>
      <c r="C6" s="5">
        <f t="shared" si="0"/>
        <v>1E-8</v>
      </c>
      <c r="D6" s="5">
        <f t="shared" si="0"/>
        <v>1</v>
      </c>
      <c r="E6" s="5">
        <f t="shared" si="0"/>
        <v>100</v>
      </c>
      <c r="F6" s="5">
        <f t="shared" si="0"/>
        <v>10000</v>
      </c>
      <c r="G6" s="5">
        <f t="shared" si="0"/>
        <v>1000000</v>
      </c>
      <c r="H6" s="5">
        <f t="shared" si="0"/>
        <v>100000000</v>
      </c>
      <c r="I6" s="5">
        <f t="shared" si="0"/>
        <v>10000000000</v>
      </c>
      <c r="J6" s="5">
        <f t="shared" si="0"/>
        <v>1000000000000</v>
      </c>
      <c r="K6" s="5">
        <f t="shared" si="0"/>
        <v>100000000000000</v>
      </c>
      <c r="L6" s="5">
        <f t="shared" si="0"/>
        <v>1E+16</v>
      </c>
      <c r="M6" s="5">
        <f t="shared" si="0"/>
        <v>1E+18</v>
      </c>
      <c r="N6" s="5">
        <f t="shared" si="0"/>
        <v>1E+20</v>
      </c>
    </row>
    <row r="7" spans="1:14" x14ac:dyDescent="0.3">
      <c r="B7" s="1"/>
    </row>
    <row r="8" spans="1:14" x14ac:dyDescent="0.3">
      <c r="A8" s="3" t="s">
        <v>3</v>
      </c>
      <c r="B8" s="1"/>
      <c r="C8" s="1" t="s">
        <v>9</v>
      </c>
    </row>
    <row r="9" spans="1:14" x14ac:dyDescent="0.3">
      <c r="A9" t="s">
        <v>16</v>
      </c>
      <c r="B9" s="2">
        <f>B3/B2</f>
        <v>1.0000000000000001E-7</v>
      </c>
      <c r="C9" s="2">
        <f>POWER(B3,2)/POWER(B2,2)</f>
        <v>1.0000000000000002E-14</v>
      </c>
    </row>
    <row r="10" spans="1:14" x14ac:dyDescent="0.3">
      <c r="A10" t="s">
        <v>2</v>
      </c>
      <c r="B10" s="2">
        <f>2*PI()</f>
        <v>6.2831853071795862</v>
      </c>
      <c r="C10" s="2">
        <f>POWER(B10,2)</f>
        <v>39.478417604357432</v>
      </c>
      <c r="D10" s="4"/>
      <c r="E10" s="4"/>
    </row>
    <row r="11" spans="1:14" x14ac:dyDescent="0.3">
      <c r="B11" s="1"/>
    </row>
    <row r="12" spans="1:14" x14ac:dyDescent="0.3">
      <c r="A12" s="3" t="s">
        <v>10</v>
      </c>
      <c r="B12" s="1"/>
    </row>
    <row r="13" spans="1:14" x14ac:dyDescent="0.3">
      <c r="A13" t="s">
        <v>6</v>
      </c>
      <c r="B13" s="2">
        <f t="shared" ref="B13:N13" si="1">1+($C$10*B6*$C$9)</f>
        <v>2</v>
      </c>
      <c r="C13" s="2">
        <f t="shared" si="1"/>
        <v>1</v>
      </c>
      <c r="D13" s="2">
        <f t="shared" si="1"/>
        <v>1.0000000000003948</v>
      </c>
      <c r="E13" s="2">
        <f t="shared" si="1"/>
        <v>1.0000000000394784</v>
      </c>
      <c r="F13" s="2">
        <f t="shared" si="1"/>
        <v>1.0000000039478418</v>
      </c>
      <c r="G13" s="2">
        <f t="shared" si="1"/>
        <v>1.000000394784176</v>
      </c>
      <c r="H13" s="2">
        <f t="shared" si="1"/>
        <v>1.0000394784176043</v>
      </c>
      <c r="I13" s="2">
        <f t="shared" si="1"/>
        <v>1.0039478417604357</v>
      </c>
      <c r="J13" s="2">
        <f t="shared" si="1"/>
        <v>1.3947841760435744</v>
      </c>
      <c r="K13" s="2">
        <f t="shared" si="1"/>
        <v>40.478417604357439</v>
      </c>
      <c r="L13" s="2">
        <f t="shared" si="1"/>
        <v>3948.8417604357442</v>
      </c>
      <c r="M13" s="2">
        <f t="shared" si="1"/>
        <v>394785.17604357435</v>
      </c>
      <c r="N13" s="2">
        <f t="shared" si="1"/>
        <v>39478418.604357436</v>
      </c>
    </row>
    <row r="14" spans="1:14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t="s">
        <v>4</v>
      </c>
      <c r="B15" s="8">
        <f t="shared" ref="B15:N15" si="2">1/B13</f>
        <v>0.5</v>
      </c>
      <c r="C15" s="8">
        <f t="shared" si="2"/>
        <v>1</v>
      </c>
      <c r="D15" s="8">
        <f t="shared" si="2"/>
        <v>0.9999999999996052</v>
      </c>
      <c r="E15" s="8">
        <f t="shared" si="2"/>
        <v>0.99999999996052158</v>
      </c>
      <c r="F15" s="8">
        <f t="shared" si="2"/>
        <v>0.99999999605215817</v>
      </c>
      <c r="G15" s="8">
        <f t="shared" si="2"/>
        <v>0.99999960521597986</v>
      </c>
      <c r="H15" s="8">
        <f t="shared" si="2"/>
        <v>0.99996052314087958</v>
      </c>
      <c r="I15" s="8">
        <f t="shared" si="2"/>
        <v>0.99606768240717258</v>
      </c>
      <c r="J15" s="8">
        <f t="shared" si="2"/>
        <v>0.71695680032489773</v>
      </c>
      <c r="K15" s="8">
        <f t="shared" si="2"/>
        <v>2.4704523031857637E-2</v>
      </c>
      <c r="L15" s="8">
        <f t="shared" si="2"/>
        <v>2.5323881296515985E-4</v>
      </c>
      <c r="M15" s="8">
        <f t="shared" si="2"/>
        <v>2.5330231748357875E-6</v>
      </c>
      <c r="N15" s="8">
        <f t="shared" si="2"/>
        <v>2.5330295268960566E-8</v>
      </c>
    </row>
    <row r="16" spans="1:14" x14ac:dyDescent="0.3">
      <c r="A16" t="s">
        <v>5</v>
      </c>
      <c r="B16" s="8">
        <f t="shared" ref="B16:N16" si="3">-($B$10*B5*$B$9)/B13</f>
        <v>-0.5</v>
      </c>
      <c r="C16" s="8">
        <f t="shared" si="3"/>
        <v>-6.2831853071795873E-11</v>
      </c>
      <c r="D16" s="8">
        <f t="shared" si="3"/>
        <v>-6.2831853071771057E-7</v>
      </c>
      <c r="E16" s="8">
        <f t="shared" si="3"/>
        <v>-6.2831853069315364E-6</v>
      </c>
      <c r="F16" s="8">
        <f t="shared" si="3"/>
        <v>-6.2831852823745659E-5</v>
      </c>
      <c r="G16" s="8">
        <f t="shared" si="3"/>
        <v>-6.2831828266784312E-4</v>
      </c>
      <c r="H16" s="8">
        <f t="shared" si="3"/>
        <v>-6.2829372667583877E-3</v>
      </c>
      <c r="I16" s="8">
        <f t="shared" si="3"/>
        <v>-6.2584778270571698E-2</v>
      </c>
      <c r="J16" s="8">
        <f t="shared" si="3"/>
        <v>-0.45047724336838857</v>
      </c>
      <c r="K16" s="8">
        <f t="shared" si="3"/>
        <v>-0.1552230961346476</v>
      </c>
      <c r="L16" s="8">
        <f t="shared" si="3"/>
        <v>-1.5911463888302918E-2</v>
      </c>
      <c r="M16" s="8">
        <f t="shared" si="3"/>
        <v>-1.5915453994873609E-3</v>
      </c>
      <c r="N16" s="8">
        <f t="shared" si="3"/>
        <v>-1.5915493906045364E-4</v>
      </c>
    </row>
    <row r="17" spans="1:1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3" t="s">
        <v>11</v>
      </c>
      <c r="B18" s="8">
        <f t="shared" ref="B18:N18" si="4">SQRT((POWER(B15,2))+(POWER(B16,2)))</f>
        <v>0.70710678118654757</v>
      </c>
      <c r="C18" s="8">
        <f t="shared" si="4"/>
        <v>1</v>
      </c>
      <c r="D18" s="8">
        <f t="shared" si="4"/>
        <v>0.9999999999998026</v>
      </c>
      <c r="E18" s="8">
        <f t="shared" si="4"/>
        <v>0.99999999998026079</v>
      </c>
      <c r="F18" s="8">
        <f t="shared" si="4"/>
        <v>0.99999999802607897</v>
      </c>
      <c r="G18" s="8">
        <f t="shared" si="4"/>
        <v>0.9999998026079705</v>
      </c>
      <c r="H18" s="8">
        <f t="shared" si="4"/>
        <v>0.99998026137563312</v>
      </c>
      <c r="I18" s="8">
        <f t="shared" si="4"/>
        <v>0.99803190450364498</v>
      </c>
      <c r="J18" s="8">
        <f t="shared" si="4"/>
        <v>0.84673301596483042</v>
      </c>
      <c r="K18" s="8">
        <f t="shared" si="4"/>
        <v>0.15717672547758985</v>
      </c>
      <c r="L18" s="8">
        <f t="shared" si="4"/>
        <v>1.5913478971147692E-2</v>
      </c>
      <c r="M18" s="8">
        <f t="shared" si="4"/>
        <v>1.5915474152018807E-3</v>
      </c>
      <c r="N18" s="8">
        <f t="shared" si="4"/>
        <v>1.5915494107617448E-4</v>
      </c>
    </row>
    <row r="19" spans="1:14" x14ac:dyDescent="0.3">
      <c r="A19" s="3" t="s">
        <v>13</v>
      </c>
      <c r="B19" s="6">
        <f t="shared" ref="B19:J19" si="5">20*(LOG10(B18))</f>
        <v>-3.0102999566398116</v>
      </c>
      <c r="C19" s="6">
        <f t="shared" si="5"/>
        <v>0</v>
      </c>
      <c r="D19" s="6">
        <f t="shared" si="5"/>
        <v>-1.7145742355319136E-12</v>
      </c>
      <c r="E19" s="6">
        <f t="shared" si="5"/>
        <v>-1.7145260191753384E-10</v>
      </c>
      <c r="F19" s="6">
        <f t="shared" si="5"/>
        <v>-1.7145260208505861E-8</v>
      </c>
      <c r="G19" s="6">
        <f t="shared" si="5"/>
        <v>-1.7145255528834613E-6</v>
      </c>
      <c r="H19" s="6">
        <f t="shared" si="5"/>
        <v>-1.7144920494926007E-4</v>
      </c>
      <c r="I19" s="6">
        <f t="shared" si="5"/>
        <v>-1.7111504344580936E-2</v>
      </c>
      <c r="J19" s="6">
        <f t="shared" si="5"/>
        <v>-1.445070116205287</v>
      </c>
      <c r="K19" s="6">
        <f>20*(LOG10(K18))</f>
        <v>-16.072235265805517</v>
      </c>
      <c r="L19" s="6">
        <f>20*(LOG10(L18))</f>
        <v>-35.964697308632864</v>
      </c>
      <c r="M19" s="6">
        <f>20*(LOG10(M18))</f>
        <v>-55.963608367956105</v>
      </c>
      <c r="N19" s="6">
        <f>20*(LOG10(N18))</f>
        <v>-75.963597477170367</v>
      </c>
    </row>
    <row r="20" spans="1:14" x14ac:dyDescent="0.3">
      <c r="A20" s="3" t="s">
        <v>12</v>
      </c>
      <c r="B20" s="6">
        <f t="shared" ref="B20:N20" si="6">ATAN((B16/B15))/PI()*180</f>
        <v>-45</v>
      </c>
      <c r="C20" s="6">
        <f t="shared" si="6"/>
        <v>-3.6000000000000004E-9</v>
      </c>
      <c r="D20" s="6">
        <f t="shared" si="6"/>
        <v>-3.5999999999995264E-5</v>
      </c>
      <c r="E20" s="6">
        <f t="shared" si="6"/>
        <v>-3.5999999999526266E-4</v>
      </c>
      <c r="F20" s="6">
        <f t="shared" si="6"/>
        <v>-3.5999999952625915E-3</v>
      </c>
      <c r="G20" s="6">
        <f t="shared" si="6"/>
        <v>-3.5999995262591011E-2</v>
      </c>
      <c r="H20" s="6">
        <f t="shared" si="6"/>
        <v>-0.35999526270209964</v>
      </c>
      <c r="I20" s="6">
        <f t="shared" si="6"/>
        <v>-3.5952737798681755</v>
      </c>
      <c r="J20" s="6">
        <f t="shared" si="6"/>
        <v>-32.141907635342058</v>
      </c>
      <c r="K20" s="6">
        <f t="shared" si="6"/>
        <v>-80.956938920962315</v>
      </c>
      <c r="L20" s="6">
        <f t="shared" si="6"/>
        <v>-89.088186330386165</v>
      </c>
      <c r="M20" s="6">
        <f t="shared" si="6"/>
        <v>-89.908811011716651</v>
      </c>
      <c r="N20" s="6">
        <f t="shared" si="6"/>
        <v>-89.990881093549191</v>
      </c>
    </row>
    <row r="21" spans="1:14" x14ac:dyDescent="0.3">
      <c r="A21" s="3" t="s">
        <v>14</v>
      </c>
      <c r="B21" s="2">
        <f>1/(B10*B9)</f>
        <v>1591549.4309189534</v>
      </c>
    </row>
    <row r="22" spans="1:14" x14ac:dyDescent="0.3">
      <c r="B22" s="6"/>
      <c r="C22" s="6"/>
      <c r="D22" s="6"/>
      <c r="E22" s="6"/>
      <c r="F22" s="6"/>
      <c r="G22" s="6"/>
      <c r="H22" s="6"/>
      <c r="I22" s="6"/>
      <c r="J22" s="6"/>
    </row>
    <row r="23" spans="1:14" x14ac:dyDescent="0.3">
      <c r="B23" s="1"/>
    </row>
    <row r="24" spans="1:14" x14ac:dyDescent="0.3">
      <c r="B24" s="1"/>
    </row>
    <row r="25" spans="1:14" x14ac:dyDescent="0.3">
      <c r="B25" s="1"/>
    </row>
    <row r="26" spans="1:14" x14ac:dyDescent="0.3">
      <c r="B26" s="1"/>
    </row>
    <row r="27" spans="1:14" x14ac:dyDescent="0.3">
      <c r="B27" s="1"/>
    </row>
    <row r="28" spans="1:14" x14ac:dyDescent="0.3">
      <c r="B28" s="1"/>
    </row>
    <row r="29" spans="1:14" x14ac:dyDescent="0.3">
      <c r="B29" s="1"/>
    </row>
    <row r="30" spans="1:14" x14ac:dyDescent="0.3">
      <c r="B30" s="1"/>
    </row>
    <row r="31" spans="1:14" x14ac:dyDescent="0.3">
      <c r="B31" s="1"/>
    </row>
    <row r="32" spans="1:14" x14ac:dyDescent="0.3">
      <c r="B32" s="1"/>
    </row>
    <row r="33" spans="1:2" x14ac:dyDescent="0.3">
      <c r="B33" s="1"/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A37" s="10"/>
      <c r="B37" s="1"/>
    </row>
  </sheetData>
  <phoneticPr fontId="0" type="noConversion"/>
  <pageMargins left="0.23622047244094491" right="0.23622047244094491" top="0.45" bottom="0.55118110236220474" header="0.32" footer="0.41"/>
  <pageSetup paperSize="9" orientation="landscape" horizontalDpi="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A9B3-37A0-4ABD-BCE1-B31DE4A61229}">
  <dimension ref="A1:O52"/>
  <sheetViews>
    <sheetView topLeftCell="A19" workbookViewId="0">
      <selection activeCell="G9" sqref="G9"/>
    </sheetView>
  </sheetViews>
  <sheetFormatPr defaultRowHeight="15.6" x14ac:dyDescent="0.3"/>
  <cols>
    <col min="2" max="2" width="9.3984375" bestFit="1" customWidth="1"/>
  </cols>
  <sheetData>
    <row r="1" spans="1:15" x14ac:dyDescent="0.3">
      <c r="A1" s="3" t="s">
        <v>8</v>
      </c>
      <c r="B1" s="1"/>
    </row>
    <row r="2" spans="1:15" x14ac:dyDescent="0.3">
      <c r="A2" t="s">
        <v>0</v>
      </c>
      <c r="B2" s="2">
        <v>200</v>
      </c>
    </row>
    <row r="3" spans="1:15" x14ac:dyDescent="0.3">
      <c r="A3" t="s">
        <v>15</v>
      </c>
      <c r="B3" s="2">
        <v>2.0000000000000002E-5</v>
      </c>
    </row>
    <row r="4" spans="1:15" x14ac:dyDescent="0.3">
      <c r="B4" s="9"/>
    </row>
    <row r="5" spans="1:15" x14ac:dyDescent="0.3">
      <c r="A5" t="s">
        <v>1</v>
      </c>
      <c r="B5" s="2">
        <f>B21</f>
        <v>1591549.4309189534</v>
      </c>
      <c r="C5" s="5">
        <v>1E-4</v>
      </c>
      <c r="D5" s="5">
        <v>1</v>
      </c>
      <c r="E5" s="5">
        <v>10</v>
      </c>
      <c r="F5" s="5">
        <v>100</v>
      </c>
      <c r="G5" s="5">
        <v>1000</v>
      </c>
      <c r="H5" s="5">
        <v>10000</v>
      </c>
      <c r="I5" s="5">
        <v>100000</v>
      </c>
      <c r="J5" s="5">
        <v>1000000</v>
      </c>
      <c r="K5" s="5">
        <v>10000000</v>
      </c>
      <c r="L5" s="5">
        <v>100000000</v>
      </c>
      <c r="M5" s="5">
        <v>1000000000</v>
      </c>
      <c r="N5" s="5">
        <v>10000000000</v>
      </c>
      <c r="O5" s="5">
        <v>100000000000</v>
      </c>
    </row>
    <row r="6" spans="1:15" x14ac:dyDescent="0.3">
      <c r="A6" t="s">
        <v>7</v>
      </c>
      <c r="B6" s="5">
        <f t="shared" ref="B6:O6" si="0">POWER(B5,2)</f>
        <v>2533029591058.4443</v>
      </c>
      <c r="C6" s="5">
        <f t="shared" si="0"/>
        <v>1E-8</v>
      </c>
      <c r="D6" s="5">
        <f t="shared" si="0"/>
        <v>1</v>
      </c>
      <c r="E6" s="5">
        <f t="shared" si="0"/>
        <v>100</v>
      </c>
      <c r="F6" s="5">
        <f t="shared" si="0"/>
        <v>10000</v>
      </c>
      <c r="G6" s="5">
        <f t="shared" si="0"/>
        <v>1000000</v>
      </c>
      <c r="H6" s="5">
        <f t="shared" si="0"/>
        <v>100000000</v>
      </c>
      <c r="I6" s="5">
        <f t="shared" si="0"/>
        <v>10000000000</v>
      </c>
      <c r="J6" s="5">
        <f t="shared" si="0"/>
        <v>1000000000000</v>
      </c>
      <c r="K6" s="5">
        <f t="shared" si="0"/>
        <v>100000000000000</v>
      </c>
      <c r="L6" s="5">
        <f t="shared" si="0"/>
        <v>1E+16</v>
      </c>
      <c r="M6" s="5">
        <f t="shared" si="0"/>
        <v>1E+18</v>
      </c>
      <c r="N6" s="5">
        <f t="shared" si="0"/>
        <v>1E+20</v>
      </c>
      <c r="O6" s="5">
        <f t="shared" si="0"/>
        <v>1E+22</v>
      </c>
    </row>
    <row r="7" spans="1:15" x14ac:dyDescent="0.3">
      <c r="B7" s="1"/>
    </row>
    <row r="8" spans="1:15" x14ac:dyDescent="0.3">
      <c r="A8" s="3" t="s">
        <v>3</v>
      </c>
      <c r="B8" s="1"/>
      <c r="C8" s="1" t="s">
        <v>9</v>
      </c>
    </row>
    <row r="9" spans="1:15" x14ac:dyDescent="0.3">
      <c r="A9" t="s">
        <v>16</v>
      </c>
      <c r="B9" s="2">
        <f>B3/B2</f>
        <v>1.0000000000000001E-7</v>
      </c>
      <c r="C9" s="2">
        <f>POWER(B3,2)/POWER(B2,2)</f>
        <v>1.0000000000000002E-14</v>
      </c>
    </row>
    <row r="10" spans="1:15" x14ac:dyDescent="0.3">
      <c r="A10" t="s">
        <v>2</v>
      </c>
      <c r="B10" s="2">
        <f>2*PI()</f>
        <v>6.2831853071795862</v>
      </c>
      <c r="C10" s="2">
        <f>POWER(B10,2)</f>
        <v>39.478417604357432</v>
      </c>
      <c r="D10" s="4"/>
      <c r="E10" s="4"/>
    </row>
    <row r="11" spans="1:15" x14ac:dyDescent="0.3">
      <c r="B11" s="1"/>
    </row>
    <row r="12" spans="1:15" x14ac:dyDescent="0.3">
      <c r="A12" s="3" t="s">
        <v>10</v>
      </c>
      <c r="B12" s="1"/>
    </row>
    <row r="13" spans="1:15" x14ac:dyDescent="0.3">
      <c r="A13" t="s">
        <v>6</v>
      </c>
      <c r="B13" s="2">
        <f t="shared" ref="B13:O13" si="1">1+($C$10*B6*$C$9)</f>
        <v>2</v>
      </c>
      <c r="C13" s="2">
        <f t="shared" si="1"/>
        <v>1</v>
      </c>
      <c r="D13" s="2">
        <f t="shared" si="1"/>
        <v>1.0000000000003948</v>
      </c>
      <c r="E13" s="2">
        <f t="shared" si="1"/>
        <v>1.0000000000394784</v>
      </c>
      <c r="F13" s="2">
        <f t="shared" si="1"/>
        <v>1.0000000039478418</v>
      </c>
      <c r="G13" s="2">
        <f t="shared" si="1"/>
        <v>1.000000394784176</v>
      </c>
      <c r="H13" s="2">
        <f t="shared" si="1"/>
        <v>1.0000394784176043</v>
      </c>
      <c r="I13" s="2">
        <f t="shared" si="1"/>
        <v>1.0039478417604357</v>
      </c>
      <c r="J13" s="2">
        <f t="shared" si="1"/>
        <v>1.3947841760435744</v>
      </c>
      <c r="K13" s="2">
        <f t="shared" si="1"/>
        <v>40.478417604357439</v>
      </c>
      <c r="L13" s="2">
        <f t="shared" si="1"/>
        <v>3948.8417604357442</v>
      </c>
      <c r="M13" s="2">
        <f t="shared" si="1"/>
        <v>394785.17604357435</v>
      </c>
      <c r="N13" s="2">
        <f t="shared" si="1"/>
        <v>39478418.604357436</v>
      </c>
      <c r="O13" s="2">
        <f t="shared" si="1"/>
        <v>3947841761.4357438</v>
      </c>
    </row>
    <row r="14" spans="1:1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t="s">
        <v>4</v>
      </c>
      <c r="B15" s="8">
        <f t="shared" ref="B15:O15" si="2">($C$10*B6*$C$9)/B13</f>
        <v>0.50000000000000011</v>
      </c>
      <c r="C15" s="8">
        <f t="shared" si="2"/>
        <v>3.947841760435744E-21</v>
      </c>
      <c r="D15" s="8">
        <f t="shared" si="2"/>
        <v>3.9478417604341852E-13</v>
      </c>
      <c r="E15" s="8">
        <f t="shared" si="2"/>
        <v>3.9478417602798895E-11</v>
      </c>
      <c r="F15" s="8">
        <f t="shared" si="2"/>
        <v>3.9478417448502887E-9</v>
      </c>
      <c r="G15" s="8">
        <f t="shared" si="2"/>
        <v>3.9478402018909022E-7</v>
      </c>
      <c r="H15" s="8">
        <f t="shared" si="2"/>
        <v>3.9476859120427373E-5</v>
      </c>
      <c r="I15" s="8">
        <f t="shared" si="2"/>
        <v>3.9323175928274844E-3</v>
      </c>
      <c r="J15" s="8">
        <f t="shared" si="2"/>
        <v>0.28304319967510222</v>
      </c>
      <c r="K15" s="8">
        <f t="shared" si="2"/>
        <v>0.97529547696814234</v>
      </c>
      <c r="L15" s="8">
        <f t="shared" si="2"/>
        <v>0.99974676118703487</v>
      </c>
      <c r="M15" s="8">
        <f t="shared" si="2"/>
        <v>0.99999746697682512</v>
      </c>
      <c r="N15" s="8">
        <f t="shared" si="2"/>
        <v>0.99999997466970469</v>
      </c>
      <c r="O15" s="8">
        <f t="shared" si="2"/>
        <v>0.99999999974669707</v>
      </c>
    </row>
    <row r="16" spans="1:15" x14ac:dyDescent="0.3">
      <c r="A16" t="s">
        <v>5</v>
      </c>
      <c r="B16" s="8">
        <f t="shared" ref="B16:O16" si="3">($B$10*B5*$B$9)/B13</f>
        <v>0.5</v>
      </c>
      <c r="C16" s="8">
        <f t="shared" si="3"/>
        <v>6.2831853071795873E-11</v>
      </c>
      <c r="D16" s="8">
        <f t="shared" si="3"/>
        <v>6.2831853071771057E-7</v>
      </c>
      <c r="E16" s="8">
        <f t="shared" si="3"/>
        <v>6.2831853069315364E-6</v>
      </c>
      <c r="F16" s="8">
        <f t="shared" si="3"/>
        <v>6.2831852823745659E-5</v>
      </c>
      <c r="G16" s="8">
        <f t="shared" si="3"/>
        <v>6.2831828266784312E-4</v>
      </c>
      <c r="H16" s="8">
        <f t="shared" si="3"/>
        <v>6.2829372667583877E-3</v>
      </c>
      <c r="I16" s="8">
        <f t="shared" si="3"/>
        <v>6.2584778270571698E-2</v>
      </c>
      <c r="J16" s="8">
        <f t="shared" si="3"/>
        <v>0.45047724336838857</v>
      </c>
      <c r="K16" s="8">
        <f t="shared" si="3"/>
        <v>0.1552230961346476</v>
      </c>
      <c r="L16" s="8">
        <f t="shared" si="3"/>
        <v>1.5911463888302918E-2</v>
      </c>
      <c r="M16" s="8">
        <f t="shared" si="3"/>
        <v>1.5915453994873609E-3</v>
      </c>
      <c r="N16" s="8">
        <f t="shared" si="3"/>
        <v>1.5915493906045364E-4</v>
      </c>
      <c r="O16" s="8">
        <f t="shared" si="3"/>
        <v>1.5915494305158091E-5</v>
      </c>
    </row>
    <row r="17" spans="1:1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3" t="s">
        <v>11</v>
      </c>
      <c r="B18" s="8">
        <f t="shared" ref="B18:O18" si="4">SQRT((POWER(B15,2))+(POWER(B16,2)))</f>
        <v>0.70710678118654757</v>
      </c>
      <c r="C18" s="8">
        <f t="shared" si="4"/>
        <v>6.2831853071795873E-11</v>
      </c>
      <c r="D18" s="8">
        <f t="shared" si="4"/>
        <v>6.2831853071783455E-7</v>
      </c>
      <c r="E18" s="8">
        <f t="shared" si="4"/>
        <v>6.2831853070555615E-6</v>
      </c>
      <c r="F18" s="8">
        <f t="shared" si="4"/>
        <v>6.2831852947770758E-5</v>
      </c>
      <c r="G18" s="8">
        <f t="shared" si="4"/>
        <v>6.2831840669288867E-4</v>
      </c>
      <c r="H18" s="8">
        <f t="shared" si="4"/>
        <v>6.283061285744981E-3</v>
      </c>
      <c r="I18" s="8">
        <f t="shared" si="4"/>
        <v>6.2708193984737634E-2</v>
      </c>
      <c r="J18" s="8">
        <f t="shared" si="4"/>
        <v>0.53201804450140799</v>
      </c>
      <c r="K18" s="8">
        <f t="shared" si="4"/>
        <v>0.98757049215139181</v>
      </c>
      <c r="L18" s="8">
        <f t="shared" si="4"/>
        <v>0.99987337257626518</v>
      </c>
      <c r="M18" s="8">
        <f t="shared" si="4"/>
        <v>0.99999873348761048</v>
      </c>
      <c r="N18" s="8">
        <f t="shared" si="4"/>
        <v>0.99999998733485229</v>
      </c>
      <c r="O18" s="8">
        <f t="shared" si="4"/>
        <v>0.99999999987334853</v>
      </c>
    </row>
    <row r="19" spans="1:15" x14ac:dyDescent="0.3">
      <c r="A19" s="3" t="s">
        <v>13</v>
      </c>
      <c r="B19" s="6">
        <f t="shared" ref="B19:J19" si="5">20*(LOG10(B18))</f>
        <v>-3.0102999566398116</v>
      </c>
      <c r="C19" s="6">
        <f t="shared" si="5"/>
        <v>-204.03640263283768</v>
      </c>
      <c r="D19" s="6">
        <f t="shared" si="5"/>
        <v>-124.03640263283941</v>
      </c>
      <c r="E19" s="6">
        <f t="shared" si="5"/>
        <v>-104.03640263300915</v>
      </c>
      <c r="F19" s="6">
        <f t="shared" si="5"/>
        <v>-84.036402649982961</v>
      </c>
      <c r="G19" s="6">
        <f t="shared" si="5"/>
        <v>-64.036404347363259</v>
      </c>
      <c r="H19" s="6">
        <f t="shared" si="5"/>
        <v>-44.036574082042648</v>
      </c>
      <c r="I19" s="6">
        <f t="shared" si="5"/>
        <v>-24.053514137182276</v>
      </c>
      <c r="J19" s="6">
        <f t="shared" si="5"/>
        <v>-5.4814727490429869</v>
      </c>
      <c r="K19" s="6">
        <f>20*(LOG10(K18))</f>
        <v>-0.10863789864321807</v>
      </c>
      <c r="L19" s="6">
        <f>20*(LOG10(L18))</f>
        <v>-1.0999414705602853E-3</v>
      </c>
      <c r="M19" s="6">
        <f>20*(LOG10(M18))</f>
        <v>-1.1000793806930447E-5</v>
      </c>
      <c r="N19" s="6">
        <f>20*(LOG10(N18))</f>
        <v>-1.1000807594131406E-7</v>
      </c>
      <c r="O19" s="6">
        <f>20*(LOG10(O18))</f>
        <v>-1.1000806657269896E-9</v>
      </c>
    </row>
    <row r="20" spans="1:15" x14ac:dyDescent="0.3">
      <c r="A20" s="3" t="s">
        <v>12</v>
      </c>
      <c r="B20" s="6">
        <f t="shared" ref="B20:O20" si="6">ATAN((B16/B15))/PI()*180</f>
        <v>44.999999999999993</v>
      </c>
      <c r="C20" s="6">
        <f t="shared" si="6"/>
        <v>89.999999996400007</v>
      </c>
      <c r="D20" s="6">
        <f t="shared" si="6"/>
        <v>89.999964000000006</v>
      </c>
      <c r="E20" s="6">
        <f t="shared" si="6"/>
        <v>89.999640000000014</v>
      </c>
      <c r="F20" s="6">
        <f t="shared" si="6"/>
        <v>89.996400000004741</v>
      </c>
      <c r="G20" s="6">
        <f t="shared" si="6"/>
        <v>89.964000004737414</v>
      </c>
      <c r="H20" s="6">
        <f t="shared" si="6"/>
        <v>89.6400047372979</v>
      </c>
      <c r="I20" s="6">
        <f t="shared" si="6"/>
        <v>86.404726220131835</v>
      </c>
      <c r="J20" s="6">
        <f t="shared" si="6"/>
        <v>57.858092364657935</v>
      </c>
      <c r="K20" s="6">
        <f t="shared" si="6"/>
        <v>9.0430610790376882</v>
      </c>
      <c r="L20" s="6">
        <f t="shared" si="6"/>
        <v>0.91181366961382937</v>
      </c>
      <c r="M20" s="6">
        <f t="shared" si="6"/>
        <v>9.1188988283354117E-2</v>
      </c>
      <c r="N20" s="6">
        <f t="shared" si="6"/>
        <v>9.1189064508155337E-3</v>
      </c>
      <c r="O20" s="6">
        <f t="shared" si="6"/>
        <v>9.1189065270404484E-4</v>
      </c>
    </row>
    <row r="21" spans="1:15" x14ac:dyDescent="0.3">
      <c r="A21" s="3" t="s">
        <v>14</v>
      </c>
      <c r="B21" s="2">
        <f>1/(B10*B9)</f>
        <v>1591549.4309189534</v>
      </c>
    </row>
    <row r="22" spans="1:15" x14ac:dyDescent="0.3">
      <c r="B22" s="6"/>
      <c r="C22" s="6"/>
      <c r="D22" s="6"/>
      <c r="E22" s="6"/>
      <c r="F22" s="6"/>
      <c r="G22" s="6"/>
      <c r="H22" s="6"/>
      <c r="I22" s="6"/>
      <c r="J22" s="6"/>
    </row>
    <row r="23" spans="1:15" x14ac:dyDescent="0.3">
      <c r="B23" s="1"/>
    </row>
    <row r="24" spans="1:15" x14ac:dyDescent="0.3">
      <c r="B24" s="1"/>
    </row>
    <row r="25" spans="1:15" x14ac:dyDescent="0.3">
      <c r="B25" s="1"/>
    </row>
    <row r="26" spans="1:15" x14ac:dyDescent="0.3">
      <c r="B26" s="1"/>
    </row>
    <row r="27" spans="1:15" x14ac:dyDescent="0.3">
      <c r="B27" s="1"/>
    </row>
    <row r="28" spans="1:15" x14ac:dyDescent="0.3">
      <c r="B28" s="1"/>
    </row>
    <row r="29" spans="1:15" x14ac:dyDescent="0.3">
      <c r="B29" s="1"/>
    </row>
    <row r="30" spans="1:15" x14ac:dyDescent="0.3">
      <c r="B30" s="1"/>
    </row>
    <row r="31" spans="1:15" x14ac:dyDescent="0.3">
      <c r="B31" s="1"/>
    </row>
    <row r="32" spans="1:15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</sheetData>
  <phoneticPr fontId="0" type="noConversion"/>
  <pageMargins left="0.78740157480314965" right="0.78740157480314965" top="0.48" bottom="0.53" header="0.18" footer="0.51181102362204722"/>
  <pageSetup paperSize="9" orientation="landscape" horizontalDpi="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4183-1EB6-4F22-8090-764C7AEB5530}">
  <dimension ref="A2:E8"/>
  <sheetViews>
    <sheetView workbookViewId="0">
      <selection activeCell="H9" sqref="H9"/>
    </sheetView>
  </sheetViews>
  <sheetFormatPr defaultRowHeight="15.6" x14ac:dyDescent="0.3"/>
  <sheetData>
    <row r="2" spans="1:5" ht="20.399999999999999" x14ac:dyDescent="0.35">
      <c r="A2" s="29" t="s">
        <v>46</v>
      </c>
    </row>
    <row r="3" spans="1:5" x14ac:dyDescent="0.3">
      <c r="A3" s="13" t="s">
        <v>32</v>
      </c>
      <c r="B3" s="22" t="s">
        <v>4</v>
      </c>
      <c r="C3" s="49" t="s">
        <v>5</v>
      </c>
      <c r="D3" s="50"/>
    </row>
    <row r="4" spans="1:5" ht="17.399999999999999" x14ac:dyDescent="0.3">
      <c r="A4" s="14" t="s">
        <v>33</v>
      </c>
      <c r="B4" s="47" t="s">
        <v>44</v>
      </c>
      <c r="C4" s="48"/>
      <c r="D4" s="48"/>
    </row>
    <row r="6" spans="1:5" ht="20.399999999999999" x14ac:dyDescent="0.35">
      <c r="A6" s="29" t="s">
        <v>47</v>
      </c>
    </row>
    <row r="7" spans="1:5" x14ac:dyDescent="0.3">
      <c r="A7" s="13" t="s">
        <v>32</v>
      </c>
      <c r="B7" s="51" t="s">
        <v>4</v>
      </c>
      <c r="C7" s="51"/>
      <c r="D7" s="49" t="s">
        <v>5</v>
      </c>
      <c r="E7" s="49"/>
    </row>
    <row r="8" spans="1:5" ht="18.600000000000001" x14ac:dyDescent="0.3">
      <c r="A8" s="14" t="s">
        <v>33</v>
      </c>
      <c r="B8" s="47" t="s">
        <v>41</v>
      </c>
      <c r="C8" s="47"/>
      <c r="D8" s="47"/>
      <c r="E8" s="47"/>
    </row>
  </sheetData>
  <mergeCells count="5">
    <mergeCell ref="C3:D3"/>
    <mergeCell ref="B4:D4"/>
    <mergeCell ref="B7:C7"/>
    <mergeCell ref="D7:E7"/>
    <mergeCell ref="B8:E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4</vt:i4>
      </vt:variant>
    </vt:vector>
  </HeadingPairs>
  <TitlesOfParts>
    <vt:vector size="9" baseType="lpstr">
      <vt:lpstr>RC int</vt:lpstr>
      <vt:lpstr>RC der</vt:lpstr>
      <vt:lpstr>RL int</vt:lpstr>
      <vt:lpstr>RL der</vt:lpstr>
      <vt:lpstr>Vztahy</vt:lpstr>
      <vt:lpstr>'RC der'!Oblast_tisku</vt:lpstr>
      <vt:lpstr>'RC int'!Oblast_tisku</vt:lpstr>
      <vt:lpstr>'RL der'!Oblast_tisku</vt:lpstr>
      <vt:lpstr>'RL int'!Oblast_tisku</vt:lpstr>
    </vt:vector>
  </TitlesOfParts>
  <Company>Lipnik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ISŠE</dc:creator>
  <cp:lastModifiedBy>Fromel Simon</cp:lastModifiedBy>
  <cp:lastPrinted>2011-06-13T08:56:38Z</cp:lastPrinted>
  <dcterms:created xsi:type="dcterms:W3CDTF">1998-11-20T06:00:59Z</dcterms:created>
  <dcterms:modified xsi:type="dcterms:W3CDTF">2025-02-11T22:10:45Z</dcterms:modified>
</cp:coreProperties>
</file>