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stiv\Documents\FIRST-Code\AndroidDev\Swerve\"/>
    </mc:Choice>
  </mc:AlternateContent>
  <bookViews>
    <workbookView xWindow="360" yWindow="12" windowWidth="9432" windowHeight="3600" activeTab="1"/>
  </bookViews>
  <sheets>
    <sheet name="Acknowledgement" sheetId="2" r:id="rId1"/>
    <sheet name="swerve calculator" sheetId="1" r:id="rId2"/>
  </sheets>
  <definedNames>
    <definedName name="_A">'swerve calculator'!$A$47</definedName>
    <definedName name="_B">'swerve calculator'!$A$48</definedName>
    <definedName name="_C">'swerve calculator'!$A$49</definedName>
    <definedName name="_D">'swerve calculator'!$A$50</definedName>
    <definedName name="_L">'swerve calculator'!$A$7</definedName>
    <definedName name="_max">'swerve calculator'!$A$55</definedName>
    <definedName name="_R">'swerve calculator'!$A$45</definedName>
    <definedName name="_W">'swerve calculator'!$A$8</definedName>
    <definedName name="B_FWD">'swerve calculator'!$A$10</definedName>
    <definedName name="B_RCW">'swerve calculator'!$A$12</definedName>
    <definedName name="B_STR">'swerve calculator'!$A$11</definedName>
    <definedName name="FLD">'swerve calculator'!$A$9</definedName>
    <definedName name="FLD_ACTIVE">'swerve calculator'!$A$16</definedName>
    <definedName name="FLD_OR_ACTIVE">'swerve calculator'!$A$17</definedName>
    <definedName name="FWD">'swerve calculator'!$A$29</definedName>
    <definedName name="ORF">'swerve calculator'!$A$13</definedName>
    <definedName name="ORR">'swerve calculator'!$A$14</definedName>
    <definedName name="RCW">'swerve calculator'!$A$31</definedName>
    <definedName name="STR">'swerve calculator'!$A$30</definedName>
  </definedNames>
  <calcPr calcId="152511"/>
</workbook>
</file>

<file path=xl/calcChain.xml><?xml version="1.0" encoding="utf-8"?>
<calcChain xmlns="http://schemas.openxmlformats.org/spreadsheetml/2006/main">
  <c r="A38" i="1" l="1"/>
  <c r="A39" i="1" s="1"/>
  <c r="A37" i="1"/>
  <c r="A34" i="1"/>
  <c r="A33" i="1"/>
  <c r="A35" i="1" s="1"/>
  <c r="C29" i="1" l="1"/>
  <c r="D29" i="1"/>
  <c r="D33" i="1" l="1"/>
  <c r="D34" i="1" s="1"/>
  <c r="E34" i="1" s="1"/>
  <c r="C33" i="1"/>
  <c r="C34" i="1" s="1"/>
  <c r="D30" i="1"/>
  <c r="E30" i="1" s="1"/>
  <c r="C30" i="1"/>
  <c r="A30" i="1"/>
  <c r="A29" i="1"/>
  <c r="A17" i="1"/>
  <c r="A32" i="1" s="1"/>
  <c r="A31" i="1" s="1"/>
  <c r="A16" i="1"/>
  <c r="B16" i="1" s="1"/>
  <c r="B17" i="1" l="1"/>
  <c r="A45" i="1"/>
  <c r="A50" i="1" s="1"/>
  <c r="A49" i="1" l="1"/>
  <c r="A48" i="1"/>
  <c r="A24" i="1" s="1"/>
  <c r="A47" i="1"/>
  <c r="A26" i="1" l="1"/>
  <c r="A54" i="1"/>
  <c r="A53" i="1"/>
  <c r="A51" i="1"/>
  <c r="A52" i="1"/>
  <c r="A23" i="1"/>
  <c r="A25" i="1"/>
  <c r="A55" i="1" l="1"/>
  <c r="A21" i="1" s="1"/>
  <c r="A20" i="1" l="1"/>
  <c r="C19" i="1" s="1"/>
  <c r="C20" i="1" s="1"/>
  <c r="A22" i="1"/>
  <c r="C25" i="1" s="1"/>
  <c r="C26" i="1" s="1"/>
  <c r="A19" i="1"/>
  <c r="C10" i="1" s="1"/>
  <c r="C11" i="1" s="1"/>
  <c r="D22" i="1"/>
  <c r="D23" i="1" s="1"/>
  <c r="E23" i="1" s="1"/>
  <c r="C22" i="1"/>
  <c r="C23" i="1" s="1"/>
  <c r="D10" i="1" l="1"/>
  <c r="D11" i="1" s="1"/>
  <c r="E11" i="1" s="1"/>
  <c r="D25" i="1"/>
  <c r="D26" i="1" s="1"/>
  <c r="E26" i="1" s="1"/>
  <c r="D19" i="1"/>
  <c r="D20" i="1" s="1"/>
  <c r="E20" i="1" s="1"/>
</calcChain>
</file>

<file path=xl/sharedStrings.xml><?xml version="1.0" encoding="utf-8"?>
<sst xmlns="http://schemas.openxmlformats.org/spreadsheetml/2006/main" count="52" uniqueCount="50">
  <si>
    <t>FWD (forward/reverse command, -1 to +1)</t>
  </si>
  <si>
    <t>STR (strafe right command, -1 to +1)</t>
  </si>
  <si>
    <t>WS2 (front left wheel speed command, 0 to +1)</t>
  </si>
  <si>
    <t>WS1 (front right wheel speed command, 0 to +1)</t>
  </si>
  <si>
    <t>WS3 (rear left wheel speed command, 0 to +1)</t>
  </si>
  <si>
    <t>WS4 (rear right wheel speed command, 0 to +1)</t>
  </si>
  <si>
    <t>WA1 (front right clockwise angle, degrees)</t>
  </si>
  <si>
    <t>WA2 (front left clockwise angle, degrees)</t>
  </si>
  <si>
    <t>WA3 (rear left clockwise angle, degrees)</t>
  </si>
  <si>
    <t>WA4 (rear right clockwise angle, degrees)</t>
  </si>
  <si>
    <t>L   (wheelbase, inches)</t>
  </si>
  <si>
    <t>W   (trackwidth, inches)</t>
  </si>
  <si>
    <t>RCW (rotate clockwise command, -1 to +1)</t>
  </si>
  <si>
    <t>4/17/2011c © Ether</t>
  </si>
  <si>
    <t>5/7/2011 © Ether</t>
  </si>
  <si>
    <t>The work in this spreadsheet was derived from the swerve_tester_8.xls version posted to Chief Delphi by Ether. His ownership is acknowledged here:</t>
  </si>
  <si>
    <t>This version provides for the ability to offer a relative rotation of the robot to 'field north', so that calculations of field translation can be included.</t>
  </si>
  <si>
    <t>It also includes the ability for the rotation to be based on field orientation (offset from 'field north') rather than relative to the front of the robot.</t>
  </si>
  <si>
    <t>front left                         front right
Top View
rear left                          rear right</t>
  </si>
  <si>
    <t>Setting FLD will translate the FWD and STR values based to be relative to field north (away from the driver) rather than the front of the robot.</t>
  </si>
  <si>
    <t>Standard drive commands are FWD, STR, and RCW - adjust them to see the drive change.</t>
  </si>
  <si>
    <t>ORR (orientation right/left, -1 to +1)</t>
  </si>
  <si>
    <t>ORF (orientation forward/reverse, -1 to +1)</t>
  </si>
  <si>
    <t>Using ORF/ORR rather than RCW provides oritation based on field north not robot front</t>
  </si>
  <si>
    <t>FLD (field north, -1 to 1, 0 is same as robot front)</t>
  </si>
  <si>
    <t>TFWD (forward/reverse command, -1 to +1)</t>
  </si>
  <si>
    <t>TSTR (strafe right command, -1 to +1)</t>
  </si>
  <si>
    <t>TRCW (rotate clockwise command, -1 to +1)</t>
  </si>
  <si>
    <t xml:space="preserve">  - translated with field north -</t>
  </si>
  <si>
    <t>Max WS - used to scale all 4</t>
  </si>
  <si>
    <t>Note that WS is always positive, so only max is needed</t>
  </si>
  <si>
    <t>C (opposite side measure for right wheels)</t>
  </si>
  <si>
    <t>D (opposite side measure for left wheels)</t>
  </si>
  <si>
    <t>B (adjacent side measure for front wheels)</t>
  </si>
  <si>
    <t>A (adjacent side measure for rear wheels)</t>
  </si>
  <si>
    <t>WS1 (front right wheel speed, before scaling)</t>
  </si>
  <si>
    <t>WS2 (front left wheel speed, before scaling)</t>
  </si>
  <si>
    <t>WS3 (rear left wheel speed, before scaling)</t>
  </si>
  <si>
    <t>WS4 (rear right wheel speed, before scaling)</t>
  </si>
  <si>
    <t>Adjust the wheelbase and trackwidth to provide the proper relative placement of the wheels on a given robot.</t>
  </si>
  <si>
    <t>R (diagonal length between opposite wheels, inches)</t>
  </si>
  <si>
    <t xml:space="preserve"> Field north impact      Field orientation goal</t>
  </si>
  <si>
    <t>FOR (field orientation net goal)</t>
  </si>
  <si>
    <t>C-ORF (corrected for zero)</t>
  </si>
  <si>
    <t>C-ORR (corrected for zero)</t>
  </si>
  <si>
    <t>TurnLimit (cap on turning)</t>
  </si>
  <si>
    <t>Base RCW (RCW without limit)</t>
  </si>
  <si>
    <t>BTURN (base turn limit)</t>
  </si>
  <si>
    <t>PMAG (primary move magnitude/speed)</t>
  </si>
  <si>
    <t>TURN (net turn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</si>
</sst>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Courier New"/>
      <family val="3"/>
    </font>
    <font>
      <b/>
      <sz val="10"/>
      <name val="Courier New"/>
      <family val="3"/>
    </font>
    <font>
      <sz val="8"/>
      <color indexed="9"/>
      <name val="Arial"/>
      <family val="2"/>
    </font>
    <font>
      <sz val="8"/>
      <name val="Comic Sans MS"/>
      <family val="4"/>
    </font>
    <font>
      <b/>
      <sz val="10"/>
      <name val="Arial"/>
      <family val="2"/>
    </font>
    <font>
      <sz val="10"/>
      <color indexed="17"/>
      <name val="Arial"/>
      <family val="2"/>
    </font>
    <font>
      <sz val="12"/>
      <name val="Arial"/>
      <family val="2"/>
    </font>
    <font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quotePrefix="1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4" borderId="0" xfId="0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0" fontId="9" fillId="0" borderId="0" xfId="0" quotePrefix="1" applyFont="1"/>
    <xf numFmtId="1" fontId="14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60291700740764"/>
          <c:y val="0.18400215627526884"/>
          <c:w val="0.68293225143111203"/>
          <c:h val="0.6400075000878916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calculator'!$C$10:$C$11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calculator'!$D$10:$D$11</c:f>
              <c:numCache>
                <c:formatCode>General</c:formatCode>
                <c:ptCount val="2"/>
                <c:pt idx="0">
                  <c:v>-0.35355339059327379</c:v>
                </c:pt>
                <c:pt idx="1">
                  <c:v>0.35355339059327379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calculator'!$C$10:$C$11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calculator'!$E$10:$E$11</c:f>
              <c:numCache>
                <c:formatCode>General</c:formatCode>
                <c:ptCount val="2"/>
                <c:pt idx="1">
                  <c:v>0.35355339059327379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0368"/>
        <c:axId val="677401544"/>
      </c:scatterChart>
      <c:valAx>
        <c:axId val="677400368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1544"/>
        <c:crossesAt val="0"/>
        <c:crossBetween val="midCat"/>
        <c:majorUnit val="1"/>
        <c:minorUnit val="1"/>
      </c:valAx>
      <c:valAx>
        <c:axId val="677401544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400368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9191039950855"/>
          <c:y val="0.18254215842616292"/>
          <c:w val="0.68549061919791132"/>
          <c:h val="0.64286586228344333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calculator'!$C$19:$C$20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calculator'!$D$19:$D$20</c:f>
              <c:numCache>
                <c:formatCode>General</c:formatCode>
                <c:ptCount val="2"/>
                <c:pt idx="0">
                  <c:v>-0.35355339059327379</c:v>
                </c:pt>
                <c:pt idx="1">
                  <c:v>0.35355339059327379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calculator'!$C$19:$C$20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calculator'!$E$19:$E$20</c:f>
              <c:numCache>
                <c:formatCode>General</c:formatCode>
                <c:ptCount val="2"/>
                <c:pt idx="1">
                  <c:v>0.35355339059327379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4040"/>
        <c:axId val="679842472"/>
      </c:scatterChart>
      <c:valAx>
        <c:axId val="67984404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2472"/>
        <c:crossesAt val="0"/>
        <c:crossBetween val="midCat"/>
        <c:majorUnit val="1"/>
        <c:minorUnit val="1"/>
      </c:valAx>
      <c:valAx>
        <c:axId val="679842472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4040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9191039950855"/>
          <c:y val="0.17692423984908254"/>
          <c:w val="0.68549061919791132"/>
          <c:h val="0.653850451616174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calculator'!$C$22:$C$23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calculator'!$D$22:$D$23</c:f>
              <c:numCache>
                <c:formatCode>General</c:formatCode>
                <c:ptCount val="2"/>
                <c:pt idx="0">
                  <c:v>-0.35355339059327379</c:v>
                </c:pt>
                <c:pt idx="1">
                  <c:v>0.35355339059327379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calculator'!$C$22:$C$23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calculator'!$E$22:$E$23</c:f>
              <c:numCache>
                <c:formatCode>General</c:formatCode>
                <c:ptCount val="2"/>
                <c:pt idx="1">
                  <c:v>0.35355339059327379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3256"/>
        <c:axId val="679843648"/>
      </c:scatterChart>
      <c:valAx>
        <c:axId val="679843256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3648"/>
        <c:crossesAt val="0"/>
        <c:crossBetween val="midCat"/>
        <c:majorUnit val="1"/>
        <c:minorUnit val="1"/>
      </c:valAx>
      <c:valAx>
        <c:axId val="679843648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3256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0187502197291"/>
          <c:y val="0.17692423984908254"/>
          <c:w val="0.68800806259448355"/>
          <c:h val="0.653850451616174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calculator'!$C$25:$C$26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calculator'!$D$25:$D$26</c:f>
              <c:numCache>
                <c:formatCode>General</c:formatCode>
                <c:ptCount val="2"/>
                <c:pt idx="0">
                  <c:v>-0.35355339059327379</c:v>
                </c:pt>
                <c:pt idx="1">
                  <c:v>0.35355339059327379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calculator'!$C$25:$C$26</c:f>
              <c:numCache>
                <c:formatCode>General</c:formatCode>
                <c:ptCount val="2"/>
                <c:pt idx="0">
                  <c:v>0.35355339059327373</c:v>
                </c:pt>
                <c:pt idx="1">
                  <c:v>-0.35355339059327373</c:v>
                </c:pt>
              </c:numCache>
            </c:numRef>
          </c:xVal>
          <c:yVal>
            <c:numRef>
              <c:f>'swerve calculator'!$E$25:$E$26</c:f>
              <c:numCache>
                <c:formatCode>General</c:formatCode>
                <c:ptCount val="2"/>
                <c:pt idx="1">
                  <c:v>0.35355339059327379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4824"/>
        <c:axId val="679845216"/>
      </c:scatterChart>
      <c:valAx>
        <c:axId val="679844824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5216"/>
        <c:crossesAt val="0"/>
        <c:crossBetween val="midCat"/>
        <c:majorUnit val="1"/>
        <c:minorUnit val="1"/>
      </c:valAx>
      <c:valAx>
        <c:axId val="67984521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4824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9191039950855"/>
          <c:y val="0.17692423984908254"/>
          <c:w val="0.68549061919791132"/>
          <c:h val="0.653850451616174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calculator'!$C$29:$C$30</c:f>
              <c:numCache>
                <c:formatCode>General</c:formatCode>
                <c:ptCount val="2"/>
                <c:pt idx="0">
                  <c:v>0.5303300858899106</c:v>
                </c:pt>
                <c:pt idx="1">
                  <c:v>-0.5303300858899106</c:v>
                </c:pt>
              </c:numCache>
            </c:numRef>
          </c:xVal>
          <c:yVal>
            <c:numRef>
              <c:f>'swerve calculator'!$D$29:$D$30</c:f>
              <c:numCache>
                <c:formatCode>General</c:formatCode>
                <c:ptCount val="2"/>
                <c:pt idx="0">
                  <c:v>-0.53033008588991071</c:v>
                </c:pt>
                <c:pt idx="1">
                  <c:v>0.53033008588991071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calculator'!$C$29:$C$30</c:f>
              <c:numCache>
                <c:formatCode>General</c:formatCode>
                <c:ptCount val="2"/>
                <c:pt idx="0">
                  <c:v>0.5303300858899106</c:v>
                </c:pt>
                <c:pt idx="1">
                  <c:v>-0.5303300858899106</c:v>
                </c:pt>
              </c:numCache>
            </c:numRef>
          </c:xVal>
          <c:yVal>
            <c:numRef>
              <c:f>'swerve calculator'!$E$29:$E$30</c:f>
              <c:numCache>
                <c:formatCode>General</c:formatCode>
                <c:ptCount val="2"/>
                <c:pt idx="1">
                  <c:v>0.53033008588991071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2080"/>
        <c:axId val="679961304"/>
      </c:scatterChart>
      <c:valAx>
        <c:axId val="67984208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61304"/>
        <c:crossesAt val="0"/>
        <c:crossBetween val="midCat"/>
        <c:majorUnit val="1"/>
        <c:minorUnit val="1"/>
      </c:valAx>
      <c:valAx>
        <c:axId val="679961304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42080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29191039950855"/>
          <c:y val="0.17692423984908254"/>
          <c:w val="0.68549061919791132"/>
          <c:h val="0.6538504516161746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'swerve calculator'!$C$33:$C$34</c:f>
              <c:numCache>
                <c:formatCode>General</c:formatCode>
                <c:ptCount val="2"/>
                <c:pt idx="0">
                  <c:v>0.5303300858899106</c:v>
                </c:pt>
                <c:pt idx="1">
                  <c:v>-0.5303300858899106</c:v>
                </c:pt>
              </c:numCache>
            </c:numRef>
          </c:xVal>
          <c:yVal>
            <c:numRef>
              <c:f>'swerve calculator'!$D$33:$D$34</c:f>
              <c:numCache>
                <c:formatCode>General</c:formatCode>
                <c:ptCount val="2"/>
                <c:pt idx="0">
                  <c:v>-0.53033008588991071</c:v>
                </c:pt>
                <c:pt idx="1">
                  <c:v>0.53033008588991071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'swerve calculator'!$C$33:$C$34</c:f>
              <c:numCache>
                <c:formatCode>General</c:formatCode>
                <c:ptCount val="2"/>
                <c:pt idx="0">
                  <c:v>0.5303300858899106</c:v>
                </c:pt>
                <c:pt idx="1">
                  <c:v>-0.5303300858899106</c:v>
                </c:pt>
              </c:numCache>
            </c:numRef>
          </c:xVal>
          <c:yVal>
            <c:numRef>
              <c:f>'swerve calculator'!$E$33:$E$34</c:f>
              <c:numCache>
                <c:formatCode>General</c:formatCode>
                <c:ptCount val="2"/>
                <c:pt idx="1">
                  <c:v>0.53033008588991071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58560"/>
        <c:axId val="679960128"/>
      </c:scatterChart>
      <c:valAx>
        <c:axId val="67995856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60128"/>
        <c:crossesAt val="0"/>
        <c:crossBetween val="midCat"/>
        <c:majorUnit val="1"/>
        <c:minorUnit val="1"/>
      </c:valAx>
      <c:valAx>
        <c:axId val="679960128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958560"/>
        <c:crossesAt val="0"/>
        <c:crossBetween val="midCat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1737360</xdr:colOff>
      <xdr:row>6</xdr:row>
      <xdr:rowOff>137160</xdr:rowOff>
    </xdr:from>
    <xdr:to>
      <xdr:col>5</xdr:col>
      <xdr:colOff>2674620</xdr:colOff>
      <xdr:row>12</xdr:row>
      <xdr:rowOff>65532</xdr:rowOff>
    </xdr:to>
    <xdr:graphicFrame macro="">
      <xdr:nvGraphicFramePr>
        <xdr:cNvPr id="1025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6</xdr:row>
      <xdr:rowOff>121920</xdr:rowOff>
    </xdr:from>
    <xdr:to>
      <xdr:col>5</xdr:col>
      <xdr:colOff>1082040</xdr:colOff>
      <xdr:row>12</xdr:row>
      <xdr:rowOff>50292</xdr:rowOff>
    </xdr:to>
    <xdr:graphicFrame macro="">
      <xdr:nvGraphicFramePr>
        <xdr:cNvPr id="1026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19</xdr:row>
      <xdr:rowOff>76200</xdr:rowOff>
    </xdr:from>
    <xdr:to>
      <xdr:col>5</xdr:col>
      <xdr:colOff>1104900</xdr:colOff>
      <xdr:row>25</xdr:row>
      <xdr:rowOff>12192</xdr:rowOff>
    </xdr:to>
    <xdr:graphicFrame macro="">
      <xdr:nvGraphicFramePr>
        <xdr:cNvPr id="1027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1676400</xdr:colOff>
      <xdr:row>19</xdr:row>
      <xdr:rowOff>76200</xdr:rowOff>
    </xdr:from>
    <xdr:to>
      <xdr:col>5</xdr:col>
      <xdr:colOff>2618232</xdr:colOff>
      <xdr:row>25</xdr:row>
      <xdr:rowOff>12192</xdr:rowOff>
    </xdr:to>
    <xdr:graphicFrame macro="">
      <xdr:nvGraphicFramePr>
        <xdr:cNvPr id="102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28</xdr:row>
      <xdr:rowOff>83820</xdr:rowOff>
    </xdr:from>
    <xdr:to>
      <xdr:col>5</xdr:col>
      <xdr:colOff>1082040</xdr:colOff>
      <xdr:row>34</xdr:row>
      <xdr:rowOff>42672</xdr:rowOff>
    </xdr:to>
    <xdr:graphicFrame macro="">
      <xdr:nvGraphicFramePr>
        <xdr:cNvPr id="6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1569720</xdr:colOff>
      <xdr:row>28</xdr:row>
      <xdr:rowOff>83820</xdr:rowOff>
    </xdr:from>
    <xdr:to>
      <xdr:col>5</xdr:col>
      <xdr:colOff>2514600</xdr:colOff>
      <xdr:row>34</xdr:row>
      <xdr:rowOff>42672</xdr:rowOff>
    </xdr:to>
    <xdr:graphicFrame macro="">
      <xdr:nvGraphicFramePr>
        <xdr:cNvPr id="7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A9" sqref="A9"/>
    </sheetView>
  </sheetViews>
  <sheetFormatPr defaultRowHeight="13.2" x14ac:dyDescent="0.25"/>
  <sheetData>
    <row r="2" spans="1:4" x14ac:dyDescent="0.25">
      <c r="A2" t="s">
        <v>15</v>
      </c>
    </row>
    <row r="3" spans="1:4" x14ac:dyDescent="0.25">
      <c r="B3" s="6" t="s">
        <v>14</v>
      </c>
      <c r="D3" s="6" t="s">
        <v>13</v>
      </c>
    </row>
    <row r="5" spans="1:4" x14ac:dyDescent="0.25">
      <c r="A5" t="s">
        <v>16</v>
      </c>
    </row>
    <row r="7" spans="1:4" x14ac:dyDescent="0.25">
      <c r="A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19" workbookViewId="0">
      <selection activeCell="A48" sqref="A48"/>
    </sheetView>
  </sheetViews>
  <sheetFormatPr defaultRowHeight="13.2" x14ac:dyDescent="0.25"/>
  <cols>
    <col min="1" max="1" width="9.109375" style="3" customWidth="1"/>
    <col min="2" max="2" width="56.6640625" customWidth="1"/>
    <col min="3" max="4" width="1.44140625" style="5" customWidth="1"/>
    <col min="5" max="5" width="1.6640625" style="5" customWidth="1"/>
    <col min="6" max="6" width="41.33203125" customWidth="1"/>
    <col min="7" max="7" width="1.109375" customWidth="1"/>
    <col min="8" max="8" width="1" customWidth="1"/>
    <col min="9" max="9" width="1.33203125" customWidth="1"/>
    <col min="10" max="10" width="22.109375" customWidth="1"/>
  </cols>
  <sheetData>
    <row r="1" spans="1:10" ht="13.2" customHeight="1" x14ac:dyDescent="0.25">
      <c r="A1"/>
      <c r="B1" s="9" t="s">
        <v>39</v>
      </c>
      <c r="C1"/>
      <c r="D1"/>
      <c r="E1"/>
      <c r="J1" s="6" t="s">
        <v>14</v>
      </c>
    </row>
    <row r="2" spans="1:10" ht="13.2" customHeight="1" x14ac:dyDescent="0.25">
      <c r="A2"/>
      <c r="B2" s="9"/>
      <c r="C2"/>
      <c r="D2"/>
      <c r="E2"/>
      <c r="J2" s="6" t="s">
        <v>13</v>
      </c>
    </row>
    <row r="3" spans="1:10" ht="13.2" customHeight="1" x14ac:dyDescent="0.25">
      <c r="A3"/>
      <c r="B3" s="9" t="s">
        <v>20</v>
      </c>
      <c r="C3"/>
      <c r="D3"/>
      <c r="E3"/>
    </row>
    <row r="4" spans="1:10" ht="13.2" customHeight="1" x14ac:dyDescent="0.25">
      <c r="A4"/>
      <c r="B4" s="9" t="s">
        <v>19</v>
      </c>
      <c r="C4"/>
      <c r="D4"/>
      <c r="E4"/>
    </row>
    <row r="5" spans="1:10" ht="13.2" customHeight="1" x14ac:dyDescent="0.25">
      <c r="A5"/>
      <c r="B5" s="9" t="s">
        <v>23</v>
      </c>
      <c r="C5"/>
      <c r="D5"/>
      <c r="E5"/>
    </row>
    <row r="6" spans="1:10" ht="13.2" customHeight="1" thickBot="1" x14ac:dyDescent="0.3">
      <c r="A6"/>
      <c r="C6"/>
      <c r="D6"/>
      <c r="E6"/>
    </row>
    <row r="7" spans="1:10" ht="13.2" customHeight="1" thickTop="1" x14ac:dyDescent="0.3">
      <c r="A7" s="13">
        <v>12</v>
      </c>
      <c r="B7" s="1" t="s">
        <v>10</v>
      </c>
      <c r="F7" s="18" t="s">
        <v>18</v>
      </c>
    </row>
    <row r="8" spans="1:10" ht="13.2" customHeight="1" x14ac:dyDescent="0.3">
      <c r="A8" s="13">
        <v>12</v>
      </c>
      <c r="B8" s="1" t="s">
        <v>11</v>
      </c>
      <c r="F8" s="19"/>
    </row>
    <row r="9" spans="1:10" ht="13.2" customHeight="1" x14ac:dyDescent="0.3">
      <c r="A9" s="12">
        <v>0.25</v>
      </c>
      <c r="B9" s="1" t="s">
        <v>24</v>
      </c>
      <c r="F9" s="19"/>
      <c r="J9" s="6"/>
    </row>
    <row r="10" spans="1:10" ht="13.2" customHeight="1" x14ac:dyDescent="0.3">
      <c r="A10" s="12">
        <v>0.5</v>
      </c>
      <c r="B10" s="1" t="s">
        <v>0</v>
      </c>
      <c r="C10" s="5">
        <f>-A19*SIN(A23/180*PI())</f>
        <v>0.35355339059327373</v>
      </c>
      <c r="D10" s="5">
        <f>-A19*COS(A23/180*PI())</f>
        <v>-0.35355339059327379</v>
      </c>
      <c r="F10" s="19"/>
    </row>
    <row r="11" spans="1:10" ht="13.2" customHeight="1" x14ac:dyDescent="0.3">
      <c r="A11" s="12">
        <v>0</v>
      </c>
      <c r="B11" s="1" t="s">
        <v>1</v>
      </c>
      <c r="C11" s="5">
        <f>-C10</f>
        <v>-0.35355339059327373</v>
      </c>
      <c r="D11" s="5">
        <f>-D10</f>
        <v>0.35355339059327379</v>
      </c>
      <c r="E11" s="5">
        <f>D11</f>
        <v>0.35355339059327379</v>
      </c>
      <c r="F11" s="19"/>
    </row>
    <row r="12" spans="1:10" ht="13.2" customHeight="1" x14ac:dyDescent="0.3">
      <c r="A12" s="12">
        <v>0</v>
      </c>
      <c r="B12" s="1" t="s">
        <v>12</v>
      </c>
      <c r="F12" s="19"/>
    </row>
    <row r="13" spans="1:10" ht="13.8" x14ac:dyDescent="0.3">
      <c r="A13" s="12">
        <v>0</v>
      </c>
      <c r="B13" s="1" t="s">
        <v>22</v>
      </c>
      <c r="F13" s="19"/>
    </row>
    <row r="14" spans="1:10" ht="13.8" x14ac:dyDescent="0.3">
      <c r="A14" s="12">
        <v>0</v>
      </c>
      <c r="B14" s="1" t="s">
        <v>21</v>
      </c>
      <c r="F14" s="19"/>
    </row>
    <row r="15" spans="1:10" ht="13.8" x14ac:dyDescent="0.3">
      <c r="A15" s="12">
        <v>0.15</v>
      </c>
      <c r="B15" s="1" t="s">
        <v>45</v>
      </c>
      <c r="F15" s="19"/>
    </row>
    <row r="16" spans="1:10" ht="13.8" x14ac:dyDescent="0.25">
      <c r="A16" s="11" t="b">
        <f>FLD&lt;&gt;0</f>
        <v>1</v>
      </c>
      <c r="B16" s="10" t="str">
        <f>IF(FLD_ACTIVE,"Using field north drive translation","")</f>
        <v>Using field north drive translation</v>
      </c>
      <c r="F16" s="19"/>
    </row>
    <row r="17" spans="1:6" ht="13.8" x14ac:dyDescent="0.25">
      <c r="A17" s="11" t="b">
        <f>OR(ORF&lt;&gt;0,ORR&lt;&gt;0)</f>
        <v>0</v>
      </c>
      <c r="B17" s="10" t="str">
        <f>IF(FLD_OR_ACTIVE,"Using field north orientation translation","")</f>
        <v/>
      </c>
      <c r="F17" s="19"/>
    </row>
    <row r="18" spans="1:6" x14ac:dyDescent="0.25">
      <c r="F18" s="19"/>
    </row>
    <row r="19" spans="1:6" ht="13.8" x14ac:dyDescent="0.3">
      <c r="A19" s="15">
        <f>IF(_max&gt;1,A51/_max,A51)</f>
        <v>0.5</v>
      </c>
      <c r="B19" s="2" t="s">
        <v>3</v>
      </c>
      <c r="C19" s="5">
        <f>-A20*SIN(A24/180*PI())</f>
        <v>0.35355339059327373</v>
      </c>
      <c r="D19" s="5">
        <f>-A20*COS(A24/180*PI())</f>
        <v>-0.35355339059327379</v>
      </c>
      <c r="F19" s="19"/>
    </row>
    <row r="20" spans="1:6" ht="13.8" x14ac:dyDescent="0.3">
      <c r="A20" s="15">
        <f>IF(_max&gt;1,A52/_max,A52)</f>
        <v>0.5</v>
      </c>
      <c r="B20" s="2" t="s">
        <v>2</v>
      </c>
      <c r="C20" s="5">
        <f>-C19</f>
        <v>-0.35355339059327373</v>
      </c>
      <c r="D20" s="5">
        <f>-D19</f>
        <v>0.35355339059327379</v>
      </c>
      <c r="E20" s="5">
        <f>D20</f>
        <v>0.35355339059327379</v>
      </c>
      <c r="F20" s="19"/>
    </row>
    <row r="21" spans="1:6" ht="13.8" x14ac:dyDescent="0.3">
      <c r="A21" s="15">
        <f>IF(_max&gt;1,A53/_max,A53)</f>
        <v>0.5</v>
      </c>
      <c r="B21" s="2" t="s">
        <v>4</v>
      </c>
      <c r="F21" s="19"/>
    </row>
    <row r="22" spans="1:6" ht="13.8" x14ac:dyDescent="0.3">
      <c r="A22" s="15">
        <f>IF(_max&gt;1,A54/_max,A54)</f>
        <v>0.5</v>
      </c>
      <c r="B22" s="2" t="s">
        <v>5</v>
      </c>
      <c r="C22" s="5">
        <f>-A21*SIN(A25/180*PI())</f>
        <v>0.35355339059327373</v>
      </c>
      <c r="D22" s="5">
        <f>-A21*COS(A25/180*PI())</f>
        <v>-0.35355339059327379</v>
      </c>
      <c r="F22" s="19"/>
    </row>
    <row r="23" spans="1:6" ht="13.8" x14ac:dyDescent="0.3">
      <c r="A23" s="14">
        <f>IF(AND(_C=0,_B=0),0,ATAN2(_C,_B)*180/PI())</f>
        <v>-45</v>
      </c>
      <c r="B23" s="2" t="s">
        <v>6</v>
      </c>
      <c r="C23" s="5">
        <f>-C22</f>
        <v>-0.35355339059327373</v>
      </c>
      <c r="D23" s="5">
        <f>-D22</f>
        <v>0.35355339059327379</v>
      </c>
      <c r="E23" s="5">
        <f>D23</f>
        <v>0.35355339059327379</v>
      </c>
      <c r="F23" s="19"/>
    </row>
    <row r="24" spans="1:6" ht="13.8" x14ac:dyDescent="0.3">
      <c r="A24" s="14">
        <f>IF(AND(_D=0,_B=0),0,ATAN2(_D,_B)*180/PI())</f>
        <v>-45</v>
      </c>
      <c r="B24" s="2" t="s">
        <v>7</v>
      </c>
      <c r="F24" s="19"/>
    </row>
    <row r="25" spans="1:6" ht="13.8" x14ac:dyDescent="0.3">
      <c r="A25" s="14">
        <f>IF(AND(_D=0,_A=0),0,ATAN2(_D,_A)*180/PI())</f>
        <v>-45</v>
      </c>
      <c r="B25" s="2" t="s">
        <v>8</v>
      </c>
      <c r="C25" s="5">
        <f>-A22*SIN(A26/180*PI())</f>
        <v>0.35355339059327373</v>
      </c>
      <c r="D25" s="5">
        <f>-A22*COS(A26/180*PI())</f>
        <v>-0.35355339059327379</v>
      </c>
      <c r="F25" s="19"/>
    </row>
    <row r="26" spans="1:6" ht="14.4" thickBot="1" x14ac:dyDescent="0.35">
      <c r="A26" s="14">
        <f>IF(AND(_C=0,_A=0),0,ATAN2(_C,_A)*180/PI())</f>
        <v>-45</v>
      </c>
      <c r="B26" s="2" t="s">
        <v>9</v>
      </c>
      <c r="C26" s="5">
        <f>-C25</f>
        <v>-0.35355339059327373</v>
      </c>
      <c r="D26" s="5">
        <f>-D25</f>
        <v>0.35355339059327379</v>
      </c>
      <c r="E26" s="5">
        <f>D26</f>
        <v>0.35355339059327379</v>
      </c>
      <c r="F26" s="20"/>
    </row>
    <row r="27" spans="1:6" ht="13.8" thickTop="1" x14ac:dyDescent="0.25"/>
    <row r="28" spans="1:6" ht="13.8" x14ac:dyDescent="0.3">
      <c r="B28" s="8" t="s">
        <v>28</v>
      </c>
      <c r="F28" s="16" t="s">
        <v>41</v>
      </c>
    </row>
    <row r="29" spans="1:6" ht="13.8" x14ac:dyDescent="0.3">
      <c r="A29" s="12">
        <f>B_FWD*COS(FLD*PI())+B_STR*SIN(FLD*PI())</f>
        <v>0.35355339059327379</v>
      </c>
      <c r="B29" s="1" t="s">
        <v>25</v>
      </c>
      <c r="C29" s="5">
        <f>-SIN(-FLD*PI())*0.75</f>
        <v>0.5303300858899106</v>
      </c>
      <c r="D29" s="5">
        <f>-COS(-FLD*PI())*0.75</f>
        <v>-0.53033008588991071</v>
      </c>
    </row>
    <row r="30" spans="1:6" ht="13.8" x14ac:dyDescent="0.3">
      <c r="A30" s="12">
        <f>-B_FWD*SIN(FLD*PI())+B_STR*COS(FLD*PI())</f>
        <v>-0.35355339059327373</v>
      </c>
      <c r="B30" s="1" t="s">
        <v>26</v>
      </c>
      <c r="C30" s="5">
        <f>-C29</f>
        <v>-0.5303300858899106</v>
      </c>
      <c r="D30" s="5">
        <f>-D29</f>
        <v>0.53033008588991071</v>
      </c>
      <c r="E30" s="5">
        <f>D30</f>
        <v>0.53033008588991071</v>
      </c>
    </row>
    <row r="31" spans="1:6" ht="13.8" x14ac:dyDescent="0.3">
      <c r="A31" s="12">
        <f>IF(A15&gt;0,MAX(A39,A32)*SIGN(A32),A32)</f>
        <v>0</v>
      </c>
      <c r="B31" s="1" t="s">
        <v>27</v>
      </c>
    </row>
    <row r="32" spans="1:6" ht="13.8" x14ac:dyDescent="0.3">
      <c r="A32" s="12">
        <f>IF(FLD_OR_ACTIVE,A35/180,B_RCW)</f>
        <v>0</v>
      </c>
      <c r="B32" s="1" t="s">
        <v>46</v>
      </c>
    </row>
    <row r="33" spans="1:5" ht="13.8" x14ac:dyDescent="0.3">
      <c r="A33" s="12">
        <f>IF(AND(ORF=0,ORR=0),0,IF(ABS(ORF)&lt;0.000001,0.000001,ORF))</f>
        <v>0</v>
      </c>
      <c r="B33" s="1" t="s">
        <v>43</v>
      </c>
      <c r="C33" s="5">
        <f>SIN(-A35*PI()/180)*0.75</f>
        <v>0.5303300858899106</v>
      </c>
      <c r="D33" s="5">
        <f>-COS(-A35*PI()/180)*0.75</f>
        <v>-0.53033008588991071</v>
      </c>
    </row>
    <row r="34" spans="1:5" ht="13.8" x14ac:dyDescent="0.3">
      <c r="A34" s="12">
        <f>IF(AND(ORF=0,ORR=0),0,IF(ABS(ORR)&lt;0.000001,0.000001,ORR))</f>
        <v>0</v>
      </c>
      <c r="B34" s="1" t="s">
        <v>44</v>
      </c>
      <c r="C34" s="5">
        <f>-C33</f>
        <v>-0.5303300858899106</v>
      </c>
      <c r="D34" s="5">
        <f>-D33</f>
        <v>0.53033008588991071</v>
      </c>
      <c r="E34" s="5">
        <f>D34</f>
        <v>0.53033008588991071</v>
      </c>
    </row>
    <row r="35" spans="1:5" ht="13.8" x14ac:dyDescent="0.3">
      <c r="A35" s="17">
        <f>IF(AND(A33=0,A34=0),0,ATAN2(A33,A34)*180/PI())-FLD*180</f>
        <v>-45</v>
      </c>
      <c r="B35" s="1" t="s">
        <v>42</v>
      </c>
    </row>
    <row r="36" spans="1:5" ht="13.8" x14ac:dyDescent="0.3">
      <c r="A36" s="1"/>
      <c r="B36" s="1"/>
    </row>
    <row r="37" spans="1:5" ht="13.8" x14ac:dyDescent="0.3">
      <c r="A37" s="12">
        <f>A15</f>
        <v>0.15</v>
      </c>
      <c r="B37" s="1" t="s">
        <v>47</v>
      </c>
    </row>
    <row r="38" spans="1:5" ht="13.8" x14ac:dyDescent="0.3">
      <c r="A38" s="12">
        <f>SQRT(B_FWD*B_FWD+B_STR*B_STR)</f>
        <v>0.5</v>
      </c>
      <c r="B38" s="1" t="s">
        <v>48</v>
      </c>
    </row>
    <row r="39" spans="1:5" ht="13.8" x14ac:dyDescent="0.3">
      <c r="A39" s="12">
        <f>MAX(A37,1-A38)</f>
        <v>0.5</v>
      </c>
      <c r="B39" s="1" t="s">
        <v>49</v>
      </c>
    </row>
    <row r="40" spans="1:5" ht="13.8" x14ac:dyDescent="0.3">
      <c r="A40" s="1"/>
      <c r="B40" s="1"/>
    </row>
    <row r="41" spans="1:5" ht="13.8" x14ac:dyDescent="0.3">
      <c r="A41" s="1"/>
      <c r="B41" s="1"/>
    </row>
    <row r="42" spans="1:5" ht="13.8" x14ac:dyDescent="0.3">
      <c r="A42" s="1"/>
      <c r="B42" s="1"/>
    </row>
    <row r="43" spans="1:5" ht="13.8" x14ac:dyDescent="0.3">
      <c r="A43" s="1"/>
      <c r="B43" s="1"/>
    </row>
    <row r="45" spans="1:5" ht="13.2" customHeight="1" x14ac:dyDescent="0.3">
      <c r="A45" s="7">
        <f>SQRT(_L^2+_W^2)</f>
        <v>16.970562748477139</v>
      </c>
      <c r="B45" s="1" t="s">
        <v>40</v>
      </c>
    </row>
    <row r="46" spans="1:5" ht="13.2" customHeight="1" x14ac:dyDescent="0.25"/>
    <row r="47" spans="1:5" ht="13.2" customHeight="1" x14ac:dyDescent="0.3">
      <c r="A47" s="3">
        <f>STR-RCW*(_L/_R)</f>
        <v>-0.35355339059327373</v>
      </c>
      <c r="B47" s="2" t="s">
        <v>34</v>
      </c>
    </row>
    <row r="48" spans="1:5" ht="13.2" customHeight="1" x14ac:dyDescent="0.3">
      <c r="A48" s="3">
        <f>STR+RCW*(_L/_R)</f>
        <v>-0.35355339059327373</v>
      </c>
      <c r="B48" s="2" t="s">
        <v>33</v>
      </c>
    </row>
    <row r="49" spans="1:2" ht="13.2" customHeight="1" x14ac:dyDescent="0.3">
      <c r="A49" s="3">
        <f>FWD-RCW*(_W/_R)</f>
        <v>0.35355339059327379</v>
      </c>
      <c r="B49" s="2" t="s">
        <v>31</v>
      </c>
    </row>
    <row r="50" spans="1:2" ht="13.2" customHeight="1" x14ac:dyDescent="0.3">
      <c r="A50" s="3">
        <f>FWD+RCW*(_W/_R)</f>
        <v>0.35355339059327379</v>
      </c>
      <c r="B50" s="2" t="s">
        <v>32</v>
      </c>
    </row>
    <row r="51" spans="1:2" ht="13.2" customHeight="1" x14ac:dyDescent="0.3">
      <c r="A51" s="4">
        <f>SQRT(_B^2+_C^2)</f>
        <v>0.5</v>
      </c>
      <c r="B51" s="2" t="s">
        <v>35</v>
      </c>
    </row>
    <row r="52" spans="1:2" ht="13.2" customHeight="1" x14ac:dyDescent="0.3">
      <c r="A52" s="4">
        <f>SQRT(_B^2+_D^2)</f>
        <v>0.5</v>
      </c>
      <c r="B52" s="2" t="s">
        <v>36</v>
      </c>
    </row>
    <row r="53" spans="1:2" ht="13.2" customHeight="1" x14ac:dyDescent="0.3">
      <c r="A53" s="4">
        <f>SQRT(_A^2+_D^2)</f>
        <v>0.5</v>
      </c>
      <c r="B53" s="2" t="s">
        <v>37</v>
      </c>
    </row>
    <row r="54" spans="1:2" ht="13.2" customHeight="1" x14ac:dyDescent="0.3">
      <c r="A54" s="4">
        <f>SQRT(_A^2+_C^2)</f>
        <v>0.5</v>
      </c>
      <c r="B54" s="2" t="s">
        <v>38</v>
      </c>
    </row>
    <row r="55" spans="1:2" ht="13.2" customHeight="1" x14ac:dyDescent="0.3">
      <c r="A55" s="4">
        <f>MAX(A51:A54)</f>
        <v>0.5</v>
      </c>
      <c r="B55" s="2" t="s">
        <v>29</v>
      </c>
    </row>
    <row r="56" spans="1:2" ht="13.2" customHeight="1" x14ac:dyDescent="0.3">
      <c r="A56" s="4"/>
      <c r="B56" s="2" t="s">
        <v>30</v>
      </c>
    </row>
    <row r="57" spans="1:2" ht="13.2" customHeight="1" x14ac:dyDescent="0.25"/>
    <row r="58" spans="1:2" ht="13.2" customHeight="1" x14ac:dyDescent="0.25"/>
    <row r="59" spans="1:2" ht="13.2" customHeight="1" x14ac:dyDescent="0.25"/>
    <row r="60" spans="1:2" ht="13.2" customHeight="1" x14ac:dyDescent="0.25"/>
    <row r="61" spans="1:2" ht="13.2" customHeight="1" x14ac:dyDescent="0.25"/>
    <row r="62" spans="1:2" ht="13.2" customHeight="1" x14ac:dyDescent="0.25"/>
    <row r="63" spans="1:2" ht="13.2" customHeight="1" x14ac:dyDescent="0.25"/>
    <row r="64" spans="1:2" ht="13.2" customHeight="1" x14ac:dyDescent="0.25"/>
    <row r="65" spans="1:5" ht="13.2" customHeight="1" x14ac:dyDescent="0.25">
      <c r="A65"/>
      <c r="C65"/>
      <c r="D65"/>
      <c r="E65"/>
    </row>
    <row r="66" spans="1:5" ht="13.2" customHeight="1" x14ac:dyDescent="0.25">
      <c r="A66"/>
      <c r="C66"/>
      <c r="D66"/>
      <c r="E66"/>
    </row>
    <row r="67" spans="1:5" ht="13.2" customHeight="1" x14ac:dyDescent="0.25">
      <c r="A67"/>
      <c r="C67"/>
      <c r="D67"/>
      <c r="E67"/>
    </row>
    <row r="68" spans="1:5" ht="13.2" customHeight="1" x14ac:dyDescent="0.25">
      <c r="A68"/>
      <c r="C68"/>
      <c r="D68"/>
      <c r="E68"/>
    </row>
    <row r="69" spans="1:5" ht="13.2" customHeight="1" x14ac:dyDescent="0.25">
      <c r="A69"/>
      <c r="C69"/>
      <c r="D69"/>
      <c r="E69"/>
    </row>
    <row r="70" spans="1:5" x14ac:dyDescent="0.25">
      <c r="A70"/>
      <c r="C70"/>
      <c r="D70"/>
      <c r="E70"/>
    </row>
    <row r="71" spans="1:5" x14ac:dyDescent="0.25">
      <c r="A71"/>
      <c r="C71"/>
      <c r="D71"/>
      <c r="E71"/>
    </row>
    <row r="72" spans="1:5" x14ac:dyDescent="0.25">
      <c r="A72"/>
      <c r="C72"/>
      <c r="D72"/>
      <c r="E72"/>
    </row>
    <row r="73" spans="1:5" x14ac:dyDescent="0.25">
      <c r="A73"/>
      <c r="C73"/>
      <c r="D73"/>
      <c r="E73"/>
    </row>
    <row r="74" spans="1:5" x14ac:dyDescent="0.25">
      <c r="A74"/>
      <c r="C74"/>
      <c r="D74"/>
      <c r="E74"/>
    </row>
    <row r="75" spans="1:5" x14ac:dyDescent="0.25">
      <c r="A75"/>
      <c r="C75"/>
      <c r="D75"/>
      <c r="E75"/>
    </row>
    <row r="76" spans="1:5" x14ac:dyDescent="0.25">
      <c r="A76"/>
      <c r="C76"/>
      <c r="D76"/>
      <c r="E76"/>
    </row>
    <row r="77" spans="1:5" x14ac:dyDescent="0.25">
      <c r="A77"/>
      <c r="C77"/>
      <c r="D77"/>
      <c r="E77"/>
    </row>
    <row r="78" spans="1:5" x14ac:dyDescent="0.25">
      <c r="A78"/>
      <c r="C78"/>
      <c r="D78"/>
      <c r="E78"/>
    </row>
    <row r="79" spans="1:5" x14ac:dyDescent="0.25">
      <c r="A79"/>
      <c r="C79"/>
      <c r="D79"/>
      <c r="E79"/>
    </row>
    <row r="80" spans="1:5" x14ac:dyDescent="0.25">
      <c r="A80"/>
      <c r="C80"/>
      <c r="D80"/>
      <c r="E80"/>
    </row>
    <row r="81" spans="1:5" x14ac:dyDescent="0.25">
      <c r="A81"/>
      <c r="C81"/>
      <c r="D81"/>
      <c r="E81"/>
    </row>
    <row r="82" spans="1:5" x14ac:dyDescent="0.25">
      <c r="A82"/>
      <c r="C82"/>
      <c r="D82"/>
      <c r="E82"/>
    </row>
    <row r="83" spans="1:5" x14ac:dyDescent="0.25">
      <c r="A83"/>
      <c r="C83"/>
      <c r="D83"/>
      <c r="E83"/>
    </row>
    <row r="84" spans="1:5" x14ac:dyDescent="0.25">
      <c r="A84"/>
      <c r="C84"/>
      <c r="D84"/>
      <c r="E84"/>
    </row>
    <row r="85" spans="1:5" x14ac:dyDescent="0.25">
      <c r="A85"/>
      <c r="C85"/>
      <c r="D85"/>
      <c r="E85"/>
    </row>
    <row r="86" spans="1:5" x14ac:dyDescent="0.25">
      <c r="A86"/>
      <c r="C86"/>
      <c r="D86"/>
      <c r="E86"/>
    </row>
    <row r="87" spans="1:5" x14ac:dyDescent="0.25">
      <c r="A87"/>
      <c r="C87"/>
      <c r="D87"/>
      <c r="E87"/>
    </row>
  </sheetData>
  <mergeCells count="1">
    <mergeCell ref="F7:F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Acknowledgement</vt:lpstr>
      <vt:lpstr>swerve calculator</vt:lpstr>
      <vt:lpstr>_A</vt:lpstr>
      <vt:lpstr>_B</vt:lpstr>
      <vt:lpstr>_C</vt:lpstr>
      <vt:lpstr>_D</vt:lpstr>
      <vt:lpstr>_L</vt:lpstr>
      <vt:lpstr>_max</vt:lpstr>
      <vt:lpstr>_R</vt:lpstr>
      <vt:lpstr>_W</vt:lpstr>
      <vt:lpstr>B_FWD</vt:lpstr>
      <vt:lpstr>B_RCW</vt:lpstr>
      <vt:lpstr>B_STR</vt:lpstr>
      <vt:lpstr>FLD</vt:lpstr>
      <vt:lpstr>FLD_ACTIVE</vt:lpstr>
      <vt:lpstr>FLD_OR_ACTIVE</vt:lpstr>
      <vt:lpstr>FWD</vt:lpstr>
      <vt:lpstr>ORF</vt:lpstr>
      <vt:lpstr>ORR</vt:lpstr>
      <vt:lpstr>RCW</vt:lpstr>
      <vt:lpstr>STR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</dc:creator>
  <cp:lastModifiedBy>Westin, Vince</cp:lastModifiedBy>
  <dcterms:created xsi:type="dcterms:W3CDTF">2011-04-06T16:08:51Z</dcterms:created>
  <dcterms:modified xsi:type="dcterms:W3CDTF">2018-07-27T17:42:39Z</dcterms:modified>
</cp:coreProperties>
</file>