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50481613022\Documents\"/>
    </mc:Choice>
  </mc:AlternateContent>
  <bookViews>
    <workbookView xWindow="0" yWindow="0" windowWidth="17970" windowHeight="6030" activeTab="6"/>
  </bookViews>
  <sheets>
    <sheet name="ex01" sheetId="1" r:id="rId1"/>
    <sheet name="ex02" sheetId="4" r:id="rId2"/>
    <sheet name="ex03" sheetId="10" r:id="rId3"/>
    <sheet name="ex04" sheetId="8" r:id="rId4"/>
    <sheet name="ex05" sheetId="7" r:id="rId5"/>
    <sheet name="ex06" sheetId="3" r:id="rId6"/>
    <sheet name="ex07" sheetId="2" r:id="rId7"/>
    <sheet name="ex08" sheetId="9" r:id="rId8"/>
  </sheets>
  <definedNames>
    <definedName name="Avião">'ex07'!$J$3:$J$4</definedName>
    <definedName name="Navio">'ex07'!$K$3:$K$5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B5" i="2" l="1"/>
  <c r="D6" i="2"/>
  <c r="D5" i="2"/>
  <c r="B5" i="1" l="1"/>
  <c r="B6" i="1"/>
  <c r="B7" i="4"/>
  <c r="B8" i="4"/>
  <c r="B4" i="7"/>
  <c r="B6" i="7"/>
  <c r="B4" i="10"/>
  <c r="B5" i="10"/>
  <c r="B10" i="8"/>
  <c r="B8" i="8"/>
  <c r="B6" i="8"/>
  <c r="B6" i="10"/>
  <c r="B9" i="4"/>
  <c r="B4" i="9" l="1"/>
  <c r="B5" i="9"/>
  <c r="B6" i="3"/>
  <c r="B13" i="4" l="1"/>
  <c r="B14" i="4"/>
  <c r="C14" i="4" s="1"/>
  <c r="B15" i="4"/>
  <c r="C15" i="4" s="1"/>
  <c r="B16" i="4"/>
  <c r="C16" i="4" s="1"/>
  <c r="B17" i="4"/>
  <c r="B18" i="4"/>
  <c r="C18" i="4" s="1"/>
  <c r="B19" i="4"/>
  <c r="D19" i="4" s="1"/>
  <c r="B20" i="4"/>
  <c r="B21" i="4"/>
  <c r="D21" i="4" s="1"/>
  <c r="B22" i="4"/>
  <c r="B12" i="4"/>
  <c r="D16" i="7"/>
  <c r="D12" i="7"/>
  <c r="E9" i="7"/>
  <c r="E10" i="7" s="1"/>
  <c r="E11" i="7" s="1"/>
  <c r="E12" i="7" s="1"/>
  <c r="E13" i="7" s="1"/>
  <c r="E14" i="7" s="1"/>
  <c r="E15" i="7" s="1"/>
  <c r="E16" i="7" s="1"/>
  <c r="D9" i="7"/>
  <c r="C9" i="7"/>
  <c r="C10" i="7" s="1"/>
  <c r="C11" i="7" s="1"/>
  <c r="C12" i="7" s="1"/>
  <c r="C13" i="7" s="1"/>
  <c r="C14" i="7" s="1"/>
  <c r="C15" i="7" s="1"/>
  <c r="C16" i="7" s="1"/>
  <c r="B9" i="7"/>
  <c r="B10" i="7" s="1"/>
  <c r="B11" i="7" s="1"/>
  <c r="B12" i="7" s="1"/>
  <c r="B13" i="7" s="1"/>
  <c r="B14" i="7" s="1"/>
  <c r="B15" i="7" s="1"/>
  <c r="B16" i="7" s="1"/>
  <c r="C22" i="4"/>
  <c r="C20" i="4"/>
  <c r="D17" i="4"/>
  <c r="D13" i="4"/>
  <c r="C12" i="4"/>
  <c r="D17" i="2"/>
  <c r="D13" i="2"/>
  <c r="H10" i="2"/>
  <c r="H11" i="2" s="1"/>
  <c r="H12" i="2" s="1"/>
  <c r="H13" i="2" s="1"/>
  <c r="H14" i="2" s="1"/>
  <c r="H15" i="2" s="1"/>
  <c r="H16" i="2" s="1"/>
  <c r="H17" i="2" s="1"/>
  <c r="G10" i="2"/>
  <c r="G11" i="2" s="1"/>
  <c r="G12" i="2" s="1"/>
  <c r="G13" i="2" s="1"/>
  <c r="G14" i="2" s="1"/>
  <c r="G15" i="2" s="1"/>
  <c r="G16" i="2" s="1"/>
  <c r="G17" i="2" s="1"/>
  <c r="D10" i="2"/>
  <c r="C10" i="2"/>
  <c r="C11" i="2" s="1"/>
  <c r="C12" i="2" s="1"/>
  <c r="C13" i="2" s="1"/>
  <c r="C14" i="2" s="1"/>
  <c r="C15" i="2" s="1"/>
  <c r="C16" i="2" s="1"/>
  <c r="C17" i="2" s="1"/>
  <c r="B10" i="2"/>
  <c r="B11" i="2" s="1"/>
  <c r="B12" i="2" s="1"/>
  <c r="B13" i="2" s="1"/>
  <c r="B14" i="2" s="1"/>
  <c r="B15" i="2" s="1"/>
  <c r="B16" i="2" s="1"/>
  <c r="B17" i="2" s="1"/>
  <c r="D15" i="4" l="1"/>
  <c r="C19" i="4"/>
  <c r="C13" i="4"/>
  <c r="C17" i="4"/>
  <c r="C21" i="4"/>
  <c r="D12" i="4"/>
  <c r="D14" i="4"/>
  <c r="D16" i="4"/>
  <c r="D18" i="4"/>
  <c r="D20" i="4"/>
  <c r="D22" i="4"/>
</calcChain>
</file>

<file path=xl/sharedStrings.xml><?xml version="1.0" encoding="utf-8"?>
<sst xmlns="http://schemas.openxmlformats.org/spreadsheetml/2006/main" count="155" uniqueCount="109">
  <si>
    <t>Valor da Compra</t>
  </si>
  <si>
    <t>Tabela de Pagamento</t>
  </si>
  <si>
    <t>Código do Fornecedor</t>
  </si>
  <si>
    <t>Fornecedores</t>
  </si>
  <si>
    <t>Boleto</t>
  </si>
  <si>
    <t>Cartão</t>
  </si>
  <si>
    <t>Forma de Pagamento</t>
  </si>
  <si>
    <t>Valor a Pagar</t>
  </si>
  <si>
    <t xml:space="preserve"> </t>
  </si>
  <si>
    <t>Resolva o exercicio utilizando a função Proc( )</t>
  </si>
  <si>
    <t>Observação:</t>
  </si>
  <si>
    <t>Os códigos que não existir apresentar a mensagem: "Fornecedor não cadastrado"</t>
  </si>
  <si>
    <t>Se a forma de pagamento for Boleto, proporcionar acréscimo da tabela de Boleto</t>
  </si>
  <si>
    <t>senão proporciona acréscimo da tabela Cartão</t>
  </si>
  <si>
    <t>Validar para que só possa ser digitado Boleto ou Cartão.</t>
  </si>
  <si>
    <t>Estudo sobre Financiamento</t>
  </si>
  <si>
    <t>Valor a ser Financiado</t>
  </si>
  <si>
    <t>Valor do Salário</t>
  </si>
  <si>
    <t>Numero de meses</t>
  </si>
  <si>
    <t xml:space="preserve">Banco a ser Financiado </t>
  </si>
  <si>
    <t>ZZ</t>
  </si>
  <si>
    <t>Valor a pagar</t>
  </si>
  <si>
    <t>Tabela de Financiamento</t>
  </si>
  <si>
    <t>Número de Meses</t>
  </si>
  <si>
    <t>XX</t>
  </si>
  <si>
    <t>KK</t>
  </si>
  <si>
    <t>Dados:</t>
  </si>
  <si>
    <t>Se o número de prestação for superior a da tabela apresentar a mensagem</t>
  </si>
  <si>
    <t>"Prestação Invalida"</t>
  </si>
  <si>
    <t>Se for utilizado o financiamento do banco XX, utilizar a tabela do banco XX e assim</t>
  </si>
  <si>
    <t xml:space="preserve">sucessivamente. Mas cuidado, pois o valor da prestação não pode ser superior a </t>
  </si>
  <si>
    <t>1/3 do salário, nesse caso apresentar a mensagem "Salário insuficiente"</t>
  </si>
  <si>
    <t>Se for digitado um banco diferente da tabela apresentar a mensagem</t>
  </si>
  <si>
    <t>"Banco não cadastrado"</t>
  </si>
  <si>
    <t>Tipo de Material</t>
  </si>
  <si>
    <t>Papel X</t>
  </si>
  <si>
    <t>Valor por folha</t>
  </si>
  <si>
    <t>Código</t>
  </si>
  <si>
    <t>Papel K</t>
  </si>
  <si>
    <t>Papael Y</t>
  </si>
  <si>
    <t>Número de Folhas</t>
  </si>
  <si>
    <t xml:space="preserve">se for digitado um valor não existente na tabela, apresentar a mensagem; "Código Inexistente", se caso for digitado Papel K, utilizar o valor </t>
  </si>
  <si>
    <t>da tabela do papel K, se for digitado papel Y usar o valor do papel Y, se for digitado papel X; usar o valor do papel X.</t>
  </si>
  <si>
    <t>No Papel X, há valores Zeros, quando isso acontecer apresenta mensagem, este papel está em falta.</t>
  </si>
  <si>
    <t>Caso for digitado um papel diferente da tabela, apresente a  mensagem Papel inválido.</t>
  </si>
  <si>
    <t>Valor do Emprestimo</t>
  </si>
  <si>
    <t>Banco X</t>
  </si>
  <si>
    <t>Banco Y</t>
  </si>
  <si>
    <t>Nome do Banco</t>
  </si>
  <si>
    <t>Meses</t>
  </si>
  <si>
    <t>Sem Entr.</t>
  </si>
  <si>
    <t>Com Entr.</t>
  </si>
  <si>
    <t>Nº de Meses</t>
  </si>
  <si>
    <t>Valor da Entrada</t>
  </si>
  <si>
    <t>Valor da Prestação</t>
  </si>
  <si>
    <t>Tipo de embalagem</t>
  </si>
  <si>
    <t>Caixa de papelão</t>
  </si>
  <si>
    <t>Valor da mercadoria</t>
  </si>
  <si>
    <t>Código da mercadoria</t>
  </si>
  <si>
    <t>Valor no transporte</t>
  </si>
  <si>
    <t>Caixa de  madeira</t>
  </si>
  <si>
    <t>Caixa de  Plástico</t>
  </si>
  <si>
    <t>saco plástico</t>
  </si>
  <si>
    <t>Cálcule o valor do transporte</t>
  </si>
  <si>
    <t>Se for digitado código diferente da tabela de código apresentar a mensagem "Código Invalido"</t>
  </si>
  <si>
    <t>Senão procure a porcentagem de acordo com o tipo da empalagem.</t>
  </si>
  <si>
    <t>Observação</t>
  </si>
  <si>
    <t>Alguns códigos não podem ser transportados em caixa de papelão estes apresentam porcentagem Zero</t>
  </si>
  <si>
    <t>quando isso ocorrer apresentar a mensagem "Não podemos fazer este transporte"</t>
  </si>
  <si>
    <t>Código do Doce</t>
  </si>
  <si>
    <t>Tabela de Preço de 10 doces</t>
  </si>
  <si>
    <t>Quantidade</t>
  </si>
  <si>
    <t>Valor</t>
  </si>
  <si>
    <t>Nº de Parcelas</t>
  </si>
  <si>
    <t>Possui Débito</t>
  </si>
  <si>
    <t>Não</t>
  </si>
  <si>
    <t>Valor a pagar por Mês</t>
  </si>
  <si>
    <t>Criar a validação para sim ou Não na célula possui débito.</t>
  </si>
  <si>
    <t>Valor a pagar.</t>
  </si>
  <si>
    <t>Se for digitado código de doce inválido apresenta a mensagem: Código Inválido; se for digitado o número de mês inválido; apresentar a mensagem mês inválido</t>
  </si>
  <si>
    <t>Se for pago em 1X, oferecer 10% de desconto, caso não haja débito; se houver débito oferecer 5% de desconto</t>
  </si>
  <si>
    <t>Senão utilizar a tabela de cartão ou boleto.</t>
  </si>
  <si>
    <t>Observação caso haja débito e não seja pago em 1X, deve ser acrescentado 7,5% sobre o valor</t>
  </si>
  <si>
    <t>Tipo de transporte</t>
  </si>
  <si>
    <t>Navio</t>
  </si>
  <si>
    <t>Caixa de madeira</t>
  </si>
  <si>
    <t>Tabela de navio</t>
  </si>
  <si>
    <t>Tabela de avião</t>
  </si>
  <si>
    <t>Senão procure a porcentagem de acordo com o tipo da empalagem e o tipo de transporte.</t>
  </si>
  <si>
    <t>se for digitado um tipo de transporte diferente apresente a mensagem Transporte inválido,</t>
  </si>
  <si>
    <t>se for digitado um tipo de embalagem diferente da tabelas apresente a mensagem Embalagem inválida</t>
  </si>
  <si>
    <t>Produto</t>
  </si>
  <si>
    <t>Maracujá</t>
  </si>
  <si>
    <t>Código do Produto</t>
  </si>
  <si>
    <t>Área Plantada</t>
  </si>
  <si>
    <t>Quantidade de Produto</t>
  </si>
  <si>
    <t>Valor unidade/área</t>
  </si>
  <si>
    <t>Uva</t>
  </si>
  <si>
    <t xml:space="preserve">Quantidade: </t>
  </si>
  <si>
    <t>A quantidade de produto a ser utilizado depende do tipo da plantação e o código do produto</t>
  </si>
  <si>
    <t xml:space="preserve">Se caso for digitado valor diferente da tabela, apresentar a mensagem "Código Inválido", </t>
  </si>
  <si>
    <t>Caso for digitado produto diferente da tabela apresentar a mensagem produto Inválido</t>
  </si>
  <si>
    <t>Cálcule o valor do produto de acordo com a quantidade calculada anteriormente e os valores da tabela, as mesmas mensagem devem apresentar caso não satisfazer as condições anteriores.</t>
  </si>
  <si>
    <t>Fórmula não recomendada</t>
  </si>
  <si>
    <t>Fórmula muito feia</t>
  </si>
  <si>
    <t>Utilizamos fórmula SE na validação de dados para listas com valores personalizados dependendo do tipo de transporte</t>
  </si>
  <si>
    <t>Minha resolução</t>
  </si>
  <si>
    <t>Alternativa 1</t>
  </si>
  <si>
    <t>Alternativa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</si>
</sst>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0.0%"/>
    <numFmt numFmtId="167" formatCode="0.000"/>
    <numFmt numFmtId="168" formatCode="_-[$R$-416]\ * #,##0.00_-;\-[$R$-416]\ * #,##0.00_-;_-[$R$-416]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10"/>
      <color indexed="9"/>
      <name val="Arial"/>
      <family val="2"/>
    </font>
    <font>
      <b/>
      <sz val="8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12"/>
      <color indexed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165" fontId="2" fillId="0" borderId="1" xfId="1" applyNumberFormat="1" applyFont="1" applyBorder="1"/>
    <xf numFmtId="0" fontId="0" fillId="0" borderId="5" xfId="0" applyBorder="1"/>
    <xf numFmtId="0" fontId="0" fillId="0" borderId="6" xfId="0" applyBorder="1"/>
    <xf numFmtId="166" fontId="0" fillId="0" borderId="1" xfId="0" applyNumberFormat="1" applyBorder="1"/>
    <xf numFmtId="166" fontId="2" fillId="0" borderId="6" xfId="2" applyNumberFormat="1" applyFont="1" applyBorder="1" applyAlignment="1">
      <alignment horizontal="left" indent="3"/>
    </xf>
    <xf numFmtId="0" fontId="0" fillId="0" borderId="7" xfId="0" applyBorder="1"/>
    <xf numFmtId="165" fontId="3" fillId="0" borderId="8" xfId="1" applyNumberFormat="1" applyFont="1" applyBorder="1"/>
    <xf numFmtId="0" fontId="0" fillId="0" borderId="9" xfId="0" applyBorder="1"/>
    <xf numFmtId="166" fontId="0" fillId="0" borderId="10" xfId="0" applyNumberFormat="1" applyBorder="1"/>
    <xf numFmtId="166" fontId="2" fillId="0" borderId="11" xfId="2" applyNumberFormat="1" applyFont="1" applyBorder="1" applyAlignment="1">
      <alignment horizontal="left" indent="3"/>
    </xf>
    <xf numFmtId="0" fontId="2" fillId="0" borderId="0" xfId="0" applyFont="1"/>
    <xf numFmtId="165" fontId="5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65" fontId="6" fillId="2" borderId="0" xfId="1" applyNumberFormat="1" applyFont="1" applyFill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66" fontId="5" fillId="0" borderId="1" xfId="2" applyNumberFormat="1" applyFont="1" applyBorder="1"/>
    <xf numFmtId="0" fontId="3" fillId="0" borderId="0" xfId="0" applyFont="1"/>
    <xf numFmtId="0" fontId="0" fillId="0" borderId="2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165" fontId="0" fillId="0" borderId="6" xfId="1" applyNumberFormat="1" applyFont="1" applyBorder="1"/>
    <xf numFmtId="0" fontId="0" fillId="0" borderId="14" xfId="0" applyBorder="1"/>
    <xf numFmtId="167" fontId="0" fillId="0" borderId="14" xfId="0" applyNumberFormat="1" applyBorder="1"/>
    <xf numFmtId="167" fontId="0" fillId="0" borderId="15" xfId="0" applyNumberFormat="1" applyBorder="1"/>
    <xf numFmtId="0" fontId="0" fillId="0" borderId="16" xfId="0" applyBorder="1"/>
    <xf numFmtId="167" fontId="0" fillId="0" borderId="16" xfId="0" applyNumberFormat="1" applyBorder="1"/>
    <xf numFmtId="167" fontId="0" fillId="0" borderId="17" xfId="0" applyNumberFormat="1" applyBorder="1"/>
    <xf numFmtId="165" fontId="0" fillId="0" borderId="11" xfId="1" applyNumberFormat="1" applyFont="1" applyBorder="1"/>
    <xf numFmtId="0" fontId="4" fillId="0" borderId="0" xfId="0" applyFont="1"/>
    <xf numFmtId="167" fontId="0" fillId="0" borderId="0" xfId="0" applyNumberFormat="1"/>
    <xf numFmtId="165" fontId="1" fillId="0" borderId="0" xfId="1" applyNumberFormat="1" applyFont="1"/>
    <xf numFmtId="166" fontId="1" fillId="0" borderId="1" xfId="2" applyNumberFormat="1" applyFont="1" applyBorder="1"/>
    <xf numFmtId="165" fontId="2" fillId="0" borderId="0" xfId="1" applyNumberFormat="1" applyFont="1"/>
    <xf numFmtId="0" fontId="0" fillId="3" borderId="1" xfId="0" applyFill="1" applyBorder="1"/>
    <xf numFmtId="165" fontId="0" fillId="3" borderId="1" xfId="1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10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8" fontId="0" fillId="0" borderId="0" xfId="0" applyNumberFormat="1"/>
    <xf numFmtId="43" fontId="0" fillId="0" borderId="0" xfId="0" applyNumberFormat="1"/>
    <xf numFmtId="0" fontId="11" fillId="0" borderId="0" xfId="0" applyFont="1"/>
    <xf numFmtId="165" fontId="9" fillId="0" borderId="0" xfId="1" applyNumberFormat="1" applyFont="1" applyAlignment="1"/>
    <xf numFmtId="0" fontId="12" fillId="0" borderId="0" xfId="0" applyFont="1"/>
    <xf numFmtId="44" fontId="0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190499</xdr:rowOff>
    </xdr:from>
    <xdr:to>
      <xdr:col>3</xdr:col>
      <xdr:colOff>1631157</xdr:colOff>
      <xdr:row>37</xdr:row>
      <xdr:rowOff>130968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9525" y="4607718"/>
          <a:ext cx="4776788" cy="26074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Dados:</a:t>
          </a: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Calcule o valor da prestação. No nome do Banco deve ser digitado X ou Y. Se for Digitado algum valor diferente apresentar a mensagem "nome do Banco Invalido, Favor redigitar!".</a:t>
          </a: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Se for Digitado o nº de prestação acima de 20; apresentar a mensagem. "Podemos facilitar o seu pagamento em até 20 Vezes!".</a:t>
          </a: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Se for Digitado Banco X, e um valor de Entrada, Utilizar a tabela com entrada senão utilizar os coeficientes da tabela sem entrada.</a:t>
          </a: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Se for digitado Banco Y, e com valor de Entrada, Utilizar a tabela com os coeficientes com Entrada; senão a tabela com os coeficientes de Sem Entrada.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Mostre o valor da Prestação.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6" sqref="C6"/>
    </sheetView>
  </sheetViews>
  <sheetFormatPr defaultColWidth="12" defaultRowHeight="15" x14ac:dyDescent="0.25"/>
  <cols>
    <col min="1" max="1" width="22.42578125" customWidth="1"/>
    <col min="2" max="2" width="12.28515625" bestFit="1" customWidth="1"/>
  </cols>
  <sheetData>
    <row r="1" spans="1:7" x14ac:dyDescent="0.25">
      <c r="A1" s="1" t="s">
        <v>0</v>
      </c>
      <c r="B1" s="2">
        <v>5800</v>
      </c>
      <c r="E1" s="54" t="s">
        <v>1</v>
      </c>
      <c r="F1" s="55"/>
      <c r="G1" s="56"/>
    </row>
    <row r="2" spans="1:7" x14ac:dyDescent="0.25">
      <c r="A2" s="1" t="s">
        <v>2</v>
      </c>
      <c r="B2" s="42">
        <v>1</v>
      </c>
      <c r="E2" s="3" t="s">
        <v>3</v>
      </c>
      <c r="F2" s="1" t="s">
        <v>4</v>
      </c>
      <c r="G2" s="4" t="s">
        <v>5</v>
      </c>
    </row>
    <row r="3" spans="1:7" x14ac:dyDescent="0.25">
      <c r="A3" s="41" t="s">
        <v>6</v>
      </c>
      <c r="B3" s="40" t="s">
        <v>4</v>
      </c>
      <c r="E3" s="3">
        <v>1</v>
      </c>
      <c r="F3" s="5">
        <v>2.5000000000000001E-2</v>
      </c>
      <c r="G3" s="6">
        <v>2.4E-2</v>
      </c>
    </row>
    <row r="4" spans="1:7" ht="15.75" thickBot="1" x14ac:dyDescent="0.3">
      <c r="E4" s="3">
        <v>2</v>
      </c>
      <c r="F4" s="5">
        <v>2.5999999999999999E-2</v>
      </c>
      <c r="G4" s="6">
        <v>2.1999999999999999E-2</v>
      </c>
    </row>
    <row r="5" spans="1:7" ht="15.75" thickBot="1" x14ac:dyDescent="0.3">
      <c r="A5" s="7" t="s">
        <v>7</v>
      </c>
      <c r="B5" s="8">
        <f>VLOOKUP(B2,E2:G10,MATCH(B3,E2:G2,0),0)*B1+B1</f>
        <v>5945</v>
      </c>
      <c r="E5" s="3">
        <v>3</v>
      </c>
      <c r="F5" s="5">
        <v>0.03</v>
      </c>
      <c r="G5" s="6">
        <v>2.8000000000000001E-2</v>
      </c>
    </row>
    <row r="6" spans="1:7" ht="15.75" x14ac:dyDescent="0.25">
      <c r="B6" s="51">
        <f>VLOOKUP(B2,E2:G10,IF(B3=G2,3,2),0)*B1+B1</f>
        <v>5945</v>
      </c>
      <c r="C6" s="50" t="s">
        <v>103</v>
      </c>
      <c r="E6" s="3">
        <v>5</v>
      </c>
      <c r="F6" s="5">
        <v>4.4999999999999998E-2</v>
      </c>
      <c r="G6" s="6">
        <v>0.03</v>
      </c>
    </row>
    <row r="7" spans="1:7" x14ac:dyDescent="0.25">
      <c r="C7" t="s">
        <v>8</v>
      </c>
      <c r="E7" s="3">
        <v>6</v>
      </c>
      <c r="F7" s="5">
        <v>3.7999999999999999E-2</v>
      </c>
      <c r="G7" s="6">
        <v>0.03</v>
      </c>
    </row>
    <row r="8" spans="1:7" x14ac:dyDescent="0.25">
      <c r="E8" s="3">
        <v>7</v>
      </c>
      <c r="F8" s="5">
        <v>2.8000000000000001E-2</v>
      </c>
      <c r="G8" s="6">
        <v>2.1000000000000001E-2</v>
      </c>
    </row>
    <row r="9" spans="1:7" x14ac:dyDescent="0.25">
      <c r="E9" s="3">
        <v>8</v>
      </c>
      <c r="F9" s="5">
        <v>4.4999999999999998E-2</v>
      </c>
      <c r="G9" s="6">
        <v>0.04</v>
      </c>
    </row>
    <row r="10" spans="1:7" ht="15.75" thickBot="1" x14ac:dyDescent="0.3">
      <c r="E10" s="9">
        <v>9</v>
      </c>
      <c r="F10" s="10">
        <v>4.5999999999999999E-2</v>
      </c>
      <c r="G10" s="11">
        <v>3.9E-2</v>
      </c>
    </row>
    <row r="12" spans="1:7" x14ac:dyDescent="0.25">
      <c r="A12" t="s">
        <v>9</v>
      </c>
    </row>
    <row r="13" spans="1:7" x14ac:dyDescent="0.25">
      <c r="A13" t="s">
        <v>10</v>
      </c>
    </row>
    <row r="14" spans="1:7" x14ac:dyDescent="0.25">
      <c r="A14" t="s">
        <v>11</v>
      </c>
    </row>
    <row r="15" spans="1:7" x14ac:dyDescent="0.25">
      <c r="A15" s="12" t="s">
        <v>12</v>
      </c>
    </row>
    <row r="16" spans="1:7" x14ac:dyDescent="0.25">
      <c r="A16" t="s">
        <v>13</v>
      </c>
    </row>
    <row r="18" spans="1:1" x14ac:dyDescent="0.25">
      <c r="A18" t="s">
        <v>14</v>
      </c>
    </row>
  </sheetData>
  <mergeCells count="1">
    <mergeCell ref="E1:G1"/>
  </mergeCells>
  <dataValidations count="2">
    <dataValidation type="list" allowBlank="1" showInputMessage="1" showErrorMessage="1" sqref="B3">
      <formula1>$F$2:$G$2</formula1>
    </dataValidation>
    <dataValidation type="list" allowBlank="1" showInputMessage="1" showErrorMessage="1" errorTitle="Aí não!" error="Fornecedor não cadastrado." promptTitle="Bem-vindo" prompt="Selecione o código do fornecedor." sqref="B2">
      <formula1>$E$3:$E$10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8" sqref="C8:C9"/>
    </sheetView>
  </sheetViews>
  <sheetFormatPr defaultRowHeight="15" x14ac:dyDescent="0.25"/>
  <cols>
    <col min="1" max="1" width="24.28515625" customWidth="1"/>
    <col min="2" max="2" width="21.28515625" bestFit="1" customWidth="1"/>
  </cols>
  <sheetData>
    <row r="1" spans="1:4" ht="18.75" x14ac:dyDescent="0.3">
      <c r="A1" s="57" t="s">
        <v>15</v>
      </c>
      <c r="B1" s="57"/>
      <c r="C1" s="57"/>
      <c r="D1" s="57"/>
    </row>
    <row r="3" spans="1:4" x14ac:dyDescent="0.25">
      <c r="A3" t="s">
        <v>16</v>
      </c>
      <c r="B3" s="15">
        <v>5000</v>
      </c>
    </row>
    <row r="4" spans="1:4" x14ac:dyDescent="0.25">
      <c r="A4" t="s">
        <v>17</v>
      </c>
      <c r="B4" s="15">
        <v>1800</v>
      </c>
    </row>
    <row r="5" spans="1:4" x14ac:dyDescent="0.25">
      <c r="A5" t="s">
        <v>18</v>
      </c>
      <c r="B5">
        <v>12</v>
      </c>
    </row>
    <row r="6" spans="1:4" x14ac:dyDescent="0.25">
      <c r="A6" t="s">
        <v>19</v>
      </c>
      <c r="B6" t="s">
        <v>20</v>
      </c>
    </row>
    <row r="7" spans="1:4" x14ac:dyDescent="0.25">
      <c r="A7" t="s">
        <v>21</v>
      </c>
      <c r="B7" s="49" t="str">
        <f>IF(VLOOKUP(B5,A11:D22,MATCH(B6,A11:D11,0),0)*B3&gt;B4/3,"Salário incompatível", VLOOKUP(B5,A11:D22,MATCH(B6,A11:D11,0),0)*B3)</f>
        <v>Salário incompatível</v>
      </c>
    </row>
    <row r="8" spans="1:4" ht="15.75" x14ac:dyDescent="0.25">
      <c r="B8" t="str">
        <f>IF(VLOOKUP(B5,A11:D22,IF(B6=B11,2,IF(B6=C11,3,4)),0)*B3&gt;B4/3,"Salário insuficiente",VLOOKUP(B5,A11:D22,IF(B6=B11,2,IF(B6=C11,3,4)),0)*B3)</f>
        <v>Salário insuficiente</v>
      </c>
      <c r="C8" s="50" t="s">
        <v>103</v>
      </c>
    </row>
    <row r="9" spans="1:4" ht="15.75" x14ac:dyDescent="0.25">
      <c r="B9" s="46" t="str">
        <f>IF(IF(B6=B11,VLOOKUP(B5,A11:D22,2,0),IF(B6=C11,VLOOKUP(B5,A11:D22,3,0),VLOOKUP(B5,A11:D22,4,0)))*B3&gt;B4/3,"Salário insuficiente",IF(B6=B11,VLOOKUP(B5,A11:D22,2,0),IF(B6=C11,VLOOKUP(B5,A11:D22,3,0),VLOOKUP(B5,A11:D22,4,0)))*B3)</f>
        <v>Salário insuficiente</v>
      </c>
      <c r="C9" s="50" t="s">
        <v>104</v>
      </c>
    </row>
    <row r="10" spans="1:4" x14ac:dyDescent="0.25">
      <c r="A10" t="s">
        <v>22</v>
      </c>
    </row>
    <row r="11" spans="1:4" x14ac:dyDescent="0.25">
      <c r="A11" t="s">
        <v>23</v>
      </c>
      <c r="B11" s="44" t="s">
        <v>24</v>
      </c>
      <c r="C11" s="44" t="s">
        <v>20</v>
      </c>
      <c r="D11" s="44" t="s">
        <v>25</v>
      </c>
    </row>
    <row r="12" spans="1:4" x14ac:dyDescent="0.25">
      <c r="A12">
        <v>2</v>
      </c>
      <c r="B12" s="34">
        <f>1/A12+0.032</f>
        <v>0.53200000000000003</v>
      </c>
      <c r="C12" s="34">
        <f>B12+0.008</f>
        <v>0.54</v>
      </c>
      <c r="D12" s="34">
        <f>B12-0.001</f>
        <v>0.53100000000000003</v>
      </c>
    </row>
    <row r="13" spans="1:4" x14ac:dyDescent="0.25">
      <c r="A13">
        <v>3</v>
      </c>
      <c r="B13" s="34">
        <f t="shared" ref="B13:B22" si="0">1/A13+0.032</f>
        <v>0.36533333333333329</v>
      </c>
      <c r="C13" s="34">
        <f t="shared" ref="C13:C22" si="1">B13+0.008</f>
        <v>0.37333333333333329</v>
      </c>
      <c r="D13" s="34">
        <f t="shared" ref="D13:D22" si="2">B13-0.001</f>
        <v>0.36433333333333329</v>
      </c>
    </row>
    <row r="14" spans="1:4" x14ac:dyDescent="0.25">
      <c r="A14">
        <v>4</v>
      </c>
      <c r="B14" s="34">
        <f t="shared" si="0"/>
        <v>0.28200000000000003</v>
      </c>
      <c r="C14" s="34">
        <f t="shared" si="1"/>
        <v>0.29000000000000004</v>
      </c>
      <c r="D14" s="34">
        <f t="shared" si="2"/>
        <v>0.28100000000000003</v>
      </c>
    </row>
    <row r="15" spans="1:4" x14ac:dyDescent="0.25">
      <c r="A15">
        <v>5</v>
      </c>
      <c r="B15" s="34">
        <f t="shared" si="0"/>
        <v>0.23200000000000001</v>
      </c>
      <c r="C15" s="34">
        <f t="shared" si="1"/>
        <v>0.24000000000000002</v>
      </c>
      <c r="D15" s="34">
        <f t="shared" si="2"/>
        <v>0.23100000000000001</v>
      </c>
    </row>
    <row r="16" spans="1:4" x14ac:dyDescent="0.25">
      <c r="A16">
        <v>6</v>
      </c>
      <c r="B16" s="34">
        <f t="shared" si="0"/>
        <v>0.19866666666666666</v>
      </c>
      <c r="C16" s="34">
        <f t="shared" si="1"/>
        <v>0.20666666666666667</v>
      </c>
      <c r="D16" s="34">
        <f t="shared" si="2"/>
        <v>0.19766666666666666</v>
      </c>
    </row>
    <row r="17" spans="1:4" x14ac:dyDescent="0.25">
      <c r="A17">
        <v>7</v>
      </c>
      <c r="B17" s="34">
        <f t="shared" si="0"/>
        <v>0.17485714285714285</v>
      </c>
      <c r="C17" s="34">
        <f t="shared" si="1"/>
        <v>0.18285714285714286</v>
      </c>
      <c r="D17" s="34">
        <f t="shared" si="2"/>
        <v>0.17385714285714285</v>
      </c>
    </row>
    <row r="18" spans="1:4" x14ac:dyDescent="0.25">
      <c r="A18">
        <v>8</v>
      </c>
      <c r="B18" s="34">
        <f t="shared" si="0"/>
        <v>0.157</v>
      </c>
      <c r="C18" s="34">
        <f t="shared" si="1"/>
        <v>0.16500000000000001</v>
      </c>
      <c r="D18" s="34">
        <f t="shared" si="2"/>
        <v>0.156</v>
      </c>
    </row>
    <row r="19" spans="1:4" x14ac:dyDescent="0.25">
      <c r="A19">
        <v>9</v>
      </c>
      <c r="B19" s="34">
        <f t="shared" si="0"/>
        <v>0.14311111111111111</v>
      </c>
      <c r="C19" s="34">
        <f t="shared" si="1"/>
        <v>0.15111111111111111</v>
      </c>
      <c r="D19" s="34">
        <f t="shared" si="2"/>
        <v>0.1421111111111111</v>
      </c>
    </row>
    <row r="20" spans="1:4" x14ac:dyDescent="0.25">
      <c r="A20">
        <v>10</v>
      </c>
      <c r="B20" s="34">
        <f t="shared" si="0"/>
        <v>0.13200000000000001</v>
      </c>
      <c r="C20" s="34">
        <f t="shared" si="1"/>
        <v>0.14000000000000001</v>
      </c>
      <c r="D20" s="34">
        <f t="shared" si="2"/>
        <v>0.13100000000000001</v>
      </c>
    </row>
    <row r="21" spans="1:4" x14ac:dyDescent="0.25">
      <c r="A21">
        <v>11</v>
      </c>
      <c r="B21" s="34">
        <f t="shared" si="0"/>
        <v>0.12290909090909091</v>
      </c>
      <c r="C21" s="34">
        <f t="shared" si="1"/>
        <v>0.13090909090909092</v>
      </c>
      <c r="D21" s="34">
        <f t="shared" si="2"/>
        <v>0.12190909090909091</v>
      </c>
    </row>
    <row r="22" spans="1:4" x14ac:dyDescent="0.25">
      <c r="A22">
        <v>12</v>
      </c>
      <c r="B22" s="34">
        <f t="shared" si="0"/>
        <v>0.11533333333333333</v>
      </c>
      <c r="C22" s="34">
        <f t="shared" si="1"/>
        <v>0.12333333333333332</v>
      </c>
      <c r="D22" s="34">
        <f t="shared" si="2"/>
        <v>0.11433333333333333</v>
      </c>
    </row>
    <row r="25" spans="1:4" x14ac:dyDescent="0.25">
      <c r="A25" t="s">
        <v>26</v>
      </c>
    </row>
    <row r="26" spans="1:4" x14ac:dyDescent="0.25">
      <c r="A26" t="s">
        <v>27</v>
      </c>
    </row>
    <row r="27" spans="1:4" x14ac:dyDescent="0.25">
      <c r="A27" t="s">
        <v>28</v>
      </c>
    </row>
    <row r="28" spans="1:4" x14ac:dyDescent="0.25">
      <c r="A28" t="s">
        <v>29</v>
      </c>
    </row>
    <row r="29" spans="1:4" x14ac:dyDescent="0.25">
      <c r="A29" t="s">
        <v>30</v>
      </c>
    </row>
    <row r="30" spans="1:4" x14ac:dyDescent="0.25">
      <c r="A30" t="s">
        <v>31</v>
      </c>
    </row>
    <row r="31" spans="1:4" x14ac:dyDescent="0.25">
      <c r="A31" t="s">
        <v>32</v>
      </c>
    </row>
    <row r="32" spans="1:4" x14ac:dyDescent="0.25">
      <c r="A32" t="s">
        <v>33</v>
      </c>
    </row>
  </sheetData>
  <mergeCells count="1">
    <mergeCell ref="A1:D1"/>
  </mergeCells>
  <dataValidations count="2">
    <dataValidation type="list" allowBlank="1" showInputMessage="1" showErrorMessage="1" errorTitle="Aí não!" error="Prestação inválida." sqref="B5">
      <formula1>$A$12:$A$22</formula1>
    </dataValidation>
    <dataValidation type="list" allowBlank="1" showInputMessage="1" showErrorMessage="1" errorTitle="Aí não!" error="Banco não cadastrado." sqref="B6">
      <formula1>$B$11:$D$11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defaultRowHeight="15" x14ac:dyDescent="0.25"/>
  <cols>
    <col min="1" max="1" width="18.42578125" customWidth="1"/>
    <col min="2" max="2" width="18.140625" bestFit="1" customWidth="1"/>
    <col min="3" max="3" width="25" bestFit="1" customWidth="1"/>
  </cols>
  <sheetData>
    <row r="1" spans="1:8" x14ac:dyDescent="0.25">
      <c r="A1" t="s">
        <v>34</v>
      </c>
      <c r="B1" t="s">
        <v>35</v>
      </c>
      <c r="E1" s="58" t="s">
        <v>36</v>
      </c>
      <c r="F1" s="58"/>
      <c r="G1" s="58"/>
      <c r="H1" s="58"/>
    </row>
    <row r="2" spans="1:8" x14ac:dyDescent="0.25">
      <c r="A2" t="s">
        <v>37</v>
      </c>
      <c r="B2">
        <v>8</v>
      </c>
      <c r="E2" t="s">
        <v>37</v>
      </c>
      <c r="F2" t="s">
        <v>38</v>
      </c>
      <c r="G2" t="s">
        <v>39</v>
      </c>
      <c r="H2" t="s">
        <v>35</v>
      </c>
    </row>
    <row r="3" spans="1:8" x14ac:dyDescent="0.25">
      <c r="A3" t="s">
        <v>40</v>
      </c>
      <c r="B3">
        <v>2000</v>
      </c>
      <c r="E3">
        <v>1</v>
      </c>
      <c r="F3" s="15">
        <v>0.01</v>
      </c>
      <c r="G3" s="15">
        <v>0.02</v>
      </c>
      <c r="H3" s="15">
        <v>0.03</v>
      </c>
    </row>
    <row r="4" spans="1:8" x14ac:dyDescent="0.25">
      <c r="A4" t="s">
        <v>7</v>
      </c>
      <c r="B4" t="str">
        <f>IF(VLOOKUP(B2,E2:H12,MATCH(B1,E2:H2,0),0)=0,"Papel está em falta",VLOOKUP(B2,E2:H12,MATCH(B1,E2:H2,0),0)*B3)</f>
        <v>Papel está em falta</v>
      </c>
      <c r="E4">
        <v>2</v>
      </c>
      <c r="F4" s="15">
        <v>0.02</v>
      </c>
      <c r="G4" s="15">
        <v>0.04</v>
      </c>
      <c r="H4" s="15">
        <v>0.06</v>
      </c>
    </row>
    <row r="5" spans="1:8" ht="15.75" x14ac:dyDescent="0.25">
      <c r="B5" t="str">
        <f>IF(VLOOKUP(B2,E2:H12,IF(B1=F2,2,IF(B1=G2,3,4)),0)=0,"Papel está em falta",VLOOKUP(B2,E2:H12,IF(B1=F2,2,IF(B1=G2,3,4)),0)*B3)</f>
        <v>Papel está em falta</v>
      </c>
      <c r="C5" s="48" t="s">
        <v>103</v>
      </c>
      <c r="E5">
        <v>3</v>
      </c>
      <c r="F5" s="15">
        <v>0.03</v>
      </c>
      <c r="G5" s="15">
        <v>0.06</v>
      </c>
      <c r="H5" s="15">
        <v>0.09</v>
      </c>
    </row>
    <row r="6" spans="1:8" ht="15.75" x14ac:dyDescent="0.25">
      <c r="B6" t="str">
        <f>IF(IF(B1=F2,VLOOKUP(B2,E2:H12,2,0),IF(B1=G2,VLOOKUP(B2,E2:H12,3,0),VLOOKUP(B2,E2:H12,4,0)))*B3=0,"Papel está em falta",IF(B1=F2,VLOOKUP(B2,E2:H12,2,0),IF(B1=G2,VLOOKUP(B2,E2:H12,3,0),VLOOKUP(B2,E2:H12,4,0)))*B3)</f>
        <v>Papel está em falta</v>
      </c>
      <c r="C6" s="48" t="s">
        <v>104</v>
      </c>
      <c r="E6">
        <v>4</v>
      </c>
      <c r="F6" s="15">
        <v>0.04</v>
      </c>
      <c r="G6" s="15">
        <v>0.08</v>
      </c>
      <c r="H6" s="15">
        <v>0.12</v>
      </c>
    </row>
    <row r="7" spans="1:8" x14ac:dyDescent="0.25">
      <c r="E7">
        <v>5</v>
      </c>
      <c r="F7" s="15">
        <v>0.05</v>
      </c>
      <c r="G7" s="15">
        <v>0.1</v>
      </c>
      <c r="H7" s="15">
        <v>0</v>
      </c>
    </row>
    <row r="8" spans="1:8" x14ac:dyDescent="0.25">
      <c r="E8">
        <v>6</v>
      </c>
      <c r="F8" s="15">
        <v>0.06</v>
      </c>
      <c r="G8" s="15">
        <v>0.12</v>
      </c>
      <c r="H8" s="15">
        <v>0.18</v>
      </c>
    </row>
    <row r="9" spans="1:8" x14ac:dyDescent="0.25">
      <c r="E9">
        <v>7</v>
      </c>
      <c r="F9" s="15">
        <v>7.0000000000000007E-2</v>
      </c>
      <c r="G9" s="15">
        <v>0.14000000000000001</v>
      </c>
      <c r="H9" s="15">
        <v>0.21</v>
      </c>
    </row>
    <row r="10" spans="1:8" x14ac:dyDescent="0.25">
      <c r="E10">
        <v>8</v>
      </c>
      <c r="F10" s="15">
        <v>0.08</v>
      </c>
      <c r="G10" s="15">
        <v>0.16</v>
      </c>
      <c r="H10" s="15">
        <v>0</v>
      </c>
    </row>
    <row r="11" spans="1:8" x14ac:dyDescent="0.25">
      <c r="E11">
        <v>9</v>
      </c>
      <c r="F11" s="15">
        <v>0.09</v>
      </c>
      <c r="G11" s="15">
        <v>0.18</v>
      </c>
      <c r="H11" s="15">
        <v>0.27</v>
      </c>
    </row>
    <row r="12" spans="1:8" x14ac:dyDescent="0.25">
      <c r="E12">
        <v>10</v>
      </c>
      <c r="F12" s="15">
        <v>0.1</v>
      </c>
      <c r="G12" s="15">
        <v>0.2</v>
      </c>
      <c r="H12" s="15">
        <v>0.3</v>
      </c>
    </row>
    <row r="14" spans="1:8" x14ac:dyDescent="0.25">
      <c r="A14" t="s">
        <v>26</v>
      </c>
    </row>
    <row r="15" spans="1:8" x14ac:dyDescent="0.25">
      <c r="A15" t="s">
        <v>41</v>
      </c>
    </row>
    <row r="16" spans="1:8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</sheetData>
  <mergeCells count="1">
    <mergeCell ref="E1:H1"/>
  </mergeCells>
  <dataValidations count="2">
    <dataValidation type="list" allowBlank="1" showInputMessage="1" showErrorMessage="1" errorTitle="Aí não!" error="Papel inválido." sqref="B1">
      <formula1>$F$2:$H$2</formula1>
    </dataValidation>
    <dataValidation type="list" allowBlank="1" showInputMessage="1" showErrorMessage="1" errorTitle="Aí não!" error="Código inválido." sqref="B2">
      <formula1>$E$3:$E$12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zoomScale="80" zoomScaleNormal="80" workbookViewId="0">
      <selection activeCell="B24" sqref="B24"/>
    </sheetView>
  </sheetViews>
  <sheetFormatPr defaultRowHeight="15" x14ac:dyDescent="0.25"/>
  <cols>
    <col min="1" max="1" width="22.85546875" customWidth="1"/>
    <col min="2" max="2" width="15.42578125" customWidth="1"/>
    <col min="4" max="4" width="34.5703125" customWidth="1"/>
    <col min="6" max="9" width="10.140625" bestFit="1" customWidth="1"/>
  </cols>
  <sheetData>
    <row r="2" spans="1:9" ht="15.75" thickBot="1" x14ac:dyDescent="0.3">
      <c r="A2" t="s">
        <v>45</v>
      </c>
      <c r="B2" s="37">
        <v>5000</v>
      </c>
      <c r="F2" s="59" t="s">
        <v>46</v>
      </c>
      <c r="G2" s="59"/>
      <c r="H2" s="58" t="s">
        <v>47</v>
      </c>
      <c r="I2" s="58"/>
    </row>
    <row r="3" spans="1:9" x14ac:dyDescent="0.25">
      <c r="A3" t="s">
        <v>48</v>
      </c>
      <c r="B3" t="s">
        <v>47</v>
      </c>
      <c r="E3" t="s">
        <v>49</v>
      </c>
      <c r="F3" s="23" t="s">
        <v>50</v>
      </c>
      <c r="G3" s="24" t="s">
        <v>51</v>
      </c>
      <c r="H3" s="23" t="s">
        <v>50</v>
      </c>
      <c r="I3" s="24" t="s">
        <v>51</v>
      </c>
    </row>
    <row r="4" spans="1:9" x14ac:dyDescent="0.25">
      <c r="A4" t="s">
        <v>52</v>
      </c>
      <c r="B4">
        <v>1</v>
      </c>
      <c r="E4">
        <v>1</v>
      </c>
      <c r="F4" s="27">
        <v>1.04</v>
      </c>
      <c r="G4" s="28">
        <v>0.97499999999999998</v>
      </c>
      <c r="H4" s="27">
        <v>1.0389999999999999</v>
      </c>
      <c r="I4" s="28">
        <v>0.97</v>
      </c>
    </row>
    <row r="5" spans="1:9" x14ac:dyDescent="0.25">
      <c r="A5" t="s">
        <v>53</v>
      </c>
      <c r="B5" s="37">
        <v>500</v>
      </c>
      <c r="E5">
        <v>2</v>
      </c>
      <c r="F5" s="27">
        <v>0.56699999999999995</v>
      </c>
      <c r="G5" s="28">
        <v>0.55900000000000005</v>
      </c>
      <c r="H5" s="27">
        <v>0.56499999999999995</v>
      </c>
      <c r="I5" s="28">
        <v>0.52</v>
      </c>
    </row>
    <row r="6" spans="1:9" ht="15.75" x14ac:dyDescent="0.25">
      <c r="A6" t="s">
        <v>54</v>
      </c>
      <c r="B6" s="43">
        <f>IF(B3=F2,VLOOKUP(B4,E2:I23,IF(B5=0,2,3),0),VLOOKUP(B4,E2:I23,IF(B5=0,4,5),0))*(B2-B5)</f>
        <v>4365</v>
      </c>
      <c r="E6">
        <v>3</v>
      </c>
      <c r="F6" s="27">
        <v>0.40100000000000002</v>
      </c>
      <c r="G6" s="28">
        <v>0.4</v>
      </c>
      <c r="H6" s="27">
        <v>0.41099999999999998</v>
      </c>
      <c r="I6" s="28">
        <v>0.40500000000000003</v>
      </c>
    </row>
    <row r="7" spans="1:9" x14ac:dyDescent="0.25">
      <c r="E7">
        <v>4</v>
      </c>
      <c r="F7" s="27">
        <v>0.309</v>
      </c>
      <c r="G7" s="28">
        <v>0.30099999999999999</v>
      </c>
      <c r="H7" s="27">
        <v>0.31</v>
      </c>
      <c r="I7" s="28">
        <v>0.3</v>
      </c>
    </row>
    <row r="8" spans="1:9" x14ac:dyDescent="0.25">
      <c r="B8">
        <f>MATCH(B3,F2:I2,0)</f>
        <v>3</v>
      </c>
      <c r="E8">
        <v>5</v>
      </c>
      <c r="F8" s="27">
        <v>0.26400000000000001</v>
      </c>
      <c r="G8" s="28">
        <v>0.25</v>
      </c>
      <c r="H8" s="27">
        <v>0.26800000000000002</v>
      </c>
      <c r="I8" s="28">
        <v>0.26</v>
      </c>
    </row>
    <row r="9" spans="1:9" x14ac:dyDescent="0.25">
      <c r="E9">
        <v>6</v>
      </c>
      <c r="F9" s="27">
        <v>0.20100000000000001</v>
      </c>
      <c r="G9" s="28">
        <v>0.19900000000000001</v>
      </c>
      <c r="H9" s="27">
        <v>0.21099999999999999</v>
      </c>
      <c r="I9" s="28">
        <v>0.21</v>
      </c>
    </row>
    <row r="10" spans="1:9" x14ac:dyDescent="0.25">
      <c r="B10">
        <f>VLOOKUP(B4,E2:H12,MATCH(B3,F2:I2,0),0)</f>
        <v>0.97499999999999998</v>
      </c>
      <c r="E10">
        <v>7</v>
      </c>
      <c r="F10" s="27">
        <v>0.1885</v>
      </c>
      <c r="G10" s="28">
        <v>0.18</v>
      </c>
      <c r="H10" s="27">
        <v>0.19900000000000001</v>
      </c>
      <c r="I10" s="28">
        <v>0.191</v>
      </c>
    </row>
    <row r="11" spans="1:9" x14ac:dyDescent="0.25">
      <c r="E11">
        <v>8</v>
      </c>
      <c r="F11" s="27">
        <v>0.16600000000000001</v>
      </c>
      <c r="G11" s="28">
        <v>0.159</v>
      </c>
      <c r="H11" s="27">
        <v>0.16500000000000001</v>
      </c>
      <c r="I11" s="28">
        <v>0.16</v>
      </c>
    </row>
    <row r="12" spans="1:9" x14ac:dyDescent="0.25">
      <c r="E12">
        <v>9</v>
      </c>
      <c r="F12" s="27">
        <v>0.48799999999999999</v>
      </c>
      <c r="G12" s="28">
        <v>0.41099999999999998</v>
      </c>
      <c r="H12" s="27">
        <v>0.45500000000000002</v>
      </c>
      <c r="I12" s="28">
        <v>0.45</v>
      </c>
    </row>
    <row r="13" spans="1:9" x14ac:dyDescent="0.25">
      <c r="E13">
        <v>10</v>
      </c>
      <c r="F13" s="27">
        <v>0.13550000000000001</v>
      </c>
      <c r="G13" s="28">
        <v>0.13009999999999999</v>
      </c>
      <c r="H13" s="27">
        <v>0.13500000000000001</v>
      </c>
      <c r="I13" s="28">
        <v>0.13</v>
      </c>
    </row>
    <row r="14" spans="1:9" x14ac:dyDescent="0.25">
      <c r="E14">
        <v>11</v>
      </c>
      <c r="F14" s="27">
        <v>0.12</v>
      </c>
      <c r="G14" s="28">
        <v>0.11</v>
      </c>
      <c r="H14" s="27">
        <v>0.11899999999999999</v>
      </c>
      <c r="I14" s="28">
        <v>0.11</v>
      </c>
    </row>
    <row r="15" spans="1:9" x14ac:dyDescent="0.25">
      <c r="E15">
        <v>12</v>
      </c>
      <c r="F15" s="27">
        <v>0.114</v>
      </c>
      <c r="G15" s="28">
        <v>0.104</v>
      </c>
      <c r="H15" s="27">
        <v>0.115</v>
      </c>
      <c r="I15" s="28">
        <v>0.10199999999999999</v>
      </c>
    </row>
    <row r="16" spans="1:9" x14ac:dyDescent="0.25">
      <c r="E16">
        <v>13</v>
      </c>
      <c r="F16" s="27">
        <v>0.10100000000000001</v>
      </c>
      <c r="G16" s="28">
        <v>0.1</v>
      </c>
      <c r="H16" s="27">
        <v>0.10199999999999999</v>
      </c>
      <c r="I16" s="28">
        <v>0.1</v>
      </c>
    </row>
    <row r="17" spans="5:9" x14ac:dyDescent="0.25">
      <c r="E17">
        <v>14</v>
      </c>
      <c r="F17" s="27">
        <v>9.5000000000000001E-2</v>
      </c>
      <c r="G17" s="28">
        <v>0.09</v>
      </c>
      <c r="H17" s="27">
        <v>9.1999999999999998E-2</v>
      </c>
      <c r="I17" s="28">
        <v>0.09</v>
      </c>
    </row>
    <row r="18" spans="5:9" x14ac:dyDescent="0.25">
      <c r="E18">
        <v>15</v>
      </c>
      <c r="F18" s="27">
        <v>8.8999999999999996E-2</v>
      </c>
      <c r="G18" s="28">
        <v>0.08</v>
      </c>
      <c r="H18" s="27">
        <v>0.08</v>
      </c>
      <c r="I18" s="28">
        <v>7.8E-2</v>
      </c>
    </row>
    <row r="19" spans="5:9" x14ac:dyDescent="0.25">
      <c r="E19">
        <v>16</v>
      </c>
      <c r="F19" s="27">
        <v>8.3000000000000004E-2</v>
      </c>
      <c r="G19" s="28">
        <v>7.0000000000000007E-2</v>
      </c>
      <c r="H19" s="27">
        <v>7.9000000000000001E-2</v>
      </c>
      <c r="I19" s="28">
        <v>7.0000000000000007E-2</v>
      </c>
    </row>
    <row r="20" spans="5:9" x14ac:dyDescent="0.25">
      <c r="E20">
        <v>17</v>
      </c>
      <c r="F20" s="27">
        <v>7.8E-2</v>
      </c>
      <c r="G20" s="28">
        <v>6.8000000000000005E-2</v>
      </c>
      <c r="H20" s="27">
        <v>7.8E-2</v>
      </c>
      <c r="I20" s="28">
        <v>6.5000000000000002E-2</v>
      </c>
    </row>
    <row r="21" spans="5:9" x14ac:dyDescent="0.25">
      <c r="E21">
        <v>18</v>
      </c>
      <c r="F21" s="27">
        <v>7.3999999999999996E-2</v>
      </c>
      <c r="G21" s="28">
        <v>6.0999999999999999E-2</v>
      </c>
      <c r="H21" s="27">
        <v>7.2999999999999995E-2</v>
      </c>
      <c r="I21" s="28">
        <v>6.2E-2</v>
      </c>
    </row>
    <row r="22" spans="5:9" x14ac:dyDescent="0.25">
      <c r="E22">
        <v>19</v>
      </c>
      <c r="F22" s="27">
        <v>7.0000000000000007E-2</v>
      </c>
      <c r="G22" s="28">
        <v>5.6000000000000001E-2</v>
      </c>
      <c r="H22" s="27">
        <v>6.9000000000000006E-2</v>
      </c>
      <c r="I22" s="28">
        <v>5.8000000000000003E-2</v>
      </c>
    </row>
    <row r="23" spans="5:9" ht="15.75" thickBot="1" x14ac:dyDescent="0.3">
      <c r="E23">
        <v>20</v>
      </c>
      <c r="F23" s="30">
        <v>6.7100000000000007E-2</v>
      </c>
      <c r="G23" s="31">
        <v>0.05</v>
      </c>
      <c r="H23" s="30">
        <v>6.2E-2</v>
      </c>
      <c r="I23" s="31">
        <v>5.5E-2</v>
      </c>
    </row>
  </sheetData>
  <mergeCells count="2">
    <mergeCell ref="F2:G2"/>
    <mergeCell ref="H2:I2"/>
  </mergeCells>
  <dataValidations count="3">
    <dataValidation type="list" allowBlank="1" showInputMessage="1" showErrorMessage="1" errorTitle="Aí não!" error="Nome do banco inválido. Favor selecionar uma opção válida." promptTitle="Bem-vindo" prompt="Selecione um banco na lista." sqref="B3">
      <formula1>"Banco X, Banco Y"</formula1>
    </dataValidation>
    <dataValidation type="whole" allowBlank="1" showInputMessage="1" showErrorMessage="1" errorTitle="Aí não!" error="Podemos facilitar o seu pagamento em até 20 vezes!" sqref="B4">
      <formula1>1</formula1>
      <formula2>20</formula2>
    </dataValidation>
    <dataValidation type="whole" operator="greaterThanOrEqual" allowBlank="1" showInputMessage="1" showErrorMessage="1" errorTitle="Aí não!" error="A entrada não poderá ser menor que 0." promptTitle="Bem-vindo" prompt="Informe quantos reais foram pagos de entrada." sqref="B5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0" zoomScaleNormal="80" workbookViewId="0">
      <selection activeCell="G9" sqref="G9"/>
    </sheetView>
  </sheetViews>
  <sheetFormatPr defaultRowHeight="15" x14ac:dyDescent="0.25"/>
  <cols>
    <col min="1" max="1" width="18.28515625" customWidth="1"/>
    <col min="2" max="2" width="37.28515625" bestFit="1" customWidth="1"/>
  </cols>
  <sheetData>
    <row r="1" spans="1:5" x14ac:dyDescent="0.25">
      <c r="A1" t="s">
        <v>55</v>
      </c>
      <c r="B1" t="s">
        <v>56</v>
      </c>
    </row>
    <row r="2" spans="1:5" x14ac:dyDescent="0.25">
      <c r="A2" t="s">
        <v>57</v>
      </c>
      <c r="B2" s="35">
        <v>2500</v>
      </c>
      <c r="D2" s="14"/>
    </row>
    <row r="3" spans="1:5" x14ac:dyDescent="0.25">
      <c r="A3" t="s">
        <v>58</v>
      </c>
      <c r="B3">
        <v>2</v>
      </c>
    </row>
    <row r="4" spans="1:5" x14ac:dyDescent="0.25">
      <c r="A4" t="s">
        <v>59</v>
      </c>
      <c r="B4" s="16">
        <f>IF(VLOOKUP(B3,A7:E16,MATCH(B1,A7:E7,0),0)=0,"Não podemos transportar esse produto",VLOOKUP(B3,A7:E16,MATCH(B1,A7:E7,0),0)*B2)</f>
        <v>30</v>
      </c>
      <c r="C4" s="47"/>
    </row>
    <row r="5" spans="1:5" ht="15.75" x14ac:dyDescent="0.25">
      <c r="C5" s="50" t="s">
        <v>103</v>
      </c>
    </row>
    <row r="6" spans="1:5" ht="15.75" x14ac:dyDescent="0.25">
      <c r="B6">
        <f>IF(IF(B1=B7,VLOOKUP(B3,A7:E16,2,0),IF(B1=C7,VLOOKUP(B3,A7:E16,3,0),IF(B1=D7,VLOOKUP(B3,A7:E16,4,0),VLOOKUP(B3,A7:E16,5,0))))*B2=0,"Não podemos transportar esse produto", IF(B1=B7,VLOOKUP(B3,A7:E16,2,0),IF(B1=C7,VLOOKUP(B3,A7:E16,3,0),IF(B1=D7,VLOOKUP(B3,A7:E16,4,0),VLOOKUP(B3,A7:E16,5,0))))*B2 )</f>
        <v>30</v>
      </c>
      <c r="C6" s="50" t="s">
        <v>104</v>
      </c>
    </row>
    <row r="7" spans="1:5" ht="23.25" x14ac:dyDescent="0.25">
      <c r="A7" s="17" t="s">
        <v>58</v>
      </c>
      <c r="B7" s="18" t="s">
        <v>60</v>
      </c>
      <c r="C7" s="18" t="s">
        <v>61</v>
      </c>
      <c r="D7" s="18" t="s">
        <v>56</v>
      </c>
      <c r="E7" s="18" t="s">
        <v>62</v>
      </c>
    </row>
    <row r="8" spans="1:5" x14ac:dyDescent="0.25">
      <c r="A8" s="1">
        <v>1</v>
      </c>
      <c r="B8" s="36">
        <v>0.03</v>
      </c>
      <c r="C8" s="5">
        <v>0.02</v>
      </c>
      <c r="D8" s="5">
        <v>0.01</v>
      </c>
      <c r="E8" s="5">
        <v>7.0000000000000007E-2</v>
      </c>
    </row>
    <row r="9" spans="1:5" x14ac:dyDescent="0.25">
      <c r="A9" s="1">
        <v>2</v>
      </c>
      <c r="B9" s="36">
        <f>B8+0.3%</f>
        <v>3.3000000000000002E-2</v>
      </c>
      <c r="C9" s="5">
        <f>C8+0.2%</f>
        <v>2.1999999999999999E-2</v>
      </c>
      <c r="D9" s="5">
        <f>D8+0.2%</f>
        <v>1.2E-2</v>
      </c>
      <c r="E9" s="5">
        <f>E8+0.2%</f>
        <v>7.2000000000000008E-2</v>
      </c>
    </row>
    <row r="10" spans="1:5" x14ac:dyDescent="0.25">
      <c r="A10" s="1">
        <v>3</v>
      </c>
      <c r="B10" s="36">
        <f>B9+0.3%</f>
        <v>3.6000000000000004E-2</v>
      </c>
      <c r="C10" s="5">
        <f t="shared" ref="C10:D16" si="0">C9+0.2%</f>
        <v>2.4E-2</v>
      </c>
      <c r="D10" s="5">
        <v>0</v>
      </c>
      <c r="E10" s="5">
        <f t="shared" ref="E10:E16" si="1">E9+0.2%</f>
        <v>7.400000000000001E-2</v>
      </c>
    </row>
    <row r="11" spans="1:5" x14ac:dyDescent="0.25">
      <c r="A11" s="1">
        <v>5</v>
      </c>
      <c r="B11" s="36">
        <f t="shared" ref="B11:B16" si="2">B10+0.3%</f>
        <v>3.9000000000000007E-2</v>
      </c>
      <c r="C11" s="5">
        <f t="shared" si="0"/>
        <v>2.6000000000000002E-2</v>
      </c>
      <c r="D11" s="5">
        <v>1.6E-2</v>
      </c>
      <c r="E11" s="5">
        <f t="shared" si="1"/>
        <v>7.6000000000000012E-2</v>
      </c>
    </row>
    <row r="12" spans="1:5" x14ac:dyDescent="0.25">
      <c r="A12" s="1">
        <v>6</v>
      </c>
      <c r="B12" s="36">
        <f t="shared" si="2"/>
        <v>4.200000000000001E-2</v>
      </c>
      <c r="C12" s="5">
        <f t="shared" si="0"/>
        <v>2.8000000000000004E-2</v>
      </c>
      <c r="D12" s="5">
        <f t="shared" si="0"/>
        <v>1.8000000000000002E-2</v>
      </c>
      <c r="E12" s="5">
        <f t="shared" si="1"/>
        <v>7.8000000000000014E-2</v>
      </c>
    </row>
    <row r="13" spans="1:5" x14ac:dyDescent="0.25">
      <c r="A13" s="1">
        <v>7</v>
      </c>
      <c r="B13" s="36">
        <f t="shared" si="2"/>
        <v>4.5000000000000012E-2</v>
      </c>
      <c r="C13" s="5">
        <f t="shared" si="0"/>
        <v>3.0000000000000006E-2</v>
      </c>
      <c r="D13" s="5">
        <v>0</v>
      </c>
      <c r="E13" s="5">
        <f t="shared" si="1"/>
        <v>8.0000000000000016E-2</v>
      </c>
    </row>
    <row r="14" spans="1:5" x14ac:dyDescent="0.25">
      <c r="A14" s="1">
        <v>8</v>
      </c>
      <c r="B14" s="36">
        <f t="shared" si="2"/>
        <v>4.8000000000000015E-2</v>
      </c>
      <c r="C14" s="5">
        <f t="shared" si="0"/>
        <v>3.2000000000000008E-2</v>
      </c>
      <c r="D14" s="5">
        <v>0</v>
      </c>
      <c r="E14" s="5">
        <f t="shared" si="1"/>
        <v>8.2000000000000017E-2</v>
      </c>
    </row>
    <row r="15" spans="1:5" x14ac:dyDescent="0.25">
      <c r="A15" s="1">
        <v>9</v>
      </c>
      <c r="B15" s="36">
        <f t="shared" si="2"/>
        <v>5.1000000000000018E-2</v>
      </c>
      <c r="C15" s="5">
        <f t="shared" si="0"/>
        <v>3.4000000000000009E-2</v>
      </c>
      <c r="D15" s="5">
        <v>2.4E-2</v>
      </c>
      <c r="E15" s="5">
        <f t="shared" si="1"/>
        <v>8.4000000000000019E-2</v>
      </c>
    </row>
    <row r="16" spans="1:5" x14ac:dyDescent="0.25">
      <c r="A16" s="1">
        <v>10</v>
      </c>
      <c r="B16" s="36">
        <f t="shared" si="2"/>
        <v>5.400000000000002E-2</v>
      </c>
      <c r="C16" s="5">
        <f t="shared" si="0"/>
        <v>3.6000000000000011E-2</v>
      </c>
      <c r="D16" s="5">
        <f t="shared" si="0"/>
        <v>2.6000000000000002E-2</v>
      </c>
      <c r="E16" s="5">
        <f t="shared" si="1"/>
        <v>8.6000000000000021E-2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s="20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</sheetData>
  <dataValidations count="2">
    <dataValidation type="list" allowBlank="1" showInputMessage="1" showErrorMessage="1" errorTitle="Aí não!" error="Código inválido." sqref="B3">
      <formula1>$A$8:$A$16</formula1>
    </dataValidation>
    <dataValidation type="list" allowBlank="1" showInputMessage="1" showErrorMessage="1" sqref="B1">
      <formula1>$B$7:$E$7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1" sqref="C11"/>
    </sheetView>
  </sheetViews>
  <sheetFormatPr defaultRowHeight="15" x14ac:dyDescent="0.25"/>
  <cols>
    <col min="1" max="1" width="21.7109375" customWidth="1"/>
    <col min="2" max="2" width="11.7109375" bestFit="1" customWidth="1"/>
    <col min="5" max="5" width="11.5703125" customWidth="1"/>
    <col min="6" max="6" width="15.5703125" customWidth="1"/>
    <col min="6710" max="6710" width="10.5703125" bestFit="1" customWidth="1"/>
  </cols>
  <sheetData>
    <row r="1" spans="1:10" ht="15.75" thickBot="1" x14ac:dyDescent="0.3">
      <c r="A1" t="s">
        <v>69</v>
      </c>
      <c r="B1">
        <v>2</v>
      </c>
      <c r="E1" s="21" t="s">
        <v>70</v>
      </c>
      <c r="F1" s="22"/>
    </row>
    <row r="2" spans="1:10" x14ac:dyDescent="0.25">
      <c r="A2" t="s">
        <v>71</v>
      </c>
      <c r="B2">
        <v>3000</v>
      </c>
      <c r="E2" s="3" t="s">
        <v>37</v>
      </c>
      <c r="F2" s="4" t="s">
        <v>72</v>
      </c>
      <c r="H2" s="23" t="s">
        <v>49</v>
      </c>
      <c r="I2" s="23" t="s">
        <v>5</v>
      </c>
      <c r="J2" s="24" t="s">
        <v>4</v>
      </c>
    </row>
    <row r="3" spans="1:10" x14ac:dyDescent="0.25">
      <c r="A3" t="s">
        <v>73</v>
      </c>
      <c r="B3">
        <v>1</v>
      </c>
      <c r="E3" s="3">
        <v>1</v>
      </c>
      <c r="F3" s="25">
        <v>3</v>
      </c>
      <c r="H3" s="26">
        <v>2</v>
      </c>
      <c r="I3" s="27">
        <v>0.56699999999999995</v>
      </c>
      <c r="J3" s="28">
        <v>0.55900000000000005</v>
      </c>
    </row>
    <row r="4" spans="1:10" x14ac:dyDescent="0.25">
      <c r="A4" t="s">
        <v>6</v>
      </c>
      <c r="B4" t="s">
        <v>5</v>
      </c>
      <c r="E4" s="3">
        <v>2</v>
      </c>
      <c r="F4" s="25">
        <v>3.2</v>
      </c>
      <c r="H4" s="26">
        <v>3</v>
      </c>
      <c r="I4" s="27">
        <v>0.40100000000000002</v>
      </c>
      <c r="J4" s="28">
        <v>0.4</v>
      </c>
    </row>
    <row r="5" spans="1:10" x14ac:dyDescent="0.25">
      <c r="A5" t="s">
        <v>74</v>
      </c>
      <c r="B5" t="s">
        <v>75</v>
      </c>
      <c r="E5" s="3">
        <v>3</v>
      </c>
      <c r="F5" s="25">
        <v>5.6</v>
      </c>
      <c r="H5" s="26">
        <v>4</v>
      </c>
      <c r="I5" s="27">
        <v>0.309</v>
      </c>
      <c r="J5" s="28">
        <v>0.30099999999999999</v>
      </c>
    </row>
    <row r="6" spans="1:10" x14ac:dyDescent="0.25">
      <c r="A6" t="s">
        <v>76</v>
      </c>
      <c r="B6" s="15">
        <f>(VLOOKUP(B1,E2:F14,2,0)/10 * B2) * IF(B3=1,IF(B5="Sim",10%,5%),1) * IF(B3&gt;1,VLOOKUP(B3,H2:J11,IF(B4="Cartão",2,3),0),1)</f>
        <v>48</v>
      </c>
      <c r="E6" s="3">
        <v>4</v>
      </c>
      <c r="F6" s="25">
        <v>2.2999999999999998</v>
      </c>
      <c r="H6" s="26">
        <v>5</v>
      </c>
      <c r="I6" s="27">
        <v>0.26400000000000001</v>
      </c>
      <c r="J6" s="28">
        <v>0.25</v>
      </c>
    </row>
    <row r="7" spans="1:10" x14ac:dyDescent="0.25">
      <c r="E7" s="3">
        <v>5</v>
      </c>
      <c r="F7" s="25">
        <v>5.6</v>
      </c>
      <c r="H7" s="26">
        <v>6</v>
      </c>
      <c r="I7" s="27">
        <v>0.20100000000000001</v>
      </c>
      <c r="J7" s="28">
        <v>0.19900000000000001</v>
      </c>
    </row>
    <row r="8" spans="1:10" x14ac:dyDescent="0.25">
      <c r="E8" s="3">
        <v>6</v>
      </c>
      <c r="F8" s="25">
        <v>4.5</v>
      </c>
      <c r="H8" s="26">
        <v>7</v>
      </c>
      <c r="I8" s="27">
        <v>0.1885</v>
      </c>
      <c r="J8" s="28">
        <v>0.18</v>
      </c>
    </row>
    <row r="9" spans="1:10" x14ac:dyDescent="0.25">
      <c r="E9" s="3">
        <v>7</v>
      </c>
      <c r="F9" s="25">
        <v>6.5</v>
      </c>
      <c r="H9" s="26">
        <v>8</v>
      </c>
      <c r="I9" s="27">
        <v>0.16600000000000001</v>
      </c>
      <c r="J9" s="28">
        <v>0.159</v>
      </c>
    </row>
    <row r="10" spans="1:10" x14ac:dyDescent="0.25">
      <c r="E10" s="3">
        <v>8</v>
      </c>
      <c r="F10" s="25">
        <v>6.9</v>
      </c>
      <c r="H10" s="26">
        <v>9</v>
      </c>
      <c r="I10" s="27">
        <v>0.48799999999999999</v>
      </c>
      <c r="J10" s="28">
        <v>0.41099999999999998</v>
      </c>
    </row>
    <row r="11" spans="1:10" ht="15.75" thickBot="1" x14ac:dyDescent="0.3">
      <c r="E11" s="3">
        <v>9</v>
      </c>
      <c r="F11" s="25">
        <v>8.5</v>
      </c>
      <c r="H11" s="29">
        <v>10</v>
      </c>
      <c r="I11" s="30">
        <v>0.13550000000000001</v>
      </c>
      <c r="J11" s="31">
        <v>0.13009999999999999</v>
      </c>
    </row>
    <row r="12" spans="1:10" x14ac:dyDescent="0.25">
      <c r="E12" s="3">
        <v>10</v>
      </c>
      <c r="F12" s="25">
        <v>7.8</v>
      </c>
    </row>
    <row r="13" spans="1:10" x14ac:dyDescent="0.25">
      <c r="A13" t="s">
        <v>10</v>
      </c>
      <c r="E13" s="3">
        <v>11</v>
      </c>
      <c r="F13" s="25">
        <v>9.5</v>
      </c>
    </row>
    <row r="14" spans="1:10" ht="15.75" thickBot="1" x14ac:dyDescent="0.3">
      <c r="A14" t="s">
        <v>77</v>
      </c>
      <c r="E14" s="9">
        <v>12</v>
      </c>
      <c r="F14" s="32">
        <v>4</v>
      </c>
    </row>
    <row r="15" spans="1:10" x14ac:dyDescent="0.25">
      <c r="F15" s="15"/>
    </row>
    <row r="16" spans="1:10" x14ac:dyDescent="0.25">
      <c r="A16" t="s">
        <v>78</v>
      </c>
      <c r="F16" s="15"/>
    </row>
    <row r="17" spans="1:6" x14ac:dyDescent="0.25">
      <c r="A17" t="s">
        <v>79</v>
      </c>
      <c r="F17" s="15"/>
    </row>
    <row r="18" spans="1:6" x14ac:dyDescent="0.25">
      <c r="A18" t="s">
        <v>80</v>
      </c>
    </row>
    <row r="19" spans="1:6" x14ac:dyDescent="0.25">
      <c r="A19" t="s">
        <v>81</v>
      </c>
    </row>
    <row r="20" spans="1:6" x14ac:dyDescent="0.25">
      <c r="A20" s="33" t="s">
        <v>82</v>
      </c>
    </row>
  </sheetData>
  <dataValidations count="4">
    <dataValidation type="list" allowBlank="1" showInputMessage="1" showErrorMessage="1" sqref="B5">
      <formula1>"Sim, Não"</formula1>
    </dataValidation>
    <dataValidation type="list" allowBlank="1" showInputMessage="1" showErrorMessage="1" errorTitle="Aí não!" error="Código inválido." sqref="B1">
      <formula1>$E$3:$E$14</formula1>
    </dataValidation>
    <dataValidation type="list" allowBlank="1" showInputMessage="1" showErrorMessage="1" errorTitle="Aí não!" error="Mês informado inválido." sqref="B3">
      <formula1>"1,2,3,4,5,6,7,8,9,10"</formula1>
    </dataValidation>
    <dataValidation type="list" allowBlank="1" showInputMessage="1" showErrorMessage="1" errorTitle="Aí não!" error="A forma de pagamento deve ser em cartão ou boleto." sqref="B4">
      <formula1>$I$2:$J$2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D5" sqref="D5"/>
    </sheetView>
  </sheetViews>
  <sheetFormatPr defaultRowHeight="15" x14ac:dyDescent="0.25"/>
  <cols>
    <col min="1" max="1" width="21.140625" customWidth="1"/>
    <col min="2" max="2" width="19.42578125" bestFit="1" customWidth="1"/>
    <col min="10" max="11" width="16.42578125" bestFit="1" customWidth="1"/>
    <col min="12" max="12" width="10.140625" customWidth="1"/>
    <col min="13" max="13" width="11.5703125" bestFit="1" customWidth="1"/>
  </cols>
  <sheetData>
    <row r="1" spans="1:14" x14ac:dyDescent="0.25">
      <c r="A1" t="s">
        <v>83</v>
      </c>
      <c r="B1" s="15" t="s">
        <v>84</v>
      </c>
    </row>
    <row r="2" spans="1:14" x14ac:dyDescent="0.25">
      <c r="A2" t="s">
        <v>57</v>
      </c>
      <c r="B2" s="13">
        <v>2500</v>
      </c>
      <c r="D2" s="14"/>
      <c r="E2" t="s">
        <v>105</v>
      </c>
      <c r="J2" s="52"/>
      <c r="K2" s="52"/>
      <c r="L2" s="52"/>
      <c r="M2" s="52"/>
      <c r="N2" s="53"/>
    </row>
    <row r="3" spans="1:14" x14ac:dyDescent="0.25">
      <c r="A3" t="s">
        <v>55</v>
      </c>
      <c r="B3" t="s">
        <v>85</v>
      </c>
      <c r="J3" s="53"/>
      <c r="K3" s="53"/>
      <c r="L3" s="53"/>
      <c r="M3" s="53"/>
      <c r="N3" s="53"/>
    </row>
    <row r="4" spans="1:14" ht="15.75" x14ac:dyDescent="0.25">
      <c r="A4" t="s">
        <v>58</v>
      </c>
      <c r="B4">
        <v>7</v>
      </c>
      <c r="D4">
        <f>IF(IF(B1="Navio",VLOOKUP(B4,A8:D17,MATCH(B3,A8:D8,0),0)*B2,VLOOKUP(B4,F8:H17,MATCH(B3,F8:H8,0),0)*B2)=0,"Não podemos realizar o transporte.",IF(B1="Navio",VLOOKUP(B4,A8:D17,MATCH(B3,A8:D8,0),0)*B2,VLOOKUP(B4,F8:H17,MATCH(B3,F8:H8,0),0)*B2))</f>
        <v>112.50000000000003</v>
      </c>
      <c r="E4" s="50" t="s">
        <v>106</v>
      </c>
      <c r="J4" s="53"/>
      <c r="K4" s="53"/>
      <c r="L4" s="53"/>
      <c r="M4" s="53"/>
      <c r="N4" s="53"/>
    </row>
    <row r="5" spans="1:14" ht="15.75" x14ac:dyDescent="0.25">
      <c r="A5" t="s">
        <v>59</v>
      </c>
      <c r="B5" s="16">
        <f>IF(IF(B1="Navio",VLOOKUP(B4,A8:D17,MATCH(B3,A8:D8,0),0)*B2,VLOOKUP(B4,F8:H17,MATCH(B3,F8:H8,0),0)*B2)=0,"Não podemos realizar o transporte.",IF(B1="Navio",VLOOKUP(B4,A8:D17,MATCH(B3,A8:D8,0),0)*B2,VLOOKUP(B4,F8:H17,MATCH(B3,F8:H8,0),0)*B2))</f>
        <v>112.50000000000003</v>
      </c>
      <c r="D5">
        <f>IF(VLOOKUP(B4,A8:H17,MATCH(B3,A8:D8,0)+IF(B1="Avião",5,0),0)=0,"Não podemos realizar o transporte.",VLOOKUP(B4,A8:H17,MATCH(B3,A8:D8,0)+IF(B1="Avião",5,0),0)*B2)</f>
        <v>112.50000000000003</v>
      </c>
      <c r="E5" s="50" t="s">
        <v>107</v>
      </c>
      <c r="J5" s="53"/>
      <c r="K5" s="53"/>
      <c r="L5" s="53"/>
      <c r="M5" s="53"/>
      <c r="N5" s="53"/>
    </row>
    <row r="6" spans="1:14" ht="15.75" x14ac:dyDescent="0.25">
      <c r="D6">
        <f>IF(VLOOKUP(B4,IF(B1="Navio",A8:D17,F8:H17),MATCH(B3,A8:D8,0),0)=0,"Não podemos realizar o transporte.",VLOOKUP(B4,IF(B1="Navio",A8:D17,F8:H17),MATCH(B3,A8:D8,0),0)*B2)</f>
        <v>112.50000000000003</v>
      </c>
      <c r="E6" s="50" t="s">
        <v>108</v>
      </c>
      <c r="J6" s="53"/>
      <c r="K6" s="53"/>
      <c r="L6" s="53"/>
      <c r="M6" s="53"/>
      <c r="N6" s="53"/>
    </row>
    <row r="7" spans="1:14" x14ac:dyDescent="0.25">
      <c r="A7" t="s">
        <v>86</v>
      </c>
      <c r="F7" t="s">
        <v>87</v>
      </c>
      <c r="J7" s="53"/>
      <c r="K7" s="53"/>
      <c r="L7" s="53"/>
      <c r="M7" s="53"/>
      <c r="N7" s="53"/>
    </row>
    <row r="8" spans="1:14" ht="23.25" x14ac:dyDescent="0.25">
      <c r="A8" s="17" t="s">
        <v>58</v>
      </c>
      <c r="B8" s="18" t="s">
        <v>85</v>
      </c>
      <c r="C8" s="18" t="s">
        <v>61</v>
      </c>
      <c r="D8" s="18" t="s">
        <v>56</v>
      </c>
      <c r="F8" s="17" t="s">
        <v>58</v>
      </c>
      <c r="G8" s="18" t="s">
        <v>85</v>
      </c>
      <c r="H8" s="18" t="s">
        <v>61</v>
      </c>
    </row>
    <row r="9" spans="1:14" x14ac:dyDescent="0.25">
      <c r="A9" s="1">
        <v>1</v>
      </c>
      <c r="B9" s="19">
        <v>0.03</v>
      </c>
      <c r="C9" s="5">
        <v>0.02</v>
      </c>
      <c r="D9" s="5">
        <v>0.01</v>
      </c>
      <c r="F9" s="1">
        <v>1</v>
      </c>
      <c r="G9" s="19">
        <v>0.06</v>
      </c>
      <c r="H9" s="5">
        <v>0.04</v>
      </c>
    </row>
    <row r="10" spans="1:14" x14ac:dyDescent="0.25">
      <c r="A10" s="1">
        <v>2</v>
      </c>
      <c r="B10" s="19">
        <f>B9+0.3%</f>
        <v>3.3000000000000002E-2</v>
      </c>
      <c r="C10" s="5">
        <f>C9+0.2%</f>
        <v>2.1999999999999999E-2</v>
      </c>
      <c r="D10" s="5">
        <f>D9+0.2%</f>
        <v>1.2E-2</v>
      </c>
      <c r="F10" s="1">
        <v>2</v>
      </c>
      <c r="G10" s="19">
        <f>G9+0.3%</f>
        <v>6.3E-2</v>
      </c>
      <c r="H10" s="5">
        <f t="shared" ref="H10:H17" si="0">H9+0.2%</f>
        <v>4.2000000000000003E-2</v>
      </c>
    </row>
    <row r="11" spans="1:14" x14ac:dyDescent="0.25">
      <c r="A11" s="1">
        <v>3</v>
      </c>
      <c r="B11" s="19">
        <f>B10+0.3%</f>
        <v>3.6000000000000004E-2</v>
      </c>
      <c r="C11" s="5">
        <f t="shared" ref="C11:D17" si="1">C10+0.2%</f>
        <v>2.4E-2</v>
      </c>
      <c r="D11" s="5">
        <v>0</v>
      </c>
      <c r="F11" s="1">
        <v>3</v>
      </c>
      <c r="G11" s="19">
        <f>G10+0.3%</f>
        <v>6.6000000000000003E-2</v>
      </c>
      <c r="H11" s="5">
        <f t="shared" si="0"/>
        <v>4.4000000000000004E-2</v>
      </c>
    </row>
    <row r="12" spans="1:14" x14ac:dyDescent="0.25">
      <c r="A12" s="1">
        <v>5</v>
      </c>
      <c r="B12" s="19">
        <f t="shared" ref="B12:B17" si="2">B11+0.3%</f>
        <v>3.9000000000000007E-2</v>
      </c>
      <c r="C12" s="5">
        <f t="shared" si="1"/>
        <v>2.6000000000000002E-2</v>
      </c>
      <c r="D12" s="5">
        <v>1.6E-2</v>
      </c>
      <c r="F12" s="1">
        <v>5</v>
      </c>
      <c r="G12" s="19">
        <f t="shared" ref="G12:G17" si="3">G11+0.3%</f>
        <v>6.9000000000000006E-2</v>
      </c>
      <c r="H12" s="5">
        <f t="shared" si="0"/>
        <v>4.6000000000000006E-2</v>
      </c>
    </row>
    <row r="13" spans="1:14" x14ac:dyDescent="0.25">
      <c r="A13" s="1">
        <v>6</v>
      </c>
      <c r="B13" s="19">
        <f t="shared" si="2"/>
        <v>4.200000000000001E-2</v>
      </c>
      <c r="C13" s="5">
        <f t="shared" si="1"/>
        <v>2.8000000000000004E-2</v>
      </c>
      <c r="D13" s="5">
        <f t="shared" si="1"/>
        <v>1.8000000000000002E-2</v>
      </c>
      <c r="F13" s="1">
        <v>6</v>
      </c>
      <c r="G13" s="19">
        <f t="shared" si="3"/>
        <v>7.2000000000000008E-2</v>
      </c>
      <c r="H13" s="5">
        <f t="shared" si="0"/>
        <v>4.8000000000000008E-2</v>
      </c>
    </row>
    <row r="14" spans="1:14" x14ac:dyDescent="0.25">
      <c r="A14" s="1">
        <v>7</v>
      </c>
      <c r="B14" s="19">
        <f t="shared" si="2"/>
        <v>4.5000000000000012E-2</v>
      </c>
      <c r="C14" s="5">
        <f t="shared" si="1"/>
        <v>3.0000000000000006E-2</v>
      </c>
      <c r="D14" s="5">
        <v>0</v>
      </c>
      <c r="F14" s="1">
        <v>7</v>
      </c>
      <c r="G14" s="19">
        <f t="shared" si="3"/>
        <v>7.5000000000000011E-2</v>
      </c>
      <c r="H14" s="5">
        <f t="shared" si="0"/>
        <v>5.000000000000001E-2</v>
      </c>
    </row>
    <row r="15" spans="1:14" x14ac:dyDescent="0.25">
      <c r="A15" s="1">
        <v>8</v>
      </c>
      <c r="B15" s="19">
        <f t="shared" si="2"/>
        <v>4.8000000000000015E-2</v>
      </c>
      <c r="C15" s="5">
        <f t="shared" si="1"/>
        <v>3.2000000000000008E-2</v>
      </c>
      <c r="D15" s="5">
        <v>0</v>
      </c>
      <c r="F15" s="1">
        <v>8</v>
      </c>
      <c r="G15" s="19">
        <f t="shared" si="3"/>
        <v>7.8000000000000014E-2</v>
      </c>
      <c r="H15" s="5">
        <f t="shared" si="0"/>
        <v>5.2000000000000011E-2</v>
      </c>
    </row>
    <row r="16" spans="1:14" x14ac:dyDescent="0.25">
      <c r="A16" s="1">
        <v>10</v>
      </c>
      <c r="B16" s="19">
        <f t="shared" si="2"/>
        <v>5.1000000000000018E-2</v>
      </c>
      <c r="C16" s="5">
        <f t="shared" si="1"/>
        <v>3.4000000000000009E-2</v>
      </c>
      <c r="D16" s="5">
        <v>2.4E-2</v>
      </c>
      <c r="F16" s="1">
        <v>10</v>
      </c>
      <c r="G16" s="19">
        <f t="shared" si="3"/>
        <v>8.1000000000000016E-2</v>
      </c>
      <c r="H16" s="5">
        <f t="shared" si="0"/>
        <v>5.4000000000000013E-2</v>
      </c>
    </row>
    <row r="17" spans="1:8" x14ac:dyDescent="0.25">
      <c r="A17" s="1">
        <v>11</v>
      </c>
      <c r="B17" s="19">
        <f t="shared" si="2"/>
        <v>5.400000000000002E-2</v>
      </c>
      <c r="C17" s="5">
        <f t="shared" si="1"/>
        <v>3.6000000000000011E-2</v>
      </c>
      <c r="D17" s="5">
        <f t="shared" si="1"/>
        <v>2.6000000000000002E-2</v>
      </c>
      <c r="F17" s="1">
        <v>11</v>
      </c>
      <c r="G17" s="19">
        <f t="shared" si="3"/>
        <v>8.4000000000000019E-2</v>
      </c>
      <c r="H17" s="5">
        <f t="shared" si="0"/>
        <v>5.6000000000000015E-2</v>
      </c>
    </row>
    <row r="19" spans="1:8" x14ac:dyDescent="0.25">
      <c r="A19" t="s">
        <v>63</v>
      </c>
    </row>
    <row r="20" spans="1:8" x14ac:dyDescent="0.25">
      <c r="A20" t="s">
        <v>64</v>
      </c>
    </row>
    <row r="21" spans="1:8" x14ac:dyDescent="0.25">
      <c r="A21" t="s">
        <v>88</v>
      </c>
    </row>
    <row r="22" spans="1:8" x14ac:dyDescent="0.25">
      <c r="A22" s="20" t="s">
        <v>66</v>
      </c>
    </row>
    <row r="23" spans="1:8" x14ac:dyDescent="0.25">
      <c r="A23" t="s">
        <v>67</v>
      </c>
    </row>
    <row r="24" spans="1:8" x14ac:dyDescent="0.25">
      <c r="A24" t="s">
        <v>68</v>
      </c>
    </row>
    <row r="26" spans="1:8" x14ac:dyDescent="0.25">
      <c r="A26" t="s">
        <v>89</v>
      </c>
    </row>
    <row r="27" spans="1:8" x14ac:dyDescent="0.25">
      <c r="A27" t="s">
        <v>90</v>
      </c>
    </row>
  </sheetData>
  <dataValidations count="4">
    <dataValidation type="list" allowBlank="1" showInputMessage="1" showErrorMessage="1" errorTitle="Aí não!" error="Código inválido." sqref="B4">
      <formula1>$A$9:$A$17</formula1>
    </dataValidation>
    <dataValidation type="list" allowBlank="1" showInputMessage="1" showErrorMessage="1" errorTitle="Aí não!" error="Transporte inválido." sqref="B1">
      <formula1>"Navio,Avião"</formula1>
    </dataValidation>
    <dataValidation operator="greaterThanOrEqual" allowBlank="1" showInputMessage="1" showErrorMessage="1" errorTitle="Aí não!" error="O valor do transporte deve ser maior ou igual a 0." sqref="B5"/>
    <dataValidation type="list" allowBlank="1" showInputMessage="1" showErrorMessage="1" errorTitle="Aí não!" error="Embalagem indisponível." sqref="B3">
      <formula1>IF(B1="Navio",B8:D8,G8:H8)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workbookViewId="0">
      <selection activeCell="C2" sqref="C2"/>
    </sheetView>
  </sheetViews>
  <sheetFormatPr defaultRowHeight="15" x14ac:dyDescent="0.25"/>
  <cols>
    <col min="1" max="1" width="21.28515625" customWidth="1"/>
    <col min="4" max="4" width="8.5703125" bestFit="1" customWidth="1"/>
    <col min="5" max="5" width="9.140625" bestFit="1" customWidth="1"/>
  </cols>
  <sheetData>
    <row r="1" spans="1:5" x14ac:dyDescent="0.25">
      <c r="A1" t="s">
        <v>91</v>
      </c>
      <c r="B1" t="s">
        <v>92</v>
      </c>
    </row>
    <row r="2" spans="1:5" x14ac:dyDescent="0.25">
      <c r="A2" t="s">
        <v>93</v>
      </c>
      <c r="B2">
        <v>1</v>
      </c>
    </row>
    <row r="3" spans="1:5" x14ac:dyDescent="0.25">
      <c r="A3" t="s">
        <v>94</v>
      </c>
      <c r="B3">
        <v>500</v>
      </c>
    </row>
    <row r="4" spans="1:5" x14ac:dyDescent="0.25">
      <c r="A4" t="s">
        <v>95</v>
      </c>
      <c r="B4">
        <f>IF(B1=$B$7,VLOOKUP($B$2,$A$6:$E$14,2,0),VLOOKUP($B$2,$A$6:$E$14,3,0))</f>
        <v>0.24</v>
      </c>
      <c r="E4" s="45"/>
    </row>
    <row r="5" spans="1:5" x14ac:dyDescent="0.25">
      <c r="A5" t="s">
        <v>72</v>
      </c>
      <c r="B5">
        <f>IF(B1=$D$7,VLOOKUP($B$4,$B$6:$E$14,3,0),VLOOKUP($B$4,$C$6:$E$14,3,0))*B3</f>
        <v>160</v>
      </c>
    </row>
    <row r="6" spans="1:5" x14ac:dyDescent="0.25">
      <c r="B6" s="58" t="s">
        <v>71</v>
      </c>
      <c r="C6" s="58"/>
      <c r="D6" s="58" t="s">
        <v>96</v>
      </c>
      <c r="E6" s="58"/>
    </row>
    <row r="7" spans="1:5" x14ac:dyDescent="0.25">
      <c r="A7" t="s">
        <v>37</v>
      </c>
      <c r="B7" s="1" t="s">
        <v>97</v>
      </c>
      <c r="C7" s="1" t="s">
        <v>92</v>
      </c>
      <c r="D7" s="38" t="s">
        <v>97</v>
      </c>
      <c r="E7" s="38" t="s">
        <v>92</v>
      </c>
    </row>
    <row r="8" spans="1:5" x14ac:dyDescent="0.25">
      <c r="A8">
        <v>1</v>
      </c>
      <c r="B8" s="1">
        <v>0.25</v>
      </c>
      <c r="C8" s="1">
        <v>0.24</v>
      </c>
      <c r="D8" s="39">
        <v>1.25</v>
      </c>
      <c r="E8" s="39">
        <v>0.32</v>
      </c>
    </row>
    <row r="9" spans="1:5" x14ac:dyDescent="0.25">
      <c r="A9">
        <v>2</v>
      </c>
      <c r="B9" s="1">
        <v>0.26</v>
      </c>
      <c r="C9" s="1">
        <v>0.16</v>
      </c>
      <c r="D9" s="39">
        <v>1.36</v>
      </c>
      <c r="E9" s="39">
        <v>1.54</v>
      </c>
    </row>
    <row r="10" spans="1:5" x14ac:dyDescent="0.25">
      <c r="A10">
        <v>3</v>
      </c>
      <c r="B10" s="1">
        <v>0.24</v>
      </c>
      <c r="C10" s="1">
        <v>0.54</v>
      </c>
      <c r="D10" s="39">
        <v>1.35</v>
      </c>
      <c r="E10" s="39">
        <v>1.36</v>
      </c>
    </row>
    <row r="11" spans="1:5" x14ac:dyDescent="0.25">
      <c r="A11">
        <v>4</v>
      </c>
      <c r="B11" s="1">
        <v>0.6</v>
      </c>
      <c r="C11" s="1">
        <v>0.25</v>
      </c>
      <c r="D11" s="39">
        <v>2.35</v>
      </c>
      <c r="E11" s="39">
        <v>2.54</v>
      </c>
    </row>
    <row r="12" spans="1:5" x14ac:dyDescent="0.25">
      <c r="A12">
        <v>5</v>
      </c>
      <c r="B12" s="1">
        <v>0.25</v>
      </c>
      <c r="C12" s="1">
        <v>0.38</v>
      </c>
      <c r="D12" s="39">
        <v>2.98</v>
      </c>
      <c r="E12" s="39">
        <v>6.25</v>
      </c>
    </row>
    <row r="13" spans="1:5" x14ac:dyDescent="0.25">
      <c r="A13">
        <v>6</v>
      </c>
      <c r="B13" s="1">
        <v>0.36</v>
      </c>
      <c r="C13" s="1">
        <v>0.98</v>
      </c>
      <c r="D13" s="39">
        <v>3.56</v>
      </c>
      <c r="E13" s="39">
        <v>2.35</v>
      </c>
    </row>
    <row r="14" spans="1:5" x14ac:dyDescent="0.25">
      <c r="A14">
        <v>7</v>
      </c>
      <c r="B14" s="1">
        <v>0.25</v>
      </c>
      <c r="C14" s="1">
        <v>0.31</v>
      </c>
      <c r="D14" s="39">
        <v>3.54</v>
      </c>
      <c r="E14" s="39">
        <v>2.56</v>
      </c>
    </row>
    <row r="17" spans="1:2" x14ac:dyDescent="0.25">
      <c r="A17" t="s">
        <v>98</v>
      </c>
      <c r="B17" t="s">
        <v>99</v>
      </c>
    </row>
    <row r="18" spans="1:2" x14ac:dyDescent="0.25">
      <c r="B18" t="s">
        <v>100</v>
      </c>
    </row>
    <row r="19" spans="1:2" x14ac:dyDescent="0.25">
      <c r="B19" t="s">
        <v>101</v>
      </c>
    </row>
    <row r="21" spans="1:2" x14ac:dyDescent="0.25">
      <c r="A21" t="s">
        <v>72</v>
      </c>
      <c r="B21" t="s">
        <v>102</v>
      </c>
    </row>
  </sheetData>
  <mergeCells count="2">
    <mergeCell ref="B6:C6"/>
    <mergeCell ref="D6:E6"/>
  </mergeCells>
  <dataValidations count="3">
    <dataValidation type="list" allowBlank="1" showInputMessage="1" showErrorMessage="1" sqref="B2">
      <formula1>$A$8:$A$14</formula1>
    </dataValidation>
    <dataValidation type="list" allowBlank="1" showInputMessage="1" showErrorMessage="1" sqref="B1">
      <formula1>$D$7:$E$7</formula1>
    </dataValidation>
    <dataValidation type="whole" operator="greaterThan" allowBlank="1" showInputMessage="1" showErrorMessage="1" errorTitle="Não reconheço este valor" error="Área Plantada necessariamente precisa ser maior do que 0." sqref="B3">
      <formula1>0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ex01</vt:lpstr>
      <vt:lpstr>ex02</vt:lpstr>
      <vt:lpstr>ex03</vt:lpstr>
      <vt:lpstr>ex04</vt:lpstr>
      <vt:lpstr>ex05</vt:lpstr>
      <vt:lpstr>ex06</vt:lpstr>
      <vt:lpstr>ex07</vt:lpstr>
      <vt:lpstr>ex08</vt:lpstr>
      <vt:lpstr>Avião</vt:lpstr>
      <vt:lpstr>Navio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clauss</dc:creator>
  <cp:keywords/>
  <dc:description/>
  <cp:lastModifiedBy>RAFAEL NUNES DE BRITO</cp:lastModifiedBy>
  <cp:revision/>
  <dcterms:created xsi:type="dcterms:W3CDTF">2010-03-12T22:44:47Z</dcterms:created>
  <dcterms:modified xsi:type="dcterms:W3CDTF">2019-09-13T00:49:19Z</dcterms:modified>
  <cp:category/>
  <cp:contentStatus/>
</cp:coreProperties>
</file>