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15\AC\Temp\"/>
    </mc:Choice>
  </mc:AlternateContent>
  <xr:revisionPtr revIDLastSave="326" documentId="8_{BC6EF469-4D58-4740-A63A-EE7967E35DFE}" xr6:coauthVersionLast="45" xr6:coauthVersionMax="45" xr10:uidLastSave="{84035907-64B5-4847-9B45-CD064E1F721B}"/>
  <bookViews>
    <workbookView xWindow="-120" yWindow="-120" windowWidth="15600" windowHeight="11760" firstSheet="6" activeTab="2" xr2:uid="{00000000-000D-0000-FFFF-FFFF00000000}"/>
  </bookViews>
  <sheets>
    <sheet name="EX01" sheetId="3" r:id="rId1"/>
    <sheet name="EX02" sheetId="4" r:id="rId2"/>
    <sheet name="EX03" sheetId="5" r:id="rId3"/>
    <sheet name="EX04" sheetId="1" r:id="rId4"/>
    <sheet name="EX06" sheetId="6" r:id="rId5"/>
    <sheet name="EX05" sheetId="2" r:id="rId6"/>
    <sheet name="EX07" sheetId="7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6" l="1"/>
  <c r="F14" i="6"/>
  <c r="F16" i="6"/>
  <c r="F15" i="6"/>
  <c r="E3" i="6"/>
  <c r="E4" i="6"/>
  <c r="E5" i="6"/>
  <c r="E6" i="6"/>
  <c r="E7" i="6"/>
  <c r="E8" i="6"/>
  <c r="E9" i="6"/>
  <c r="E10" i="6"/>
  <c r="E2" i="6"/>
  <c r="E15" i="2"/>
  <c r="E16" i="2"/>
  <c r="E17" i="2"/>
  <c r="E14" i="2"/>
  <c r="H11" i="2"/>
  <c r="D12" i="2"/>
  <c r="E3" i="2"/>
  <c r="E4" i="2"/>
  <c r="E5" i="2"/>
  <c r="E6" i="2"/>
  <c r="E7" i="2"/>
  <c r="E8" i="2"/>
  <c r="E9" i="2"/>
  <c r="E10" i="2"/>
  <c r="E11" i="2"/>
  <c r="E2" i="2"/>
  <c r="G3" i="2"/>
  <c r="G4" i="2"/>
  <c r="G5" i="2"/>
  <c r="G6" i="2"/>
  <c r="G7" i="2"/>
  <c r="G8" i="2"/>
  <c r="G9" i="2"/>
  <c r="G10" i="2"/>
  <c r="G11" i="2"/>
  <c r="G2" i="2"/>
  <c r="H3" i="2"/>
  <c r="H4" i="2"/>
  <c r="H5" i="2"/>
  <c r="H6" i="2"/>
  <c r="H7" i="2"/>
  <c r="H8" i="2"/>
  <c r="H9" i="2"/>
  <c r="H10" i="2"/>
  <c r="H2" i="2"/>
  <c r="H12" i="2" s="1"/>
  <c r="C12" i="2" l="1"/>
  <c r="B12" i="2"/>
  <c r="D3" i="2"/>
  <c r="D4" i="2"/>
  <c r="D5" i="2"/>
  <c r="D6" i="2"/>
  <c r="D7" i="2"/>
  <c r="D8" i="2"/>
  <c r="D9" i="2"/>
  <c r="D10" i="2"/>
  <c r="D11" i="2"/>
  <c r="D2" i="2"/>
  <c r="E4" i="1"/>
  <c r="E5" i="1"/>
  <c r="E6" i="1"/>
  <c r="E7" i="1"/>
  <c r="E8" i="1"/>
  <c r="E3" i="1"/>
  <c r="D4" i="1"/>
  <c r="D5" i="1"/>
  <c r="D6" i="1"/>
  <c r="D7" i="1"/>
  <c r="D8" i="1"/>
  <c r="D3" i="1"/>
  <c r="G3" i="5"/>
  <c r="G4" i="5"/>
  <c r="G5" i="5"/>
  <c r="G6" i="5"/>
  <c r="G7" i="5"/>
  <c r="G8" i="5"/>
  <c r="G9" i="5"/>
  <c r="G10" i="5"/>
  <c r="G11" i="5"/>
  <c r="G2" i="5"/>
  <c r="F3" i="5"/>
  <c r="F4" i="5"/>
  <c r="F5" i="5"/>
  <c r="F6" i="5"/>
  <c r="F7" i="5"/>
  <c r="F8" i="5"/>
  <c r="F9" i="5"/>
  <c r="F10" i="5"/>
  <c r="F11" i="5"/>
  <c r="F2" i="5"/>
  <c r="F3" i="4"/>
  <c r="F4" i="4"/>
  <c r="F5" i="4"/>
  <c r="F6" i="4"/>
  <c r="F7" i="4"/>
  <c r="F8" i="4"/>
  <c r="F9" i="4"/>
  <c r="F10" i="4"/>
  <c r="F11" i="4"/>
  <c r="F2" i="4"/>
  <c r="E3" i="4"/>
  <c r="E4" i="4"/>
  <c r="E5" i="4"/>
  <c r="E6" i="4"/>
  <c r="E7" i="4"/>
  <c r="E8" i="4"/>
  <c r="E9" i="4"/>
  <c r="E10" i="4"/>
  <c r="E11" i="4"/>
  <c r="E2" i="4"/>
  <c r="D3" i="3"/>
  <c r="D4" i="3"/>
  <c r="D5" i="3"/>
  <c r="D6" i="3"/>
  <c r="D7" i="3"/>
  <c r="D8" i="3"/>
  <c r="D9" i="3"/>
  <c r="D10" i="3"/>
  <c r="D11" i="3"/>
  <c r="D12" i="3"/>
  <c r="D13" i="3"/>
  <c r="D2" i="3"/>
  <c r="F5" i="7"/>
  <c r="H5" i="7" s="1"/>
  <c r="F7" i="7"/>
  <c r="H7" i="7" s="1"/>
  <c r="F8" i="7"/>
  <c r="F9" i="7"/>
  <c r="H9" i="7" s="1"/>
  <c r="F11" i="7"/>
  <c r="H11" i="7" s="1"/>
  <c r="F3" i="7"/>
  <c r="H3" i="7" s="1"/>
  <c r="D4" i="7"/>
  <c r="F4" i="7" s="1"/>
  <c r="D5" i="7"/>
  <c r="D6" i="7"/>
  <c r="F6" i="7" s="1"/>
  <c r="D7" i="7"/>
  <c r="D8" i="7"/>
  <c r="D9" i="7"/>
  <c r="D10" i="7"/>
  <c r="F10" i="7" s="1"/>
  <c r="D11" i="7"/>
  <c r="D12" i="7"/>
  <c r="F12" i="7" s="1"/>
  <c r="D3" i="7"/>
  <c r="G12" i="7" l="1"/>
  <c r="H12" i="7" s="1"/>
  <c r="G10" i="7"/>
  <c r="H10" i="7" s="1"/>
  <c r="G6" i="7"/>
  <c r="H6" i="7" s="1"/>
  <c r="G4" i="7"/>
  <c r="H4" i="7" s="1"/>
  <c r="G11" i="7"/>
  <c r="G9" i="7"/>
  <c r="G8" i="7"/>
  <c r="H8" i="7" s="1"/>
  <c r="G7" i="7"/>
  <c r="G5" i="7"/>
  <c r="G3" i="7"/>
  <c r="G15" i="7" l="1"/>
  <c r="G16" i="7"/>
  <c r="G19" i="7"/>
  <c r="G17" i="7"/>
  <c r="G18" i="7"/>
</calcChain>
</file>

<file path=xl/sharedStrings.xml><?xml version="1.0" encoding="utf-8"?>
<sst xmlns="http://schemas.openxmlformats.org/spreadsheetml/2006/main" count="189" uniqueCount="142">
  <si>
    <t>Carro</t>
  </si>
  <si>
    <t>Ano</t>
  </si>
  <si>
    <t>Valor Compra</t>
  </si>
  <si>
    <t>Valor Venda</t>
  </si>
  <si>
    <t>Gol</t>
  </si>
  <si>
    <t>Monza</t>
  </si>
  <si>
    <t>Rural</t>
  </si>
  <si>
    <t>Fusca</t>
  </si>
  <si>
    <t>F147</t>
  </si>
  <si>
    <t>Parati</t>
  </si>
  <si>
    <t>Golf</t>
  </si>
  <si>
    <t>Variant</t>
  </si>
  <si>
    <t>Fiesta</t>
  </si>
  <si>
    <t>Strada</t>
  </si>
  <si>
    <t>Montana</t>
  </si>
  <si>
    <t>Puma</t>
  </si>
  <si>
    <t xml:space="preserve">Porcentagem de Descontos </t>
  </si>
  <si>
    <t>Dados</t>
  </si>
  <si>
    <t>Se o ano do carro for inferior a 1990, terá 4,5% de desconto;</t>
  </si>
  <si>
    <t>se o ano do carro for inferior a 2000, terá 6,5% de desconto</t>
  </si>
  <si>
    <t>Senão 3,5%</t>
  </si>
  <si>
    <t>Aluno</t>
  </si>
  <si>
    <t>Nota 1</t>
  </si>
  <si>
    <t>Nota 2</t>
  </si>
  <si>
    <t>Nota 3</t>
  </si>
  <si>
    <t>Média</t>
  </si>
  <si>
    <t>Classificação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</si>
  <si>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</si>
  <si>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</si>
  <si>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</si>
  <si>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</si>
  <si>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</si>
  <si>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</si>
  <si>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</si>
  <si>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</si>
  <si>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</si>
  <si>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</si>
  <si>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Média: Cálculo de média -&gt; Função Média</t>
  </si>
  <si>
    <t>Classificação:</t>
  </si>
  <si>
    <t>Se o aluno tiver média inferior a 3 -&gt; Reprovado</t>
  </si>
  <si>
    <t>Se o aluno tiver média inferior a 7 -&gt; Exame</t>
  </si>
  <si>
    <t>senão Aprovado</t>
  </si>
  <si>
    <t>Falta</t>
  </si>
  <si>
    <t xml:space="preserve">Se a % de falta for superior a 25% -&gt; Reprovado senão </t>
  </si>
  <si>
    <t>Tecido</t>
  </si>
  <si>
    <t>Largura</t>
  </si>
  <si>
    <t>Altura</t>
  </si>
  <si>
    <t>Área</t>
  </si>
  <si>
    <t>Fazer</t>
  </si>
  <si>
    <t>Jeans</t>
  </si>
  <si>
    <t>Algodão</t>
  </si>
  <si>
    <t>Seda</t>
  </si>
  <si>
    <t>Fibra</t>
  </si>
  <si>
    <t xml:space="preserve">Se área for menor que 10 fazer camiseta, </t>
  </si>
  <si>
    <t xml:space="preserve">senão se a área for  menor que 15 </t>
  </si>
  <si>
    <t>camisa senão calças</t>
  </si>
  <si>
    <t>Codigo do carro</t>
  </si>
  <si>
    <t>Tipo do combustível</t>
  </si>
  <si>
    <t>KM Rodados</t>
  </si>
  <si>
    <t>KM/Litro</t>
  </si>
  <si>
    <t>Gasto C/ Combustível</t>
  </si>
  <si>
    <t>C1</t>
  </si>
  <si>
    <t>Flex</t>
  </si>
  <si>
    <t>C2</t>
  </si>
  <si>
    <t>Álcool</t>
  </si>
  <si>
    <t>C3</t>
  </si>
  <si>
    <t>Gasolina</t>
  </si>
  <si>
    <t>C4</t>
  </si>
  <si>
    <t>C5</t>
  </si>
  <si>
    <t>Diesel</t>
  </si>
  <si>
    <t>C6</t>
  </si>
  <si>
    <t>C7</t>
  </si>
  <si>
    <t>C8</t>
  </si>
  <si>
    <t>C9</t>
  </si>
  <si>
    <t>Total gasto por tipo</t>
  </si>
  <si>
    <t>Faça um gráfico de pizza do total gasto por tipo</t>
  </si>
  <si>
    <t>Cálcule o valor gasto:</t>
  </si>
  <si>
    <t>De acordo com os KM rodado e o Km or litro cálcule o gasto com combustível, atenção o carro flex abstece apenas álcool</t>
  </si>
  <si>
    <t>Total gasto</t>
  </si>
  <si>
    <t>é a somatória de acordo com o tipo de combustível; lembrando que o carro flex só abastece a álcool.</t>
  </si>
  <si>
    <t>Produto</t>
  </si>
  <si>
    <t>Qtd Prod</t>
  </si>
  <si>
    <t>Defeitos</t>
  </si>
  <si>
    <t>Proporção com 
Defeito</t>
  </si>
  <si>
    <t>Tipo</t>
  </si>
  <si>
    <t>Custo 
Unitário</t>
  </si>
  <si>
    <t>Venda 
Unitária</t>
  </si>
  <si>
    <t>Lucro total</t>
  </si>
  <si>
    <t>Ax01</t>
  </si>
  <si>
    <t>Ax02</t>
  </si>
  <si>
    <t>Ax03</t>
  </si>
  <si>
    <t>Ax04</t>
  </si>
  <si>
    <t>Ax05</t>
  </si>
  <si>
    <t>Ax06</t>
  </si>
  <si>
    <t>Ax07</t>
  </si>
  <si>
    <t>Ax08</t>
  </si>
  <si>
    <t>Ax09</t>
  </si>
  <si>
    <t>Ax10</t>
  </si>
  <si>
    <t>Total</t>
  </si>
  <si>
    <t>Total por tipo</t>
  </si>
  <si>
    <t>Variação 1</t>
  </si>
  <si>
    <t>Tipo A</t>
  </si>
  <si>
    <t>Variação 2</t>
  </si>
  <si>
    <t>Tipo B</t>
  </si>
  <si>
    <t>Variação 3</t>
  </si>
  <si>
    <t>Tipo C</t>
  </si>
  <si>
    <t>Variação 4</t>
  </si>
  <si>
    <t>Tipo D</t>
  </si>
  <si>
    <t>Tipo se a Proporção for menor que 3% Tipo A; se menor 5% Tipo B; se menor 6% Tipo C; senão D</t>
  </si>
  <si>
    <t xml:space="preserve">Valor da venda: Se o tipo for A acrescimo com a variação 1 </t>
  </si>
  <si>
    <t>Tipo B --&gt; Variação 2</t>
  </si>
  <si>
    <t>Tipo C --&gt; Variação 3</t>
  </si>
  <si>
    <t>Tipo D --&gt; Variação 4</t>
  </si>
  <si>
    <t xml:space="preserve">Usar a função Somase( ) </t>
  </si>
  <si>
    <t>Controle de Estoque de Supermercado</t>
  </si>
  <si>
    <t>PRODUTO</t>
  </si>
  <si>
    <t>Data
Fabricação</t>
  </si>
  <si>
    <t>Prazo</t>
  </si>
  <si>
    <t>Vencimento</t>
  </si>
  <si>
    <t>Valor da
Compra</t>
  </si>
  <si>
    <t>Situação</t>
  </si>
  <si>
    <t>Valor de Venda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</si>
  <si>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</si>
  <si>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</si>
  <si>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</si>
  <si>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</si>
  <si>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</si>
  <si>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</si>
  <si>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</si>
  <si>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</si>
  <si>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</si>
  <si>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</si>
  <si>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TIPO A</t>
  </si>
  <si>
    <t>TIPO B</t>
  </si>
  <si>
    <t>TIPO C</t>
  </si>
  <si>
    <t>TIPO D</t>
  </si>
  <si>
    <t>TIPO E</t>
  </si>
  <si>
    <t>Dados:</t>
  </si>
  <si>
    <t>Se o produto estiver com a data de validade vencida, apresentar a mensagem VENCIDO, senão apresentar a data de validade</t>
  </si>
  <si>
    <t>Se o produto estiver vencido apresentar a mensagem Retirar o produto; se a produtor for vencer em até 5 dias classificar como podudo tipo E</t>
  </si>
  <si>
    <t>se o produto for vencer em até 10 dia classificar como tipo d, se for vencer em até 15 dia tipo c, até 20 dias tipo b senão tipo a</t>
  </si>
  <si>
    <t>Se o produto estiver vencido, apresentar o valor 0, se o produto for do tipo A, utilizar variação 1, se for do tipo b, variação 2 e assim sucessivamente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</si>
</sst>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(&quot;R$ &quot;* #,##0.00_);_(&quot;R$ &quot;* \(#,##0.00\);_(&quot;R$ &quot;* &quot;-&quot;??_);_(@_)"/>
    <numFmt numFmtId="166" formatCode="0.0%"/>
    <numFmt numFmtId="167" formatCode="0.0"/>
    <numFmt numFmtId="169" formatCode="_-[$R$-416]* #,##0.00_-;\-[$R$-416]* #,##0.00_-;_-[$R$-416]* &quot;-&quot;??_-;_-@_-"/>
  </numFmts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i/>
      <sz val="10"/>
      <color indexed="8"/>
      <name val="Times New Roman"/>
      <family val="1"/>
    </font>
    <font>
      <b/>
      <sz val="16"/>
      <name val="Arial"/>
      <family val="2"/>
    </font>
    <font>
      <b/>
      <i/>
      <u/>
      <sz val="10"/>
      <name val="Arial"/>
      <family val="2"/>
    </font>
    <font>
      <b/>
      <i/>
      <u val="singleAccounting"/>
      <sz val="10"/>
      <name val="Arial"/>
      <family val="2"/>
    </font>
    <font>
      <b/>
      <i/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66" fontId="2" fillId="0" borderId="0" xfId="2" applyNumberFormat="1" applyFont="1" applyFill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0" fillId="0" borderId="0" xfId="0" applyProtection="1">
      <protection locked="0"/>
    </xf>
    <xf numFmtId="10" fontId="0" fillId="0" borderId="0" xfId="0" applyNumberFormat="1" applyProtection="1">
      <protection locked="0"/>
    </xf>
    <xf numFmtId="9" fontId="0" fillId="0" borderId="0" xfId="2" applyFont="1"/>
    <xf numFmtId="0" fontId="3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</xf>
    <xf numFmtId="165" fontId="0" fillId="0" borderId="1" xfId="1" applyFont="1" applyBorder="1" applyAlignment="1">
      <alignment horizontal="center"/>
    </xf>
    <xf numFmtId="166" fontId="3" fillId="2" borderId="1" xfId="2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5" fontId="3" fillId="2" borderId="1" xfId="1" applyFont="1" applyFill="1" applyBorder="1" applyAlignment="1" applyProtection="1">
      <alignment horizontal="center"/>
      <protection locked="0"/>
    </xf>
    <xf numFmtId="167" fontId="3" fillId="2" borderId="1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65" fontId="0" fillId="0" borderId="0" xfId="1" applyNumberFormat="1" applyFont="1"/>
    <xf numFmtId="0" fontId="0" fillId="0" borderId="1" xfId="0" applyBorder="1" applyAlignment="1">
      <alignment wrapText="1"/>
    </xf>
    <xf numFmtId="14" fontId="0" fillId="0" borderId="1" xfId="0" applyNumberFormat="1" applyBorder="1"/>
    <xf numFmtId="14" fontId="7" fillId="0" borderId="1" xfId="0" applyNumberFormat="1" applyFont="1" applyBorder="1"/>
    <xf numFmtId="165" fontId="0" fillId="0" borderId="1" xfId="1" applyFont="1" applyBorder="1"/>
    <xf numFmtId="165" fontId="7" fillId="0" borderId="1" xfId="1" applyFont="1" applyBorder="1"/>
    <xf numFmtId="165" fontId="8" fillId="0" borderId="1" xfId="1" applyFont="1" applyBorder="1"/>
    <xf numFmtId="165" fontId="9" fillId="2" borderId="1" xfId="1" applyFont="1" applyFill="1" applyBorder="1" applyAlignment="1">
      <alignment horizontal="center"/>
    </xf>
    <xf numFmtId="0" fontId="10" fillId="0" borderId="1" xfId="0" applyFont="1" applyBorder="1"/>
    <xf numFmtId="10" fontId="2" fillId="0" borderId="1" xfId="0" applyNumberFormat="1" applyFont="1" applyBorder="1" applyAlignment="1">
      <alignment horizontal="center"/>
    </xf>
    <xf numFmtId="164" fontId="0" fillId="0" borderId="0" xfId="0" applyNumberFormat="1"/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169" fontId="0" fillId="0" borderId="0" xfId="0" applyNumberFormat="1"/>
    <xf numFmtId="165" fontId="0" fillId="0" borderId="0" xfId="0" applyNumberFormat="1"/>
    <xf numFmtId="0" fontId="0" fillId="4" borderId="1" xfId="0" applyFill="1" applyBorder="1" applyAlignment="1">
      <alignment horizontal="center"/>
    </xf>
    <xf numFmtId="167" fontId="3" fillId="4" borderId="1" xfId="0" applyNumberFormat="1" applyFon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Gasto em combustível por tipo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15-4B57-9C74-E99840E8B9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15-4B57-9C74-E99840E8B9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15-4B57-9C74-E99840E8B9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'EX06'!$E$14:$E$16</c:f>
              <c:strCache>
                <c:ptCount val="3"/>
                <c:pt idx="0">
                  <c:v>Álcool</c:v>
                </c:pt>
                <c:pt idx="1">
                  <c:v>Gasolina</c:v>
                </c:pt>
                <c:pt idx="2">
                  <c:v>Diesel</c:v>
                </c:pt>
              </c:strCache>
            </c:strRef>
          </c:cat>
          <c:val>
            <c:numRef>
              <c:f>'EX06'!$F$14:$F$16</c:f>
              <c:numCache>
                <c:formatCode>_-[$R$-416]* #,##0.00_-;\-[$R$-416]* #,##0.00_-;_-[$R$-416]* "-"??_-;_-@_-</c:formatCode>
                <c:ptCount val="3"/>
                <c:pt idx="0">
                  <c:v>527.34190476190474</c:v>
                </c:pt>
                <c:pt idx="1">
                  <c:v>807.90547785547767</c:v>
                </c:pt>
                <c:pt idx="2">
                  <c:v>730.51213235294119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5-4603-AB66-5A82D937DC4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123825</xdr:rowOff>
    </xdr:from>
    <xdr:to>
      <xdr:col>13</xdr:col>
      <xdr:colOff>571500</xdr:colOff>
      <xdr:row>19</xdr:row>
      <xdr:rowOff>114300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67FC9DC-E434-4641-951D-72B7AF429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D2" sqref="D2"/>
    </sheetView>
  </sheetViews>
  <sheetFormatPr defaultRowHeight="12.75"/>
  <cols>
    <col min="1" max="2" width="9.140625" style="9"/>
    <col min="3" max="3" width="14" style="9" bestFit="1" customWidth="1"/>
    <col min="4" max="4" width="16.140625" style="14" customWidth="1"/>
    <col min="5" max="16384" width="9.140625" style="9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3" t="s">
        <v>4</v>
      </c>
      <c r="B2" s="13">
        <v>1984</v>
      </c>
      <c r="C2" s="17">
        <v>4500</v>
      </c>
      <c r="D2" s="23">
        <f>IF(B2&lt;1990,C2*(1-0.045),IF(B2&lt;2000,C2*(1-0.065),C2*(0.035+1)))</f>
        <v>4297.5</v>
      </c>
    </row>
    <row r="3" spans="1:4">
      <c r="A3" s="13" t="s">
        <v>5</v>
      </c>
      <c r="B3" s="13">
        <v>1989</v>
      </c>
      <c r="C3" s="17">
        <v>5200</v>
      </c>
      <c r="D3" s="23">
        <f t="shared" ref="D3:D13" si="0">IF(B3&lt;1990,C3*(1-0.045),IF(B3&lt;2000,C3*(1-0.065),C3*(0.035+1)))</f>
        <v>4966</v>
      </c>
    </row>
    <row r="4" spans="1:4">
      <c r="A4" s="13" t="s">
        <v>6</v>
      </c>
      <c r="B4" s="13">
        <v>1972</v>
      </c>
      <c r="C4" s="17">
        <v>6000</v>
      </c>
      <c r="D4" s="23">
        <f t="shared" si="0"/>
        <v>5730</v>
      </c>
    </row>
    <row r="5" spans="1:4">
      <c r="A5" s="13" t="s">
        <v>7</v>
      </c>
      <c r="B5" s="13">
        <v>1980</v>
      </c>
      <c r="C5" s="17">
        <v>3500</v>
      </c>
      <c r="D5" s="23">
        <f t="shared" si="0"/>
        <v>3342.5</v>
      </c>
    </row>
    <row r="6" spans="1:4">
      <c r="A6" s="13" t="s">
        <v>8</v>
      </c>
      <c r="B6" s="13">
        <v>1988</v>
      </c>
      <c r="C6" s="17">
        <v>2100</v>
      </c>
      <c r="D6" s="23">
        <f t="shared" si="0"/>
        <v>2005.5</v>
      </c>
    </row>
    <row r="7" spans="1:4">
      <c r="A7" s="13" t="s">
        <v>9</v>
      </c>
      <c r="B7" s="13">
        <v>2001</v>
      </c>
      <c r="C7" s="17">
        <v>15600</v>
      </c>
      <c r="D7" s="23">
        <f t="shared" si="0"/>
        <v>16145.999999999998</v>
      </c>
    </row>
    <row r="8" spans="1:4">
      <c r="A8" s="13" t="s">
        <v>10</v>
      </c>
      <c r="B8" s="13">
        <v>1998</v>
      </c>
      <c r="C8" s="17">
        <v>12500</v>
      </c>
      <c r="D8" s="23">
        <f t="shared" si="0"/>
        <v>11687.5</v>
      </c>
    </row>
    <row r="9" spans="1:4">
      <c r="A9" s="13" t="s">
        <v>11</v>
      </c>
      <c r="B9" s="13">
        <v>1975</v>
      </c>
      <c r="C9" s="17">
        <v>2500</v>
      </c>
      <c r="D9" s="23">
        <f t="shared" si="0"/>
        <v>2387.5</v>
      </c>
    </row>
    <row r="10" spans="1:4">
      <c r="A10" s="13" t="s">
        <v>12</v>
      </c>
      <c r="B10" s="13">
        <v>2004</v>
      </c>
      <c r="C10" s="17">
        <v>22000</v>
      </c>
      <c r="D10" s="23">
        <f t="shared" si="0"/>
        <v>22770</v>
      </c>
    </row>
    <row r="11" spans="1:4">
      <c r="A11" s="13" t="s">
        <v>13</v>
      </c>
      <c r="B11" s="13">
        <v>2003</v>
      </c>
      <c r="C11" s="17">
        <v>25000</v>
      </c>
      <c r="D11" s="23">
        <f t="shared" si="0"/>
        <v>25874.999999999996</v>
      </c>
    </row>
    <row r="12" spans="1:4">
      <c r="A12" s="13" t="s">
        <v>14</v>
      </c>
      <c r="B12" s="13">
        <v>2004</v>
      </c>
      <c r="C12" s="17">
        <v>30000</v>
      </c>
      <c r="D12" s="23">
        <f t="shared" si="0"/>
        <v>31049.999999999996</v>
      </c>
    </row>
    <row r="13" spans="1:4">
      <c r="A13" s="13" t="s">
        <v>15</v>
      </c>
      <c r="B13" s="13">
        <v>1975</v>
      </c>
      <c r="C13" s="17">
        <v>5600</v>
      </c>
      <c r="D13" s="23">
        <f t="shared" si="0"/>
        <v>5348</v>
      </c>
    </row>
    <row r="15" spans="1:4">
      <c r="A15" s="9" t="s">
        <v>16</v>
      </c>
    </row>
    <row r="16" spans="1:4">
      <c r="A16" s="10">
        <v>4.4999999999999998E-2</v>
      </c>
    </row>
    <row r="17" spans="1:1">
      <c r="A17" s="10">
        <v>6.5000000000000002E-2</v>
      </c>
    </row>
    <row r="18" spans="1:1">
      <c r="A18" s="10">
        <v>3.5000000000000003E-2</v>
      </c>
    </row>
    <row r="22" spans="1:1">
      <c r="A22" s="9" t="s">
        <v>17</v>
      </c>
    </row>
    <row r="23" spans="1:1">
      <c r="A23" s="9" t="s">
        <v>18</v>
      </c>
    </row>
    <row r="24" spans="1:1">
      <c r="A24" s="9" t="s">
        <v>19</v>
      </c>
    </row>
    <row r="25" spans="1:1">
      <c r="A25" s="9" t="s">
        <v>20</v>
      </c>
    </row>
  </sheetData>
  <phoneticPr fontId="4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G15" sqref="G15"/>
    </sheetView>
  </sheetViews>
  <sheetFormatPr defaultRowHeight="12.75"/>
  <cols>
    <col min="6" max="6" width="14.7109375" customWidth="1"/>
  </cols>
  <sheetData>
    <row r="1" spans="1:6">
      <c r="A1" s="15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44" t="s">
        <v>27</v>
      </c>
      <c r="B2" s="44">
        <v>7</v>
      </c>
      <c r="C2" s="44">
        <v>2</v>
      </c>
      <c r="D2" s="44">
        <v>6.5</v>
      </c>
      <c r="E2" s="45">
        <f>AVERAGE(B2,C2,D2)</f>
        <v>5.166666666666667</v>
      </c>
      <c r="F2" s="20" t="str">
        <f>IF(E2&lt;3,"Reprovado",IF(E2&lt;7,"Exame","Aprovado"))</f>
        <v>Exame</v>
      </c>
    </row>
    <row r="3" spans="1:6">
      <c r="A3" s="44" t="s">
        <v>28</v>
      </c>
      <c r="B3" s="44">
        <v>8</v>
      </c>
      <c r="C3" s="44">
        <v>6</v>
      </c>
      <c r="D3" s="44">
        <v>9</v>
      </c>
      <c r="E3" s="45">
        <f t="shared" ref="E3:E11" si="0">AVERAGE(B3,C3,D3)</f>
        <v>7.666666666666667</v>
      </c>
      <c r="F3" s="20" t="str">
        <f t="shared" ref="F3:F11" si="1">IF(E3&lt;3,"Reprovado",IF(E3&lt;7,"Exame","Aprovado"))</f>
        <v>Aprovado</v>
      </c>
    </row>
    <row r="4" spans="1:6">
      <c r="A4" s="44" t="s">
        <v>29</v>
      </c>
      <c r="B4" s="44">
        <v>1</v>
      </c>
      <c r="C4" s="44">
        <v>2.5</v>
      </c>
      <c r="D4" s="44">
        <v>5</v>
      </c>
      <c r="E4" s="45">
        <f t="shared" si="0"/>
        <v>2.8333333333333335</v>
      </c>
      <c r="F4" s="20" t="str">
        <f t="shared" si="1"/>
        <v>Reprovado</v>
      </c>
    </row>
    <row r="5" spans="1:6">
      <c r="A5" s="44" t="s">
        <v>30</v>
      </c>
      <c r="B5" s="44">
        <v>5</v>
      </c>
      <c r="C5" s="44">
        <v>9</v>
      </c>
      <c r="D5" s="44">
        <v>6.5</v>
      </c>
      <c r="E5" s="45">
        <f t="shared" si="0"/>
        <v>6.833333333333333</v>
      </c>
      <c r="F5" s="20" t="str">
        <f t="shared" si="1"/>
        <v>Exame</v>
      </c>
    </row>
    <row r="6" spans="1:6">
      <c r="A6" s="44" t="s">
        <v>31</v>
      </c>
      <c r="B6" s="44">
        <v>6.5</v>
      </c>
      <c r="C6" s="44">
        <v>4.5</v>
      </c>
      <c r="D6" s="44">
        <v>10</v>
      </c>
      <c r="E6" s="45">
        <f t="shared" si="0"/>
        <v>7</v>
      </c>
      <c r="F6" s="20" t="str">
        <f t="shared" si="1"/>
        <v>Aprovado</v>
      </c>
    </row>
    <row r="7" spans="1:6">
      <c r="A7" s="44" t="s">
        <v>32</v>
      </c>
      <c r="B7" s="44">
        <v>3.5</v>
      </c>
      <c r="C7" s="44">
        <v>6.5</v>
      </c>
      <c r="D7" s="44">
        <v>10</v>
      </c>
      <c r="E7" s="45">
        <f t="shared" si="0"/>
        <v>6.666666666666667</v>
      </c>
      <c r="F7" s="20" t="str">
        <f t="shared" si="1"/>
        <v>Exame</v>
      </c>
    </row>
    <row r="8" spans="1:6">
      <c r="A8" s="44" t="s">
        <v>33</v>
      </c>
      <c r="B8" s="44">
        <v>4</v>
      </c>
      <c r="C8" s="44">
        <v>8.5</v>
      </c>
      <c r="D8" s="44">
        <v>10</v>
      </c>
      <c r="E8" s="45">
        <f t="shared" si="0"/>
        <v>7.5</v>
      </c>
      <c r="F8" s="20" t="str">
        <f t="shared" si="1"/>
        <v>Aprovado</v>
      </c>
    </row>
    <row r="9" spans="1:6">
      <c r="A9" s="44" t="s">
        <v>34</v>
      </c>
      <c r="B9" s="44">
        <v>8</v>
      </c>
      <c r="C9" s="44">
        <v>9.5</v>
      </c>
      <c r="D9" s="44">
        <v>8.5</v>
      </c>
      <c r="E9" s="45">
        <f t="shared" si="0"/>
        <v>8.6666666666666661</v>
      </c>
      <c r="F9" s="20" t="str">
        <f t="shared" si="1"/>
        <v>Aprovado</v>
      </c>
    </row>
    <row r="10" spans="1:6">
      <c r="A10" s="44" t="s">
        <v>35</v>
      </c>
      <c r="B10" s="44">
        <v>9</v>
      </c>
      <c r="C10" s="44">
        <v>8.5</v>
      </c>
      <c r="D10" s="44">
        <v>6</v>
      </c>
      <c r="E10" s="45">
        <f t="shared" si="0"/>
        <v>7.833333333333333</v>
      </c>
      <c r="F10" s="20" t="str">
        <f t="shared" si="1"/>
        <v>Aprovado</v>
      </c>
    </row>
    <row r="11" spans="1:6">
      <c r="A11" s="44" t="s">
        <v>36</v>
      </c>
      <c r="B11" s="44">
        <v>2</v>
      </c>
      <c r="C11" s="44">
        <v>2</v>
      </c>
      <c r="D11" s="44">
        <v>1.5</v>
      </c>
      <c r="E11" s="45">
        <f t="shared" si="0"/>
        <v>1.8333333333333333</v>
      </c>
      <c r="F11" s="20" t="str">
        <f t="shared" si="1"/>
        <v>Reprovado</v>
      </c>
    </row>
    <row r="13" spans="1:6">
      <c r="A13" t="s">
        <v>17</v>
      </c>
    </row>
    <row r="14" spans="1:6">
      <c r="A14" t="s">
        <v>37</v>
      </c>
    </row>
    <row r="16" spans="1:6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</sheetData>
  <phoneticPr fontId="4" type="noConversion"/>
  <conditionalFormatting sqref="F1:F1048576">
    <cfRule type="cellIs" dxfId="6" priority="3" operator="equal">
      <formula>"Aprovado"</formula>
    </cfRule>
  </conditionalFormatting>
  <conditionalFormatting sqref="F1:F1048576">
    <cfRule type="cellIs" dxfId="5" priority="2" operator="equal">
      <formula>"Exame"</formula>
    </cfRule>
  </conditionalFormatting>
  <conditionalFormatting sqref="F1:F1048576">
    <cfRule type="cellIs" dxfId="4" priority="1" operator="equal">
      <formula>"Reprovado"</formula>
    </cfRule>
  </conditionalFormatting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abSelected="1" workbookViewId="0">
      <selection activeCell="A2" sqref="A2:E11"/>
    </sheetView>
  </sheetViews>
  <sheetFormatPr defaultRowHeight="12.75"/>
  <cols>
    <col min="7" max="7" width="13.42578125" customWidth="1"/>
  </cols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42</v>
      </c>
      <c r="F1" s="1" t="s">
        <v>25</v>
      </c>
      <c r="G1" s="1" t="s">
        <v>26</v>
      </c>
    </row>
    <row r="2" spans="1:7">
      <c r="A2" s="44" t="s">
        <v>27</v>
      </c>
      <c r="B2" s="44">
        <v>7</v>
      </c>
      <c r="C2" s="44">
        <v>2</v>
      </c>
      <c r="D2" s="44">
        <v>6.5</v>
      </c>
      <c r="E2" s="46">
        <v>0.3</v>
      </c>
      <c r="F2" s="24">
        <f>AVERAGE(B2,C2,D2)</f>
        <v>5.166666666666667</v>
      </c>
      <c r="G2" s="20" t="str">
        <f>IF(E2&gt;25%,"Reprovado",IF(F2&lt;3,"Reprovado",IF(F2&lt;7,"Exame","Aprovado")))</f>
        <v>Reprovado</v>
      </c>
    </row>
    <row r="3" spans="1:7">
      <c r="A3" s="44" t="s">
        <v>28</v>
      </c>
      <c r="B3" s="44">
        <v>8</v>
      </c>
      <c r="C3" s="44">
        <v>6</v>
      </c>
      <c r="D3" s="44">
        <v>9</v>
      </c>
      <c r="E3" s="46">
        <v>0.15</v>
      </c>
      <c r="F3" s="24">
        <f t="shared" ref="F3:F11" si="0">AVERAGE(B3,C3,D3)</f>
        <v>7.666666666666667</v>
      </c>
      <c r="G3" s="20" t="str">
        <f t="shared" ref="G3:G11" si="1">IF(E3&gt;25%,"Reprovado",IF(F3&lt;3,"Reprovado",IF(F3&lt;7,"Exame","Aprovado")))</f>
        <v>Aprovado</v>
      </c>
    </row>
    <row r="4" spans="1:7">
      <c r="A4" s="44" t="s">
        <v>29</v>
      </c>
      <c r="B4" s="44">
        <v>1</v>
      </c>
      <c r="C4" s="44">
        <v>2.5</v>
      </c>
      <c r="D4" s="44">
        <v>5</v>
      </c>
      <c r="E4" s="46">
        <v>0.2</v>
      </c>
      <c r="F4" s="24">
        <f t="shared" si="0"/>
        <v>2.8333333333333335</v>
      </c>
      <c r="G4" s="20" t="str">
        <f t="shared" si="1"/>
        <v>Reprovado</v>
      </c>
    </row>
    <row r="5" spans="1:7">
      <c r="A5" s="44" t="s">
        <v>30</v>
      </c>
      <c r="B5" s="44">
        <v>5</v>
      </c>
      <c r="C5" s="44">
        <v>9</v>
      </c>
      <c r="D5" s="44">
        <v>6.5</v>
      </c>
      <c r="E5" s="46">
        <v>0.15</v>
      </c>
      <c r="F5" s="24">
        <f t="shared" si="0"/>
        <v>6.833333333333333</v>
      </c>
      <c r="G5" s="20" t="str">
        <f t="shared" si="1"/>
        <v>Exame</v>
      </c>
    </row>
    <row r="6" spans="1:7">
      <c r="A6" s="44" t="s">
        <v>31</v>
      </c>
      <c r="B6" s="44">
        <v>6.5</v>
      </c>
      <c r="C6" s="44">
        <v>4.5</v>
      </c>
      <c r="D6" s="44">
        <v>10</v>
      </c>
      <c r="E6" s="46">
        <v>0.05</v>
      </c>
      <c r="F6" s="24">
        <f t="shared" si="0"/>
        <v>7</v>
      </c>
      <c r="G6" s="20" t="str">
        <f t="shared" si="1"/>
        <v>Aprovado</v>
      </c>
    </row>
    <row r="7" spans="1:7">
      <c r="A7" s="44" t="s">
        <v>32</v>
      </c>
      <c r="B7" s="44">
        <v>3.5</v>
      </c>
      <c r="C7" s="44">
        <v>6.5</v>
      </c>
      <c r="D7" s="44">
        <v>10</v>
      </c>
      <c r="E7" s="46">
        <v>0.14000000000000001</v>
      </c>
      <c r="F7" s="24">
        <f t="shared" si="0"/>
        <v>6.666666666666667</v>
      </c>
      <c r="G7" s="20" t="str">
        <f t="shared" si="1"/>
        <v>Exame</v>
      </c>
    </row>
    <row r="8" spans="1:7">
      <c r="A8" s="44" t="s">
        <v>33</v>
      </c>
      <c r="B8" s="44">
        <v>4</v>
      </c>
      <c r="C8" s="44">
        <v>8.5</v>
      </c>
      <c r="D8" s="44">
        <v>10</v>
      </c>
      <c r="E8" s="46">
        <v>0.32</v>
      </c>
      <c r="F8" s="24">
        <f t="shared" si="0"/>
        <v>7.5</v>
      </c>
      <c r="G8" s="20" t="str">
        <f t="shared" si="1"/>
        <v>Reprovado</v>
      </c>
    </row>
    <row r="9" spans="1:7">
      <c r="A9" s="44" t="s">
        <v>34</v>
      </c>
      <c r="B9" s="44">
        <v>8</v>
      </c>
      <c r="C9" s="44">
        <v>9.5</v>
      </c>
      <c r="D9" s="44">
        <v>8.5</v>
      </c>
      <c r="E9" s="46">
        <v>0.22</v>
      </c>
      <c r="F9" s="24">
        <f t="shared" si="0"/>
        <v>8.6666666666666661</v>
      </c>
      <c r="G9" s="20" t="str">
        <f t="shared" si="1"/>
        <v>Aprovado</v>
      </c>
    </row>
    <row r="10" spans="1:7">
      <c r="A10" s="44" t="s">
        <v>35</v>
      </c>
      <c r="B10" s="44">
        <v>9</v>
      </c>
      <c r="C10" s="44">
        <v>8.5</v>
      </c>
      <c r="D10" s="44">
        <v>6</v>
      </c>
      <c r="E10" s="46">
        <v>0.15</v>
      </c>
      <c r="F10" s="24">
        <f t="shared" si="0"/>
        <v>7.833333333333333</v>
      </c>
      <c r="G10" s="20" t="str">
        <f t="shared" si="1"/>
        <v>Aprovado</v>
      </c>
    </row>
    <row r="11" spans="1:7">
      <c r="A11" s="44" t="s">
        <v>36</v>
      </c>
      <c r="B11" s="44">
        <v>2</v>
      </c>
      <c r="C11" s="44">
        <v>2</v>
      </c>
      <c r="D11" s="44">
        <v>1.5</v>
      </c>
      <c r="E11" s="46">
        <v>0.1</v>
      </c>
      <c r="F11" s="24">
        <f t="shared" si="0"/>
        <v>1.8333333333333333</v>
      </c>
      <c r="G11" s="20" t="str">
        <f t="shared" si="1"/>
        <v>Reprovado</v>
      </c>
    </row>
    <row r="12" spans="1:7">
      <c r="E12" s="11"/>
    </row>
    <row r="13" spans="1:7">
      <c r="A13" t="s">
        <v>17</v>
      </c>
    </row>
    <row r="14" spans="1:7">
      <c r="A14" t="s">
        <v>37</v>
      </c>
    </row>
    <row r="16" spans="1:7">
      <c r="A16" t="s">
        <v>38</v>
      </c>
    </row>
    <row r="18" spans="1:1">
      <c r="A18" t="s">
        <v>43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</sheetData>
  <phoneticPr fontId="4" type="noConversion"/>
  <conditionalFormatting sqref="G1:G1048576">
    <cfRule type="cellIs" dxfId="3" priority="3" operator="equal">
      <formula>"Reprovado"</formula>
    </cfRule>
  </conditionalFormatting>
  <conditionalFormatting sqref="G1:G1048576">
    <cfRule type="cellIs" dxfId="2" priority="2" operator="equal">
      <formula>"Aprovado"</formula>
    </cfRule>
  </conditionalFormatting>
  <conditionalFormatting sqref="G1:G1048576">
    <cfRule type="cellIs" dxfId="1" priority="1" operator="equal">
      <formula>"Exame"</formula>
    </cfRule>
  </conditionalFormatting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3"/>
  <sheetViews>
    <sheetView workbookViewId="0">
      <selection activeCell="E8" sqref="E8"/>
    </sheetView>
  </sheetViews>
  <sheetFormatPr defaultRowHeight="12.75"/>
  <cols>
    <col min="5" max="5" width="10.140625" customWidth="1"/>
  </cols>
  <sheetData>
    <row r="2" spans="1: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</row>
    <row r="3" spans="1:5" ht="13.5">
      <c r="A3" s="2" t="s">
        <v>49</v>
      </c>
      <c r="B3" s="2">
        <v>2.6</v>
      </c>
      <c r="C3" s="2">
        <v>5.99</v>
      </c>
      <c r="D3" s="25">
        <f>B3*C3</f>
        <v>15.574000000000002</v>
      </c>
      <c r="E3" s="26" t="str">
        <f>IF(D3&lt;10,"Camiseta",IF(D3&lt;15,"Camisa","Calças"))</f>
        <v>Calças</v>
      </c>
    </row>
    <row r="4" spans="1:5" ht="13.5">
      <c r="A4" s="2" t="s">
        <v>50</v>
      </c>
      <c r="B4" s="2">
        <v>2.66</v>
      </c>
      <c r="C4" s="2">
        <v>5.44</v>
      </c>
      <c r="D4" s="25">
        <f t="shared" ref="D4:D8" si="0">B4*C4</f>
        <v>14.470400000000001</v>
      </c>
      <c r="E4" s="26" t="str">
        <f t="shared" ref="E4:E8" si="1">IF(D4&lt;10,"Camiseta",IF(D4&lt;15,"Camisa","Calças"))</f>
        <v>Camisa</v>
      </c>
    </row>
    <row r="5" spans="1:5" ht="13.5">
      <c r="A5" s="2" t="s">
        <v>51</v>
      </c>
      <c r="B5" s="2">
        <v>1.33</v>
      </c>
      <c r="C5" s="2">
        <v>7.44</v>
      </c>
      <c r="D5" s="25">
        <f t="shared" si="0"/>
        <v>9.8952000000000009</v>
      </c>
      <c r="E5" s="26" t="str">
        <f t="shared" si="1"/>
        <v>Camiseta</v>
      </c>
    </row>
    <row r="6" spans="1:5" ht="13.5">
      <c r="A6" s="2" t="s">
        <v>52</v>
      </c>
      <c r="B6" s="2">
        <v>2.65</v>
      </c>
      <c r="C6" s="2">
        <v>5.0199999999999996</v>
      </c>
      <c r="D6" s="25">
        <f t="shared" si="0"/>
        <v>13.302999999999999</v>
      </c>
      <c r="E6" s="26" t="str">
        <f t="shared" si="1"/>
        <v>Camisa</v>
      </c>
    </row>
    <row r="7" spans="1:5" ht="13.5">
      <c r="A7" s="2" t="s">
        <v>49</v>
      </c>
      <c r="B7" s="2">
        <v>3.2</v>
      </c>
      <c r="C7" s="2">
        <v>12.2</v>
      </c>
      <c r="D7" s="25">
        <f t="shared" si="0"/>
        <v>39.04</v>
      </c>
      <c r="E7" s="26" t="str">
        <f t="shared" si="1"/>
        <v>Calças</v>
      </c>
    </row>
    <row r="8" spans="1:5" ht="13.5">
      <c r="A8" s="2" t="s">
        <v>50</v>
      </c>
      <c r="B8" s="2">
        <v>5.2</v>
      </c>
      <c r="C8" s="2">
        <v>1.6</v>
      </c>
      <c r="D8" s="25">
        <f t="shared" si="0"/>
        <v>8.32</v>
      </c>
      <c r="E8" s="26" t="str">
        <f t="shared" si="1"/>
        <v>Camiseta</v>
      </c>
    </row>
    <row r="11" spans="1:5">
      <c r="A11" t="s">
        <v>53</v>
      </c>
    </row>
    <row r="12" spans="1:5">
      <c r="A12" t="s">
        <v>54</v>
      </c>
    </row>
    <row r="13" spans="1:5">
      <c r="A13" t="s">
        <v>55</v>
      </c>
    </row>
  </sheetData>
  <phoneticPr fontId="4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"/>
  <sheetViews>
    <sheetView topLeftCell="A6" workbookViewId="0">
      <selection activeCell="C20" sqref="C20"/>
    </sheetView>
  </sheetViews>
  <sheetFormatPr defaultRowHeight="12.75"/>
  <cols>
    <col min="1" max="1" width="17.28515625" customWidth="1"/>
    <col min="2" max="2" width="17.7109375" bestFit="1" customWidth="1"/>
    <col min="3" max="3" width="11.85546875" bestFit="1" customWidth="1"/>
    <col min="5" max="5" width="19.28515625" bestFit="1" customWidth="1"/>
    <col min="6" max="6" width="10.140625" bestFit="1" customWidth="1"/>
  </cols>
  <sheetData>
    <row r="1" spans="1:9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9">
      <c r="A2" t="s">
        <v>61</v>
      </c>
      <c r="B2" t="s">
        <v>62</v>
      </c>
      <c r="C2">
        <v>234</v>
      </c>
      <c r="D2">
        <v>12</v>
      </c>
      <c r="E2" s="27">
        <f>C2/D2*IF(B2=$A$16,$B$16,IF(B2=$A$15,$B$15,$B$14))</f>
        <v>50.7</v>
      </c>
    </row>
    <row r="3" spans="1:9">
      <c r="A3" t="s">
        <v>63</v>
      </c>
      <c r="B3" t="s">
        <v>64</v>
      </c>
      <c r="C3">
        <v>879</v>
      </c>
      <c r="D3">
        <v>9</v>
      </c>
      <c r="E3" s="27">
        <f t="shared" ref="E3:E10" si="0">C3/D3*IF(B3=$A$16,$B$16,IF(B3=$A$15,$B$15,$B$14))</f>
        <v>253.93333333333337</v>
      </c>
    </row>
    <row r="4" spans="1:9">
      <c r="A4" t="s">
        <v>65</v>
      </c>
      <c r="B4" t="s">
        <v>66</v>
      </c>
      <c r="C4">
        <v>890</v>
      </c>
      <c r="D4">
        <v>11</v>
      </c>
      <c r="E4" s="27">
        <f t="shared" si="0"/>
        <v>331.72727272727269</v>
      </c>
    </row>
    <row r="5" spans="1:9">
      <c r="A5" t="s">
        <v>67</v>
      </c>
      <c r="B5" t="s">
        <v>66</v>
      </c>
      <c r="C5">
        <v>790</v>
      </c>
      <c r="D5">
        <v>12</v>
      </c>
      <c r="E5" s="27">
        <f t="shared" si="0"/>
        <v>269.91666666666663</v>
      </c>
    </row>
    <row r="6" spans="1:9">
      <c r="A6" t="s">
        <v>68</v>
      </c>
      <c r="B6" t="s">
        <v>69</v>
      </c>
      <c r="C6">
        <v>765</v>
      </c>
      <c r="D6">
        <v>8</v>
      </c>
      <c r="E6" s="27">
        <f t="shared" si="0"/>
        <v>329.90625</v>
      </c>
    </row>
    <row r="7" spans="1:9">
      <c r="A7" t="s">
        <v>70</v>
      </c>
      <c r="B7" t="s">
        <v>62</v>
      </c>
      <c r="C7">
        <v>567</v>
      </c>
      <c r="D7">
        <v>15</v>
      </c>
      <c r="E7" s="27">
        <f t="shared" si="0"/>
        <v>98.28</v>
      </c>
    </row>
    <row r="8" spans="1:9">
      <c r="A8" t="s">
        <v>71</v>
      </c>
      <c r="B8" t="s">
        <v>69</v>
      </c>
      <c r="C8">
        <v>987</v>
      </c>
      <c r="D8">
        <v>8.5</v>
      </c>
      <c r="E8" s="27">
        <f t="shared" si="0"/>
        <v>400.60588235294119</v>
      </c>
    </row>
    <row r="9" spans="1:9">
      <c r="A9" t="s">
        <v>72</v>
      </c>
      <c r="B9" t="s">
        <v>66</v>
      </c>
      <c r="C9">
        <v>654</v>
      </c>
      <c r="D9">
        <v>13</v>
      </c>
      <c r="E9" s="27">
        <f t="shared" si="0"/>
        <v>206.26153846153844</v>
      </c>
    </row>
    <row r="10" spans="1:9">
      <c r="A10" t="s">
        <v>73</v>
      </c>
      <c r="B10" t="s">
        <v>64</v>
      </c>
      <c r="C10">
        <v>670</v>
      </c>
      <c r="D10">
        <v>14</v>
      </c>
      <c r="E10" s="27">
        <f t="shared" si="0"/>
        <v>124.42857142857143</v>
      </c>
      <c r="I10" s="37"/>
    </row>
    <row r="11" spans="1:9">
      <c r="E11" s="43">
        <f>SUM(E2:E10)</f>
        <v>2065.7595149703238</v>
      </c>
    </row>
    <row r="13" spans="1:9">
      <c r="E13" t="s">
        <v>74</v>
      </c>
    </row>
    <row r="14" spans="1:9">
      <c r="A14" t="s">
        <v>64</v>
      </c>
      <c r="B14" s="27">
        <v>2.6</v>
      </c>
      <c r="E14" t="s">
        <v>64</v>
      </c>
      <c r="F14" s="42">
        <f>SUMIF(B2:B10,E14,E2:E10)+SUMIF(B2:B10, B2,E2:E10)</f>
        <v>527.34190476190474</v>
      </c>
    </row>
    <row r="15" spans="1:9">
      <c r="A15" t="s">
        <v>66</v>
      </c>
      <c r="B15" s="27">
        <v>4.0999999999999996</v>
      </c>
      <c r="E15" t="s">
        <v>66</v>
      </c>
      <c r="F15" s="42">
        <f>SUMIF(B2:B10,$A$15,E2:E10)</f>
        <v>807.90547785547767</v>
      </c>
    </row>
    <row r="16" spans="1:9">
      <c r="A16" t="s">
        <v>69</v>
      </c>
      <c r="B16" s="27">
        <v>3.45</v>
      </c>
      <c r="E16" t="s">
        <v>69</v>
      </c>
      <c r="F16" s="42">
        <f>SUMIF(B3:B10,"Diesel",E3:E10)</f>
        <v>730.51213235294119</v>
      </c>
    </row>
    <row r="18" spans="1:1">
      <c r="A18" t="s">
        <v>75</v>
      </c>
    </row>
    <row r="22" spans="1:1">
      <c r="A22" t="s">
        <v>76</v>
      </c>
    </row>
    <row r="23" spans="1:1">
      <c r="A23" t="s">
        <v>77</v>
      </c>
    </row>
    <row r="25" spans="1:1">
      <c r="A25" t="s">
        <v>78</v>
      </c>
    </row>
    <row r="26" spans="1:1">
      <c r="A26" t="s">
        <v>79</v>
      </c>
    </row>
  </sheetData>
  <phoneticPr fontId="4" type="noConversion"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>
      <selection activeCell="G15" sqref="G15"/>
    </sheetView>
  </sheetViews>
  <sheetFormatPr defaultRowHeight="12.75"/>
  <cols>
    <col min="1" max="1" width="9.85546875" customWidth="1"/>
    <col min="4" max="4" width="11.85546875" customWidth="1"/>
    <col min="5" max="5" width="26.5703125" bestFit="1" customWidth="1"/>
    <col min="7" max="7" width="12" customWidth="1"/>
    <col min="8" max="8" width="14.42578125" bestFit="1" customWidth="1"/>
  </cols>
  <sheetData>
    <row r="1" spans="1:8" ht="38.25">
      <c r="A1" s="16" t="s">
        <v>80</v>
      </c>
      <c r="B1" s="16" t="s">
        <v>81</v>
      </c>
      <c r="C1" s="16" t="s">
        <v>82</v>
      </c>
      <c r="D1" s="3" t="s">
        <v>83</v>
      </c>
      <c r="E1" s="1" t="s">
        <v>84</v>
      </c>
      <c r="F1" s="3" t="s">
        <v>85</v>
      </c>
      <c r="G1" s="3" t="s">
        <v>86</v>
      </c>
      <c r="H1" s="3" t="s">
        <v>87</v>
      </c>
    </row>
    <row r="2" spans="1:8">
      <c r="A2" s="16" t="s">
        <v>88</v>
      </c>
      <c r="B2" s="16">
        <v>300</v>
      </c>
      <c r="C2" s="16">
        <v>12</v>
      </c>
      <c r="D2" s="19">
        <f>C2/B2</f>
        <v>0.04</v>
      </c>
      <c r="E2" s="19" t="str">
        <f>IF(D2&lt;3%,$D$14,IF(D2&lt;5%,$D$15,IF(D2&lt;6%,$D$16,$D$17)))</f>
        <v>Tipo B</v>
      </c>
      <c r="F2" s="18">
        <v>0.25</v>
      </c>
      <c r="G2" s="21">
        <f>IF(E2=$D$14,F2*($B$14+1),IF(E2=$D$15,F2*($B$15+1),IF(E2=$D$16,F2*($B$16+1),F2*($B$17+1))))</f>
        <v>0.3</v>
      </c>
      <c r="H2" s="22">
        <f>(B2-C2)*G2-F2*B2</f>
        <v>11.399999999999991</v>
      </c>
    </row>
    <row r="3" spans="1:8">
      <c r="A3" s="16" t="s">
        <v>89</v>
      </c>
      <c r="B3" s="16">
        <v>450</v>
      </c>
      <c r="C3" s="16">
        <v>31</v>
      </c>
      <c r="D3" s="19">
        <f t="shared" ref="D3:D11" si="0">C3/B3</f>
        <v>6.8888888888888888E-2</v>
      </c>
      <c r="E3" s="19" t="str">
        <f t="shared" ref="E3:E11" si="1">IF(D3&lt;3%,$D$14,IF(D3&lt;5%,$D$15,IF(D3&lt;6%,$D$16,$D$17)))</f>
        <v>Tipo D</v>
      </c>
      <c r="F3" s="18">
        <v>0.26</v>
      </c>
      <c r="G3" s="21">
        <f t="shared" ref="G3:G11" si="2">IF(E3=$D$14,F3*($B$14+1),IF(E3=$D$15,F3*($B$15+1),IF(E3=$D$16,F3*($B$16+1),F3*($B$17+1))))</f>
        <v>0.35100000000000003</v>
      </c>
      <c r="H3" s="22">
        <f t="shared" ref="H3:H12" si="3">(B3-C3)*G3-F3*B3</f>
        <v>30.069000000000017</v>
      </c>
    </row>
    <row r="4" spans="1:8">
      <c r="A4" s="16" t="s">
        <v>90</v>
      </c>
      <c r="B4" s="16">
        <v>500</v>
      </c>
      <c r="C4" s="16">
        <v>26</v>
      </c>
      <c r="D4" s="19">
        <f t="shared" si="0"/>
        <v>5.1999999999999998E-2</v>
      </c>
      <c r="E4" s="19" t="str">
        <f t="shared" si="1"/>
        <v>Tipo C</v>
      </c>
      <c r="F4" s="18">
        <v>0.33</v>
      </c>
      <c r="G4" s="21">
        <f t="shared" si="2"/>
        <v>0.42900000000000005</v>
      </c>
      <c r="H4" s="22">
        <f t="shared" si="3"/>
        <v>38.346000000000032</v>
      </c>
    </row>
    <row r="5" spans="1:8">
      <c r="A5" s="16" t="s">
        <v>91</v>
      </c>
      <c r="B5" s="16">
        <v>550</v>
      </c>
      <c r="C5" s="16">
        <v>8</v>
      </c>
      <c r="D5" s="19">
        <f t="shared" si="0"/>
        <v>1.4545454545454545E-2</v>
      </c>
      <c r="E5" s="19" t="str">
        <f t="shared" si="1"/>
        <v>Tipo A</v>
      </c>
      <c r="F5" s="18">
        <v>0.56000000000000005</v>
      </c>
      <c r="G5" s="21">
        <f t="shared" si="2"/>
        <v>0.6160000000000001</v>
      </c>
      <c r="H5" s="22">
        <f t="shared" si="3"/>
        <v>25.872000000000014</v>
      </c>
    </row>
    <row r="6" spans="1:8">
      <c r="A6" s="16" t="s">
        <v>92</v>
      </c>
      <c r="B6" s="16">
        <v>650</v>
      </c>
      <c r="C6" s="16">
        <v>15</v>
      </c>
      <c r="D6" s="19">
        <f t="shared" si="0"/>
        <v>2.3076923076923078E-2</v>
      </c>
      <c r="E6" s="19" t="str">
        <f t="shared" si="1"/>
        <v>Tipo A</v>
      </c>
      <c r="F6" s="18">
        <v>0.31</v>
      </c>
      <c r="G6" s="21">
        <f t="shared" si="2"/>
        <v>0.34100000000000003</v>
      </c>
      <c r="H6" s="22">
        <f t="shared" si="3"/>
        <v>15.035000000000025</v>
      </c>
    </row>
    <row r="7" spans="1:8">
      <c r="A7" s="16" t="s">
        <v>93</v>
      </c>
      <c r="B7" s="16">
        <v>750</v>
      </c>
      <c r="C7" s="16">
        <v>39</v>
      </c>
      <c r="D7" s="19">
        <f t="shared" si="0"/>
        <v>5.1999999999999998E-2</v>
      </c>
      <c r="E7" s="19" t="str">
        <f t="shared" si="1"/>
        <v>Tipo C</v>
      </c>
      <c r="F7" s="18">
        <v>0.24</v>
      </c>
      <c r="G7" s="21">
        <f t="shared" si="2"/>
        <v>0.312</v>
      </c>
      <c r="H7" s="22">
        <f t="shared" si="3"/>
        <v>41.831999999999994</v>
      </c>
    </row>
    <row r="8" spans="1:8">
      <c r="A8" s="16" t="s">
        <v>94</v>
      </c>
      <c r="B8" s="16">
        <v>850</v>
      </c>
      <c r="C8" s="16">
        <v>16</v>
      </c>
      <c r="D8" s="19">
        <f t="shared" si="0"/>
        <v>1.8823529411764704E-2</v>
      </c>
      <c r="E8" s="19" t="str">
        <f t="shared" si="1"/>
        <v>Tipo A</v>
      </c>
      <c r="F8" s="18">
        <v>0.15</v>
      </c>
      <c r="G8" s="21">
        <f t="shared" si="2"/>
        <v>0.16500000000000001</v>
      </c>
      <c r="H8" s="22">
        <f t="shared" si="3"/>
        <v>10.110000000000014</v>
      </c>
    </row>
    <row r="9" spans="1:8">
      <c r="A9" s="16" t="s">
        <v>95</v>
      </c>
      <c r="B9" s="16">
        <v>950</v>
      </c>
      <c r="C9" s="16">
        <v>12</v>
      </c>
      <c r="D9" s="19">
        <f t="shared" si="0"/>
        <v>1.2631578947368421E-2</v>
      </c>
      <c r="E9" s="19" t="str">
        <f t="shared" si="1"/>
        <v>Tipo A</v>
      </c>
      <c r="F9" s="18">
        <v>0.83</v>
      </c>
      <c r="G9" s="21">
        <f t="shared" si="2"/>
        <v>0.91300000000000003</v>
      </c>
      <c r="H9" s="22">
        <f t="shared" si="3"/>
        <v>67.894000000000005</v>
      </c>
    </row>
    <row r="10" spans="1:8">
      <c r="A10" s="16" t="s">
        <v>96</v>
      </c>
      <c r="B10" s="16">
        <v>1050</v>
      </c>
      <c r="C10" s="16">
        <v>15</v>
      </c>
      <c r="D10" s="19">
        <f t="shared" si="0"/>
        <v>1.4285714285714285E-2</v>
      </c>
      <c r="E10" s="19" t="str">
        <f t="shared" si="1"/>
        <v>Tipo A</v>
      </c>
      <c r="F10" s="18">
        <v>0.64</v>
      </c>
      <c r="G10" s="21">
        <f t="shared" si="2"/>
        <v>0.70400000000000007</v>
      </c>
      <c r="H10" s="22">
        <f t="shared" si="3"/>
        <v>56.6400000000001</v>
      </c>
    </row>
    <row r="11" spans="1:8">
      <c r="A11" s="16" t="s">
        <v>97</v>
      </c>
      <c r="B11" s="16">
        <v>1150</v>
      </c>
      <c r="C11" s="16">
        <v>45</v>
      </c>
      <c r="D11" s="19">
        <f t="shared" si="0"/>
        <v>3.9130434782608699E-2</v>
      </c>
      <c r="E11" s="19" t="str">
        <f t="shared" si="1"/>
        <v>Tipo B</v>
      </c>
      <c r="F11" s="18">
        <v>0.88</v>
      </c>
      <c r="G11" s="21">
        <f t="shared" si="2"/>
        <v>1.056</v>
      </c>
      <c r="H11" s="22">
        <f>(B11-C11)*G11-F11*B11</f>
        <v>154.88000000000011</v>
      </c>
    </row>
    <row r="12" spans="1:8">
      <c r="A12" s="16" t="s">
        <v>98</v>
      </c>
      <c r="B12" s="1">
        <f>SUM(B2:B11)</f>
        <v>7200</v>
      </c>
      <c r="C12" s="1">
        <f t="shared" ref="C12:D12" si="4">SUM(C2:C11)</f>
        <v>219</v>
      </c>
      <c r="D12" s="36">
        <f>C12/B12</f>
        <v>3.0416666666666668E-2</v>
      </c>
      <c r="G12" s="4"/>
      <c r="H12" s="41">
        <f>SUM(H2:H11)</f>
        <v>452.07800000000032</v>
      </c>
    </row>
    <row r="13" spans="1:8">
      <c r="D13" s="5" t="s">
        <v>99</v>
      </c>
    </row>
    <row r="14" spans="1:8" ht="14.25">
      <c r="A14" s="2" t="s">
        <v>100</v>
      </c>
      <c r="B14" s="6">
        <v>0.1</v>
      </c>
      <c r="D14" s="2" t="s">
        <v>101</v>
      </c>
      <c r="E14" s="34">
        <f>SUMIF($E$2:$E$11,D14,$H$2:$H$11)</f>
        <v>175.55100000000016</v>
      </c>
    </row>
    <row r="15" spans="1:8" ht="14.25">
      <c r="A15" s="2" t="s">
        <v>102</v>
      </c>
      <c r="B15" s="6">
        <v>0.2</v>
      </c>
      <c r="D15" s="2" t="s">
        <v>103</v>
      </c>
      <c r="E15" s="34">
        <f t="shared" ref="E15:E17" si="5">SUMIF($E$2:$E$11,D15,$H$2:$H$11)</f>
        <v>166.28000000000009</v>
      </c>
    </row>
    <row r="16" spans="1:8" ht="14.25">
      <c r="A16" s="7" t="s">
        <v>104</v>
      </c>
      <c r="B16" s="6">
        <v>0.3</v>
      </c>
      <c r="D16" s="2" t="s">
        <v>105</v>
      </c>
      <c r="E16" s="34">
        <f t="shared" si="5"/>
        <v>80.178000000000026</v>
      </c>
    </row>
    <row r="17" spans="1:5" ht="14.25">
      <c r="A17" s="7" t="s">
        <v>106</v>
      </c>
      <c r="B17" s="6">
        <v>0.35</v>
      </c>
      <c r="D17" s="7" t="s">
        <v>107</v>
      </c>
      <c r="E17" s="34">
        <f t="shared" si="5"/>
        <v>30.069000000000017</v>
      </c>
    </row>
    <row r="20" spans="1:5">
      <c r="A20" t="s">
        <v>108</v>
      </c>
    </row>
    <row r="21" spans="1:5">
      <c r="A21" t="s">
        <v>109</v>
      </c>
    </row>
    <row r="22" spans="1:5">
      <c r="A22" t="s">
        <v>110</v>
      </c>
    </row>
    <row r="23" spans="1:5">
      <c r="A23" t="s">
        <v>111</v>
      </c>
    </row>
    <row r="24" spans="1:5">
      <c r="A24" t="s">
        <v>112</v>
      </c>
    </row>
    <row r="25" spans="1:5">
      <c r="A25" s="8" t="s">
        <v>99</v>
      </c>
    </row>
    <row r="26" spans="1:5">
      <c r="A26" t="s">
        <v>113</v>
      </c>
    </row>
  </sheetData>
  <phoneticPr fontId="4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topLeftCell="A10" workbookViewId="0">
      <selection activeCell="I12" sqref="I12"/>
    </sheetView>
  </sheetViews>
  <sheetFormatPr defaultRowHeight="12.75"/>
  <cols>
    <col min="1" max="1" width="12" bestFit="1" customWidth="1"/>
    <col min="2" max="2" width="11.28515625" customWidth="1"/>
    <col min="4" max="4" width="12.140625" customWidth="1"/>
    <col min="5" max="5" width="9.5703125" bestFit="1" customWidth="1"/>
    <col min="6" max="6" width="10.28515625" bestFit="1" customWidth="1"/>
    <col min="7" max="7" width="16.42578125" bestFit="1" customWidth="1"/>
    <col min="8" max="8" width="15.28515625" customWidth="1"/>
  </cols>
  <sheetData>
    <row r="1" spans="1:8" ht="20.25">
      <c r="A1" s="38" t="s">
        <v>114</v>
      </c>
      <c r="B1" s="38"/>
      <c r="C1" s="38"/>
      <c r="D1" s="38"/>
      <c r="E1" s="38"/>
      <c r="F1" s="38"/>
      <c r="G1" s="38"/>
      <c r="H1" s="38"/>
    </row>
    <row r="2" spans="1:8" ht="25.5">
      <c r="A2" s="2" t="s">
        <v>115</v>
      </c>
      <c r="B2" s="28" t="s">
        <v>116</v>
      </c>
      <c r="C2" s="2" t="s">
        <v>117</v>
      </c>
      <c r="D2" s="2" t="s">
        <v>118</v>
      </c>
      <c r="E2" s="28" t="s">
        <v>119</v>
      </c>
      <c r="F2" s="2" t="s">
        <v>120</v>
      </c>
      <c r="G2" s="2" t="s">
        <v>26</v>
      </c>
      <c r="H2" s="2" t="s">
        <v>121</v>
      </c>
    </row>
    <row r="3" spans="1:8">
      <c r="A3" s="2" t="s">
        <v>122</v>
      </c>
      <c r="B3" s="29">
        <v>43454</v>
      </c>
      <c r="C3" s="2">
        <v>200</v>
      </c>
      <c r="D3" s="30">
        <f>B3+C3</f>
        <v>43654</v>
      </c>
      <c r="E3" s="31">
        <v>12</v>
      </c>
      <c r="F3" s="29" t="str">
        <f ca="1">IF(D3&lt;TODAY(),"VENCIDO",D3)</f>
        <v>VENCIDO</v>
      </c>
      <c r="G3" s="35" t="str">
        <f ca="1">IF(F3="VENCIDO","Retirar o produto",IF(F3-TODAY()&lt;=5,"TIPO E",IF(F3-TODAY()&lt;=10,"TIPO D",IF(F3-TODAY()&lt;=15,"TIPO C",IF(F3-TODAY()&lt;=20,"TIPO B","TIPO A")))))</f>
        <v>Retirar o produto</v>
      </c>
      <c r="H3" s="32">
        <f ca="1">IF(F3="VENCIDO",0,IF(G3="TIPO A",E3*($B$14+1),IF(G3="TIPO B",E3*($B$15+1),IF(G3="TIPO C",E3*($B$16+1),IF(G3="TIPO D",E3*($B$17+1),E3*($B$18+1))))))</f>
        <v>0</v>
      </c>
    </row>
    <row r="4" spans="1:8">
      <c r="A4" s="2" t="s">
        <v>123</v>
      </c>
      <c r="B4" s="29">
        <v>43455</v>
      </c>
      <c r="C4" s="2">
        <v>250</v>
      </c>
      <c r="D4" s="30">
        <f t="shared" ref="D4:D12" si="0">B4+C4</f>
        <v>43705</v>
      </c>
      <c r="E4" s="31">
        <v>23</v>
      </c>
      <c r="F4" s="29" t="str">
        <f t="shared" ref="F4:F12" ca="1" si="1">IF(D4&lt;TODAY(),"VENCIDO",D4)</f>
        <v>VENCIDO</v>
      </c>
      <c r="G4" s="35" t="str">
        <f t="shared" ref="G4:G12" ca="1" si="2">IF(F4="VENCIDO","Retirar o produto",IF(F4-TODAY()&lt;=5,"TIPO E",IF(F4-TODAY()&lt;=10,"TIPO D",IF(F4-TODAY()&lt;=15,"TIPO C",IF(F4-TODAY()&lt;=20,"TIPO B","TIPO A")))))</f>
        <v>Retirar o produto</v>
      </c>
      <c r="H4" s="32">
        <f t="shared" ref="H4:H12" ca="1" si="3">IF(F4="VENCIDO",0,IF(G4="TIPO A",E4*($B$14+1),IF(G4="TIPO B",E4*($B$15+1),IF(G4="TIPO C",E4*($B$16+1),IF(G4="TIPO D",E4*($B$17+1),E4*($B$18+1))))))</f>
        <v>0</v>
      </c>
    </row>
    <row r="5" spans="1:8">
      <c r="A5" s="2" t="s">
        <v>124</v>
      </c>
      <c r="B5" s="29">
        <v>43456</v>
      </c>
      <c r="C5" s="2">
        <v>170</v>
      </c>
      <c r="D5" s="30">
        <f t="shared" si="0"/>
        <v>43626</v>
      </c>
      <c r="E5" s="31">
        <v>34</v>
      </c>
      <c r="F5" s="29" t="str">
        <f t="shared" ca="1" si="1"/>
        <v>VENCIDO</v>
      </c>
      <c r="G5" s="35" t="str">
        <f t="shared" ca="1" si="2"/>
        <v>Retirar o produto</v>
      </c>
      <c r="H5" s="32">
        <f t="shared" ca="1" si="3"/>
        <v>0</v>
      </c>
    </row>
    <row r="6" spans="1:8">
      <c r="A6" s="2" t="s">
        <v>125</v>
      </c>
      <c r="B6" s="29">
        <v>43457</v>
      </c>
      <c r="C6" s="2">
        <v>245</v>
      </c>
      <c r="D6" s="30">
        <f t="shared" si="0"/>
        <v>43702</v>
      </c>
      <c r="E6" s="31">
        <v>45</v>
      </c>
      <c r="F6" s="29" t="str">
        <f t="shared" ca="1" si="1"/>
        <v>VENCIDO</v>
      </c>
      <c r="G6" s="35" t="str">
        <f t="shared" ca="1" si="2"/>
        <v>Retirar o produto</v>
      </c>
      <c r="H6" s="32">
        <f t="shared" ca="1" si="3"/>
        <v>0</v>
      </c>
    </row>
    <row r="7" spans="1:8">
      <c r="A7" s="2" t="s">
        <v>126</v>
      </c>
      <c r="B7" s="29">
        <v>43458</v>
      </c>
      <c r="C7" s="2">
        <v>160</v>
      </c>
      <c r="D7" s="30">
        <f t="shared" si="0"/>
        <v>43618</v>
      </c>
      <c r="E7" s="31">
        <v>43</v>
      </c>
      <c r="F7" s="29" t="str">
        <f t="shared" ca="1" si="1"/>
        <v>VENCIDO</v>
      </c>
      <c r="G7" s="35" t="str">
        <f t="shared" ca="1" si="2"/>
        <v>Retirar o produto</v>
      </c>
      <c r="H7" s="32">
        <f t="shared" ca="1" si="3"/>
        <v>0</v>
      </c>
    </row>
    <row r="8" spans="1:8">
      <c r="A8" s="2" t="s">
        <v>127</v>
      </c>
      <c r="B8" s="29">
        <v>43459</v>
      </c>
      <c r="C8" s="2">
        <v>360</v>
      </c>
      <c r="D8" s="30">
        <f t="shared" si="0"/>
        <v>43819</v>
      </c>
      <c r="E8" s="31">
        <v>21</v>
      </c>
      <c r="F8" s="29">
        <f t="shared" ca="1" si="1"/>
        <v>43819</v>
      </c>
      <c r="G8" s="35" t="str">
        <f t="shared" ca="1" si="2"/>
        <v>TIPO A</v>
      </c>
      <c r="H8" s="32">
        <f t="shared" ca="1" si="3"/>
        <v>29.82</v>
      </c>
    </row>
    <row r="9" spans="1:8">
      <c r="A9" s="2" t="s">
        <v>128</v>
      </c>
      <c r="B9" s="29">
        <v>43460</v>
      </c>
      <c r="C9" s="2">
        <v>165</v>
      </c>
      <c r="D9" s="30">
        <f t="shared" si="0"/>
        <v>43625</v>
      </c>
      <c r="E9" s="31">
        <v>8</v>
      </c>
      <c r="F9" s="29" t="str">
        <f t="shared" ca="1" si="1"/>
        <v>VENCIDO</v>
      </c>
      <c r="G9" s="35" t="str">
        <f t="shared" ca="1" si="2"/>
        <v>Retirar o produto</v>
      </c>
      <c r="H9" s="32">
        <f t="shared" ca="1" si="3"/>
        <v>0</v>
      </c>
    </row>
    <row r="10" spans="1:8">
      <c r="A10" s="2" t="s">
        <v>129</v>
      </c>
      <c r="B10" s="29">
        <v>43461</v>
      </c>
      <c r="C10" s="2">
        <v>239</v>
      </c>
      <c r="D10" s="30">
        <f t="shared" si="0"/>
        <v>43700</v>
      </c>
      <c r="E10" s="31">
        <v>4</v>
      </c>
      <c r="F10" s="29" t="str">
        <f t="shared" ca="1" si="1"/>
        <v>VENCIDO</v>
      </c>
      <c r="G10" s="35" t="str">
        <f t="shared" ca="1" si="2"/>
        <v>Retirar o produto</v>
      </c>
      <c r="H10" s="32">
        <f t="shared" ca="1" si="3"/>
        <v>0</v>
      </c>
    </row>
    <row r="11" spans="1:8">
      <c r="A11" s="2" t="s">
        <v>130</v>
      </c>
      <c r="B11" s="29">
        <v>43462</v>
      </c>
      <c r="C11" s="2">
        <v>105</v>
      </c>
      <c r="D11" s="30">
        <f t="shared" si="0"/>
        <v>43567</v>
      </c>
      <c r="E11" s="31">
        <v>3</v>
      </c>
      <c r="F11" s="29" t="str">
        <f t="shared" ca="1" si="1"/>
        <v>VENCIDO</v>
      </c>
      <c r="G11" s="35" t="str">
        <f t="shared" ca="1" si="2"/>
        <v>Retirar o produto</v>
      </c>
      <c r="H11" s="32">
        <f t="shared" ca="1" si="3"/>
        <v>0</v>
      </c>
    </row>
    <row r="12" spans="1:8">
      <c r="A12" s="2" t="s">
        <v>131</v>
      </c>
      <c r="B12" s="29">
        <v>43463</v>
      </c>
      <c r="C12" s="2">
        <v>250</v>
      </c>
      <c r="D12" s="30">
        <f t="shared" si="0"/>
        <v>43713</v>
      </c>
      <c r="E12" s="31">
        <v>8</v>
      </c>
      <c r="F12" s="29">
        <f t="shared" ca="1" si="1"/>
        <v>43713</v>
      </c>
      <c r="G12" s="35" t="str">
        <f t="shared" ca="1" si="2"/>
        <v>TIPO E</v>
      </c>
      <c r="H12" s="32">
        <f t="shared" ca="1" si="3"/>
        <v>8.16</v>
      </c>
    </row>
    <row r="14" spans="1:8">
      <c r="A14" s="2" t="s">
        <v>132</v>
      </c>
      <c r="B14" s="6">
        <v>0.42</v>
      </c>
      <c r="F14" s="39" t="s">
        <v>99</v>
      </c>
      <c r="G14" s="40"/>
    </row>
    <row r="15" spans="1:8" ht="15">
      <c r="A15" s="2" t="s">
        <v>133</v>
      </c>
      <c r="B15" s="6">
        <v>0.3</v>
      </c>
      <c r="F15" s="2" t="s">
        <v>132</v>
      </c>
      <c r="G15" s="33">
        <f ca="1">SUMIF(G3:G12,"TIPO A",H3:H12)</f>
        <v>29.82</v>
      </c>
    </row>
    <row r="16" spans="1:8" ht="15">
      <c r="A16" s="2" t="s">
        <v>134</v>
      </c>
      <c r="B16" s="6">
        <v>0.2</v>
      </c>
      <c r="F16" s="2" t="s">
        <v>133</v>
      </c>
      <c r="G16" s="33">
        <f ca="1">SUMIF(G3:G12,"TIPO B",H3:H12)</f>
        <v>0</v>
      </c>
    </row>
    <row r="17" spans="1:7" ht="15">
      <c r="A17" s="2" t="s">
        <v>135</v>
      </c>
      <c r="B17" s="6">
        <v>0.1</v>
      </c>
      <c r="F17" s="2" t="s">
        <v>134</v>
      </c>
      <c r="G17" s="33">
        <f ca="1">SUMIF(G3:G12,"TIPO C",H3:H12)</f>
        <v>0</v>
      </c>
    </row>
    <row r="18" spans="1:7" ht="15">
      <c r="A18" s="2" t="s">
        <v>136</v>
      </c>
      <c r="B18" s="6">
        <v>0.02</v>
      </c>
      <c r="F18" s="2" t="s">
        <v>135</v>
      </c>
      <c r="G18" s="33">
        <f ca="1">SUMIF(G3:G12,"TIPO D",H3:H12)</f>
        <v>0</v>
      </c>
    </row>
    <row r="19" spans="1:7" ht="15">
      <c r="F19" s="2" t="s">
        <v>136</v>
      </c>
      <c r="G19" s="33">
        <f ca="1">SUMIF(G3:G12,"TIPO E",H3:H12)</f>
        <v>8.16</v>
      </c>
    </row>
    <row r="20" spans="1:7">
      <c r="A20" s="8" t="s">
        <v>137</v>
      </c>
    </row>
    <row r="21" spans="1:7">
      <c r="A21" t="s">
        <v>120</v>
      </c>
      <c r="B21" t="s">
        <v>138</v>
      </c>
    </row>
    <row r="22" spans="1:7">
      <c r="A22" t="s">
        <v>26</v>
      </c>
      <c r="B22" t="s">
        <v>139</v>
      </c>
    </row>
    <row r="23" spans="1:7">
      <c r="B23" t="s">
        <v>140</v>
      </c>
    </row>
    <row r="25" spans="1:7">
      <c r="A25" t="s">
        <v>3</v>
      </c>
      <c r="B25" t="s">
        <v>141</v>
      </c>
    </row>
  </sheetData>
  <mergeCells count="2">
    <mergeCell ref="A1:H1"/>
    <mergeCell ref="F14:G14"/>
  </mergeCells>
  <phoneticPr fontId="4" type="noConversion"/>
  <conditionalFormatting sqref="F1:F1048576">
    <cfRule type="cellIs" dxfId="0" priority="1" operator="equal">
      <formula>"VENCIDO"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UNOPEC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UNOPEC</dc:creator>
  <cp:keywords/>
  <dc:description/>
  <cp:lastModifiedBy>RAFAEL NUNES DE BRITO</cp:lastModifiedBy>
  <cp:revision/>
  <dcterms:created xsi:type="dcterms:W3CDTF">2004-09-16T21:57:24Z</dcterms:created>
  <dcterms:modified xsi:type="dcterms:W3CDTF">2019-09-04T18:37:18Z</dcterms:modified>
  <cp:category/>
  <cp:contentStatus/>
</cp:coreProperties>
</file>