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YLD\K - Digestive\"/>
    </mc:Choice>
  </mc:AlternateContent>
  <xr:revisionPtr revIDLastSave="0" documentId="8_{7E34E14D-4F49-4746-85CF-9C0D7E41413B}" xr6:coauthVersionLast="47" xr6:coauthVersionMax="47" xr10:uidLastSave="{00000000-0000-0000-0000-000000000000}"/>
  <bookViews>
    <workbookView xWindow="-110" yWindow="-110" windowWidth="19420" windowHeight="10300" firstSheet="3" activeTab="3" xr2:uid="{59938B5E-1255-40DC-A34A-B9B70621D587}"/>
  </bookViews>
  <sheets>
    <sheet name="Readme" sheetId="1" r:id="rId1"/>
    <sheet name="LitReview Summary" sheetId="24" r:id="rId2"/>
    <sheet name="LitReview Select" sheetId="17" r:id="rId3"/>
    <sheet name="Extraction Form" sheetId="9" r:id="rId4"/>
    <sheet name="GBD" sheetId="20" r:id="rId5"/>
    <sheet name="TBD" sheetId="21" r:id="rId6"/>
    <sheet name="YLD_cal" sheetId="18" r:id="rId7"/>
    <sheet name="IPOP_K4" sheetId="28" r:id="rId8"/>
    <sheet name="YLD" sheetId="27" r:id="rId9"/>
  </sheets>
  <definedNames>
    <definedName name="_1_0">#REF!</definedName>
    <definedName name="_2_0">#REF!</definedName>
    <definedName name="_3_0DEA_ST">#REF!</definedName>
    <definedName name="_4_0INCB_STAN">#REF!</definedName>
    <definedName name="_5_0OLDC">#REF!</definedName>
    <definedName name="_6_0TEXT">#REF!</definedName>
    <definedName name="Agewt">#REF!</definedName>
    <definedName name="Analyst">#REF!</definedName>
    <definedName name="Beta">#REF!</definedName>
    <definedName name="BiggestAmount">#REF!</definedName>
    <definedName name="BplusR">#REF!</definedName>
    <definedName name="CAH">#REF!</definedName>
    <definedName name="CAL">#REF!</definedName>
    <definedName name="CAR">#REF!</definedName>
    <definedName name="CAS">#REF!</definedName>
    <definedName name="CAT">#REF!</definedName>
    <definedName name="CATEGORY">#REF!</definedName>
    <definedName name="COC">#REF!</definedName>
    <definedName name="COD">#REF!</definedName>
    <definedName name="COL">#REF!</definedName>
    <definedName name="CON">#REF!</definedName>
    <definedName name="Const">#REF!</definedName>
    <definedName name="COS">#REF!</definedName>
    <definedName name="Date">#REF!</definedName>
    <definedName name="DEA_STAND">#REF!</definedName>
    <definedName name="DEP">#REF!</definedName>
    <definedName name="DRUGCODE">#REF!</definedName>
    <definedName name="FEN">#REF!</definedName>
    <definedName name="GROUP">#REF!</definedName>
    <definedName name="GROUPDR">#REF!</definedName>
    <definedName name="HAL">#REF!</definedName>
    <definedName name="HER">#REF!</definedName>
    <definedName name="IDX_SR">#REF!</definedName>
    <definedName name="Inc">#REF!</definedName>
    <definedName name="INCB_STAND_F">#REF!</definedName>
    <definedName name="INCB_STAND_T">#REF!</definedName>
    <definedName name="KHA">#REF!</definedName>
    <definedName name="LSD">#REF!</definedName>
    <definedName name="Macro1">#REF!</definedName>
    <definedName name="Macro14">#REF!</definedName>
    <definedName name="Macro16">#REF!</definedName>
    <definedName name="Macro2">#REF!</definedName>
    <definedName name="Macro3">#REF!</definedName>
    <definedName name="Macro7">#REF!</definedName>
    <definedName name="MET">#REF!</definedName>
    <definedName name="MOR">#REF!</definedName>
    <definedName name="NA">#REF!</definedName>
    <definedName name="NAR">#REF!</definedName>
    <definedName name="NEW">#REF!</definedName>
    <definedName name="OLDCODE">#REF!</definedName>
    <definedName name="OPI">#REF!</definedName>
    <definedName name="OPL">#REF!</definedName>
    <definedName name="OPO">#REF!</definedName>
    <definedName name="OPP">#REF!</definedName>
    <definedName name="OPS">#REF!</definedName>
    <definedName name="P1_">#REF!</definedName>
    <definedName name="P2_">#REF!</definedName>
    <definedName name="P3_">#REF!</definedName>
    <definedName name="P4_">#REF!</definedName>
    <definedName name="P5_">#REF!</definedName>
    <definedName name="P6_">#REF!</definedName>
    <definedName name="PCP">#REF!</definedName>
    <definedName name="PEM">#REF!</definedName>
    <definedName name="Pop">#REF!</definedName>
    <definedName name="PROV">#REF!</definedName>
    <definedName name="PSY">#REF!</definedName>
    <definedName name="Rate">#REF!</definedName>
    <definedName name="S1_">#REF!</definedName>
    <definedName name="S2_">#REF!</definedName>
    <definedName name="S3_">#REF!</definedName>
    <definedName name="S4_">#REF!</definedName>
    <definedName name="Seifa_analyst">#REF!</definedName>
    <definedName name="Seifa_date">#REF!</definedName>
    <definedName name="Seifa_status">#REF!</definedName>
    <definedName name="State_date">#REF!</definedName>
    <definedName name="States_analyst">#REF!</definedName>
    <definedName name="States_date">#REF!</definedName>
    <definedName name="States_status">#REF!</definedName>
    <definedName name="Status">#REF!</definedName>
    <definedName name="STI">#REF!</definedName>
    <definedName name="SYN">#REF!</definedName>
    <definedName name="TEXT_SR">#REF!</definedName>
    <definedName name="UDE">#REF!</definedName>
    <definedName name="UHA">#REF!</definedName>
    <definedName name="UOP">#REF!</definedName>
    <definedName name="UST">#REF!</definedName>
    <definedName name="USY">#REF!</definedName>
    <definedName name="wdr12_mortalit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18" l="1"/>
  <c r="D63" i="18"/>
  <c r="E63" i="18" s="1"/>
  <c r="D64" i="18"/>
  <c r="D65" i="18"/>
  <c r="G65" i="18" s="1"/>
  <c r="D89" i="18" s="1"/>
  <c r="E89" i="18" s="1"/>
  <c r="D66" i="18"/>
  <c r="D67" i="18"/>
  <c r="D68" i="18"/>
  <c r="D69" i="18"/>
  <c r="G69" i="18" s="1"/>
  <c r="D93" i="18" s="1"/>
  <c r="E93" i="18" s="1"/>
  <c r="D70" i="18"/>
  <c r="D62" i="18"/>
  <c r="D53" i="18"/>
  <c r="D54" i="18"/>
  <c r="D55" i="18"/>
  <c r="D56" i="18"/>
  <c r="D57" i="18"/>
  <c r="D58" i="18"/>
  <c r="D59" i="18"/>
  <c r="E59" i="18" s="1"/>
  <c r="D60" i="18"/>
  <c r="E60" i="18" s="1"/>
  <c r="D52" i="18"/>
  <c r="E52" i="18" s="1"/>
  <c r="D33" i="18"/>
  <c r="C104" i="18"/>
  <c r="C97" i="18"/>
  <c r="C98" i="18"/>
  <c r="C99" i="18"/>
  <c r="C100" i="18"/>
  <c r="C101" i="18"/>
  <c r="C102" i="18"/>
  <c r="C103" i="18"/>
  <c r="C96" i="18"/>
  <c r="C87" i="18"/>
  <c r="C88" i="18"/>
  <c r="C89" i="18"/>
  <c r="C90" i="18"/>
  <c r="C91" i="18"/>
  <c r="C92" i="18"/>
  <c r="C93" i="18"/>
  <c r="C94" i="18"/>
  <c r="C86" i="18"/>
  <c r="C77" i="18"/>
  <c r="C78" i="18"/>
  <c r="C79" i="18"/>
  <c r="C80" i="18"/>
  <c r="C81" i="18"/>
  <c r="C82" i="18"/>
  <c r="C83" i="18"/>
  <c r="C84" i="18"/>
  <c r="C76" i="18"/>
  <c r="G63" i="18"/>
  <c r="D87" i="18" s="1"/>
  <c r="E87" i="18" s="1"/>
  <c r="G64" i="18"/>
  <c r="D88" i="18" s="1"/>
  <c r="E88" i="18" s="1"/>
  <c r="G67" i="18"/>
  <c r="D91" i="18" s="1"/>
  <c r="E91" i="18" s="1"/>
  <c r="G62" i="18"/>
  <c r="D86" i="18" s="1"/>
  <c r="E86" i="18" s="1"/>
  <c r="G53" i="18"/>
  <c r="D77" i="18" s="1"/>
  <c r="G54" i="18"/>
  <c r="D78" i="18" s="1"/>
  <c r="E78" i="18" s="1"/>
  <c r="G55" i="18"/>
  <c r="D79" i="18" s="1"/>
  <c r="G56" i="18"/>
  <c r="D80" i="18" s="1"/>
  <c r="G57" i="18"/>
  <c r="D81" i="18" s="1"/>
  <c r="G58" i="18"/>
  <c r="D82" i="18" s="1"/>
  <c r="E66" i="18"/>
  <c r="E67" i="18"/>
  <c r="E68" i="18"/>
  <c r="E69" i="18"/>
  <c r="E62" i="18"/>
  <c r="E53" i="18"/>
  <c r="E54" i="18"/>
  <c r="E55" i="18"/>
  <c r="E56" i="18"/>
  <c r="E57" i="18"/>
  <c r="E58" i="18"/>
  <c r="F53" i="18"/>
  <c r="F54" i="18"/>
  <c r="F55" i="18"/>
  <c r="F56" i="18"/>
  <c r="F57" i="18"/>
  <c r="F58" i="18"/>
  <c r="F59" i="18"/>
  <c r="F60" i="18"/>
  <c r="F62" i="18"/>
  <c r="F63" i="18"/>
  <c r="F64" i="18"/>
  <c r="F65" i="18"/>
  <c r="F66" i="18"/>
  <c r="F67" i="18"/>
  <c r="F68" i="18"/>
  <c r="F69" i="18"/>
  <c r="F70" i="18"/>
  <c r="F52" i="18"/>
  <c r="E64" i="18"/>
  <c r="G66" i="18"/>
  <c r="D90" i="18" s="1"/>
  <c r="E90" i="18" s="1"/>
  <c r="G68" i="18"/>
  <c r="D92" i="18" s="1"/>
  <c r="E92" i="18" s="1"/>
  <c r="C63" i="18"/>
  <c r="C64" i="18"/>
  <c r="C65" i="18"/>
  <c r="C66" i="18"/>
  <c r="C67" i="18"/>
  <c r="C68" i="18"/>
  <c r="C69" i="18"/>
  <c r="C70" i="18"/>
  <c r="C62" i="18"/>
  <c r="C52" i="18" a="1"/>
  <c r="C52" i="18" s="1"/>
  <c r="H16" i="18"/>
  <c r="G16" i="18"/>
  <c r="F16" i="18"/>
  <c r="E16" i="18"/>
  <c r="D16" i="18"/>
  <c r="C16" i="18"/>
  <c r="B16" i="18"/>
  <c r="E10" i="21"/>
  <c r="E8" i="21"/>
  <c r="D101" i="18" l="1"/>
  <c r="E101" i="18" s="1"/>
  <c r="G60" i="18"/>
  <c r="D84" i="18" s="1"/>
  <c r="G59" i="18"/>
  <c r="D83" i="18" s="1"/>
  <c r="E83" i="18" s="1"/>
  <c r="G52" i="18"/>
  <c r="D76" i="18" s="1"/>
  <c r="D100" i="18"/>
  <c r="E100" i="18" s="1"/>
  <c r="E80" i="18"/>
  <c r="E76" i="18"/>
  <c r="D96" i="18"/>
  <c r="E96" i="18" s="1"/>
  <c r="E79" i="18"/>
  <c r="D99" i="18"/>
  <c r="E99" i="18" s="1"/>
  <c r="E77" i="18"/>
  <c r="D97" i="18"/>
  <c r="E97" i="18" s="1"/>
  <c r="E84" i="18"/>
  <c r="D104" i="18"/>
  <c r="E104" i="18" s="1"/>
  <c r="D103" i="18"/>
  <c r="E103" i="18" s="1"/>
  <c r="E82" i="18"/>
  <c r="D102" i="18"/>
  <c r="E102" i="18" s="1"/>
  <c r="D98" i="18"/>
  <c r="E98" i="18" s="1"/>
  <c r="E81" i="18"/>
  <c r="G70" i="18"/>
  <c r="D94" i="18" s="1"/>
  <c r="E94" i="18" s="1"/>
  <c r="E70" i="18"/>
  <c r="E65" i="18"/>
  <c r="R45" i="27"/>
  <c r="G121" i="27"/>
  <c r="G120" i="27"/>
  <c r="G119" i="27"/>
  <c r="G118" i="27"/>
  <c r="G117" i="27"/>
  <c r="G116" i="27"/>
  <c r="G115" i="27"/>
  <c r="G114" i="27"/>
  <c r="G110" i="27"/>
  <c r="G109" i="27"/>
  <c r="G108" i="27"/>
  <c r="G107" i="27"/>
  <c r="G106" i="27"/>
  <c r="G105" i="27"/>
  <c r="G104" i="27"/>
  <c r="G103" i="27"/>
  <c r="C93" i="27"/>
  <c r="C92" i="27"/>
  <c r="C94" i="27" s="1"/>
  <c r="G88" i="27"/>
  <c r="E121" i="27" s="1"/>
  <c r="F88" i="27"/>
  <c r="E110" i="27" s="1"/>
  <c r="E88" i="27"/>
  <c r="P121" i="27" s="1"/>
  <c r="D88" i="27"/>
  <c r="P110" i="27" s="1"/>
  <c r="C88" i="27"/>
  <c r="D121" i="27" s="1"/>
  <c r="C121" i="27" s="1"/>
  <c r="B88" i="27"/>
  <c r="D110" i="27" s="1"/>
  <c r="G87" i="27"/>
  <c r="E120" i="27" s="1"/>
  <c r="F87" i="27"/>
  <c r="E109" i="27" s="1"/>
  <c r="E87" i="27"/>
  <c r="D87" i="27"/>
  <c r="P109" i="27" s="1"/>
  <c r="C87" i="27"/>
  <c r="D120" i="27" s="1"/>
  <c r="B87" i="27"/>
  <c r="D109" i="27" s="1"/>
  <c r="G86" i="27"/>
  <c r="E119" i="27" s="1"/>
  <c r="F86" i="27"/>
  <c r="E108" i="27" s="1"/>
  <c r="E86" i="27"/>
  <c r="D86" i="27"/>
  <c r="C86" i="27"/>
  <c r="D119" i="27" s="1"/>
  <c r="B86" i="27"/>
  <c r="D108" i="27" s="1"/>
  <c r="G85" i="27"/>
  <c r="E118" i="27" s="1"/>
  <c r="F85" i="27"/>
  <c r="E107" i="27" s="1"/>
  <c r="E85" i="27"/>
  <c r="P118" i="27" s="1"/>
  <c r="Q118" i="27" s="1"/>
  <c r="D85" i="27"/>
  <c r="P107" i="27" s="1"/>
  <c r="Q107" i="27" s="1"/>
  <c r="C85" i="27"/>
  <c r="D118" i="27" s="1"/>
  <c r="C118" i="27" s="1"/>
  <c r="B85" i="27"/>
  <c r="D107" i="27" s="1"/>
  <c r="C107" i="27" s="1"/>
  <c r="G84" i="27"/>
  <c r="E117" i="27" s="1"/>
  <c r="F84" i="27"/>
  <c r="E106" i="27" s="1"/>
  <c r="E84" i="27"/>
  <c r="P117" i="27" s="1"/>
  <c r="D84" i="27"/>
  <c r="P106" i="27" s="1"/>
  <c r="C84" i="27"/>
  <c r="D117" i="27" s="1"/>
  <c r="B84" i="27"/>
  <c r="D106" i="27" s="1"/>
  <c r="C106" i="27" s="1"/>
  <c r="G83" i="27"/>
  <c r="E116" i="27" s="1"/>
  <c r="F83" i="27"/>
  <c r="E105" i="27" s="1"/>
  <c r="E83" i="27"/>
  <c r="D83" i="27"/>
  <c r="P105" i="27" s="1"/>
  <c r="C83" i="27"/>
  <c r="D116" i="27" s="1"/>
  <c r="B83" i="27"/>
  <c r="D105" i="27" s="1"/>
  <c r="G82" i="27"/>
  <c r="E115" i="27" s="1"/>
  <c r="F82" i="27"/>
  <c r="E104" i="27" s="1"/>
  <c r="E82" i="27"/>
  <c r="D82" i="27"/>
  <c r="C82" i="27"/>
  <c r="D115" i="27" s="1"/>
  <c r="B82" i="27"/>
  <c r="D104" i="27" s="1"/>
  <c r="G81" i="27"/>
  <c r="E114" i="27" s="1"/>
  <c r="F81" i="27"/>
  <c r="E103" i="27" s="1"/>
  <c r="E81" i="27"/>
  <c r="P114" i="27" s="1"/>
  <c r="Q114" i="27" s="1"/>
  <c r="D81" i="27"/>
  <c r="P103" i="27" s="1"/>
  <c r="Q103" i="27" s="1"/>
  <c r="C81" i="27"/>
  <c r="D114" i="27" s="1"/>
  <c r="C114" i="27" s="1"/>
  <c r="B81" i="27"/>
  <c r="D103" i="27" s="1"/>
  <c r="C103" i="27" s="1"/>
  <c r="Q61" i="27"/>
  <c r="Q60" i="27"/>
  <c r="Q59" i="27"/>
  <c r="Q58" i="27"/>
  <c r="Q57" i="27"/>
  <c r="Q56" i="27"/>
  <c r="Q55" i="27"/>
  <c r="Q54" i="27"/>
  <c r="W50" i="27"/>
  <c r="V50" i="27"/>
  <c r="D50" i="27"/>
  <c r="C50" i="27"/>
  <c r="S49" i="27"/>
  <c r="R49" i="27"/>
  <c r="D49" i="27"/>
  <c r="C49" i="27"/>
  <c r="AH49" i="27"/>
  <c r="S48" i="27"/>
  <c r="R48" i="27"/>
  <c r="D48" i="27"/>
  <c r="C48" i="27"/>
  <c r="AH48" i="27"/>
  <c r="AG47" i="27"/>
  <c r="S47" i="27"/>
  <c r="R47" i="27"/>
  <c r="D47" i="27"/>
  <c r="C47" i="27"/>
  <c r="AH46" i="27"/>
  <c r="AG46" i="27"/>
  <c r="S46" i="27"/>
  <c r="R46" i="27"/>
  <c r="R50" i="27" s="1"/>
  <c r="R51" i="27" s="1"/>
  <c r="D46" i="27"/>
  <c r="C46" i="27"/>
  <c r="AH45" i="27"/>
  <c r="S45" i="27"/>
  <c r="D45" i="27"/>
  <c r="C45" i="27"/>
  <c r="S44" i="27"/>
  <c r="R44" i="27"/>
  <c r="D44" i="27"/>
  <c r="C44" i="27"/>
  <c r="S43" i="27"/>
  <c r="S50" i="27" s="1"/>
  <c r="S51" i="27" s="1"/>
  <c r="R43" i="27"/>
  <c r="D39" i="27"/>
  <c r="R39" i="27"/>
  <c r="D38" i="27"/>
  <c r="C38" i="27"/>
  <c r="D37" i="27"/>
  <c r="R37" i="27"/>
  <c r="D36" i="27"/>
  <c r="C36" i="27"/>
  <c r="D35" i="27"/>
  <c r="R35" i="27"/>
  <c r="C35" i="27"/>
  <c r="S34" i="27"/>
  <c r="R34" i="27"/>
  <c r="D34" i="27"/>
  <c r="C34" i="27"/>
  <c r="W30" i="27"/>
  <c r="V30" i="27"/>
  <c r="X30" i="27" s="1"/>
  <c r="P104" i="27" l="1"/>
  <c r="S39" i="27"/>
  <c r="W39" i="27" s="1"/>
  <c r="P115" i="27"/>
  <c r="S36" i="27"/>
  <c r="O46" i="27" s="1"/>
  <c r="O57" i="27" s="1"/>
  <c r="S57" i="27" s="1"/>
  <c r="C39" i="27"/>
  <c r="R36" i="27"/>
  <c r="N46" i="27" s="1"/>
  <c r="N57" i="27" s="1"/>
  <c r="R57" i="27" s="1"/>
  <c r="AG45" i="27"/>
  <c r="N45" i="27" s="1"/>
  <c r="N56" i="27" s="1"/>
  <c r="R56" i="27" s="1"/>
  <c r="C104" i="27"/>
  <c r="C119" i="27"/>
  <c r="P108" i="27"/>
  <c r="P119" i="27"/>
  <c r="S37" i="27"/>
  <c r="C37" i="27"/>
  <c r="R38" i="27"/>
  <c r="P116" i="27"/>
  <c r="O116" i="27" s="1"/>
  <c r="P120" i="27"/>
  <c r="Q120" i="27" s="1"/>
  <c r="S38" i="27"/>
  <c r="O48" i="27" s="1"/>
  <c r="O59" i="27" s="1"/>
  <c r="S59" i="27" s="1"/>
  <c r="AC51" i="27"/>
  <c r="AG44" i="27"/>
  <c r="N44" i="27" s="1"/>
  <c r="S35" i="27"/>
  <c r="W35" i="27" s="1"/>
  <c r="V35" i="27" s="1"/>
  <c r="AD51" i="27"/>
  <c r="AH44" i="27"/>
  <c r="AG49" i="27"/>
  <c r="B111" i="27"/>
  <c r="B122" i="27"/>
  <c r="P39" i="27"/>
  <c r="N47" i="27"/>
  <c r="N58" i="27" s="1"/>
  <c r="R58" i="27" s="1"/>
  <c r="AG48" i="27"/>
  <c r="O44" i="27"/>
  <c r="O55" i="27" s="1"/>
  <c r="S55" i="27" s="1"/>
  <c r="C109" i="27"/>
  <c r="C115" i="27"/>
  <c r="C105" i="27"/>
  <c r="C108" i="27"/>
  <c r="C116" i="27"/>
  <c r="K116" i="27" s="1"/>
  <c r="V39" i="27"/>
  <c r="Q106" i="27"/>
  <c r="Q121" i="27"/>
  <c r="C117" i="27"/>
  <c r="K119" i="27"/>
  <c r="Q105" i="27"/>
  <c r="O105" i="27"/>
  <c r="Q109" i="27"/>
  <c r="C120" i="27"/>
  <c r="K121" i="27"/>
  <c r="H121" i="27"/>
  <c r="M121" i="27"/>
  <c r="Q104" i="27"/>
  <c r="O104" i="27"/>
  <c r="Q108" i="27"/>
  <c r="F117" i="27"/>
  <c r="O117" i="27" s="1"/>
  <c r="F110" i="27"/>
  <c r="F118" i="27"/>
  <c r="F103" i="27"/>
  <c r="M103" i="27" s="1"/>
  <c r="F119" i="27"/>
  <c r="O119" i="27" s="1"/>
  <c r="F104" i="27"/>
  <c r="F109" i="27"/>
  <c r="O109" i="27" s="1"/>
  <c r="F120" i="27"/>
  <c r="O120" i="27" s="1"/>
  <c r="F105" i="27"/>
  <c r="F121" i="27"/>
  <c r="O121" i="27" s="1"/>
  <c r="F106" i="27"/>
  <c r="O106" i="27" s="1"/>
  <c r="F114" i="27"/>
  <c r="F107" i="27"/>
  <c r="K107" i="27" s="1"/>
  <c r="F116" i="27"/>
  <c r="H116" i="27" s="1"/>
  <c r="F115" i="27"/>
  <c r="F108" i="27"/>
  <c r="O108" i="27" s="1"/>
  <c r="O110" i="27"/>
  <c r="C122" i="27"/>
  <c r="D122" i="27" s="1"/>
  <c r="K114" i="27"/>
  <c r="M114" i="27"/>
  <c r="H114" i="27"/>
  <c r="P122" i="27"/>
  <c r="Q122" i="27" s="1"/>
  <c r="Q115" i="27"/>
  <c r="M118" i="27"/>
  <c r="K118" i="27"/>
  <c r="H118" i="27"/>
  <c r="Q119" i="27"/>
  <c r="H105" i="27"/>
  <c r="M105" i="27"/>
  <c r="K105" i="27"/>
  <c r="C110" i="27"/>
  <c r="K106" i="27"/>
  <c r="H106" i="27"/>
  <c r="M106" i="27"/>
  <c r="O118" i="27"/>
  <c r="AG43" i="27"/>
  <c r="Q110" i="27"/>
  <c r="Q117" i="27"/>
  <c r="W34" i="27"/>
  <c r="V34" i="27" s="1"/>
  <c r="W36" i="27"/>
  <c r="V36" i="27" s="1"/>
  <c r="W37" i="27"/>
  <c r="V37" i="27" s="1"/>
  <c r="W38" i="27"/>
  <c r="V38" i="27" s="1"/>
  <c r="AH43" i="27"/>
  <c r="AH47" i="27"/>
  <c r="O107" i="27"/>
  <c r="O114" i="27"/>
  <c r="P111" i="27"/>
  <c r="Q111" i="27" s="1"/>
  <c r="Q116" i="27" l="1"/>
  <c r="H104" i="27"/>
  <c r="O45" i="27"/>
  <c r="O56" i="27" s="1"/>
  <c r="S56" i="27" s="1"/>
  <c r="O47" i="27"/>
  <c r="O58" i="27" s="1"/>
  <c r="S58" i="27" s="1"/>
  <c r="M115" i="27"/>
  <c r="N115" i="27" s="1"/>
  <c r="N55" i="27"/>
  <c r="R55" i="27" s="1"/>
  <c r="AG50" i="27"/>
  <c r="N48" i="27"/>
  <c r="N59" i="27" s="1"/>
  <c r="R59" i="27" s="1"/>
  <c r="B142" i="27"/>
  <c r="I116" i="27"/>
  <c r="B130" i="27"/>
  <c r="I104" i="27"/>
  <c r="D133" i="27"/>
  <c r="L107" i="27"/>
  <c r="N103" i="27"/>
  <c r="F129" i="27"/>
  <c r="D145" i="27"/>
  <c r="L119" i="27"/>
  <c r="AH50" i="27"/>
  <c r="L118" i="27"/>
  <c r="D144" i="27"/>
  <c r="D147" i="27"/>
  <c r="L121" i="27"/>
  <c r="M109" i="27"/>
  <c r="H108" i="27"/>
  <c r="M119" i="27"/>
  <c r="O103" i="27"/>
  <c r="O111" i="27" s="1"/>
  <c r="H109" i="27"/>
  <c r="L114" i="27"/>
  <c r="D140" i="27"/>
  <c r="M116" i="27"/>
  <c r="M110" i="27"/>
  <c r="K110" i="27"/>
  <c r="H110" i="27"/>
  <c r="N118" i="27"/>
  <c r="F144" i="27"/>
  <c r="H103" i="27"/>
  <c r="H120" i="27"/>
  <c r="M120" i="27"/>
  <c r="K120" i="27"/>
  <c r="K104" i="27"/>
  <c r="K108" i="27"/>
  <c r="H119" i="27"/>
  <c r="F147" i="27"/>
  <c r="N121" i="27"/>
  <c r="K109" i="27"/>
  <c r="F132" i="27"/>
  <c r="N106" i="27"/>
  <c r="D131" i="27"/>
  <c r="L105" i="27"/>
  <c r="O115" i="27"/>
  <c r="O122" i="27" s="1"/>
  <c r="M107" i="27"/>
  <c r="K103" i="27"/>
  <c r="M104" i="27"/>
  <c r="M108" i="27"/>
  <c r="M117" i="27"/>
  <c r="M122" i="27" s="1"/>
  <c r="K117" i="27"/>
  <c r="H117" i="27"/>
  <c r="L116" i="27"/>
  <c r="D142" i="27"/>
  <c r="B144" i="27"/>
  <c r="I118" i="27"/>
  <c r="I106" i="27"/>
  <c r="B132" i="27"/>
  <c r="N105" i="27"/>
  <c r="F131" i="27"/>
  <c r="H107" i="27"/>
  <c r="C111" i="27"/>
  <c r="D111" i="27" s="1"/>
  <c r="H115" i="27"/>
  <c r="D132" i="27"/>
  <c r="L106" i="27"/>
  <c r="I105" i="27"/>
  <c r="B131" i="27"/>
  <c r="K115" i="27"/>
  <c r="K122" i="27" s="1"/>
  <c r="O49" i="27"/>
  <c r="O60" i="27" s="1"/>
  <c r="S60" i="27" s="1"/>
  <c r="F140" i="27"/>
  <c r="N114" i="27"/>
  <c r="I121" i="27"/>
  <c r="B147" i="27"/>
  <c r="B140" i="27"/>
  <c r="I114" i="27"/>
  <c r="B11" i="18"/>
  <c r="F141" i="27" l="1"/>
  <c r="O43" i="27"/>
  <c r="N49" i="27"/>
  <c r="N60" i="27" s="1"/>
  <c r="R60" i="27" s="1"/>
  <c r="N43" i="27"/>
  <c r="D148" i="27"/>
  <c r="L122" i="27"/>
  <c r="F148" i="27"/>
  <c r="N122" i="27"/>
  <c r="F134" i="27"/>
  <c r="N108" i="27"/>
  <c r="N120" i="27"/>
  <c r="F146" i="27"/>
  <c r="N116" i="27"/>
  <c r="F142" i="27"/>
  <c r="F145" i="27"/>
  <c r="N119" i="27"/>
  <c r="F130" i="27"/>
  <c r="N104" i="27"/>
  <c r="D135" i="27"/>
  <c r="L109" i="27"/>
  <c r="B146" i="27"/>
  <c r="I120" i="27"/>
  <c r="I108" i="27"/>
  <c r="B134" i="27"/>
  <c r="B141" i="27"/>
  <c r="I115" i="27"/>
  <c r="K111" i="27"/>
  <c r="D129" i="27"/>
  <c r="L103" i="27"/>
  <c r="H111" i="27"/>
  <c r="B129" i="27"/>
  <c r="I103" i="27"/>
  <c r="N109" i="27"/>
  <c r="F135" i="27"/>
  <c r="M111" i="27"/>
  <c r="N110" i="27"/>
  <c r="F136" i="27"/>
  <c r="H122" i="27"/>
  <c r="F133" i="27"/>
  <c r="N107" i="27"/>
  <c r="D146" i="27"/>
  <c r="L120" i="27"/>
  <c r="B133" i="27"/>
  <c r="I107" i="27"/>
  <c r="I119" i="27"/>
  <c r="B145" i="27"/>
  <c r="B135" i="27"/>
  <c r="I109" i="27"/>
  <c r="N117" i="27"/>
  <c r="F143" i="27"/>
  <c r="L115" i="27"/>
  <c r="D141" i="27"/>
  <c r="B143" i="27"/>
  <c r="I117" i="27"/>
  <c r="L108" i="27"/>
  <c r="D134" i="27"/>
  <c r="B136" i="27"/>
  <c r="I110" i="27"/>
  <c r="O54" i="27"/>
  <c r="S54" i="27" s="1"/>
  <c r="O50" i="27"/>
  <c r="O61" i="27" s="1"/>
  <c r="S61" i="27" s="1"/>
  <c r="D143" i="27"/>
  <c r="L117" i="27"/>
  <c r="D130" i="27"/>
  <c r="L104" i="27"/>
  <c r="D136" i="27"/>
  <c r="L110" i="27"/>
  <c r="N54" i="27" l="1"/>
  <c r="R54" i="27" s="1"/>
  <c r="N50" i="27"/>
  <c r="N61" i="27" s="1"/>
  <c r="R61" i="27" s="1"/>
  <c r="F137" i="27"/>
  <c r="N111" i="27"/>
  <c r="L111" i="27"/>
  <c r="D137" i="27"/>
  <c r="B148" i="27"/>
  <c r="I122" i="27"/>
  <c r="I111" i="27"/>
  <c r="B137"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<sst xmlns="http://schemas.openxmlformats.org/spreadsheetml/2006/main" count="953" uniqueCount="551">
  <si>
    <t>แนวทางการกรอกข้อมูลใน worksheet  เพื่อใช้สำหรับการประมาณค่า YLD</t>
  </si>
  <si>
    <t>องค์ประกอบของ worksheet ดังนี้</t>
  </si>
  <si>
    <t xml:space="preserve">หัวข้อ </t>
  </si>
  <si>
    <t xml:space="preserve">สรุป </t>
  </si>
  <si>
    <t xml:space="preserve">เพิ่มเติม </t>
  </si>
  <si>
    <r>
      <t xml:space="preserve">ผ่านการสืบค้นข้อมูลโดยใช้ search term ในฐานข้อมูลต่าง ๆ เช่น PubMed, Embase, Google scholar, ThaiJO, Handsearch
</t>
    </r>
    <r>
      <rPr>
        <sz val="12"/>
        <color rgb="FFFF0000"/>
        <rFont val="Calibri"/>
        <family val="2"/>
        <scheme val="minor"/>
      </rPr>
      <t xml:space="preserve">(โดยทำการเลือกการศึกษา ตั้งแต่ปี 2019-2023) </t>
    </r>
  </si>
  <si>
    <t>1.2 Literature reviews selection</t>
  </si>
  <si>
    <t>คัดเลือกการศึกษาที่จะใช้ในการประมาณค่า พร้อมระบุเหตุผล</t>
  </si>
  <si>
    <t>1.3 Extraction form</t>
  </si>
  <si>
    <t>การสกัดข้อมูลจากการศึกษาที่ได้ทำการคัดเลือกและกรอกตามแบบฟอร์ม</t>
  </si>
  <si>
    <t>1.4 GBD Method</t>
  </si>
  <si>
    <t>นิยามและการประมาณค่าYLD ตามระเบียบวิธีการศึกษาของ GBD (GBD20172019)</t>
  </si>
  <si>
    <t xml:space="preserve">1.4.1 Case definition </t>
  </si>
  <si>
    <t>1.4.2 ICD10-code</t>
  </si>
  <si>
    <t xml:space="preserve">1.4.3 Severity split </t>
  </si>
  <si>
    <t>1.4.4 Distibility weight (DW)</t>
  </si>
  <si>
    <t>1.4.5 Data source (Prevalence)</t>
  </si>
  <si>
    <t xml:space="preserve">แหล่งข้อมูลนำเข้า(ความชุก) ที่ใช้ของGBD </t>
  </si>
  <si>
    <t>1.4.6 Data source (Severity split)</t>
  </si>
  <si>
    <t>แหล่งข้อมูลนำเข้า(ระดับความรุนแรง )ที่ใช้ของGBD</t>
  </si>
  <si>
    <t>1.4.7 Search Terms</t>
  </si>
  <si>
    <t>1.4.8 Estimation framework</t>
  </si>
  <si>
    <t>flowchart วิธีการประมาณค่าYLDs ของGBD</t>
  </si>
  <si>
    <t>1.5 TBD Method</t>
  </si>
  <si>
    <t xml:space="preserve">นิยามและการประมาณค่าYLD ของประเทศไทย </t>
  </si>
  <si>
    <t xml:space="preserve">1.5.1 นิยามโรค </t>
  </si>
  <si>
    <t>1.5.2 รหัส ICD-10</t>
  </si>
  <si>
    <t xml:space="preserve">1.5.3 ระดับความรุนแรง </t>
  </si>
  <si>
    <t>ระบุแหล่งที่มาของค่าที่ใช้ เช่น จากการศึกษา GBD2019 หรือจากผู้เชี่ยวชาญเป็นต้น</t>
  </si>
  <si>
    <t xml:space="preserve">1.5.4 ค่าถ่วงน้ำหนักความพิการ </t>
  </si>
  <si>
    <t xml:space="preserve">1.5.5 ข้อมูลที่ใช้ในการประมาณค่า </t>
  </si>
  <si>
    <t xml:space="preserve">สรุปข้อมูลที่ใช้ในการประมาณค่า ข้อมูลความชุก ข้อมูลสัดส่วนระดับความรุนแรง ข้อมูลค่าถ่วงน้ำหนักความพิการ </t>
  </si>
  <si>
    <t xml:space="preserve">1.5.6 วิธีการประมาณค่า </t>
  </si>
  <si>
    <t>1.5.7 สรุปการประมาณค่า YLDs</t>
  </si>
  <si>
    <t>การจัดทำ flowchart วิธีการประมาณค่าYLDs ของประเทศไทย</t>
  </si>
  <si>
    <t xml:space="preserve">1.6 Data </t>
  </si>
  <si>
    <t xml:space="preserve">ข้อมูลที่ใช้ในการประมาณค่าทั้งหมด </t>
  </si>
  <si>
    <t>ข้อมูล IPOP หรือจากแหล่งข้อมูลรายงานอื่นๆ หรือจากการทบทวนวรรณกรรม ที่จะใช้สำหรับเป็นข้อมูลนำเข้า</t>
  </si>
  <si>
    <t>1.7 YLDs calculation</t>
  </si>
  <si>
    <t>ชีทสำหรับการประมาณค่า YLD</t>
  </si>
  <si>
    <t xml:space="preserve">1.6.1  Case definition 
</t>
  </si>
  <si>
    <t xml:space="preserve">ระบุนิยามภาษาไทย โดยดึงจากชีท TBD </t>
  </si>
  <si>
    <t>1.6.2  Severity splits and Disability weights</t>
  </si>
  <si>
    <t xml:space="preserve">1. การแบ่งระดับความรุนแรง สัดส่วนระดับความรุนแรง พร้อมระบุอ้างอิงให้ชัดเจน)  
2. ค่าถ่วงน้ำหนักความพิการ พร้อมระบุอ้างอิงให้ชัดเจน)  </t>
  </si>
  <si>
    <t>1.6.3  Prevalence</t>
  </si>
  <si>
    <t xml:space="preserve">1.6.4  YLD Calculation </t>
  </si>
  <si>
    <t>การคำนวณแบ่งตามระดับความรุนแรง โดยจำแนกตามกลุ่มเพศและอายุ  คอลัมน์ incidence , incidence rate , duration ใช้สำหรับการรีเช็คข้อมูล</t>
  </si>
  <si>
    <t>1.6.5  Total YLDs</t>
  </si>
  <si>
    <t>Summary of literature review</t>
  </si>
  <si>
    <t>Group</t>
  </si>
  <si>
    <t>Disease</t>
  </si>
  <si>
    <t>ICD10</t>
  </si>
  <si>
    <t>Database</t>
  </si>
  <si>
    <t>Search term</t>
  </si>
  <si>
    <r>
      <t xml:space="preserve">Item found 
</t>
    </r>
    <r>
      <rPr>
        <b/>
        <sz val="8"/>
        <color theme="0"/>
        <rFont val="Calibri"/>
        <family val="2"/>
        <scheme val="minor"/>
      </rPr>
      <t xml:space="preserve">(การศึกษาที่ค้นพบ) </t>
    </r>
  </si>
  <si>
    <r>
      <t xml:space="preserve">Item selected 
</t>
    </r>
    <r>
      <rPr>
        <b/>
        <sz val="8"/>
        <color theme="0"/>
        <rFont val="Calibri"/>
        <family val="2"/>
        <scheme val="minor"/>
      </rPr>
      <t xml:space="preserve">(การศึกษาที่คัดเลือก) </t>
    </r>
  </si>
  <si>
    <t xml:space="preserve">Note </t>
  </si>
  <si>
    <t>กลุ่มโรค</t>
  </si>
  <si>
    <t>Pubmed</t>
  </si>
  <si>
    <t xml:space="preserve">รหัสICD-10 </t>
  </si>
  <si>
    <t>Google scholar</t>
  </si>
  <si>
    <t>Thaijo</t>
  </si>
  <si>
    <t>**Export from PubMed</t>
  </si>
  <si>
    <t>(Opioid-Related Disorders[MeSH Terms]) AND ((Prevalence[Title/Abstract]) OR (Incidence[Title/Abstract])) AND ((Thailand[Title/Abstract]) OR (Asia[Title/Abstract]) OR (southeast asia[Title/Abstract]))</t>
  </si>
  <si>
    <t>Title/Abstract</t>
  </si>
  <si>
    <t>Excluded reasons</t>
  </si>
  <si>
    <t>No</t>
  </si>
  <si>
    <t>PMID</t>
  </si>
  <si>
    <t>Title</t>
  </si>
  <si>
    <t>Authors</t>
  </si>
  <si>
    <t>Citation</t>
  </si>
  <si>
    <t>First Author</t>
  </si>
  <si>
    <t>Journal/Book</t>
  </si>
  <si>
    <t>Publication Year</t>
  </si>
  <si>
    <t>Create Date</t>
  </si>
  <si>
    <t>PMCID</t>
  </si>
  <si>
    <t>NIHMS ID</t>
  </si>
  <si>
    <t>DOI</t>
  </si>
  <si>
    <t>Self-reported prevalence and severity of opioid and kratom (Mitragyna speciosa korth.) side effects</t>
  </si>
  <si>
    <t>Saref A, Suraya S, Singh D, Grundmann O, Narayanan S, Swogger MT, Prozialeck WC, Boyer E, Chear NJY, Balasingam V.</t>
  </si>
  <si>
    <t>J Ethnopharmacol. 2019 Jun 28;238:111876. doi: 10.1016/j.jep.2019.111876. Epub 2019 Apr 20.</t>
  </si>
  <si>
    <t>Saref A</t>
  </si>
  <si>
    <t>J Ethnopharmacol</t>
  </si>
  <si>
    <t>10.1016/j.jep.2019.111876</t>
  </si>
  <si>
    <t>The availability, diversion and injection of pharmaceutical opioids in South Asia</t>
  </si>
  <si>
    <t>Larance B, Ambekar A, Azim T, Murthy P, Panda S, Degenhardt L, Mathers B.</t>
  </si>
  <si>
    <t>Drug Alcohol Rev. 2011 May;30(3):246-54. doi: 10.1111/j.1465-3362.2011.00304.x.</t>
  </si>
  <si>
    <t>Larance B</t>
  </si>
  <si>
    <t>Drug Alcohol Rev</t>
  </si>
  <si>
    <t>10.1111/j.1465-3362.2011.00304.x</t>
  </si>
  <si>
    <t>Opium trade and the spread of HIV in the Golden Crescent</t>
  </si>
  <si>
    <t>Farooq SA, Rasooly MH, Abidi SH, Modjarrad K, Ali S.</t>
  </si>
  <si>
    <t>Harm Reduct J. 2017 Jul 21;14(1):47. doi: 10.1186/s12954-017-0170-1.</t>
  </si>
  <si>
    <t>Farooq SA</t>
  </si>
  <si>
    <t>Harm Reduct J</t>
  </si>
  <si>
    <t>PMC5521118</t>
  </si>
  <si>
    <t>10.1186/s12954-017-0170-1</t>
  </si>
  <si>
    <t>Drugs and AIDS in Southeast-Asia</t>
  </si>
  <si>
    <t>Poshyachinda V.</t>
  </si>
  <si>
    <t>Forensic Sci Int. 1993 Nov;62(1-2):15-28. doi: 10.1016/0379-0738(93)90040-h.</t>
  </si>
  <si>
    <t>Poshyachinda V</t>
  </si>
  <si>
    <t>Forensic Sci Int</t>
  </si>
  <si>
    <t>10.1016/0379-0738(93)90040-h</t>
  </si>
  <si>
    <t>Influence of different drugs on HIV risk in people who inject: systematic review and meta-analysis</t>
  </si>
  <si>
    <t>Tavitian-Exley I, Vickerman P, Bastos FI, Boily MC.</t>
  </si>
  <si>
    <t>Addiction. 2015 Apr;110(4):572-84. doi: 10.1111/add.12846.</t>
  </si>
  <si>
    <t>Tavitian-Exley I</t>
  </si>
  <si>
    <t>Addiction</t>
  </si>
  <si>
    <t>10.1111/add.12846</t>
  </si>
  <si>
    <t>Patient preferences and extended-release naltrexone: A new opportunity to treat opioid use disorders in Ukraine</t>
  </si>
  <si>
    <t>Marcus R, Makarenko I, Mazhnaya A, Zelenev A, Polonsky M, Madden L, Filippovych S, Dvoriak S, Springer SA, Altice FL.</t>
  </si>
  <si>
    <t>Drug Alcohol Depend. 2017 Oct 1;179:213-219. doi: 10.1016/j.drugalcdep.2017.07.010. Epub 2017 Aug 5.</t>
  </si>
  <si>
    <t>Marcus R</t>
  </si>
  <si>
    <t>Drug Alcohol Depend</t>
  </si>
  <si>
    <t>PMC5599372</t>
  </si>
  <si>
    <t>NIHMS898103</t>
  </si>
  <si>
    <t>10.1016/j.drugalcdep.2017.07.010</t>
  </si>
  <si>
    <t>Methadone within prison and linkage to and retention in treatment upon community release for people with opioid use disorder in Kyrgyzstan: Evaluation of a national program</t>
  </si>
  <si>
    <t>Bachireddy C, Shrestha R, Bromberg DJ, Azbel L, Kurmanalieva A, Wegman M, Shumskaya N, Rozanova J, Meyer JP, Altice FL.</t>
  </si>
  <si>
    <t>Int J Drug Policy. 2022 Mar;101:103558. doi: 10.1016/j.drugpo.2021.103558. Epub 2021 Dec 13.</t>
  </si>
  <si>
    <t>Bachireddy C</t>
  </si>
  <si>
    <t>Int J Drug Policy</t>
  </si>
  <si>
    <t>PMC9998103</t>
  </si>
  <si>
    <t>NIHMS1875858</t>
  </si>
  <si>
    <t>10.1016/j.drugpo.2021.103558</t>
  </si>
  <si>
    <t>Drug use and HIV/AIDS in China</t>
  </si>
  <si>
    <t>Liu Z, Lian Z, Zhao C.</t>
  </si>
  <si>
    <t>Drug Alcohol Rev. 2006 Mar;25(2):173-5. doi: 10.1080/09595230500538835.</t>
  </si>
  <si>
    <t>Liu Z</t>
  </si>
  <si>
    <t>10.1080/09595230500538835</t>
  </si>
  <si>
    <t>From opiates to methamphetamine: building new harm reduction responses in Jakarta, Indonesia</t>
  </si>
  <si>
    <t>Rigoni R, Woods S, Breeksema JJ.</t>
  </si>
  <si>
    <t>Harm Reduct J. 2019 Dec 11;16(1):67. doi: 10.1186/s12954-019-0341-3.</t>
  </si>
  <si>
    <t>Rigoni R</t>
  </si>
  <si>
    <t>PMC6907268</t>
  </si>
  <si>
    <t>10.1186/s12954-019-0341-3</t>
  </si>
  <si>
    <t>Design, implementation and preliminary results of a type-2 hybrid cluster-randomized trial of integrating screening and treatment for major depressive disorder into specialty clinics providing opioid agonist therapies in Ukraine</t>
  </si>
  <si>
    <t>Machavariani E, Bromberg DJ, Dumchev K, Dvoriak S, Zeziulin O, Morozova O, Esserman D, Pykalo I, Saichuk N, Ivasiy R, Haddad MS, Altice FL.</t>
  </si>
  <si>
    <t>Contemp Clin Trials. 2023 Aug;131:107248. doi: 10.1016/j.cct.2023.107248. Epub 2023 May 30.</t>
  </si>
  <si>
    <t>Machavariani E</t>
  </si>
  <si>
    <t>Contemp Clin Trials</t>
  </si>
  <si>
    <t>PMC10527419</t>
  </si>
  <si>
    <t>NIHMS1909281</t>
  </si>
  <si>
    <t>10.1016/j.cct.2023.107248</t>
  </si>
  <si>
    <t>Emerging Drug Use Trends in Kelantan, Malaysia</t>
  </si>
  <si>
    <t>Desrosiers A, Chooi WT, Zaharim NM, Ahmad I, Mohd Yasin MA, Syed Jaapar SZ, Schottenfeld RS, Vicknasingam B, Chawarski MC.</t>
  </si>
  <si>
    <t>J Psychoactive Drugs. 2016 Jul-Aug;48(3):218-26. doi: 10.1080/02791072.2016.1185553. Epub 2016 May 25.</t>
  </si>
  <si>
    <t>Desrosiers A</t>
  </si>
  <si>
    <t>J Psychoactive Drugs</t>
  </si>
  <si>
    <t>10.1080/02791072.2016.1185553</t>
  </si>
  <si>
    <t>Interest without uptake: A mixed-methods analysis of methadone utilization in Kyrgyz prisons</t>
  </si>
  <si>
    <t>Liberman AR, Bromberg DJ, Litz T, Kurmanalieva A, Galvez S, Rozanova J, Azbel L, Meyer JP, Altice FL.</t>
  </si>
  <si>
    <t>PLoS One. 2022 Oct 25;17(10):e0276723. doi: 10.1371/journal.pone.0276723. eCollection 2022.</t>
  </si>
  <si>
    <t>Liberman AR</t>
  </si>
  <si>
    <t>PLoS One</t>
  </si>
  <si>
    <t>PMC9595522</t>
  </si>
  <si>
    <t>10.1371/journal.pone.0276723</t>
  </si>
  <si>
    <t>HIV-1 incidence among opiate users in northern Thailand</t>
  </si>
  <si>
    <t>Celentano DD, Hodge MJ, Razak MH, Beyrer C, Kawichai S, Cegielski JP, Nelson KE, Jittiwutikarn J.</t>
  </si>
  <si>
    <t>Am J Epidemiol. 1999 Mar 15;149(6):558-64. doi: 10.1093/oxfordjournals.aje.a009852.</t>
  </si>
  <si>
    <t>Celentano DD</t>
  </si>
  <si>
    <t>Am J Epidemiol</t>
  </si>
  <si>
    <t>10.1093/oxfordjournals.aje.a009852</t>
  </si>
  <si>
    <t>Health and safety risks associated with public injecting among people who inject drugs in Bangkok, Thailand</t>
  </si>
  <si>
    <t>Leung LT, Ti L, Hayashi K, Suwannawong P, Kaplan K, Wood E, Kerr T.</t>
  </si>
  <si>
    <t>Drug Alcohol Rev. 2013 Nov;32(6):582-7. doi: 10.1111/dar.12060. Epub 2013 Aug 28.</t>
  </si>
  <si>
    <t>Leung LT</t>
  </si>
  <si>
    <t>10.1111/dar.12060</t>
  </si>
  <si>
    <t>Heroin in brown, black and white: structural factors and medical consequences in the US heroin market</t>
  </si>
  <si>
    <t>Ciccarone D.</t>
  </si>
  <si>
    <t>Int J Drug Policy. 2009 May;20(3):277-82. doi: 10.1016/j.drugpo.2008.08.003. Epub 2008 Oct 21.</t>
  </si>
  <si>
    <t>Ciccarone D</t>
  </si>
  <si>
    <t>PMC2704563</t>
  </si>
  <si>
    <t>NIHMS94349</t>
  </si>
  <si>
    <t>10.1016/j.drugpo.2008.08.003</t>
  </si>
  <si>
    <t>Perinatal effects of amphetamine and heroin use during pregnancy on the mother and infant</t>
  </si>
  <si>
    <t>Thaithumyanon P, Limpongsanurak S, Praisuwanna P, Punnahitanon S.</t>
  </si>
  <si>
    <t>J Med Assoc Thai. 2005 Nov;88(11):1506-13.</t>
  </si>
  <si>
    <t>Thaithumyanon P</t>
  </si>
  <si>
    <t>J Med Assoc Thai</t>
  </si>
  <si>
    <t>Intersecting epidemics of HIV, HCV, and syphilis among soon-to-be released prisoners in Kyrgyzstan: Implications for prevention and treatment</t>
  </si>
  <si>
    <t>Azbel L, Polonsky M, Wegman M, Shumskaya N, Kurmanalieva A, Asanov A, Wickersham JA, Dvoriak S, Altice FL.</t>
  </si>
  <si>
    <t>Int J Drug Policy. 2016 Nov;37:9-20. doi: 10.1016/j.drugpo.2016.06.007. Epub 2016 Jun 11.</t>
  </si>
  <si>
    <t>Azbel L</t>
  </si>
  <si>
    <t>PMC5124506</t>
  </si>
  <si>
    <t>NIHMS831241</t>
  </si>
  <si>
    <t>10.1016/j.drugpo.2016.06.007</t>
  </si>
  <si>
    <t>The trajectory of methadone maintenance treatment in Nepal</t>
  </si>
  <si>
    <t>Ambekar A, Rao R, Pun A, Kumar S, Kishore K.</t>
  </si>
  <si>
    <t>Int J Drug Policy. 2013 Nov;24(6):e57-60. doi: 10.1016/j.drugpo.2013.06.001. Epub 2013 Jul 8.</t>
  </si>
  <si>
    <t>Ambekar A</t>
  </si>
  <si>
    <t>10.1016/j.drugpo.2013.06.001</t>
  </si>
  <si>
    <t>Comparative analysis of pathological and toxicological features of opiate overdose and non-overdose fatalities</t>
  </si>
  <si>
    <t>Soravisut N, Rattanasalee P, Junkuy A, Thampitak S, Sribanditmongkol P.</t>
  </si>
  <si>
    <t>J Med Assoc Thai. 2011 Dec;94(12):1540-6.</t>
  </si>
  <si>
    <t>Soravisut N</t>
  </si>
  <si>
    <t>Comparison of socio-demographic characteristics, substance, and depression among male heroin users attending therapeutic community and methadone maintenance treatment program in Nantou, Taiwan</t>
  </si>
  <si>
    <t>Chen VC, Wu MH, Lin TY, Ho YF, Wang HY, Gossop M.</t>
  </si>
  <si>
    <t>Subst Abuse Treat Prev Policy. 2015 Oct 27;10:41. doi: 10.1186/s13011-015-0037-y.</t>
  </si>
  <si>
    <t>Chen VC</t>
  </si>
  <si>
    <t>Subst Abuse Treat Prev Policy</t>
  </si>
  <si>
    <t>PMC4624703</t>
  </si>
  <si>
    <t>10.1186/s13011-015-0037-y</t>
  </si>
  <si>
    <t>High rates of midazolam injection and associated harms in Bangkok, Thailand</t>
  </si>
  <si>
    <t>Hayashi K, Suwannawong P, Ti L, Kaplan K, Wood E, Kerr T.</t>
  </si>
  <si>
    <t>Addiction. 2013 May;108(5):944-52. doi: 10.1111/add.12094. Epub 2013 Jan 30.</t>
  </si>
  <si>
    <t>Hayashi K</t>
  </si>
  <si>
    <t>10.1111/add.12094</t>
  </si>
  <si>
    <t>The rising threat of illicit amphetamine-type stimulant use among methadone maintenance treatment patients in East Coast Malaysia: a retrospective observational study</t>
  </si>
  <si>
    <t>Ismail H, Ahmad H, Sanef A, Shahabudin W, Reffin N, Chan D, Dawam D, Hanan F, Nordin M, Sahar L, Daud K, Bongsu KT, Syezri F, Mustapa H.</t>
  </si>
  <si>
    <t>Am J Drug Alcohol Abuse. 2023 Jan 2;49(1):97-108. doi: 10.1080/00952990.2022.2161051. Epub 2023 Feb 14.</t>
  </si>
  <si>
    <t>Ismail H</t>
  </si>
  <si>
    <t>Am J Drug Alcohol Abuse</t>
  </si>
  <si>
    <t>10.1080/00952990.2022.2161051</t>
  </si>
  <si>
    <t>Drug injection within prison in Kyrgyzstan: elevated HIV risk and implications for scaling up opioid agonist treatments</t>
  </si>
  <si>
    <t>Azbel L, Wegman MP, Polonsky M, Bachireddy C, Meyer J, Shumskaya N, Kurmanalieva A, Dvoryak S, Altice FL.</t>
  </si>
  <si>
    <t>Int J Prison Health. 2018 Sep 10;14(3):175-187. doi: 10.1108/IJPH-03-2017-0016.</t>
  </si>
  <si>
    <t>Int J Prison Health</t>
  </si>
  <si>
    <t>PMC6447033</t>
  </si>
  <si>
    <t>NIHMS951165</t>
  </si>
  <si>
    <t>10.1108/IJPH-03-2017-0016</t>
  </si>
  <si>
    <t>Factors associated with methadone treatment among injection drug users in Bangkok, Thailand</t>
  </si>
  <si>
    <t>Fairbairn N, Hayashi K, Kaplan K, Suwannawong P, Qi J, Wood E, Kerr T.</t>
  </si>
  <si>
    <t>J Subst Abuse Treat. 2012 Jul;43(1):108-13. doi: 10.1016/j.jsat.2011.10.022. Epub 2011 Dec 5.</t>
  </si>
  <si>
    <t>Fairbairn N</t>
  </si>
  <si>
    <t>J Subst Abuse Treat</t>
  </si>
  <si>
    <t>10.1016/j.jsat.2011.10.022</t>
  </si>
  <si>
    <t>Epidemiology of HIV-1 infection in opiate users in Northern Thailand</t>
  </si>
  <si>
    <t>Celentano DD, Jittiwutikorn J, Hodge MJ, Beyrer C, Nelson KE.</t>
  </si>
  <si>
    <t>J Acquir Immune Defic Syndr Hum Retrovirol. 1998 Jan 1;17(1):73-8. doi: 10.1097/00042560-199801010-00011.</t>
  </si>
  <si>
    <t>J Acquir Immune Defic Syndr Hum Retrovirol</t>
  </si>
  <si>
    <t>10.1097/00042560-199801010-00011</t>
  </si>
  <si>
    <t>Opium availability and the prevalence of addiction in Asia</t>
  </si>
  <si>
    <t>Westermeyer J.</t>
  </si>
  <si>
    <t>Br J Addict. 1981 Mar;76(1):85-90. doi: 10.1111/j.1360-0443.1981.tb00210.x.</t>
  </si>
  <si>
    <t>Westermeyer J</t>
  </si>
  <si>
    <t>Br J Addict</t>
  </si>
  <si>
    <t>10.1111/j.1360-0443.1981.tb00210.x</t>
  </si>
  <si>
    <t>Key findings from the WHO collaborative study on substitution therapy for opioid dependence and HIV/AIDS</t>
  </si>
  <si>
    <t>Lawrinson P, Ali R, Buavirat A, Chiamwongpaet S, Dvoryak S, Habrat B, Jie S, Mardiati R, Mokri A, Moskalewicz J, Newcombe D, Poznyak V, Subata E, Uchtenhagen A, Utami DS, Vial R, Zhao C.</t>
  </si>
  <si>
    <t>Addiction. 2008 Sep;103(9):1484-92. doi: 10.1111/j.1360-0443.2008.02249.x. Epub 2008 Jul 10.</t>
  </si>
  <si>
    <t>Lawrinson P</t>
  </si>
  <si>
    <t>10.1111/j.1360-0443.2008.02249.x</t>
  </si>
  <si>
    <t>HIV infection among injecting drug users in north-east Malaysia, 1992</t>
  </si>
  <si>
    <t>Singh S, Crofts N.</t>
  </si>
  <si>
    <t>AIDS Care. 1993;5(3):273-81. doi: 10.1080/09540129308258610.</t>
  </si>
  <si>
    <t>Singh S</t>
  </si>
  <si>
    <t>AIDS Care</t>
  </si>
  <si>
    <t>10.1080/09540129308258610</t>
  </si>
  <si>
    <t>Correlates of illicit drug use in Karen villages in Northern Thailand</t>
  </si>
  <si>
    <t>Barrett ME.</t>
  </si>
  <si>
    <t>Subst Use Misuse. 2003 Sep-Nov;38(11-13):1615-49. doi: 10.1081/ja-120024233.</t>
  </si>
  <si>
    <t>Barrett ME</t>
  </si>
  <si>
    <t>Subst Use Misuse</t>
  </si>
  <si>
    <t>10.1081/ja-120024233</t>
  </si>
  <si>
    <t>Thailand: AIDS crisis looms</t>
  </si>
  <si>
    <t>Smith DG.</t>
  </si>
  <si>
    <t>Lancet. 1990 Mar 31;335(8692):781-2. doi: 10.1016/0140-6736(90)90883-7.</t>
  </si>
  <si>
    <t>Smith DG</t>
  </si>
  <si>
    <t>Lancet</t>
  </si>
  <si>
    <t>10.1016/0140-6736(90)90883-7</t>
  </si>
  <si>
    <t>The Persian methamphetamine use in methadone treatment in Iran: implication for prevention and treatment in an upper-middle income country</t>
  </si>
  <si>
    <t>Alam-Mehrjerdi Z, Abdollahi M.</t>
  </si>
  <si>
    <t>Daru. 2015 Nov 17;23:51. doi: 10.1186/s40199-015-0134-5.</t>
  </si>
  <si>
    <t>Alam-Mehrjerdi Z</t>
  </si>
  <si>
    <t>Daru</t>
  </si>
  <si>
    <t>PMC4650324</t>
  </si>
  <si>
    <t>10.1186/s40199-015-0134-5</t>
  </si>
  <si>
    <t>Analysis of hepatitis C virus isolates among healthy blood donors and drug addicts in Chiang Mai, Thailand</t>
  </si>
  <si>
    <t>Apichartpiyakul C, Chittivudikarn C, Miyajima H, Homma M, Hotta H.</t>
  </si>
  <si>
    <t>J Clin Microbiol. 1994 Sep;32(9):2276-9. doi: 10.1128/jcm.32.9.2276-2279.1994.</t>
  </si>
  <si>
    <t>Apichartpiyakul C</t>
  </si>
  <si>
    <t>J Clin Microbiol</t>
  </si>
  <si>
    <t>PMC263982</t>
  </si>
  <si>
    <t>10.1128/jcm.32.9.2276-2279.1994</t>
  </si>
  <si>
    <t>HIV infection among injecting drug users in Asia: an evolving public health crisis</t>
  </si>
  <si>
    <t>Wodak A, Crofts N, Fisher R.</t>
  </si>
  <si>
    <t>AIDS Care. 1993;5(3):313-20. doi: 10.1080/09540129308258614.</t>
  </si>
  <si>
    <t>Wodak A</t>
  </si>
  <si>
    <t>10.1080/09540129308258614</t>
  </si>
  <si>
    <t>Extract Data from Included Studies</t>
  </si>
  <si>
    <t>No.</t>
  </si>
  <si>
    <t>Title of study</t>
  </si>
  <si>
    <t xml:space="preserve"> Year of publication</t>
  </si>
  <si>
    <t>Year of study</t>
  </si>
  <si>
    <t>Study 
design</t>
  </si>
  <si>
    <t>Study
Location</t>
  </si>
  <si>
    <t xml:space="preserve">Sample 
Chacracteristic
</t>
  </si>
  <si>
    <r>
      <t xml:space="preserve">Sample size
(number) 
</t>
    </r>
    <r>
      <rPr>
        <sz val="12"/>
        <color rgb="FFFF0000"/>
        <rFont val="Calibri"/>
        <family val="2"/>
        <scheme val="minor"/>
      </rPr>
      <t xml:space="preserve">(ไม่ต้องระบุหน่วย)
</t>
    </r>
  </si>
  <si>
    <r>
      <t xml:space="preserve">Sex
</t>
    </r>
    <r>
      <rPr>
        <sz val="11"/>
        <color rgb="FFFF0000"/>
        <rFont val="Calibri"/>
        <family val="2"/>
        <scheme val="minor"/>
      </rPr>
      <t>(ตัวเลือก dropdown)</t>
    </r>
  </si>
  <si>
    <r>
      <t xml:space="preserve">% Male (ร้อยละ)
</t>
    </r>
    <r>
      <rPr>
        <sz val="11"/>
        <color rgb="FFFF0000"/>
        <rFont val="Calibri"/>
        <family val="2"/>
        <scheme val="minor"/>
      </rPr>
      <t>(ไม่ต้องระบุหน่วย)</t>
    </r>
  </si>
  <si>
    <r>
      <t xml:space="preserve">Age group (year)
</t>
    </r>
    <r>
      <rPr>
        <sz val="11"/>
        <color rgb="FFFF0000"/>
        <rFont val="Calibri"/>
        <family val="2"/>
        <scheme val="minor"/>
      </rPr>
      <t>(หากเป็นปีไม่ต้องระบุหน่วย
เช่น &gt;60, 15-60, 3 เดือนขึ้นไป)</t>
    </r>
  </si>
  <si>
    <r>
      <t xml:space="preserve">Outcome   
(Prevalence)
</t>
    </r>
    <r>
      <rPr>
        <sz val="10"/>
        <color rgb="FFFF0000"/>
        <rFont val="Calibri"/>
        <family val="2"/>
        <scheme val="minor"/>
      </rPr>
      <t>หากมีการจำแนกตามกลุ่มอายุ หรือเพศ หรืออื่นๆ ให้แยกเป็นแถวใหม่ (1 แถวต่อ 1 ค่า) ไม่ต้องระบุหน่วย</t>
    </r>
  </si>
  <si>
    <r>
      <t xml:space="preserve">Outcome   
(Incidence)
</t>
    </r>
    <r>
      <rPr>
        <sz val="10"/>
        <color rgb="FFFF0000"/>
        <rFont val="Calibri"/>
        <family val="2"/>
        <scheme val="minor"/>
      </rPr>
      <t>หากมีการจำแนกตามกลุ่มอายุ หรือเพศ หรืออื่นๆ ให้แยกเป็นแถวใหม่ (1 แถวต่อ 1 ค่า) ไม่ต้องระบุหน่วย</t>
    </r>
  </si>
  <si>
    <t xml:space="preserve">Unit of measurement </t>
  </si>
  <si>
    <t>lower CI</t>
  </si>
  <si>
    <t>upper CI</t>
  </si>
  <si>
    <t xml:space="preserve">SE </t>
  </si>
  <si>
    <t>others</t>
  </si>
  <si>
    <t>References</t>
  </si>
  <si>
    <t>ชื่อการศึกษา</t>
  </si>
  <si>
    <t>ปีที่ตีพิมพ์/เผยแพร่</t>
  </si>
  <si>
    <t>ปีที่ทำการศึกษา</t>
  </si>
  <si>
    <t xml:space="preserve">รูปแบบของการศึกษา  </t>
  </si>
  <si>
    <t>สถานที่ศึกษา เช่น โรงพยาบาล A และ B จังหวัด ก.</t>
  </si>
  <si>
    <t>ลักษณะของกลุ่มตัวอย่าง</t>
  </si>
  <si>
    <t>จำนวนกลุ่มตัวอย่าง</t>
  </si>
  <si>
    <t>Both</t>
  </si>
  <si>
    <r>
      <t xml:space="preserve">เลือกลูกศรมุมขวาล่างของ cell เพื่อเลือก dropdown
</t>
    </r>
    <r>
      <rPr>
        <b/>
        <sz val="14"/>
        <color theme="4"/>
        <rFont val="Calibri"/>
        <family val="2"/>
        <scheme val="minor"/>
      </rPr>
      <t>- %
- ต่อแสนประชากร</t>
    </r>
  </si>
  <si>
    <t xml:space="preserve">ข้อมูลอื่นๆ </t>
  </si>
  <si>
    <t>อ้างอิง</t>
  </si>
  <si>
    <t xml:space="preserve"> </t>
  </si>
  <si>
    <t xml:space="preserve">GBD estimation2019 </t>
  </si>
  <si>
    <t xml:space="preserve">Case definition &amp; Methodological </t>
  </si>
  <si>
    <t xml:space="preserve">Topic </t>
  </si>
  <si>
    <t>Detail</t>
  </si>
  <si>
    <t xml:space="preserve"> Case definition</t>
  </si>
  <si>
    <t xml:space="preserve"> ICD-10 Code </t>
  </si>
  <si>
    <t xml:space="preserve"> Severity split</t>
  </si>
  <si>
    <t>Lay description of severity</t>
  </si>
  <si>
    <t>Distibility weight (DW)</t>
  </si>
  <si>
    <t>Data source (Prevalence)</t>
  </si>
  <si>
    <t>Data source (Severity split)</t>
  </si>
  <si>
    <t xml:space="preserve">Search term </t>
  </si>
  <si>
    <t>การประมาณค่าYLD2565</t>
  </si>
  <si>
    <t xml:space="preserve">โรค: </t>
  </si>
  <si>
    <t>หัวข้อ</t>
  </si>
  <si>
    <t xml:space="preserve">รายละเอียด </t>
  </si>
  <si>
    <t xml:space="preserve">นิยามโรค </t>
  </si>
  <si>
    <t>ระดับความรุนแรง</t>
  </si>
  <si>
    <t xml:space="preserve">ความหมาย </t>
  </si>
  <si>
    <t>สัดส่วนระดับความรุนแรง</t>
  </si>
  <si>
    <t>Ref</t>
  </si>
  <si>
    <t>ค่าถ่วงนำหนักความพิการ</t>
  </si>
  <si>
    <t>ค่าถ่วงน้ำหนักความพิการ</t>
  </si>
  <si>
    <t xml:space="preserve">ข้อมูลที่ใช้ในการประมาณค่า </t>
  </si>
  <si>
    <t>วิธีการประมาณค่า</t>
  </si>
  <si>
    <t>Disease:</t>
  </si>
  <si>
    <t>Disease Group Code:</t>
  </si>
  <si>
    <t>ICD-10 code:</t>
  </si>
  <si>
    <t>National:</t>
  </si>
  <si>
    <t>Date start:</t>
  </si>
  <si>
    <t>16/10/2023</t>
  </si>
  <si>
    <t>Date Update:</t>
  </si>
  <si>
    <t>Update by:</t>
  </si>
  <si>
    <t>Kullatida Rajsiri</t>
  </si>
  <si>
    <t>Status:</t>
  </si>
  <si>
    <t xml:space="preserve">1. Case definition </t>
  </si>
  <si>
    <t>2. Severity splits and Disability weights</t>
  </si>
  <si>
    <t>Severity level</t>
  </si>
  <si>
    <t>Lay description</t>
  </si>
  <si>
    <t>DW</t>
  </si>
  <si>
    <t>DW (95% CI)</t>
  </si>
  <si>
    <t>Reference of DW</t>
  </si>
  <si>
    <t xml:space="preserve">Severity  (proportion) </t>
  </si>
  <si>
    <t>Reference of severity split</t>
  </si>
  <si>
    <t>GBD 2019 Diseases and Injuries Collaborators. Global burden of369 diseases and injuries in 204 countries and territories, 1990–2019: a systematic
analysis for the Global Burden of Disease Study 2019. Lancet 2020; 396: 1204–22.</t>
  </si>
  <si>
    <t>3. Prevalence</t>
  </si>
  <si>
    <t xml:space="preserve"> Prevalence case </t>
  </si>
  <si>
    <t>Sex, Age group</t>
  </si>
  <si>
    <t>Population</t>
  </si>
  <si>
    <t>Male</t>
  </si>
  <si>
    <t>0-4</t>
  </si>
  <si>
    <t>5-14</t>
  </si>
  <si>
    <t>15-29</t>
  </si>
  <si>
    <t>30-44</t>
  </si>
  <si>
    <t>45-59</t>
  </si>
  <si>
    <t>60-69</t>
  </si>
  <si>
    <t>70-79</t>
  </si>
  <si>
    <t>80+</t>
  </si>
  <si>
    <t>all ages</t>
  </si>
  <si>
    <t>Female</t>
  </si>
  <si>
    <t>4. YLD Calculation</t>
  </si>
  <si>
    <r>
      <t xml:space="preserve">Prevalence </t>
    </r>
    <r>
      <rPr>
        <b/>
        <sz val="12"/>
        <color rgb="FFFF0000"/>
        <rFont val="Calibri"/>
        <family val="2"/>
        <scheme val="minor"/>
      </rPr>
      <t>classified by severity</t>
    </r>
  </si>
  <si>
    <t>Population 2022</t>
  </si>
  <si>
    <t>Prevalence
 (number)</t>
  </si>
  <si>
    <t>Prevalence rate
(per 100,000)</t>
  </si>
  <si>
    <t>Disability weight</t>
  </si>
  <si>
    <t>YLD (0,0)</t>
  </si>
  <si>
    <t xml:space="preserve">Incidence </t>
  </si>
  <si>
    <t>Incidence rate
(per 100,000)</t>
  </si>
  <si>
    <t>Total</t>
  </si>
  <si>
    <t>5. Total YLDs</t>
  </si>
  <si>
    <t>YLD total</t>
  </si>
  <si>
    <t>YLD-total (rate)</t>
  </si>
  <si>
    <t>Both sex</t>
  </si>
  <si>
    <t>กรอกเป็นภาษาไทยยกเว้น technical terms เพื่อใช้ทำคู่มือต่อไป</t>
  </si>
  <si>
    <t xml:space="preserve"> Estimation framework </t>
  </si>
  <si>
    <t>SD /variance</t>
  </si>
  <si>
    <t>ส่วนเบี่ยงเบนมาตรฐาน/ความแปรปรวน</t>
  </si>
  <si>
    <r>
      <rPr>
        <sz val="14"/>
        <color rgb="FF000000"/>
        <rFont val="Calibri"/>
        <family val="2"/>
      </rPr>
      <t xml:space="preserve">หากหน่วยเป็นปี ไม่ต้องระบุ 
*ระบุเฉพาะข้อมูลที่เป็นเดือน เช่น
</t>
    </r>
    <r>
      <rPr>
        <b/>
        <sz val="14"/>
        <color rgb="FF2F75B5"/>
        <rFont val="Calibri"/>
        <family val="2"/>
      </rPr>
      <t>&gt;60
15-60
3 เดือนขึ้นไป</t>
    </r>
    <r>
      <rPr>
        <b/>
        <sz val="14"/>
        <color rgb="FF000000"/>
        <rFont val="Calibri"/>
        <family val="2"/>
      </rPr>
      <t xml:space="preserve"> </t>
    </r>
  </si>
  <si>
    <t>PUBMED</t>
  </si>
  <si>
    <t>Search terms</t>
  </si>
  <si>
    <t>On-going</t>
  </si>
  <si>
    <t>duration (year)</t>
  </si>
  <si>
    <t>1.1 Literature reviews summary</t>
  </si>
  <si>
    <t xml:space="preserve">สรุปการทบทวนวรรณกรรมอย่างเป็นระบบ </t>
  </si>
  <si>
    <t xml:space="preserve">ทำการไฮไลท์สีเขียว เพื่อบ่งบอกถึง การศึกษาที่ได้ทำการคัดเลือก
และระบุเหตุผล exclusion criteria เช่น เป็นประชากรเฉพาะกลุ่ม เป็นต้น </t>
  </si>
  <si>
    <t xml:space="preserve">Search term ที่GBDใช้ในสำหรับการทบทวนวรรณกรรม </t>
  </si>
  <si>
    <t xml:space="preserve">หมายเหตุ: การตั้งชื่อไฟล์ ขึ้นต้นด้วยอักษรตัวแรกของรหัสกลุ่มโรค ตามด้วยตัวเลข และชื่อโรค เช่น "A-01-HIV/AIDS" </t>
  </si>
  <si>
    <t xml:space="preserve"> Estimation of framework </t>
  </si>
  <si>
    <t xml:space="preserve">สามารถตรวจสอบรหัสได้จาก ไฟล์"รหัสจำแนกโรค_Nonfatal" ใน folder method
</t>
  </si>
  <si>
    <t xml:space="preserve">Disease :  </t>
  </si>
  <si>
    <t>Schizophrenia</t>
  </si>
  <si>
    <t>DISEASE:</t>
  </si>
  <si>
    <t>Updated: 31/10/06</t>
  </si>
  <si>
    <t>REGION:</t>
  </si>
  <si>
    <t>Thailand</t>
  </si>
  <si>
    <t>By: SPICE</t>
  </si>
  <si>
    <t>Status: Draft</t>
  </si>
  <si>
    <t>Notes:</t>
  </si>
  <si>
    <t>1.  Case definition and sequelae/disease stage</t>
  </si>
  <si>
    <t>ICD-10</t>
  </si>
  <si>
    <t>F20-F29</t>
  </si>
  <si>
    <t>Disease category</t>
  </si>
  <si>
    <t>Sequelae</t>
  </si>
  <si>
    <t>Definition</t>
  </si>
  <si>
    <t>Cases</t>
  </si>
  <si>
    <t>2.  Disease weights</t>
  </si>
  <si>
    <t>Severity</t>
  </si>
  <si>
    <t>Weight</t>
  </si>
  <si>
    <t>Comment</t>
  </si>
  <si>
    <t>Untreated</t>
  </si>
  <si>
    <t>GBD weight</t>
  </si>
  <si>
    <t>Treated</t>
  </si>
  <si>
    <t>4. DisMod model description</t>
  </si>
  <si>
    <t xml:space="preserve">Australia burden of disease and
injury , 2003 </t>
  </si>
  <si>
    <t>Prevalence rate</t>
  </si>
  <si>
    <t>M</t>
  </si>
  <si>
    <t>F</t>
  </si>
  <si>
    <t>M/F</t>
  </si>
  <si>
    <t>Prevalence (number)</t>
  </si>
  <si>
    <t>Prevalence(rate)</t>
  </si>
  <si>
    <t>5. Prevalence of psychosis from Thailand Mental Heatlh Survey, 2008</t>
  </si>
  <si>
    <t>Psychotic prevalence (%), Thai Mental Health Survey 2008</t>
  </si>
  <si>
    <t>Schizophrenia prevalence (%)</t>
  </si>
  <si>
    <t>Schizophrenia prevalence (%), after adjust for under-estimated in Men</t>
  </si>
  <si>
    <t>age</t>
  </si>
  <si>
    <t>15-24</t>
  </si>
  <si>
    <t>25-34</t>
  </si>
  <si>
    <t>35-44</t>
  </si>
  <si>
    <t>45-54</t>
  </si>
  <si>
    <t>55-59</t>
  </si>
  <si>
    <t>15-59</t>
  </si>
  <si>
    <t>6. Admissions for psychosis from DRG, 2004 (same period as the Thai Mental Health Survey), and combined prevalence (Item 5 and 6)</t>
  </si>
  <si>
    <t>Schizophrenia prevalence number form survey</t>
  </si>
  <si>
    <t>Schizophrenia IP 2009</t>
  </si>
  <si>
    <t>Schizophrenia admissions 2004</t>
  </si>
  <si>
    <t>Population number, Thailand 2009</t>
  </si>
  <si>
    <t>Admissions from DRG</t>
  </si>
  <si>
    <t>Males</t>
  </si>
  <si>
    <t>Females</t>
  </si>
  <si>
    <t>&lt;15</t>
  </si>
  <si>
    <t>45-55</t>
  </si>
  <si>
    <t>60+</t>
  </si>
  <si>
    <t>all age</t>
  </si>
  <si>
    <t>7. Proportion psychosis that is schizophrenia (Low Prevalence Survey)</t>
  </si>
  <si>
    <t>Combined prevalence number</t>
  </si>
  <si>
    <t>Prevalence (rate per 1)…for DISMOD model</t>
  </si>
  <si>
    <t>% of psychotic cases with schizo</t>
  </si>
  <si>
    <t>UC+CS IP, 2009</t>
  </si>
  <si>
    <t>SSS admissions 2009</t>
  </si>
  <si>
    <t>sex</t>
  </si>
  <si>
    <t>agegrp</t>
  </si>
  <si>
    <t>public hospital MoPH</t>
  </si>
  <si>
    <t>public hospital, not MoPH</t>
  </si>
  <si>
    <t>private hospital</t>
  </si>
  <si>
    <t>Grand Total</t>
  </si>
  <si>
    <t>8. Remission</t>
  </si>
  <si>
    <t>Remission</t>
  </si>
  <si>
    <t>8. RR of mortality</t>
  </si>
  <si>
    <t>Age</t>
  </si>
  <si>
    <t>0-24</t>
  </si>
  <si>
    <t>25-29</t>
  </si>
  <si>
    <t>30-34</t>
  </si>
  <si>
    <t>M all ages</t>
  </si>
  <si>
    <t>35-39</t>
  </si>
  <si>
    <t>40-44</t>
  </si>
  <si>
    <t>45-49</t>
  </si>
  <si>
    <t>50-54</t>
  </si>
  <si>
    <t>60-64</t>
  </si>
  <si>
    <t>65-69</t>
  </si>
  <si>
    <t>70-74</t>
  </si>
  <si>
    <t>75-79</t>
  </si>
  <si>
    <t>F all ages</t>
  </si>
  <si>
    <t>80-84</t>
  </si>
  <si>
    <t>85+</t>
  </si>
  <si>
    <t>9. Dismod results</t>
  </si>
  <si>
    <t>Incidence per 1,000</t>
  </si>
  <si>
    <t>Prevalence per 1,000</t>
  </si>
  <si>
    <t>Duration</t>
  </si>
  <si>
    <t>male</t>
  </si>
  <si>
    <t>female</t>
  </si>
  <si>
    <t>10. Disability weight</t>
  </si>
  <si>
    <t>Severity distribution</t>
  </si>
  <si>
    <t>average</t>
  </si>
  <si>
    <t>YLD for Schizophrenia</t>
  </si>
  <si>
    <t>Incidence</t>
  </si>
  <si>
    <t>Disability</t>
  </si>
  <si>
    <t xml:space="preserve">age at </t>
  </si>
  <si>
    <t>YLDs</t>
  </si>
  <si>
    <t>YLD (3,0) per</t>
  </si>
  <si>
    <t>YLD (3,1) per</t>
  </si>
  <si>
    <t>YLD (0,0) per</t>
  </si>
  <si>
    <t>Prevalent</t>
  </si>
  <si>
    <t>prevalence</t>
  </si>
  <si>
    <t>per 1,000</t>
  </si>
  <si>
    <t>onset</t>
  </si>
  <si>
    <t>(3,0)</t>
  </si>
  <si>
    <t>(3,1)</t>
  </si>
  <si>
    <t>(0,0)</t>
  </si>
  <si>
    <t>YLD</t>
  </si>
  <si>
    <t>rate</t>
  </si>
  <si>
    <t>รุนแรง</t>
  </si>
  <si>
    <t>Severe = 0.324 (0.219–0.442)</t>
  </si>
  <si>
    <t xml:space="preserve">Severe </t>
  </si>
  <si>
    <t>บุคคลนี้มีอาการปวดท้องอย่างรุนแรงและรู้สึกคลื่นไส้ บุคคลนั้นมีความวิตกกังวลและไม่สามารถทำกิจกรรมประจำวันได้</t>
  </si>
  <si>
    <t xml:space="preserve"> (0.219–0.442)</t>
  </si>
  <si>
    <t>Lower - Upper CI</t>
  </si>
  <si>
    <t>Paralytic ileus and intestinal obstruction</t>
  </si>
  <si>
    <t>K56</t>
  </si>
  <si>
    <t>This person has severe pain in  the belly and feels nauseated.  The person is anxious and unable to carry out daily activities.</t>
  </si>
  <si>
    <t>ref: Supplyment1 -
GBD2019_Page932</t>
  </si>
  <si>
    <t>K56.*</t>
  </si>
  <si>
    <r>
      <t xml:space="preserve">(1) hospital inpatient data
(2) claim data: USA claims data for 2000 and 2010-2016 by USA state. 
</t>
    </r>
    <r>
      <rPr>
        <b/>
        <sz val="11"/>
        <color theme="1"/>
        <rFont val="Calibri"/>
        <family val="2"/>
        <scheme val="minor"/>
      </rPr>
      <t>**not conduct literature review**</t>
    </r>
  </si>
  <si>
    <t>ภาวะลำไส้เป็นอัมพาตและลำไส้อุดตัน</t>
  </si>
  <si>
    <t xml:space="preserve">Paralytic ileus and intestinal obstruction is a lack of digestive propulsion caused by failed peristalsis, typically requiring surgery. </t>
  </si>
  <si>
    <t>ภาวะอัมพาตลำไส้เล็กส่วนต้นและการอุดตันในลำไส้คือการขาดแรงขับของทางเดินอาหารที่เกิดจากการบีบตัวล้มเหลว โดยทั่วไปจะต้องได้รับการรักษาด้วยการผ่าตัด</t>
  </si>
  <si>
    <t>(1) ข้อมูลความชุก 
ฐานข้อมูลการรับการรักษาพยาบาล ที่ปรับค่าตัวคูณตามสิทธิและ ประเภทของโรงพยาบาล
(2) ข้อมูลระดับความรุนแรงและค่าถ่วงน้ำหนักความพิการ
ข้อมูลจาก GBD2019</t>
  </si>
  <si>
    <t>K4</t>
  </si>
  <si>
    <t>Thailand 2024</t>
  </si>
  <si>
    <t>19/8/2024</t>
  </si>
  <si>
    <t>Population2022</t>
  </si>
  <si>
    <t xml:space="preserve">severe </t>
  </si>
  <si>
    <t>year</t>
  </si>
  <si>
    <t>data</t>
  </si>
  <si>
    <t>DX</t>
  </si>
  <si>
    <t>data_type</t>
  </si>
  <si>
    <t>age_grp8</t>
  </si>
  <si>
    <t>icd_L1</t>
  </si>
  <si>
    <t>icd_L2</t>
  </si>
  <si>
    <t>icd_L3</t>
  </si>
  <si>
    <t>icd_L4</t>
  </si>
  <si>
    <t>Sum of total*weight</t>
  </si>
  <si>
    <t>IP_OP</t>
  </si>
  <si>
    <t>pdx_sdx</t>
  </si>
  <si>
    <t>person</t>
  </si>
  <si>
    <t>Group II</t>
  </si>
  <si>
    <t>K</t>
  </si>
  <si>
    <t>Prevalence  cases65
(IPOP_Person)</t>
  </si>
  <si>
    <t>Prevalence  cases62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</si>
</sst>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0_)"/>
    <numFmt numFmtId="165" formatCode="0.0_)"/>
    <numFmt numFmtId="166" formatCode="0.000"/>
    <numFmt numFmtId="167" formatCode="0.0"/>
    <numFmt numFmtId="168" formatCode="_(* #,##0_);_(* \(#,##0\);_(* &quot;-&quot;??_);_(@_)"/>
    <numFmt numFmtId="169" formatCode="0.0000"/>
    <numFmt numFmtId="170" formatCode="_-* #,##0_-;\-* #,##0_-;_-* &quot;-&quot;??_-;_-@_-"/>
    <numFmt numFmtId="171" formatCode="0.0%"/>
    <numFmt numFmtId="172" formatCode="0.00000"/>
    <numFmt numFmtId="173" formatCode="_-* #,##0.00_-;\-* #,##0.00_-;_-* &quot;-&quot;??_-;_-@_-"/>
    <numFmt numFmtId="174" formatCode="_-* #,##0.0000_-;\-* #,##0.0000_-;_-* &quot;-&quot;??_-;_-@_-"/>
    <numFmt numFmtId="175" formatCode="0.000_)"/>
    <numFmt numFmtId="176" formatCode="0_)"/>
  </numFmts>
  <fonts count="69">
    <font>
      <sz val="11"/>
      <color theme="1"/>
      <name val="Calibri"/>
      <family val="2"/>
      <scheme val="minor"/>
    </font>
    <font>
      <sz val="11"/>
      <color theme="1"/>
      <name val="Calibri"/>
      <family val="2"/>
      <charset val="222"/>
      <scheme val="minor"/>
    </font>
    <font>
      <b/>
      <sz val="11"/>
      <color theme="1"/>
      <name val="Calibri"/>
      <family val="2"/>
      <scheme val="minor"/>
    </font>
    <font>
      <sz val="11"/>
      <color theme="1"/>
      <name val="TH Sarabun New"/>
      <family val="2"/>
    </font>
    <font>
      <sz val="16"/>
      <color theme="1"/>
      <name val="TH Sarabun New"/>
      <family val="2"/>
    </font>
    <font>
      <sz val="11"/>
      <color theme="1"/>
      <name val="Calibri"/>
      <family val="2"/>
      <charset val="222"/>
      <scheme val="minor"/>
    </font>
    <font>
      <sz val="16"/>
      <color theme="1"/>
      <name val="TH SarabunPSK"/>
      <family val="2"/>
    </font>
    <font>
      <sz val="11"/>
      <color rgb="FF9C5700"/>
      <name val="Calibri"/>
      <family val="2"/>
      <charset val="222"/>
      <scheme val="minor"/>
    </font>
    <font>
      <sz val="11"/>
      <color theme="0"/>
      <name val="Calibri"/>
      <family val="2"/>
      <scheme val="minor"/>
    </font>
    <font>
      <b/>
      <sz val="14"/>
      <color theme="0"/>
      <name val="Calibri"/>
      <family val="2"/>
      <scheme val="minor"/>
    </font>
    <font>
      <b/>
      <sz val="12"/>
      <color theme="1"/>
      <name val="Calibri"/>
      <family val="2"/>
      <scheme val="minor"/>
    </font>
    <font>
      <sz val="14"/>
      <color theme="0"/>
      <name val="Calibri"/>
      <family val="2"/>
      <scheme val="minor"/>
    </font>
    <font>
      <b/>
      <sz val="14"/>
      <color theme="1"/>
      <name val="Calibri"/>
      <family val="2"/>
      <scheme val="minor"/>
    </font>
    <font>
      <sz val="14"/>
      <color theme="1"/>
      <name val="Calibri"/>
      <family val="2"/>
      <scheme val="minor"/>
    </font>
    <font>
      <b/>
      <sz val="16"/>
      <color theme="0"/>
      <name val="Calibri Light"/>
      <family val="2"/>
      <scheme val="major"/>
    </font>
    <font>
      <b/>
      <sz val="11"/>
      <name val="Calibri"/>
      <family val="2"/>
      <scheme val="minor"/>
    </font>
    <font>
      <sz val="11"/>
      <name val="Calibri"/>
      <family val="2"/>
      <scheme val="minor"/>
    </font>
    <font>
      <b/>
      <sz val="16"/>
      <color theme="0"/>
      <name val="Calibri"/>
      <family val="2"/>
      <scheme val="minor"/>
    </font>
    <font>
      <sz val="12"/>
      <color theme="1"/>
      <name val="Calibri"/>
      <family val="2"/>
      <scheme val="minor"/>
    </font>
    <font>
      <sz val="16"/>
      <color theme="0"/>
      <name val="Calibri"/>
      <family val="2"/>
      <scheme val="minor"/>
    </font>
    <font>
      <sz val="16"/>
      <color theme="1"/>
      <name val="Calibri"/>
      <family val="2"/>
      <scheme val="minor"/>
    </font>
    <font>
      <sz val="14"/>
      <name val="Cordia New"/>
      <family val="2"/>
    </font>
    <font>
      <b/>
      <sz val="11"/>
      <color rgb="FFFF0000"/>
      <name val="Calibri"/>
      <family val="2"/>
      <scheme val="minor"/>
    </font>
    <font>
      <sz val="11"/>
      <color rgb="FFFF0000"/>
      <name val="Calibri"/>
      <family val="2"/>
      <scheme val="minor"/>
    </font>
    <font>
      <b/>
      <sz val="16"/>
      <name val="Calibri"/>
      <family val="2"/>
      <scheme val="minor"/>
    </font>
    <font>
      <sz val="14"/>
      <color theme="4"/>
      <name val="Calibri"/>
      <family val="2"/>
      <scheme val="minor"/>
    </font>
    <font>
      <b/>
      <sz val="14"/>
      <color theme="4"/>
      <name val="Calibri"/>
      <family val="2"/>
      <scheme val="minor"/>
    </font>
    <font>
      <b/>
      <sz val="12"/>
      <name val="Calibri"/>
      <family val="2"/>
      <scheme val="minor"/>
    </font>
    <font>
      <b/>
      <sz val="12"/>
      <color rgb="FFFF0000"/>
      <name val="Calibri"/>
      <family val="2"/>
      <scheme val="minor"/>
    </font>
    <font>
      <sz val="10"/>
      <name val="Calibri"/>
      <family val="2"/>
      <scheme val="minor"/>
    </font>
    <font>
      <sz val="12"/>
      <color rgb="FFFF0000"/>
      <name val="Calibri"/>
      <family val="2"/>
      <scheme val="minor"/>
    </font>
    <font>
      <sz val="14"/>
      <name val="Calibri"/>
      <family val="2"/>
      <scheme val="minor"/>
    </font>
    <font>
      <sz val="8"/>
      <name val="Calibri"/>
      <family val="2"/>
      <scheme val="minor"/>
    </font>
    <font>
      <b/>
      <sz val="11"/>
      <color theme="0"/>
      <name val="Calibri"/>
      <family val="2"/>
      <scheme val="minor"/>
    </font>
    <font>
      <b/>
      <sz val="9"/>
      <color theme="1"/>
      <name val="Calibri"/>
      <family val="2"/>
      <scheme val="minor"/>
    </font>
    <font>
      <sz val="9"/>
      <color theme="1"/>
      <name val="Calibri"/>
      <family val="2"/>
      <scheme val="minor"/>
    </font>
    <font>
      <sz val="10"/>
      <color rgb="FFFF0000"/>
      <name val="Calibri"/>
      <family val="2"/>
      <scheme val="minor"/>
    </font>
    <font>
      <b/>
      <sz val="8"/>
      <color theme="0"/>
      <name val="Calibri"/>
      <family val="2"/>
      <scheme val="minor"/>
    </font>
    <font>
      <sz val="14"/>
      <color rgb="FF000000"/>
      <name val="Calibri"/>
      <family val="2"/>
    </font>
    <font>
      <b/>
      <sz val="14"/>
      <color rgb="FF2F75B5"/>
      <name val="Calibri"/>
      <family val="2"/>
    </font>
    <font>
      <sz val="14"/>
      <color theme="1"/>
      <name val="Calibri"/>
      <family val="2"/>
    </font>
    <font>
      <b/>
      <sz val="14"/>
      <color rgb="FF000000"/>
      <name val="Calibri"/>
      <family val="2"/>
    </font>
    <font>
      <sz val="10"/>
      <name val="Arial"/>
      <family val="2"/>
    </font>
    <font>
      <b/>
      <sz val="10"/>
      <name val="Arial"/>
      <family val="2"/>
    </font>
    <font>
      <b/>
      <sz val="10"/>
      <color indexed="20"/>
      <name val="Arial"/>
      <family val="2"/>
    </font>
    <font>
      <sz val="10"/>
      <color indexed="17"/>
      <name val="Arial"/>
      <family val="2"/>
    </font>
    <font>
      <b/>
      <sz val="10"/>
      <color indexed="10"/>
      <name val="Arial"/>
      <family val="2"/>
    </font>
    <font>
      <b/>
      <sz val="10"/>
      <color indexed="23"/>
      <name val="Arial"/>
      <family val="2"/>
    </font>
    <font>
      <sz val="10"/>
      <color indexed="23"/>
      <name val="Arial"/>
      <family val="2"/>
    </font>
    <font>
      <sz val="10"/>
      <color indexed="10"/>
      <name val="Arial"/>
      <family val="2"/>
    </font>
    <font>
      <b/>
      <sz val="11"/>
      <name val="Arial"/>
      <family val="2"/>
    </font>
    <font>
      <sz val="11"/>
      <name val="Arial"/>
      <family val="2"/>
    </font>
    <font>
      <sz val="11"/>
      <name val="Arial"/>
      <family val="2"/>
      <charset val="222"/>
    </font>
    <font>
      <b/>
      <i/>
      <sz val="10"/>
      <name val="Arial"/>
      <family val="2"/>
    </font>
    <font>
      <sz val="10"/>
      <name val="Cordia New"/>
      <family val="2"/>
    </font>
    <font>
      <sz val="12"/>
      <name val="Times New Roman"/>
      <family val="1"/>
    </font>
    <font>
      <b/>
      <sz val="16"/>
      <color theme="0"/>
      <name val="TH SarabunPSK"/>
      <family val="2"/>
    </font>
    <font>
      <b/>
      <sz val="16"/>
      <color theme="1"/>
      <name val="TH SarabunPSK"/>
      <family val="2"/>
    </font>
    <font>
      <b/>
      <sz val="18"/>
      <color theme="1"/>
      <name val="TH SarabunPSK"/>
      <family val="2"/>
    </font>
    <font>
      <b/>
      <sz val="18"/>
      <color theme="1"/>
      <name val="Calibri Light"/>
      <family val="2"/>
      <scheme val="major"/>
    </font>
    <font>
      <sz val="18"/>
      <color theme="1"/>
      <name val="Calibri"/>
      <family val="2"/>
      <scheme val="minor"/>
    </font>
    <font>
      <sz val="16"/>
      <color rgb="FFFF0000"/>
      <name val="TH SarabunPSK"/>
      <family val="2"/>
    </font>
    <font>
      <b/>
      <sz val="16"/>
      <color rgb="FF414141"/>
      <name val="TH SarabunPSK"/>
      <family val="2"/>
    </font>
    <font>
      <b/>
      <sz val="16"/>
      <name val="TH SarabunPSK"/>
      <family val="2"/>
    </font>
    <font>
      <b/>
      <sz val="18"/>
      <color theme="0"/>
      <name val="TH SarabunPSK"/>
      <family val="2"/>
    </font>
    <font>
      <b/>
      <sz val="14"/>
      <name val="TH SarabunPSK"/>
      <family val="2"/>
    </font>
    <font>
      <sz val="14"/>
      <color theme="1"/>
      <name val="TH SarabunPSK"/>
      <family val="2"/>
    </font>
    <font>
      <b/>
      <sz val="14"/>
      <color theme="1"/>
      <name val="TH SarabunPSK"/>
      <family val="2"/>
    </font>
    <font>
      <b/>
      <sz val="14"/>
      <color theme="1"/>
      <name val="BrowalliaUPC"/>
      <family val="2"/>
    </font>
  </fonts>
  <fills count="26">
    <fill>
      <patternFill patternType="none"/>
    </fill>
    <fill>
      <patternFill patternType="gray125"/>
    </fill>
    <fill>
      <patternFill patternType="solid">
        <fgColor theme="8" tint="0.79998168889431442"/>
        <bgColor indexed="64"/>
      </patternFill>
    </fill>
    <fill>
      <patternFill patternType="solid">
        <fgColor rgb="FFFFEB9C"/>
      </patternFill>
    </fill>
    <fill>
      <patternFill patternType="solid">
        <fgColor theme="8" tint="-0.49998474074526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5" tint="-0.249977111117893"/>
        <bgColor indexed="64"/>
      </patternFill>
    </fill>
    <fill>
      <patternFill patternType="solid">
        <fgColor theme="8" tint="-0.249977111117893"/>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indexed="31"/>
        <bgColor indexed="64"/>
      </patternFill>
    </fill>
    <fill>
      <patternFill patternType="solid">
        <fgColor indexed="22"/>
        <bgColor indexed="64"/>
      </patternFill>
    </fill>
    <fill>
      <patternFill patternType="solid">
        <fgColor indexed="26"/>
        <bgColor indexed="64"/>
      </patternFill>
    </fill>
    <fill>
      <patternFill patternType="solid">
        <fgColor indexed="41"/>
        <bgColor indexed="64"/>
      </patternFill>
    </fill>
    <fill>
      <patternFill patternType="solid">
        <fgColor indexed="47"/>
        <bgColor indexed="64"/>
      </patternFill>
    </fill>
    <fill>
      <patternFill patternType="solid">
        <fgColor indexed="42"/>
        <bgColor indexed="64"/>
      </patternFill>
    </fill>
    <fill>
      <patternFill patternType="solid">
        <fgColor rgb="FFCCFFCC"/>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right/>
      <top/>
      <bottom style="medium">
        <color indexed="8"/>
      </bottom>
      <diagonal/>
    </border>
    <border>
      <left/>
      <right/>
      <top/>
      <bottom style="thin">
        <color indexed="8"/>
      </bottom>
      <diagonal/>
    </border>
  </borders>
  <cellStyleXfs count="14">
    <xf numFmtId="0" fontId="0" fillId="0" borderId="0"/>
    <xf numFmtId="0" fontId="5" fillId="0" borderId="0"/>
    <xf numFmtId="0" fontId="7" fillId="3" borderId="0" applyNumberFormat="0" applyBorder="0" applyAlignment="0" applyProtection="0"/>
    <xf numFmtId="0" fontId="21" fillId="0" borderId="0" applyNumberFormat="0" applyFill="0" applyBorder="0" applyAlignment="0" applyProtection="0"/>
    <xf numFmtId="0" fontId="1" fillId="0" borderId="0"/>
    <xf numFmtId="0" fontId="42" fillId="0" borderId="0" applyNumberFormat="0" applyFill="0" applyBorder="0" applyAlignment="0" applyProtection="0"/>
    <xf numFmtId="43" fontId="42" fillId="0" borderId="0" applyFont="0" applyFill="0" applyBorder="0" applyAlignment="0" applyProtection="0"/>
    <xf numFmtId="9" fontId="42" fillId="0" borderId="0" applyFont="0" applyFill="0" applyBorder="0" applyAlignment="0" applyProtection="0"/>
    <xf numFmtId="0" fontId="21" fillId="0" borderId="0"/>
    <xf numFmtId="173" fontId="42" fillId="0" borderId="0" applyFont="0" applyFill="0" applyBorder="0" applyAlignment="0" applyProtection="0"/>
    <xf numFmtId="0" fontId="55" fillId="0" borderId="0"/>
    <xf numFmtId="0" fontId="55" fillId="0" borderId="0"/>
    <xf numFmtId="173" fontId="55" fillId="0" borderId="0" applyFont="0" applyFill="0" applyBorder="0" applyAlignment="0" applyProtection="0"/>
    <xf numFmtId="173" fontId="55" fillId="0" borderId="0" applyFont="0" applyFill="0" applyBorder="0" applyAlignment="0" applyProtection="0"/>
  </cellStyleXfs>
  <cellXfs count="484">
    <xf numFmtId="0" fontId="0" fillId="0" borderId="0" xfId="0"/>
    <xf numFmtId="0" fontId="2" fillId="0" borderId="0" xfId="0" applyFont="1"/>
    <xf numFmtId="0" fontId="3" fillId="0" borderId="0" xfId="0" applyFont="1"/>
    <xf numFmtId="0" fontId="4" fillId="0" borderId="0" xfId="0" applyFont="1"/>
    <xf numFmtId="0" fontId="6" fillId="0" borderId="0" xfId="1" applyFont="1" applyAlignment="1">
      <alignment horizontal="center" vertical="center"/>
    </xf>
    <xf numFmtId="0" fontId="4" fillId="0" borderId="0" xfId="1" applyFont="1" applyAlignment="1">
      <alignment horizontal="center" vertical="center"/>
    </xf>
    <xf numFmtId="0" fontId="6" fillId="0" borderId="0" xfId="1" applyFont="1" applyAlignment="1">
      <alignment vertical="top"/>
    </xf>
    <xf numFmtId="0" fontId="6" fillId="0" borderId="0" xfId="1" applyFont="1"/>
    <xf numFmtId="0" fontId="6" fillId="0" borderId="0" xfId="1" applyFont="1" applyAlignment="1">
      <alignment wrapText="1"/>
    </xf>
    <xf numFmtId="0" fontId="6" fillId="0" borderId="0" xfId="1" applyFont="1" applyAlignment="1">
      <alignment horizontal="center"/>
    </xf>
    <xf numFmtId="0" fontId="4" fillId="0" borderId="0" xfId="1" applyFont="1" applyAlignment="1">
      <alignment vertical="top" wrapText="1"/>
    </xf>
    <xf numFmtId="0" fontId="0" fillId="2" borderId="0" xfId="0" applyFill="1"/>
    <xf numFmtId="0" fontId="9" fillId="4" borderId="0" xfId="0" applyFont="1" applyFill="1"/>
    <xf numFmtId="0" fontId="12" fillId="2" borderId="0" xfId="0" applyFont="1" applyFill="1"/>
    <xf numFmtId="0" fontId="14" fillId="7" borderId="0" xfId="0" applyFont="1" applyFill="1"/>
    <xf numFmtId="0" fontId="2" fillId="9"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0" fillId="11" borderId="0" xfId="0" applyFill="1"/>
    <xf numFmtId="0" fontId="8" fillId="11" borderId="0" xfId="0" applyFont="1" applyFill="1"/>
    <xf numFmtId="0" fontId="0" fillId="0" borderId="0" xfId="0" applyAlignment="1">
      <alignment horizontal="center" vertical="center"/>
    </xf>
    <xf numFmtId="0" fontId="0" fillId="10" borderId="0" xfId="0" applyFill="1"/>
    <xf numFmtId="0" fontId="9" fillId="10" borderId="0" xfId="0" applyFont="1" applyFill="1"/>
    <xf numFmtId="0" fontId="9" fillId="11" borderId="0" xfId="0" applyFont="1" applyFill="1"/>
    <xf numFmtId="0" fontId="9" fillId="11" borderId="0" xfId="0" applyFont="1" applyFill="1" applyAlignment="1">
      <alignment horizontal="left"/>
    </xf>
    <xf numFmtId="0" fontId="19" fillId="4" borderId="0" xfId="0" applyFont="1" applyFill="1"/>
    <xf numFmtId="0" fontId="20" fillId="2" borderId="0" xfId="0" applyFont="1" applyFill="1"/>
    <xf numFmtId="0" fontId="22" fillId="0" borderId="0" xfId="0" applyFont="1"/>
    <xf numFmtId="0" fontId="23" fillId="0" borderId="0" xfId="0" applyFont="1" applyAlignment="1">
      <alignment horizontal="left"/>
    </xf>
    <xf numFmtId="0" fontId="15" fillId="12" borderId="0" xfId="0" applyFont="1" applyFill="1"/>
    <xf numFmtId="0" fontId="16" fillId="12" borderId="0" xfId="0" applyFont="1" applyFill="1"/>
    <xf numFmtId="0" fontId="16" fillId="12" borderId="0" xfId="0" applyFont="1" applyFill="1" applyAlignment="1">
      <alignment horizontal="left"/>
    </xf>
    <xf numFmtId="14" fontId="16" fillId="12" borderId="0" xfId="0" applyNumberFormat="1" applyFont="1" applyFill="1" applyAlignment="1">
      <alignment horizontal="left"/>
    </xf>
    <xf numFmtId="0" fontId="15" fillId="12" borderId="0" xfId="0" applyFont="1" applyFill="1" applyAlignment="1">
      <alignment horizontal="left"/>
    </xf>
    <xf numFmtId="0" fontId="15" fillId="0" borderId="0" xfId="0" applyFont="1" applyAlignment="1">
      <alignment vertical="top"/>
    </xf>
    <xf numFmtId="0" fontId="16" fillId="0" borderId="0" xfId="0" applyFont="1"/>
    <xf numFmtId="0" fontId="0" fillId="0" borderId="1" xfId="0" applyBorder="1" applyAlignment="1">
      <alignment vertical="top" wrapText="1"/>
    </xf>
    <xf numFmtId="0" fontId="2" fillId="9" borderId="1" xfId="0" applyFont="1" applyFill="1" applyBorder="1" applyAlignment="1">
      <alignment vertical="center"/>
    </xf>
    <xf numFmtId="0" fontId="16" fillId="0" borderId="0" xfId="0" applyFont="1" applyAlignment="1">
      <alignment horizontal="left"/>
    </xf>
    <xf numFmtId="14" fontId="16" fillId="0" borderId="0" xfId="0" applyNumberFormat="1" applyFont="1" applyAlignment="1">
      <alignment horizontal="left"/>
    </xf>
    <xf numFmtId="0" fontId="15" fillId="0" borderId="9" xfId="0" applyFont="1" applyBorder="1" applyAlignment="1">
      <alignment horizontal="center" vertical="center"/>
    </xf>
    <xf numFmtId="0" fontId="2" fillId="0" borderId="0" xfId="1" applyFont="1" applyAlignment="1">
      <alignment horizontal="left" vertical="center" wrapText="1"/>
    </xf>
    <xf numFmtId="0" fontId="2" fillId="6" borderId="4" xfId="1" applyFont="1" applyFill="1" applyBorder="1" applyAlignment="1">
      <alignment horizontal="center" vertical="center" wrapText="1"/>
    </xf>
    <xf numFmtId="0" fontId="2" fillId="6"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16" fillId="0" borderId="6" xfId="0" applyFont="1" applyBorder="1"/>
    <xf numFmtId="0" fontId="2" fillId="0" borderId="9" xfId="1" applyFont="1" applyBorder="1" applyAlignment="1">
      <alignment horizontal="left" vertical="center" wrapText="1"/>
    </xf>
    <xf numFmtId="0" fontId="2" fillId="0" borderId="9" xfId="0" applyFont="1" applyBorder="1" applyAlignment="1">
      <alignment horizontal="center" vertical="center"/>
    </xf>
    <xf numFmtId="0" fontId="2" fillId="0" borderId="9" xfId="0" applyFont="1" applyBorder="1" applyAlignment="1">
      <alignment horizontal="center" vertical="center" wrapText="1"/>
    </xf>
    <xf numFmtId="0" fontId="15" fillId="2" borderId="0" xfId="0" applyFont="1" applyFill="1" applyAlignment="1">
      <alignment vertical="top"/>
    </xf>
    <xf numFmtId="0" fontId="16" fillId="2" borderId="0" xfId="0" applyFont="1" applyFill="1"/>
    <xf numFmtId="0" fontId="15" fillId="13" borderId="0" xfId="0" applyFont="1" applyFill="1" applyAlignment="1">
      <alignment vertical="top"/>
    </xf>
    <xf numFmtId="0" fontId="8" fillId="0" borderId="0" xfId="0" applyFont="1"/>
    <xf numFmtId="0" fontId="9" fillId="11" borderId="0" xfId="1" applyFont="1" applyFill="1"/>
    <xf numFmtId="0" fontId="15" fillId="6" borderId="4" xfId="0" applyFont="1" applyFill="1" applyBorder="1" applyAlignment="1">
      <alignment horizontal="center" vertical="center" wrapText="1"/>
    </xf>
    <xf numFmtId="0" fontId="24" fillId="5" borderId="1" xfId="2" applyFont="1" applyFill="1" applyBorder="1" applyAlignment="1">
      <alignment horizontal="center" vertical="top"/>
    </xf>
    <xf numFmtId="0" fontId="24" fillId="5" borderId="1" xfId="2" applyFont="1" applyFill="1" applyBorder="1" applyAlignment="1">
      <alignment horizontal="center" vertical="top" wrapText="1"/>
    </xf>
    <xf numFmtId="0" fontId="12" fillId="0" borderId="0" xfId="0" applyFont="1"/>
    <xf numFmtId="0" fontId="13" fillId="0" borderId="1" xfId="0" applyFont="1" applyBorder="1" applyAlignment="1">
      <alignment vertical="top"/>
    </xf>
    <xf numFmtId="0" fontId="9" fillId="15" borderId="0" xfId="0" applyFont="1" applyFill="1"/>
    <xf numFmtId="0" fontId="11" fillId="15" borderId="0" xfId="0" applyFont="1" applyFill="1"/>
    <xf numFmtId="0" fontId="0" fillId="15" borderId="0" xfId="0" applyFill="1"/>
    <xf numFmtId="0" fontId="0" fillId="7" borderId="0" xfId="0" applyFill="1"/>
    <xf numFmtId="0" fontId="13" fillId="0" borderId="1" xfId="0" applyFont="1" applyBorder="1" applyAlignment="1">
      <alignment horizontal="center" vertical="top"/>
    </xf>
    <xf numFmtId="0" fontId="13" fillId="0" borderId="1" xfId="0" applyFont="1" applyBorder="1" applyAlignment="1">
      <alignment vertical="top" wrapText="1"/>
    </xf>
    <xf numFmtId="0" fontId="13" fillId="0" borderId="1" xfId="0" applyFont="1" applyBorder="1" applyAlignment="1">
      <alignment horizontal="center" vertical="top" wrapText="1"/>
    </xf>
    <xf numFmtId="0" fontId="25" fillId="0" borderId="1" xfId="0" applyFont="1" applyBorder="1" applyAlignment="1">
      <alignment vertical="top" wrapText="1"/>
    </xf>
    <xf numFmtId="0" fontId="13" fillId="0" borderId="1" xfId="0" applyFont="1" applyBorder="1" applyAlignment="1">
      <alignment horizontal="left" vertical="top" wrapText="1"/>
    </xf>
    <xf numFmtId="0" fontId="27" fillId="2" borderId="0" xfId="0" applyFont="1" applyFill="1" applyAlignment="1">
      <alignment vertical="top"/>
    </xf>
    <xf numFmtId="0" fontId="9" fillId="0" borderId="0" xfId="0" applyFont="1"/>
    <xf numFmtId="0" fontId="29" fillId="0" borderId="0" xfId="0" applyFont="1" applyAlignment="1">
      <alignment horizontal="left" vertical="top" wrapText="1"/>
    </xf>
    <xf numFmtId="0" fontId="2" fillId="6" borderId="0" xfId="0" applyFont="1" applyFill="1" applyAlignment="1">
      <alignment horizontal="center" vertical="center"/>
    </xf>
    <xf numFmtId="0" fontId="2" fillId="6" borderId="0" xfId="0" applyFont="1" applyFill="1" applyAlignment="1">
      <alignment horizontal="center" vertical="center" wrapText="1"/>
    </xf>
    <xf numFmtId="0" fontId="0" fillId="0" borderId="0" xfId="1" applyFont="1"/>
    <xf numFmtId="0" fontId="0" fillId="0" borderId="6" xfId="1" applyFont="1" applyBorder="1"/>
    <xf numFmtId="0" fontId="18" fillId="0" borderId="8" xfId="0" applyFont="1" applyBorder="1" applyAlignment="1">
      <alignment vertical="center" wrapText="1"/>
    </xf>
    <xf numFmtId="0" fontId="4" fillId="4" borderId="0" xfId="0" applyFont="1" applyFill="1"/>
    <xf numFmtId="0" fontId="4" fillId="2" borderId="0" xfId="0" applyFont="1" applyFill="1"/>
    <xf numFmtId="0" fontId="12" fillId="5" borderId="11" xfId="0" applyFont="1" applyFill="1" applyBorder="1" applyAlignment="1">
      <alignment vertical="top"/>
    </xf>
    <xf numFmtId="0" fontId="12" fillId="5" borderId="7" xfId="0" applyFont="1" applyFill="1" applyBorder="1" applyAlignment="1">
      <alignment vertical="top"/>
    </xf>
    <xf numFmtId="0" fontId="10" fillId="0" borderId="2" xfId="0" applyFont="1" applyBorder="1" applyAlignment="1">
      <alignment vertical="top"/>
    </xf>
    <xf numFmtId="0" fontId="18" fillId="0" borderId="8" xfId="0" applyFont="1" applyBorder="1"/>
    <xf numFmtId="0" fontId="10" fillId="0" borderId="2" xfId="0" applyFont="1" applyBorder="1"/>
    <xf numFmtId="0" fontId="18" fillId="0" borderId="8" xfId="0" applyFont="1" applyBorder="1" applyAlignment="1">
      <alignment vertical="top" wrapText="1"/>
    </xf>
    <xf numFmtId="0" fontId="18" fillId="0" borderId="8" xfId="0" applyFont="1" applyBorder="1" applyAlignment="1">
      <alignment vertical="top"/>
    </xf>
    <xf numFmtId="0" fontId="18" fillId="0" borderId="3" xfId="0" applyFont="1" applyBorder="1" applyAlignment="1">
      <alignment vertical="top" wrapText="1"/>
    </xf>
    <xf numFmtId="0" fontId="20" fillId="0" borderId="0" xfId="0" applyFont="1"/>
    <xf numFmtId="0" fontId="10" fillId="9" borderId="10" xfId="0" applyFont="1" applyFill="1" applyBorder="1" applyAlignment="1">
      <alignment horizontal="center"/>
    </xf>
    <xf numFmtId="0" fontId="10" fillId="9" borderId="1" xfId="0" applyFont="1" applyFill="1" applyBorder="1" applyAlignment="1">
      <alignment horizontal="center"/>
    </xf>
    <xf numFmtId="0" fontId="10" fillId="9" borderId="5" xfId="0" applyFont="1" applyFill="1" applyBorder="1" applyAlignment="1">
      <alignment horizontal="center"/>
    </xf>
    <xf numFmtId="0" fontId="10" fillId="0" borderId="2" xfId="0" applyFont="1" applyBorder="1" applyAlignment="1">
      <alignment vertical="center" wrapText="1"/>
    </xf>
    <xf numFmtId="0" fontId="2" fillId="16" borderId="0" xfId="0" applyFont="1" applyFill="1" applyAlignment="1">
      <alignment horizontal="center" vertical="center" wrapText="1"/>
    </xf>
    <xf numFmtId="1" fontId="2" fillId="16" borderId="0" xfId="0" applyNumberFormat="1" applyFont="1" applyFill="1" applyAlignment="1">
      <alignment horizontal="center" vertical="center" wrapText="1"/>
    </xf>
    <xf numFmtId="0" fontId="0" fillId="16" borderId="0" xfId="0" applyFill="1" applyAlignment="1">
      <alignment horizontal="center" vertical="center" wrapText="1"/>
    </xf>
    <xf numFmtId="0" fontId="0" fillId="0" borderId="0" xfId="0" applyAlignment="1">
      <alignment vertical="center"/>
    </xf>
    <xf numFmtId="0" fontId="0" fillId="17" borderId="0" xfId="0" applyFill="1" applyAlignment="1">
      <alignment vertical="center"/>
    </xf>
    <xf numFmtId="0" fontId="23" fillId="0" borderId="0" xfId="0" applyFont="1" applyAlignment="1">
      <alignment vertical="center" wrapText="1"/>
    </xf>
    <xf numFmtId="0" fontId="0" fillId="16" borderId="0" xfId="0" applyFill="1" applyAlignment="1">
      <alignment horizontal="center" vertical="center"/>
    </xf>
    <xf numFmtId="0" fontId="23" fillId="16" borderId="0" xfId="0" applyFont="1" applyFill="1" applyAlignment="1">
      <alignment vertical="center"/>
    </xf>
    <xf numFmtId="0" fontId="16" fillId="0" borderId="0" xfId="0" applyFont="1" applyAlignment="1">
      <alignment vertical="center"/>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left"/>
    </xf>
    <xf numFmtId="0" fontId="0" fillId="0" borderId="0" xfId="0" applyAlignment="1">
      <alignment vertical="top" wrapText="1"/>
    </xf>
    <xf numFmtId="0" fontId="2" fillId="18" borderId="1" xfId="0" applyFont="1" applyFill="1" applyBorder="1" applyAlignment="1">
      <alignment horizontal="center"/>
    </xf>
    <xf numFmtId="0" fontId="2" fillId="5" borderId="1" xfId="0" applyFont="1" applyFill="1" applyBorder="1" applyAlignment="1">
      <alignment vertical="top"/>
    </xf>
    <xf numFmtId="0" fontId="2" fillId="5" borderId="1" xfId="0" applyFont="1" applyFill="1" applyBorder="1" applyAlignment="1">
      <alignment horizontal="left" vertical="top"/>
    </xf>
    <xf numFmtId="0" fontId="12" fillId="5" borderId="7" xfId="0" applyFont="1" applyFill="1" applyBorder="1" applyAlignment="1">
      <alignment horizontal="left" vertical="top"/>
    </xf>
    <xf numFmtId="0" fontId="16" fillId="0" borderId="0" xfId="0" applyFont="1" applyAlignment="1">
      <alignment horizontal="center" vertical="center"/>
    </xf>
    <xf numFmtId="1" fontId="0" fillId="0" borderId="0" xfId="0" applyNumberFormat="1" applyAlignment="1">
      <alignment horizontal="left" vertical="center"/>
    </xf>
    <xf numFmtId="0" fontId="2" fillId="0" borderId="0" xfId="0" applyFont="1" applyAlignment="1">
      <alignment horizontal="center"/>
    </xf>
    <xf numFmtId="0" fontId="31" fillId="0" borderId="1" xfId="0" applyFont="1" applyBorder="1" applyAlignment="1">
      <alignment horizontal="left" vertical="top" wrapText="1"/>
    </xf>
    <xf numFmtId="0" fontId="12" fillId="5" borderId="11" xfId="0" applyFont="1" applyFill="1" applyBorder="1" applyAlignment="1">
      <alignment horizontal="left"/>
    </xf>
    <xf numFmtId="0" fontId="0" fillId="0" borderId="15" xfId="0" applyBorder="1"/>
    <xf numFmtId="0" fontId="17" fillId="0" borderId="0" xfId="1" applyFont="1" applyAlignment="1">
      <alignment horizontal="left" vertical="center"/>
    </xf>
    <xf numFmtId="0" fontId="10" fillId="0" borderId="8" xfId="0" applyFont="1" applyBorder="1" applyAlignment="1">
      <alignment vertical="top" wrapText="1"/>
    </xf>
    <xf numFmtId="0" fontId="18" fillId="0" borderId="12" xfId="0" applyFont="1" applyBorder="1" applyAlignment="1">
      <alignment vertical="top" wrapText="1"/>
    </xf>
    <xf numFmtId="0" fontId="2" fillId="5" borderId="2" xfId="0" applyFont="1" applyFill="1" applyBorder="1" applyAlignment="1">
      <alignment vertical="top"/>
    </xf>
    <xf numFmtId="0" fontId="10" fillId="0" borderId="2" xfId="0" applyFont="1" applyBorder="1" applyAlignment="1">
      <alignment vertical="top" wrapText="1"/>
    </xf>
    <xf numFmtId="0" fontId="0" fillId="0" borderId="0" xfId="0" applyAlignment="1">
      <alignment wrapText="1"/>
    </xf>
    <xf numFmtId="0" fontId="33" fillId="4" borderId="2" xfId="0" applyFont="1" applyFill="1" applyBorder="1" applyAlignment="1">
      <alignment horizontal="center" vertical="center"/>
    </xf>
    <xf numFmtId="0" fontId="33" fillId="4" borderId="1" xfId="0" applyFont="1" applyFill="1" applyBorder="1" applyAlignment="1">
      <alignment horizontal="center" vertical="top"/>
    </xf>
    <xf numFmtId="0" fontId="33" fillId="4" borderId="1" xfId="0" applyFont="1" applyFill="1" applyBorder="1" applyAlignment="1">
      <alignment horizontal="center" vertical="top" wrapText="1"/>
    </xf>
    <xf numFmtId="0" fontId="35" fillId="0" borderId="8" xfId="0" applyFont="1" applyBorder="1" applyAlignment="1">
      <alignment horizontal="center" vertical="center"/>
    </xf>
    <xf numFmtId="0" fontId="35" fillId="0" borderId="3" xfId="0" applyFont="1" applyBorder="1"/>
    <xf numFmtId="0" fontId="35" fillId="0" borderId="1" xfId="0" applyFont="1" applyBorder="1"/>
    <xf numFmtId="0" fontId="35" fillId="0" borderId="16" xfId="0" applyFont="1" applyBorder="1" applyAlignment="1">
      <alignment horizontal="center" vertical="center"/>
    </xf>
    <xf numFmtId="0" fontId="35" fillId="0" borderId="17" xfId="0" applyFont="1" applyBorder="1"/>
    <xf numFmtId="0" fontId="2" fillId="5" borderId="2" xfId="0" applyFont="1" applyFill="1" applyBorder="1" applyAlignment="1">
      <alignment horizontal="left" vertical="top"/>
    </xf>
    <xf numFmtId="0" fontId="15" fillId="9" borderId="1" xfId="0" applyFont="1" applyFill="1" applyBorder="1" applyAlignment="1">
      <alignment horizontal="center" vertical="center" wrapText="1"/>
    </xf>
    <xf numFmtId="0" fontId="2" fillId="14" borderId="0" xfId="0" applyFont="1" applyFill="1" applyAlignment="1">
      <alignment horizontal="center" vertical="top" wrapText="1"/>
    </xf>
    <xf numFmtId="0" fontId="40" fillId="0" borderId="1" xfId="0" applyFont="1" applyBorder="1" applyAlignment="1">
      <alignment horizontal="left" vertical="top" wrapText="1"/>
    </xf>
    <xf numFmtId="0" fontId="23" fillId="0" borderId="0" xfId="0" applyFont="1" applyAlignment="1">
      <alignment vertical="center"/>
    </xf>
    <xf numFmtId="0" fontId="2" fillId="5" borderId="0" xfId="0" applyFont="1" applyFill="1" applyAlignment="1">
      <alignment horizontal="center" vertical="center"/>
    </xf>
    <xf numFmtId="0" fontId="18" fillId="0" borderId="12" xfId="0" applyFont="1" applyBorder="1"/>
    <xf numFmtId="0" fontId="18" fillId="0" borderId="13" xfId="0" applyFont="1" applyBorder="1"/>
    <xf numFmtId="0" fontId="18" fillId="0" borderId="13" xfId="0" applyFont="1" applyBorder="1" applyAlignment="1">
      <alignment vertical="top" wrapText="1"/>
    </xf>
    <xf numFmtId="0" fontId="18" fillId="0" borderId="13" xfId="0" applyFont="1" applyBorder="1" applyAlignment="1">
      <alignment horizontal="left" vertical="top" wrapText="1"/>
    </xf>
    <xf numFmtId="0" fontId="18" fillId="0" borderId="13" xfId="0" applyFont="1" applyBorder="1" applyAlignment="1">
      <alignment vertical="top"/>
    </xf>
    <xf numFmtId="0" fontId="18" fillId="0" borderId="12" xfId="0" applyFont="1" applyBorder="1" applyAlignment="1">
      <alignment vertical="center" wrapText="1"/>
    </xf>
    <xf numFmtId="0" fontId="18" fillId="0" borderId="13" xfId="0" applyFont="1" applyBorder="1" applyAlignment="1">
      <alignment wrapText="1"/>
    </xf>
    <xf numFmtId="0" fontId="2" fillId="5" borderId="3" xfId="0" applyFont="1" applyFill="1" applyBorder="1" applyAlignment="1">
      <alignment vertical="top"/>
    </xf>
    <xf numFmtId="0" fontId="35" fillId="0" borderId="3" xfId="0" applyFont="1" applyBorder="1" applyAlignment="1">
      <alignment wrapText="1"/>
    </xf>
    <xf numFmtId="0" fontId="35" fillId="0" borderId="1" xfId="0" applyFont="1" applyBorder="1" applyAlignment="1">
      <alignment wrapText="1"/>
    </xf>
    <xf numFmtId="0" fontId="35" fillId="0" borderId="3" xfId="0" applyFont="1" applyBorder="1" applyAlignment="1">
      <alignment horizontal="center" vertical="center"/>
    </xf>
    <xf numFmtId="0" fontId="43" fillId="0" borderId="0" xfId="5" applyFont="1" applyAlignment="1">
      <alignment horizontal="left"/>
    </xf>
    <xf numFmtId="164" fontId="42" fillId="0" borderId="0" xfId="5" applyNumberFormat="1" applyAlignment="1" applyProtection="1"/>
    <xf numFmtId="165" fontId="42" fillId="0" borderId="0" xfId="5" applyNumberFormat="1" applyAlignment="1" applyProtection="1"/>
    <xf numFmtId="0" fontId="42" fillId="0" borderId="0" xfId="5" applyAlignment="1">
      <alignment horizontal="left"/>
    </xf>
    <xf numFmtId="0" fontId="42" fillId="0" borderId="0" xfId="5"/>
    <xf numFmtId="0" fontId="42" fillId="19" borderId="11" xfId="5" applyFill="1" applyBorder="1" applyAlignment="1">
      <alignment horizontal="left" vertical="center"/>
    </xf>
    <xf numFmtId="14" fontId="42" fillId="19" borderId="9" xfId="5" applyNumberFormat="1" applyFill="1" applyBorder="1" applyAlignment="1">
      <alignment horizontal="left" vertical="center"/>
    </xf>
    <xf numFmtId="0" fontId="42" fillId="19" borderId="12" xfId="5" applyFill="1" applyBorder="1" applyAlignment="1"/>
    <xf numFmtId="0" fontId="42" fillId="0" borderId="0" xfId="5" applyFill="1" applyBorder="1"/>
    <xf numFmtId="0" fontId="43" fillId="0" borderId="19" xfId="5" applyFont="1" applyBorder="1" applyAlignment="1">
      <alignment horizontal="left"/>
    </xf>
    <xf numFmtId="0" fontId="42" fillId="0" borderId="19" xfId="5" applyBorder="1" applyAlignment="1"/>
    <xf numFmtId="164" fontId="42" fillId="0" borderId="19" xfId="5" applyNumberFormat="1" applyBorder="1" applyAlignment="1" applyProtection="1"/>
    <xf numFmtId="165" fontId="42" fillId="0" borderId="19" xfId="5" applyNumberFormat="1" applyBorder="1" applyAlignment="1" applyProtection="1"/>
    <xf numFmtId="0" fontId="42" fillId="0" borderId="0" xfId="5" applyBorder="1" applyAlignment="1"/>
    <xf numFmtId="0" fontId="42" fillId="19" borderId="7" xfId="5" applyFill="1" applyBorder="1" applyAlignment="1">
      <alignment horizontal="left" vertical="center"/>
    </xf>
    <xf numFmtId="0" fontId="42" fillId="19" borderId="0" xfId="5" applyFill="1" applyBorder="1" applyAlignment="1">
      <alignment horizontal="left" vertical="center"/>
    </xf>
    <xf numFmtId="0" fontId="42" fillId="19" borderId="13" xfId="5" applyFill="1" applyBorder="1" applyAlignment="1">
      <alignment vertical="center"/>
    </xf>
    <xf numFmtId="0" fontId="43" fillId="0" borderId="0" xfId="5" applyFont="1" applyBorder="1" applyAlignment="1">
      <alignment horizontal="left"/>
    </xf>
    <xf numFmtId="164" fontId="42" fillId="0" borderId="0" xfId="5" applyNumberFormat="1" applyBorder="1" applyAlignment="1" applyProtection="1"/>
    <xf numFmtId="165" fontId="42" fillId="0" borderId="0" xfId="5" applyNumberFormat="1" applyBorder="1" applyAlignment="1" applyProtection="1"/>
    <xf numFmtId="0" fontId="42" fillId="19" borderId="7" xfId="5" applyFill="1" applyBorder="1" applyAlignment="1">
      <alignment horizontal="left"/>
    </xf>
    <xf numFmtId="0" fontId="42" fillId="19" borderId="0" xfId="5" applyNumberFormat="1" applyFill="1" applyBorder="1" applyAlignment="1">
      <alignment horizontal="left"/>
    </xf>
    <xf numFmtId="0" fontId="42" fillId="19" borderId="13" xfId="5" applyFill="1" applyBorder="1" applyAlignment="1">
      <alignment horizontal="left"/>
    </xf>
    <xf numFmtId="0" fontId="43" fillId="0" borderId="0" xfId="5" applyFont="1" applyAlignment="1"/>
    <xf numFmtId="0" fontId="42" fillId="0" borderId="0" xfId="5" applyAlignment="1"/>
    <xf numFmtId="0" fontId="42" fillId="19" borderId="14" xfId="5" applyFill="1" applyBorder="1" applyAlignment="1">
      <alignment horizontal="right"/>
    </xf>
    <xf numFmtId="0" fontId="42" fillId="19" borderId="6" xfId="5" applyFill="1" applyBorder="1" applyAlignment="1"/>
    <xf numFmtId="0" fontId="42" fillId="19" borderId="15" xfId="5" applyFill="1" applyBorder="1" applyAlignment="1"/>
    <xf numFmtId="0" fontId="42" fillId="20" borderId="0" xfId="5" applyFill="1" applyAlignment="1"/>
    <xf numFmtId="49" fontId="42" fillId="0" borderId="6" xfId="5" applyNumberFormat="1" applyBorder="1" applyAlignment="1"/>
    <xf numFmtId="49" fontId="42" fillId="0" borderId="6" xfId="5" applyNumberFormat="1" applyBorder="1" applyAlignment="1" applyProtection="1"/>
    <xf numFmtId="49" fontId="42" fillId="0" borderId="6" xfId="5" applyNumberFormat="1" applyBorder="1"/>
    <xf numFmtId="49" fontId="42" fillId="21" borderId="0" xfId="5" applyNumberFormat="1" applyFill="1" applyAlignment="1">
      <alignment vertical="top"/>
    </xf>
    <xf numFmtId="49" fontId="42" fillId="0" borderId="0" xfId="5" applyNumberFormat="1"/>
    <xf numFmtId="49" fontId="42" fillId="21" borderId="6" xfId="5" applyNumberFormat="1" applyFill="1" applyBorder="1" applyAlignment="1">
      <alignment vertical="top"/>
    </xf>
    <xf numFmtId="49" fontId="42" fillId="21" borderId="6" xfId="5" applyNumberFormat="1" applyFill="1" applyBorder="1" applyAlignment="1" applyProtection="1">
      <alignment horizontal="left" vertical="top"/>
    </xf>
    <xf numFmtId="0" fontId="42" fillId="21" borderId="6" xfId="5" applyFill="1" applyBorder="1" applyAlignment="1">
      <alignment horizontal="left" vertical="top"/>
    </xf>
    <xf numFmtId="49" fontId="42" fillId="0" borderId="0" xfId="5" applyNumberFormat="1" applyAlignment="1"/>
    <xf numFmtId="49" fontId="42" fillId="0" borderId="0" xfId="5" applyNumberFormat="1" applyAlignment="1" applyProtection="1"/>
    <xf numFmtId="49" fontId="42" fillId="0" borderId="0" xfId="5" applyNumberFormat="1" applyFill="1" applyBorder="1"/>
    <xf numFmtId="49" fontId="42" fillId="21" borderId="9" xfId="5" applyNumberFormat="1" applyFill="1" applyBorder="1" applyAlignment="1">
      <alignment vertical="top"/>
    </xf>
    <xf numFmtId="49" fontId="42" fillId="21" borderId="9" xfId="5" applyNumberFormat="1" applyFill="1" applyBorder="1" applyAlignment="1" applyProtection="1">
      <alignment vertical="top"/>
    </xf>
    <xf numFmtId="166" fontId="42" fillId="21" borderId="9" xfId="5" applyNumberFormat="1" applyFill="1" applyBorder="1" applyAlignment="1" applyProtection="1">
      <alignment horizontal="center" vertical="top"/>
    </xf>
    <xf numFmtId="49" fontId="42" fillId="21" borderId="9" xfId="5" applyNumberFormat="1" applyFill="1" applyBorder="1" applyAlignment="1">
      <alignment horizontal="left" vertical="top"/>
    </xf>
    <xf numFmtId="49" fontId="42" fillId="21" borderId="6" xfId="5" applyNumberFormat="1" applyFill="1" applyBorder="1" applyAlignment="1" applyProtection="1">
      <alignment vertical="top"/>
    </xf>
    <xf numFmtId="166" fontId="42" fillId="21" borderId="6" xfId="5" applyNumberFormat="1" applyFill="1" applyBorder="1" applyAlignment="1" applyProtection="1">
      <alignment horizontal="center" vertical="top"/>
    </xf>
    <xf numFmtId="49" fontId="42" fillId="21" borderId="6" xfId="5" applyNumberFormat="1" applyFill="1" applyBorder="1" applyAlignment="1">
      <alignment horizontal="left" vertical="top"/>
    </xf>
    <xf numFmtId="0" fontId="42" fillId="0" borderId="0" xfId="5" applyAlignment="1">
      <alignment horizontal="right"/>
    </xf>
    <xf numFmtId="167" fontId="42" fillId="0" borderId="0" xfId="5" applyNumberFormat="1" applyFill="1"/>
    <xf numFmtId="0" fontId="44" fillId="0" borderId="0" xfId="5" applyFont="1" applyAlignment="1"/>
    <xf numFmtId="0" fontId="42" fillId="0" borderId="11" xfId="5" applyBorder="1"/>
    <xf numFmtId="0" fontId="42" fillId="0" borderId="9" xfId="5" applyBorder="1"/>
    <xf numFmtId="0" fontId="42" fillId="0" borderId="12" xfId="5" applyBorder="1"/>
    <xf numFmtId="0" fontId="42" fillId="0" borderId="7" xfId="5" applyBorder="1"/>
    <xf numFmtId="0" fontId="42" fillId="0" borderId="0" xfId="5" applyBorder="1"/>
    <xf numFmtId="0" fontId="42" fillId="0" borderId="13" xfId="5" applyBorder="1"/>
    <xf numFmtId="167" fontId="42" fillId="0" borderId="0" xfId="5" applyNumberFormat="1" applyFill="1" applyBorder="1"/>
    <xf numFmtId="0" fontId="42" fillId="0" borderId="14" xfId="5" applyBorder="1"/>
    <xf numFmtId="0" fontId="42" fillId="0" borderId="6" xfId="5" applyBorder="1"/>
    <xf numFmtId="0" fontId="42" fillId="20" borderId="15" xfId="5" applyFill="1" applyBorder="1"/>
    <xf numFmtId="43" fontId="45" fillId="0" borderId="0" xfId="6" applyFont="1" applyFill="1"/>
    <xf numFmtId="167" fontId="43" fillId="21" borderId="0" xfId="5" applyNumberFormat="1" applyFont="1" applyFill="1" applyBorder="1" applyAlignment="1">
      <alignment horizontal="center"/>
    </xf>
    <xf numFmtId="0" fontId="42" fillId="0" borderId="0" xfId="5" applyFill="1"/>
    <xf numFmtId="166" fontId="43" fillId="21" borderId="0" xfId="5" applyNumberFormat="1" applyFont="1" applyFill="1" applyBorder="1" applyAlignment="1">
      <alignment horizontal="center"/>
    </xf>
    <xf numFmtId="2" fontId="42" fillId="0" borderId="11" xfId="5" applyNumberFormat="1" applyFill="1" applyBorder="1"/>
    <xf numFmtId="2" fontId="42" fillId="0" borderId="12" xfId="5" applyNumberFormat="1" applyFill="1" applyBorder="1"/>
    <xf numFmtId="2" fontId="42" fillId="0" borderId="11" xfId="5" applyNumberFormat="1" applyBorder="1"/>
    <xf numFmtId="2" fontId="42" fillId="0" borderId="12" xfId="5" applyNumberFormat="1" applyBorder="1"/>
    <xf numFmtId="2" fontId="42" fillId="0" borderId="0" xfId="5" applyNumberFormat="1" applyFill="1" applyBorder="1"/>
    <xf numFmtId="2" fontId="42" fillId="0" borderId="7" xfId="5" applyNumberFormat="1" applyFill="1" applyBorder="1"/>
    <xf numFmtId="2" fontId="42" fillId="0" borderId="13" xfId="5" applyNumberFormat="1" applyFill="1" applyBorder="1"/>
    <xf numFmtId="2" fontId="42" fillId="0" borderId="7" xfId="5" applyNumberFormat="1" applyBorder="1"/>
    <xf numFmtId="2" fontId="42" fillId="0" borderId="13" xfId="5" applyNumberFormat="1" applyBorder="1"/>
    <xf numFmtId="0" fontId="42" fillId="0" borderId="10" xfId="5" applyFill="1" applyBorder="1"/>
    <xf numFmtId="0" fontId="42" fillId="0" borderId="5" xfId="5" applyFill="1" applyBorder="1"/>
    <xf numFmtId="2" fontId="42" fillId="0" borderId="10" xfId="5" applyNumberFormat="1" applyFill="1" applyBorder="1"/>
    <xf numFmtId="2" fontId="42" fillId="0" borderId="5" xfId="5" applyNumberFormat="1" applyFill="1" applyBorder="1"/>
    <xf numFmtId="2" fontId="42" fillId="0" borderId="10" xfId="5" applyNumberFormat="1" applyBorder="1"/>
    <xf numFmtId="2" fontId="42" fillId="0" borderId="5" xfId="5" applyNumberFormat="1" applyBorder="1"/>
    <xf numFmtId="0" fontId="43" fillId="0" borderId="0" xfId="5" applyFont="1" applyFill="1" applyBorder="1"/>
    <xf numFmtId="0" fontId="46" fillId="0" borderId="0" xfId="5" applyFont="1" applyFill="1"/>
    <xf numFmtId="0" fontId="47" fillId="0" borderId="0" xfId="5" applyFont="1" applyFill="1"/>
    <xf numFmtId="0" fontId="48" fillId="0" borderId="0" xfId="5" applyFont="1" applyFill="1"/>
    <xf numFmtId="0" fontId="42" fillId="0" borderId="9" xfId="5" applyFill="1" applyBorder="1"/>
    <xf numFmtId="0" fontId="42" fillId="0" borderId="12" xfId="5" applyFill="1" applyBorder="1"/>
    <xf numFmtId="167" fontId="42" fillId="21" borderId="0" xfId="5" applyNumberFormat="1" applyFill="1" applyBorder="1" applyAlignment="1">
      <alignment horizontal="center"/>
    </xf>
    <xf numFmtId="167" fontId="43" fillId="0" borderId="0" xfId="5" applyNumberFormat="1" applyFont="1" applyFill="1" applyBorder="1" applyAlignment="1">
      <alignment horizontal="center"/>
    </xf>
    <xf numFmtId="167" fontId="42" fillId="0" borderId="0" xfId="5" applyNumberFormat="1" applyFill="1" applyBorder="1" applyAlignment="1">
      <alignment horizontal="center"/>
    </xf>
    <xf numFmtId="0" fontId="49" fillId="0" borderId="0" xfId="5" applyFont="1"/>
    <xf numFmtId="3" fontId="49" fillId="0" borderId="0" xfId="5" applyNumberFormat="1" applyFont="1" applyFill="1"/>
    <xf numFmtId="168" fontId="42" fillId="0" borderId="11" xfId="6" applyNumberFormat="1" applyFont="1" applyFill="1" applyBorder="1"/>
    <xf numFmtId="168" fontId="42" fillId="0" borderId="12" xfId="6" applyNumberFormat="1" applyFont="1" applyFill="1" applyBorder="1"/>
    <xf numFmtId="168" fontId="48" fillId="0" borderId="11" xfId="6" applyNumberFormat="1" applyFont="1" applyFill="1" applyBorder="1"/>
    <xf numFmtId="168" fontId="48" fillId="0" borderId="12" xfId="6" applyNumberFormat="1" applyFont="1" applyFill="1" applyBorder="1"/>
    <xf numFmtId="1" fontId="42" fillId="0" borderId="0" xfId="5" applyNumberFormat="1" applyBorder="1"/>
    <xf numFmtId="1" fontId="42" fillId="0" borderId="13" xfId="5" applyNumberFormat="1" applyBorder="1"/>
    <xf numFmtId="1" fontId="42" fillId="0" borderId="11" xfId="5" applyNumberFormat="1" applyBorder="1"/>
    <xf numFmtId="1" fontId="42" fillId="0" borderId="12" xfId="5" applyNumberFormat="1" applyBorder="1"/>
    <xf numFmtId="1" fontId="43" fillId="21" borderId="0" xfId="5" applyNumberFormat="1" applyFont="1" applyFill="1" applyBorder="1" applyAlignment="1">
      <alignment horizontal="center"/>
    </xf>
    <xf numFmtId="43" fontId="42" fillId="0" borderId="0" xfId="6" applyFont="1" applyFill="1" applyBorder="1" applyAlignment="1">
      <alignment horizontal="center"/>
    </xf>
    <xf numFmtId="3" fontId="42" fillId="0" borderId="0" xfId="5" applyNumberFormat="1"/>
    <xf numFmtId="168" fontId="42" fillId="0" borderId="7" xfId="6" applyNumberFormat="1" applyFont="1" applyFill="1" applyBorder="1"/>
    <xf numFmtId="168" fontId="42" fillId="0" borderId="13" xfId="6" applyNumberFormat="1" applyFont="1" applyFill="1" applyBorder="1"/>
    <xf numFmtId="168" fontId="48" fillId="0" borderId="7" xfId="6" applyNumberFormat="1" applyFont="1" applyFill="1" applyBorder="1"/>
    <xf numFmtId="168" fontId="48" fillId="0" borderId="13" xfId="6" applyNumberFormat="1" applyFont="1" applyFill="1" applyBorder="1"/>
    <xf numFmtId="1" fontId="42" fillId="0" borderId="7" xfId="5" applyNumberFormat="1" applyBorder="1"/>
    <xf numFmtId="168" fontId="42" fillId="0" borderId="10" xfId="6" applyNumberFormat="1" applyFont="1" applyFill="1" applyBorder="1"/>
    <xf numFmtId="168" fontId="42" fillId="0" borderId="5" xfId="6" applyNumberFormat="1" applyFont="1" applyFill="1" applyBorder="1"/>
    <xf numFmtId="168" fontId="48" fillId="0" borderId="10" xfId="6" applyNumberFormat="1" applyFont="1" applyFill="1" applyBorder="1"/>
    <xf numFmtId="168" fontId="48" fillId="0" borderId="5" xfId="6" applyNumberFormat="1" applyFont="1" applyFill="1" applyBorder="1"/>
    <xf numFmtId="1" fontId="42" fillId="0" borderId="10" xfId="5" applyNumberFormat="1" applyBorder="1"/>
    <xf numFmtId="1" fontId="42" fillId="0" borderId="5" xfId="5" applyNumberFormat="1" applyBorder="1"/>
    <xf numFmtId="0" fontId="43" fillId="0" borderId="0" xfId="5" applyFont="1"/>
    <xf numFmtId="0" fontId="42" fillId="0" borderId="10" xfId="5" applyBorder="1"/>
    <xf numFmtId="1" fontId="42" fillId="0" borderId="4" xfId="5" applyNumberFormat="1" applyBorder="1"/>
    <xf numFmtId="0" fontId="42" fillId="22" borderId="0" xfId="5" applyFill="1" applyBorder="1"/>
    <xf numFmtId="9" fontId="42" fillId="21" borderId="0" xfId="7" applyFont="1" applyFill="1"/>
    <xf numFmtId="9" fontId="42" fillId="21" borderId="0" xfId="7" applyFont="1" applyFill="1" applyAlignment="1">
      <alignment horizontal="right"/>
    </xf>
    <xf numFmtId="169" fontId="42" fillId="0" borderId="0" xfId="5" applyNumberFormat="1" applyFill="1" applyBorder="1"/>
    <xf numFmtId="170" fontId="42" fillId="0" borderId="0" xfId="5" applyNumberFormat="1" applyFill="1" applyBorder="1"/>
    <xf numFmtId="169" fontId="42" fillId="22" borderId="11" xfId="5" applyNumberFormat="1" applyFill="1" applyBorder="1"/>
    <xf numFmtId="169" fontId="42" fillId="22" borderId="12" xfId="5" applyNumberFormat="1" applyFill="1" applyBorder="1"/>
    <xf numFmtId="169" fontId="42" fillId="22" borderId="7" xfId="5" applyNumberFormat="1" applyFill="1" applyBorder="1"/>
    <xf numFmtId="169" fontId="42" fillId="22" borderId="13" xfId="5" applyNumberFormat="1" applyFill="1" applyBorder="1"/>
    <xf numFmtId="0" fontId="42" fillId="0" borderId="0" xfId="8" applyFont="1"/>
    <xf numFmtId="168" fontId="42" fillId="21" borderId="0" xfId="6" applyNumberFormat="1" applyFont="1" applyFill="1"/>
    <xf numFmtId="171" fontId="42" fillId="21" borderId="0" xfId="7" applyNumberFormat="1" applyFont="1" applyFill="1"/>
    <xf numFmtId="0" fontId="42" fillId="0" borderId="7" xfId="8" applyFont="1" applyBorder="1"/>
    <xf numFmtId="168" fontId="42" fillId="0" borderId="0" xfId="6" applyNumberFormat="1" applyFont="1" applyFill="1"/>
    <xf numFmtId="9" fontId="42" fillId="0" borderId="0" xfId="7" applyFont="1" applyFill="1"/>
    <xf numFmtId="167" fontId="42" fillId="0" borderId="0" xfId="5" applyNumberFormat="1"/>
    <xf numFmtId="167" fontId="42" fillId="21" borderId="9" xfId="5" applyNumberFormat="1" applyFill="1" applyBorder="1" applyAlignment="1">
      <alignment horizontal="center"/>
    </xf>
    <xf numFmtId="43" fontId="42" fillId="21" borderId="9" xfId="6" applyFont="1" applyFill="1" applyBorder="1" applyAlignment="1">
      <alignment horizontal="center"/>
    </xf>
    <xf numFmtId="172" fontId="42" fillId="22" borderId="10" xfId="5" applyNumberFormat="1" applyFill="1" applyBorder="1"/>
    <xf numFmtId="172" fontId="42" fillId="22" borderId="5" xfId="5" applyNumberFormat="1" applyFill="1" applyBorder="1"/>
    <xf numFmtId="43" fontId="42" fillId="21" borderId="0" xfId="6" applyFont="1" applyFill="1" applyBorder="1" applyAlignment="1">
      <alignment horizontal="center"/>
    </xf>
    <xf numFmtId="173" fontId="42" fillId="0" borderId="0" xfId="5" applyNumberFormat="1"/>
    <xf numFmtId="0" fontId="42" fillId="0" borderId="15" xfId="5" applyBorder="1"/>
    <xf numFmtId="0" fontId="42" fillId="0" borderId="14" xfId="8" applyFont="1" applyBorder="1"/>
    <xf numFmtId="174" fontId="42" fillId="0" borderId="0" xfId="5" applyNumberFormat="1"/>
    <xf numFmtId="167" fontId="42" fillId="21" borderId="6" xfId="5" applyNumberFormat="1" applyFill="1" applyBorder="1" applyAlignment="1">
      <alignment horizontal="center"/>
    </xf>
    <xf numFmtId="43" fontId="42" fillId="21" borderId="6" xfId="6" applyFont="1" applyFill="1" applyBorder="1" applyAlignment="1">
      <alignment horizontal="center"/>
    </xf>
    <xf numFmtId="0" fontId="42" fillId="22" borderId="9" xfId="5" applyFill="1" applyBorder="1"/>
    <xf numFmtId="0" fontId="42" fillId="22" borderId="6" xfId="5" applyFill="1" applyBorder="1"/>
    <xf numFmtId="167" fontId="42" fillId="22" borderId="6" xfId="5" applyNumberFormat="1" applyFill="1" applyBorder="1" applyAlignment="1">
      <alignment horizontal="center"/>
    </xf>
    <xf numFmtId="43" fontId="42" fillId="22" borderId="9" xfId="6" applyFont="1" applyFill="1" applyBorder="1" applyAlignment="1">
      <alignment horizontal="center"/>
    </xf>
    <xf numFmtId="43" fontId="42" fillId="22" borderId="9" xfId="6" applyFont="1" applyFill="1" applyBorder="1"/>
    <xf numFmtId="2" fontId="42" fillId="22" borderId="9" xfId="5" applyNumberFormat="1" applyFill="1" applyBorder="1"/>
    <xf numFmtId="1" fontId="42" fillId="22" borderId="9" xfId="5" applyNumberFormat="1" applyFill="1" applyBorder="1"/>
    <xf numFmtId="168" fontId="42" fillId="0" borderId="0" xfId="6" applyNumberFormat="1" applyFont="1" applyFill="1" applyBorder="1"/>
    <xf numFmtId="43" fontId="42" fillId="0" borderId="0" xfId="6" applyFont="1" applyFill="1" applyBorder="1"/>
    <xf numFmtId="43" fontId="42" fillId="0" borderId="0" xfId="5" applyNumberFormat="1" applyFill="1"/>
    <xf numFmtId="43" fontId="42" fillId="22" borderId="0" xfId="6" applyFont="1" applyFill="1" applyBorder="1" applyAlignment="1">
      <alignment horizontal="center"/>
    </xf>
    <xf numFmtId="43" fontId="42" fillId="22" borderId="0" xfId="6" applyFont="1" applyFill="1" applyBorder="1"/>
    <xf numFmtId="2" fontId="42" fillId="22" borderId="0" xfId="5" applyNumberFormat="1" applyFill="1" applyBorder="1"/>
    <xf numFmtId="1" fontId="42" fillId="22" borderId="0" xfId="5" applyNumberFormat="1" applyFill="1" applyBorder="1"/>
    <xf numFmtId="43" fontId="42" fillId="22" borderId="6" xfId="6" applyFont="1" applyFill="1" applyBorder="1" applyAlignment="1">
      <alignment horizontal="center"/>
    </xf>
    <xf numFmtId="43" fontId="42" fillId="22" borderId="6" xfId="6" applyFont="1" applyFill="1" applyBorder="1"/>
    <xf numFmtId="2" fontId="42" fillId="22" borderId="6" xfId="5" applyNumberFormat="1" applyFill="1" applyBorder="1"/>
    <xf numFmtId="1" fontId="42" fillId="22" borderId="6" xfId="5" applyNumberFormat="1" applyFill="1" applyBorder="1"/>
    <xf numFmtId="0" fontId="42" fillId="21" borderId="6" xfId="5" applyFill="1" applyBorder="1"/>
    <xf numFmtId="0" fontId="42" fillId="21" borderId="0" xfId="5" applyFill="1"/>
    <xf numFmtId="166" fontId="42" fillId="21" borderId="0" xfId="5" applyNumberFormat="1" applyFill="1"/>
    <xf numFmtId="166" fontId="42" fillId="21" borderId="6" xfId="5" applyNumberFormat="1" applyFill="1" applyBorder="1"/>
    <xf numFmtId="2" fontId="42" fillId="0" borderId="0" xfId="5" applyNumberFormat="1" applyFill="1"/>
    <xf numFmtId="165" fontId="42" fillId="0" borderId="0" xfId="5" applyNumberFormat="1" applyAlignment="1" applyProtection="1">
      <alignment horizontal="center"/>
    </xf>
    <xf numFmtId="0" fontId="42" fillId="0" borderId="0" xfId="5" applyAlignment="1">
      <alignment horizontal="center"/>
    </xf>
    <xf numFmtId="9" fontId="42" fillId="0" borderId="0" xfId="7" applyFont="1" applyAlignment="1" applyProtection="1">
      <alignment horizontal="center"/>
    </xf>
    <xf numFmtId="0" fontId="43" fillId="0" borderId="0" xfId="5" applyFont="1" applyAlignment="1">
      <alignment horizontal="center"/>
    </xf>
    <xf numFmtId="164" fontId="43" fillId="0" borderId="0" xfId="5" applyNumberFormat="1" applyFont="1" applyAlignment="1" applyProtection="1">
      <alignment horizontal="center"/>
    </xf>
    <xf numFmtId="165" fontId="43" fillId="0" borderId="0" xfId="5" applyNumberFormat="1" applyFont="1" applyAlignment="1" applyProtection="1">
      <alignment horizontal="center"/>
    </xf>
    <xf numFmtId="0" fontId="43" fillId="0" borderId="0" xfId="5" applyFont="1" applyProtection="1"/>
    <xf numFmtId="0" fontId="43" fillId="19" borderId="0" xfId="5" applyFont="1" applyFill="1" applyAlignment="1">
      <alignment horizontal="center"/>
    </xf>
    <xf numFmtId="0" fontId="43" fillId="23" borderId="0" xfId="5" applyFont="1" applyFill="1" applyAlignment="1">
      <alignment horizontal="center"/>
    </xf>
    <xf numFmtId="0" fontId="50" fillId="24" borderId="0" xfId="5" applyFont="1" applyFill="1"/>
    <xf numFmtId="0" fontId="43" fillId="25" borderId="0" xfId="5" applyFont="1" applyFill="1" applyAlignment="1">
      <alignment horizontal="left"/>
    </xf>
    <xf numFmtId="0" fontId="42" fillId="0" borderId="20" xfId="5" applyBorder="1" applyAlignment="1"/>
    <xf numFmtId="0" fontId="43" fillId="0" borderId="20" xfId="5" applyFont="1" applyBorder="1" applyAlignment="1">
      <alignment horizontal="center"/>
    </xf>
    <xf numFmtId="0" fontId="43" fillId="0" borderId="6" xfId="5" applyFont="1" applyBorder="1" applyAlignment="1"/>
    <xf numFmtId="164" fontId="43" fillId="0" borderId="20" xfId="5" applyNumberFormat="1" applyFont="1" applyBorder="1" applyAlignment="1" applyProtection="1">
      <alignment horizontal="center"/>
    </xf>
    <xf numFmtId="165" fontId="43" fillId="0" borderId="20" xfId="5" applyNumberFormat="1" applyFont="1" applyBorder="1" applyAlignment="1" applyProtection="1"/>
    <xf numFmtId="0" fontId="43" fillId="0" borderId="20" xfId="5" applyFont="1" applyBorder="1" applyAlignment="1" applyProtection="1">
      <alignment horizontal="center"/>
    </xf>
    <xf numFmtId="0" fontId="43" fillId="19" borderId="20" xfId="5" applyFont="1" applyFill="1" applyBorder="1" applyAlignment="1">
      <alignment horizontal="center"/>
    </xf>
    <xf numFmtId="3" fontId="43" fillId="0" borderId="6" xfId="5" applyNumberFormat="1" applyFont="1" applyBorder="1" applyAlignment="1">
      <alignment horizontal="center"/>
    </xf>
    <xf numFmtId="0" fontId="43" fillId="23" borderId="20" xfId="5" applyFont="1" applyFill="1" applyBorder="1" applyAlignment="1">
      <alignment horizontal="center"/>
    </xf>
    <xf numFmtId="0" fontId="50" fillId="24" borderId="6" xfId="5" applyFont="1" applyFill="1" applyBorder="1"/>
    <xf numFmtId="0" fontId="43" fillId="25" borderId="6" xfId="5" applyFont="1" applyFill="1" applyBorder="1"/>
    <xf numFmtId="0" fontId="42" fillId="19" borderId="0" xfId="5" applyFill="1" applyAlignment="1"/>
    <xf numFmtId="37" fontId="42" fillId="23" borderId="0" xfId="5" applyNumberFormat="1" applyFill="1" applyProtection="1"/>
    <xf numFmtId="0" fontId="51" fillId="24" borderId="0" xfId="5" applyFont="1" applyFill="1"/>
    <xf numFmtId="0" fontId="52" fillId="24" borderId="0" xfId="5" applyFont="1" applyFill="1"/>
    <xf numFmtId="0" fontId="42" fillId="25" borderId="0" xfId="5" applyFill="1"/>
    <xf numFmtId="0" fontId="53" fillId="0" borderId="0" xfId="5" applyFont="1" applyAlignment="1">
      <alignment horizontal="left"/>
    </xf>
    <xf numFmtId="167" fontId="42" fillId="0" borderId="0" xfId="5" applyNumberFormat="1" applyProtection="1"/>
    <xf numFmtId="0" fontId="42" fillId="19" borderId="0" xfId="5" applyFill="1"/>
    <xf numFmtId="1" fontId="42" fillId="0" borderId="0" xfId="5" applyNumberFormat="1"/>
    <xf numFmtId="170" fontId="42" fillId="0" borderId="0" xfId="9" applyNumberFormat="1" applyFont="1" applyFill="1"/>
    <xf numFmtId="37" fontId="42" fillId="0" borderId="0" xfId="5" applyNumberFormat="1" applyAlignment="1" applyProtection="1"/>
    <xf numFmtId="175" fontId="42" fillId="0" borderId="0" xfId="5" applyNumberFormat="1" applyAlignment="1" applyProtection="1"/>
    <xf numFmtId="168" fontId="42" fillId="19" borderId="0" xfId="6" applyNumberFormat="1" applyFont="1" applyFill="1" applyProtection="1"/>
    <xf numFmtId="167" fontId="42" fillId="0" borderId="0" xfId="5" applyNumberFormat="1" applyBorder="1"/>
    <xf numFmtId="168" fontId="42" fillId="0" borderId="0" xfId="6" applyNumberFormat="1" applyFont="1"/>
    <xf numFmtId="1" fontId="51" fillId="24" borderId="0" xfId="5" applyNumberFormat="1" applyFont="1" applyFill="1"/>
    <xf numFmtId="1" fontId="52" fillId="24" borderId="0" xfId="5" applyNumberFormat="1" applyFont="1" applyFill="1"/>
    <xf numFmtId="171" fontId="42" fillId="25" borderId="0" xfId="7" applyNumberFormat="1" applyFont="1" applyFill="1"/>
    <xf numFmtId="171" fontId="42" fillId="25" borderId="6" xfId="7" applyNumberFormat="1" applyFont="1" applyFill="1" applyBorder="1"/>
    <xf numFmtId="0" fontId="43" fillId="0" borderId="4" xfId="5" applyFont="1" applyBorder="1" applyAlignment="1">
      <alignment horizontal="left"/>
    </xf>
    <xf numFmtId="168" fontId="42" fillId="0" borderId="4" xfId="9" applyNumberFormat="1" applyFont="1" applyFill="1" applyBorder="1" applyAlignment="1" applyProtection="1"/>
    <xf numFmtId="37" fontId="42" fillId="0" borderId="4" xfId="5" applyNumberFormat="1" applyBorder="1" applyAlignment="1" applyProtection="1"/>
    <xf numFmtId="166" fontId="42" fillId="0" borderId="4" xfId="5" applyNumberFormat="1" applyBorder="1" applyAlignment="1" applyProtection="1"/>
    <xf numFmtId="167" fontId="42" fillId="0" borderId="4" xfId="5" applyNumberFormat="1" applyBorder="1"/>
    <xf numFmtId="166" fontId="42" fillId="0" borderId="4" xfId="5" applyNumberFormat="1" applyBorder="1"/>
    <xf numFmtId="168" fontId="42" fillId="19" borderId="4" xfId="6" applyNumberFormat="1" applyFont="1" applyFill="1" applyBorder="1"/>
    <xf numFmtId="37" fontId="42" fillId="23" borderId="4" xfId="5" applyNumberFormat="1" applyFill="1" applyBorder="1" applyProtection="1"/>
    <xf numFmtId="168" fontId="42" fillId="0" borderId="4" xfId="6" applyNumberFormat="1" applyFont="1" applyBorder="1" applyProtection="1"/>
    <xf numFmtId="1" fontId="51" fillId="24" borderId="4" xfId="5" applyNumberFormat="1" applyFont="1" applyFill="1" applyBorder="1"/>
    <xf numFmtId="10" fontId="42" fillId="25" borderId="4" xfId="7" applyNumberFormat="1" applyFont="1" applyFill="1" applyBorder="1"/>
    <xf numFmtId="0" fontId="54" fillId="0" borderId="0" xfId="5" applyFont="1" applyFill="1"/>
    <xf numFmtId="176" fontId="42" fillId="19" borderId="0" xfId="5" applyNumberFormat="1" applyFill="1"/>
    <xf numFmtId="0" fontId="54" fillId="0" borderId="0" xfId="5" applyFont="1" applyFill="1" applyAlignment="1"/>
    <xf numFmtId="169" fontId="42" fillId="0" borderId="4" xfId="5" applyNumberFormat="1" applyBorder="1" applyAlignment="1" applyProtection="1"/>
    <xf numFmtId="0" fontId="42" fillId="0" borderId="4" xfId="5" applyBorder="1"/>
    <xf numFmtId="37" fontId="42" fillId="0" borderId="4" xfId="5" applyNumberFormat="1" applyBorder="1" applyProtection="1"/>
    <xf numFmtId="0" fontId="43" fillId="19" borderId="6" xfId="5" applyFont="1" applyFill="1" applyBorder="1" applyAlignment="1">
      <alignment horizontal="center"/>
    </xf>
    <xf numFmtId="0" fontId="43" fillId="23" borderId="6" xfId="5" applyFont="1" applyFill="1" applyBorder="1" applyAlignment="1">
      <alignment horizontal="center"/>
    </xf>
    <xf numFmtId="0" fontId="43" fillId="19" borderId="0" xfId="5" applyFont="1" applyFill="1" applyBorder="1" applyAlignment="1">
      <alignment horizontal="center"/>
    </xf>
    <xf numFmtId="0" fontId="43" fillId="23" borderId="0" xfId="5" applyFont="1" applyFill="1" applyBorder="1" applyAlignment="1">
      <alignment horizontal="center"/>
    </xf>
    <xf numFmtId="168" fontId="42" fillId="19" borderId="0" xfId="6" applyNumberFormat="1" applyFont="1" applyFill="1" applyBorder="1" applyAlignment="1">
      <alignment horizontal="center"/>
    </xf>
    <xf numFmtId="168" fontId="42" fillId="0" borderId="0" xfId="6" applyNumberFormat="1" applyFont="1" applyBorder="1"/>
    <xf numFmtId="168" fontId="42" fillId="23" borderId="0" xfId="6" applyNumberFormat="1" applyFont="1" applyFill="1" applyBorder="1" applyAlignment="1">
      <alignment horizontal="center"/>
    </xf>
    <xf numFmtId="168" fontId="42" fillId="19" borderId="4" xfId="6" applyNumberFormat="1" applyFont="1" applyFill="1" applyBorder="1" applyAlignment="1">
      <alignment horizontal="center"/>
    </xf>
    <xf numFmtId="168" fontId="42" fillId="0" borderId="4" xfId="6" applyNumberFormat="1" applyFont="1" applyBorder="1"/>
    <xf numFmtId="168" fontId="42" fillId="23" borderId="4" xfId="6" applyNumberFormat="1" applyFont="1" applyFill="1" applyBorder="1" applyAlignment="1">
      <alignment horizontal="center"/>
    </xf>
    <xf numFmtId="170" fontId="52" fillId="0" borderId="0" xfId="6" applyNumberFormat="1" applyFont="1" applyFill="1" applyBorder="1"/>
    <xf numFmtId="168" fontId="42" fillId="0" borderId="0" xfId="5" applyNumberFormat="1"/>
    <xf numFmtId="0" fontId="42" fillId="0" borderId="0" xfId="5" applyFill="1" applyAlignment="1">
      <alignment horizontal="center"/>
    </xf>
    <xf numFmtId="0" fontId="23" fillId="0" borderId="0" xfId="0" applyFont="1" applyAlignment="1">
      <alignment vertical="top" wrapText="1"/>
    </xf>
    <xf numFmtId="0" fontId="0" fillId="0" borderId="0" xfId="0" applyAlignment="1">
      <alignment horizontal="left" vertical="top" wrapText="1"/>
    </xf>
    <xf numFmtId="0" fontId="35" fillId="0" borderId="0" xfId="0" applyFont="1" applyAlignment="1">
      <alignment vertical="top"/>
    </xf>
    <xf numFmtId="0" fontId="0" fillId="0" borderId="1" xfId="0" applyBorder="1" applyAlignment="1">
      <alignment horizontal="left" vertical="top" wrapText="1"/>
    </xf>
    <xf numFmtId="0" fontId="56" fillId="7" borderId="0" xfId="0" applyFont="1" applyFill="1"/>
    <xf numFmtId="0" fontId="58" fillId="8" borderId="0" xfId="0" applyFont="1" applyFill="1"/>
    <xf numFmtId="0" fontId="59" fillId="8" borderId="0" xfId="0" applyFont="1" applyFill="1"/>
    <xf numFmtId="0" fontId="60" fillId="8" borderId="0" xfId="0" applyFont="1" applyFill="1"/>
    <xf numFmtId="0" fontId="57" fillId="18" borderId="1" xfId="0" applyFont="1" applyFill="1" applyBorder="1" applyAlignment="1">
      <alignment horizontal="left"/>
    </xf>
    <xf numFmtId="0" fontId="57" fillId="5" borderId="1" xfId="0" applyFont="1" applyFill="1" applyBorder="1" applyAlignment="1">
      <alignment vertical="top"/>
    </xf>
    <xf numFmtId="0" fontId="57" fillId="5" borderId="1" xfId="0" applyFont="1" applyFill="1" applyBorder="1"/>
    <xf numFmtId="0" fontId="57" fillId="5" borderId="1" xfId="0" applyFont="1" applyFill="1" applyBorder="1" applyAlignment="1">
      <alignment horizontal="left" vertical="top"/>
    </xf>
    <xf numFmtId="0" fontId="57" fillId="14" borderId="1" xfId="0" applyFont="1" applyFill="1" applyBorder="1" applyAlignment="1">
      <alignment horizontal="center" vertical="top" wrapText="1"/>
    </xf>
    <xf numFmtId="0" fontId="57" fillId="14" borderId="1" xfId="0" applyFont="1" applyFill="1" applyBorder="1" applyAlignment="1">
      <alignment horizontal="left" vertical="top" indent="3"/>
    </xf>
    <xf numFmtId="0" fontId="6" fillId="0" borderId="1" xfId="0" applyFont="1" applyBorder="1" applyAlignment="1">
      <alignment horizontal="center" vertical="top" wrapText="1"/>
    </xf>
    <xf numFmtId="0" fontId="57" fillId="0" borderId="2" xfId="0" applyFont="1" applyBorder="1" applyAlignment="1">
      <alignment horizontal="center" vertical="top" wrapText="1"/>
    </xf>
    <xf numFmtId="0" fontId="57" fillId="6" borderId="1" xfId="0" applyFont="1" applyFill="1" applyBorder="1" applyAlignment="1">
      <alignment horizontal="center"/>
    </xf>
    <xf numFmtId="0" fontId="57" fillId="0" borderId="1" xfId="0" applyFont="1" applyBorder="1" applyAlignment="1">
      <alignment horizontal="center" vertical="top" wrapText="1"/>
    </xf>
    <xf numFmtId="0" fontId="57" fillId="5" borderId="2" xfId="0" applyFont="1" applyFill="1" applyBorder="1" applyAlignment="1">
      <alignment vertical="top"/>
    </xf>
    <xf numFmtId="0" fontId="57" fillId="5" borderId="1" xfId="0" applyFont="1" applyFill="1" applyBorder="1" applyAlignment="1">
      <alignment vertical="top" wrapText="1"/>
    </xf>
    <xf numFmtId="0" fontId="62" fillId="0" borderId="1" xfId="0" applyFont="1" applyBorder="1" applyAlignment="1">
      <alignment vertical="top" wrapText="1"/>
    </xf>
    <xf numFmtId="0" fontId="64" fillId="7" borderId="0" xfId="0" applyFont="1" applyFill="1"/>
    <xf numFmtId="0" fontId="66" fillId="0" borderId="0" xfId="0" applyFont="1"/>
    <xf numFmtId="0" fontId="65" fillId="0" borderId="1" xfId="0" applyFont="1" applyBorder="1" applyAlignment="1">
      <alignment horizontal="left" vertical="center"/>
    </xf>
    <xf numFmtId="0" fontId="67" fillId="0" borderId="1" xfId="0" applyFont="1" applyBorder="1" applyAlignment="1">
      <alignment horizontal="center" vertical="center" wrapText="1"/>
    </xf>
    <xf numFmtId="0" fontId="67" fillId="0" borderId="1" xfId="0" applyFont="1" applyBorder="1" applyAlignment="1">
      <alignment vertical="center" wrapText="1"/>
    </xf>
    <xf numFmtId="0" fontId="12" fillId="5" borderId="11" xfId="0" applyFont="1" applyFill="1" applyBorder="1" applyAlignment="1">
      <alignment horizontal="left" vertical="top"/>
    </xf>
    <xf numFmtId="0" fontId="12" fillId="5" borderId="7" xfId="0" applyFont="1" applyFill="1" applyBorder="1" applyAlignment="1">
      <alignment horizontal="left" vertical="top"/>
    </xf>
    <xf numFmtId="0" fontId="12" fillId="5" borderId="14" xfId="0" applyFont="1" applyFill="1" applyBorder="1" applyAlignment="1">
      <alignment horizontal="left" vertical="top"/>
    </xf>
    <xf numFmtId="0" fontId="34" fillId="5" borderId="18" xfId="0" applyFont="1" applyFill="1" applyBorder="1" applyAlignment="1">
      <alignment horizontal="center" vertical="center"/>
    </xf>
    <xf numFmtId="0" fontId="34" fillId="5" borderId="8" xfId="0" applyFont="1" applyFill="1" applyBorder="1" applyAlignment="1">
      <alignment horizontal="center" vertical="center"/>
    </xf>
    <xf numFmtId="0" fontId="34" fillId="5" borderId="16" xfId="0" applyFont="1" applyFill="1" applyBorder="1" applyAlignment="1">
      <alignment horizontal="center" vertical="center"/>
    </xf>
    <xf numFmtId="0" fontId="34" fillId="5" borderId="8" xfId="0" applyFont="1" applyFill="1" applyBorder="1" applyAlignment="1">
      <alignment horizontal="left" vertical="center" wrapText="1"/>
    </xf>
    <xf numFmtId="0" fontId="34" fillId="5" borderId="16" xfId="0" applyFont="1" applyFill="1" applyBorder="1" applyAlignment="1">
      <alignment horizontal="left" vertical="center" wrapText="1"/>
    </xf>
    <xf numFmtId="0" fontId="17" fillId="4" borderId="0" xfId="1" applyFont="1" applyFill="1" applyAlignment="1">
      <alignment horizontal="left" vertical="center"/>
    </xf>
    <xf numFmtId="0" fontId="57" fillId="0" borderId="1" xfId="0" applyFont="1" applyBorder="1" applyAlignment="1">
      <alignment horizontal="left" vertical="top" wrapText="1"/>
    </xf>
    <xf numFmtId="0" fontId="57" fillId="18" borderId="1" xfId="0" applyFont="1" applyFill="1" applyBorder="1" applyAlignment="1">
      <alignment horizontal="center"/>
    </xf>
    <xf numFmtId="0" fontId="57" fillId="0" borderId="1" xfId="0" applyFont="1" applyBorder="1" applyAlignment="1">
      <alignment vertical="top"/>
    </xf>
    <xf numFmtId="0" fontId="6" fillId="0" borderId="1" xfId="0" applyFont="1" applyBorder="1" applyAlignment="1">
      <alignment horizontal="left"/>
    </xf>
    <xf numFmtId="0" fontId="6" fillId="0" borderId="1" xfId="0" applyFont="1" applyBorder="1" applyAlignment="1">
      <alignment horizontal="left" vertical="top" wrapText="1"/>
    </xf>
    <xf numFmtId="0" fontId="63" fillId="0" borderId="1" xfId="0" applyFont="1" applyBorder="1" applyAlignment="1">
      <alignment horizontal="left" vertical="top" wrapText="1"/>
    </xf>
    <xf numFmtId="0" fontId="63" fillId="0" borderId="1" xfId="0" applyFont="1" applyBorder="1" applyAlignment="1">
      <alignment horizontal="left" vertical="top"/>
    </xf>
    <xf numFmtId="0" fontId="61" fillId="0" borderId="10" xfId="0" applyFont="1" applyBorder="1" applyAlignment="1">
      <alignment horizontal="center" vertical="top"/>
    </xf>
    <xf numFmtId="0" fontId="61" fillId="0" borderId="4" xfId="0" applyFont="1" applyBorder="1" applyAlignment="1">
      <alignment horizontal="center" vertical="top"/>
    </xf>
    <xf numFmtId="0" fontId="61" fillId="0" borderId="5" xfId="0" applyFont="1" applyBorder="1" applyAlignment="1">
      <alignment horizontal="center" vertical="top"/>
    </xf>
    <xf numFmtId="0" fontId="63" fillId="0" borderId="0" xfId="0" applyFont="1" applyAlignment="1">
      <alignment horizontal="left" vertical="top" wrapText="1"/>
    </xf>
    <xf numFmtId="49" fontId="42" fillId="21" borderId="9" xfId="5" applyNumberFormat="1" applyFill="1" applyBorder="1" applyAlignment="1" applyProtection="1">
      <alignment horizontal="left" vertical="top"/>
    </xf>
    <xf numFmtId="0" fontId="42" fillId="0" borderId="9" xfId="5" applyBorder="1" applyAlignment="1"/>
    <xf numFmtId="49" fontId="42" fillId="21" borderId="0" xfId="5" applyNumberFormat="1" applyFill="1" applyBorder="1" applyAlignment="1" applyProtection="1">
      <alignment horizontal="left" vertical="top"/>
    </xf>
    <xf numFmtId="0" fontId="42" fillId="0" borderId="0" xfId="5" applyAlignment="1"/>
    <xf numFmtId="164" fontId="42" fillId="21" borderId="6" xfId="5" applyNumberFormat="1" applyFill="1" applyBorder="1" applyAlignment="1" applyProtection="1">
      <alignment horizontal="center" wrapText="1"/>
    </xf>
    <xf numFmtId="167" fontId="42" fillId="22" borderId="9" xfId="5" applyNumberFormat="1" applyFill="1" applyBorder="1" applyAlignment="1">
      <alignment horizontal="center" wrapText="1"/>
    </xf>
    <xf numFmtId="0" fontId="42" fillId="22" borderId="9" xfId="5" applyFill="1" applyBorder="1" applyAlignment="1">
      <alignment wrapText="1"/>
    </xf>
    <xf numFmtId="0" fontId="42" fillId="22" borderId="6" xfId="5" applyFill="1" applyBorder="1" applyAlignment="1">
      <alignment wrapText="1"/>
    </xf>
    <xf numFmtId="167" fontId="42" fillId="0" borderId="0" xfId="5" applyNumberFormat="1" applyFill="1" applyBorder="1" applyAlignment="1">
      <alignment horizontal="center" wrapText="1"/>
    </xf>
    <xf numFmtId="0" fontId="67" fillId="5" borderId="1" xfId="0" applyFont="1" applyFill="1" applyBorder="1" applyAlignment="1">
      <alignment horizontal="center" vertical="center"/>
    </xf>
    <xf numFmtId="0" fontId="65" fillId="5" borderId="1" xfId="0" applyFont="1" applyFill="1" applyBorder="1" applyAlignment="1">
      <alignment horizontal="center" vertical="center" wrapText="1"/>
    </xf>
    <xf numFmtId="0" fontId="0" fillId="0" borderId="0" xfId="0" applyAlignment="1"/>
    <xf numFmtId="0" fontId="67" fillId="0" borderId="2" xfId="0" applyFont="1" applyBorder="1" applyAlignment="1">
      <alignment horizontal="center" vertical="center" wrapText="1"/>
    </xf>
    <xf numFmtId="0" fontId="65" fillId="0" borderId="1" xfId="0" applyFont="1" applyBorder="1" applyAlignment="1">
      <alignment vertical="center" wrapText="1"/>
    </xf>
    <xf numFmtId="3" fontId="16" fillId="0" borderId="0" xfId="0" applyNumberFormat="1" applyFont="1"/>
    <xf numFmtId="3" fontId="15" fillId="0" borderId="6" xfId="0" applyNumberFormat="1" applyFont="1" applyBorder="1"/>
    <xf numFmtId="3" fontId="16" fillId="0" borderId="0" xfId="0" applyNumberFormat="1" applyFont="1" applyAlignment="1">
      <alignment vertical="top"/>
    </xf>
    <xf numFmtId="3" fontId="15" fillId="0" borderId="6" xfId="0" applyNumberFormat="1" applyFont="1" applyBorder="1" applyAlignment="1">
      <alignment vertical="top"/>
    </xf>
    <xf numFmtId="3" fontId="16" fillId="0" borderId="6" xfId="0" applyNumberFormat="1" applyFont="1" applyBorder="1" applyAlignment="1">
      <alignment vertical="top"/>
    </xf>
    <xf numFmtId="0" fontId="68" fillId="0" borderId="0" xfId="0" applyFont="1"/>
    <xf numFmtId="0" fontId="0" fillId="0" borderId="0" xfId="0" applyAlignment="1">
      <alignment horizontal="center"/>
    </xf>
    <xf numFmtId="0" fontId="0" fillId="0" borderId="6" xfId="0" applyBorder="1" applyAlignment="1">
      <alignment horizontal="center"/>
    </xf>
    <xf numFmtId="2" fontId="0" fillId="0" borderId="0" xfId="0" applyNumberFormat="1" applyAlignment="1">
      <alignment horizontal="center"/>
    </xf>
    <xf numFmtId="2" fontId="0" fillId="0" borderId="6" xfId="0" applyNumberFormat="1" applyBorder="1" applyAlignment="1">
      <alignment horizontal="center"/>
    </xf>
    <xf numFmtId="1" fontId="0" fillId="0" borderId="0" xfId="0" applyNumberFormat="1" applyAlignment="1">
      <alignment horizontal="center"/>
    </xf>
    <xf numFmtId="1" fontId="0" fillId="0" borderId="6" xfId="0" applyNumberFormat="1" applyBorder="1" applyAlignment="1">
      <alignment horizontal="center"/>
    </xf>
    <xf numFmtId="1" fontId="16" fillId="0" borderId="0" xfId="0" applyNumberFormat="1" applyFont="1" applyBorder="1" applyAlignment="1">
      <alignment horizontal="center"/>
    </xf>
    <xf numFmtId="0" fontId="0" fillId="0" borderId="0" xfId="0" applyBorder="1" applyAlignment="1">
      <alignment horizontal="center"/>
    </xf>
    <xf numFmtId="1" fontId="0" fillId="0" borderId="0" xfId="0" applyNumberFormat="1" applyBorder="1" applyAlignment="1">
      <alignment horizontal="center"/>
    </xf>
    <xf numFmtId="0" fontId="29" fillId="0" borderId="9" xfId="0" applyFont="1" applyBorder="1" applyAlignment="1">
      <alignment horizontal="left" vertical="top"/>
    </xf>
    <xf numFmtId="0" fontId="0" fillId="0" borderId="0" xfId="1" applyFont="1" applyBorder="1"/>
    <xf numFmtId="3" fontId="16" fillId="0" borderId="0" xfId="0" applyNumberFormat="1" applyFont="1" applyBorder="1"/>
    <xf numFmtId="0" fontId="0" fillId="12" borderId="0" xfId="0" applyFill="1" applyBorder="1"/>
    <xf numFmtId="0" fontId="2" fillId="6" borderId="0" xfId="1" applyFont="1" applyFill="1" applyBorder="1" applyAlignment="1">
      <alignment horizontal="left" vertical="center" wrapText="1"/>
    </xf>
    <xf numFmtId="0" fontId="2" fillId="6" borderId="0" xfId="0" applyFont="1" applyFill="1" applyBorder="1" applyAlignment="1">
      <alignment horizontal="center" vertical="center"/>
    </xf>
    <xf numFmtId="0" fontId="2" fillId="14" borderId="0" xfId="0" applyFont="1" applyFill="1" applyBorder="1" applyAlignment="1">
      <alignment horizontal="center" vertical="center" wrapText="1"/>
    </xf>
    <xf numFmtId="0" fontId="2" fillId="0" borderId="0" xfId="1" applyFont="1" applyBorder="1" applyAlignment="1">
      <alignment horizontal="left" vertical="center" wrapText="1"/>
    </xf>
    <xf numFmtId="0" fontId="15" fillId="0" borderId="0" xfId="0" applyFont="1" applyBorder="1" applyAlignment="1">
      <alignment horizontal="center" vertical="center"/>
    </xf>
    <xf numFmtId="0" fontId="2" fillId="12" borderId="0" xfId="0" applyFont="1" applyFill="1" applyBorder="1" applyAlignment="1">
      <alignment horizontal="center" vertical="center"/>
    </xf>
    <xf numFmtId="3" fontId="16" fillId="0" borderId="0" xfId="0" applyNumberFormat="1" applyFont="1" applyBorder="1" applyAlignment="1">
      <alignment vertical="top"/>
    </xf>
    <xf numFmtId="169" fontId="0" fillId="12" borderId="0" xfId="0" applyNumberFormat="1" applyFill="1" applyBorder="1" applyAlignment="1">
      <alignment horizontal="center"/>
    </xf>
    <xf numFmtId="2" fontId="0" fillId="12" borderId="0" xfId="0" applyNumberFormat="1" applyFill="1" applyBorder="1" applyAlignment="1">
      <alignment horizontal="center"/>
    </xf>
    <xf numFmtId="2" fontId="16" fillId="12" borderId="0" xfId="0" applyNumberFormat="1" applyFont="1" applyFill="1" applyBorder="1" applyAlignment="1">
      <alignment horizontal="center"/>
    </xf>
    <xf numFmtId="3" fontId="16" fillId="0" borderId="6" xfId="0" applyNumberFormat="1" applyFont="1" applyBorder="1"/>
    <xf numFmtId="2" fontId="0" fillId="12" borderId="6" xfId="0" applyNumberFormat="1" applyFill="1" applyBorder="1" applyAlignment="1">
      <alignment horizontal="center"/>
    </xf>
    <xf numFmtId="169" fontId="0" fillId="12" borderId="6" xfId="0" applyNumberFormat="1" applyFill="1" applyBorder="1" applyAlignment="1">
      <alignment horizontal="center"/>
    </xf>
    <xf numFmtId="0" fontId="15" fillId="0" borderId="9" xfId="0" applyFont="1" applyBorder="1" applyAlignment="1">
      <alignment vertical="top"/>
    </xf>
    <xf numFmtId="0" fontId="16" fillId="12" borderId="9" xfId="0" applyFont="1" applyFill="1" applyBorder="1" applyAlignment="1">
      <alignment horizontal="center"/>
    </xf>
    <xf numFmtId="169" fontId="0" fillId="12" borderId="9" xfId="0" applyNumberFormat="1" applyFill="1" applyBorder="1" applyAlignment="1">
      <alignment horizontal="center"/>
    </xf>
    <xf numFmtId="2" fontId="16" fillId="12" borderId="6" xfId="0" applyNumberFormat="1" applyFont="1" applyFill="1" applyBorder="1" applyAlignment="1">
      <alignment horizontal="center"/>
    </xf>
    <xf numFmtId="1" fontId="16" fillId="0" borderId="6" xfId="0" applyNumberFormat="1" applyFont="1" applyBorder="1" applyAlignment="1">
      <alignment horizontal="center"/>
    </xf>
    <xf numFmtId="3" fontId="0" fillId="0" borderId="0" xfId="0" applyNumberFormat="1" applyBorder="1" applyAlignment="1">
      <alignment horizontal="center"/>
    </xf>
    <xf numFmtId="3" fontId="0" fillId="0" borderId="0" xfId="0" applyNumberFormat="1" applyAlignment="1">
      <alignment horizontal="center"/>
    </xf>
    <xf numFmtId="0" fontId="2" fillId="0" borderId="6" xfId="1" applyFont="1" applyBorder="1"/>
    <xf numFmtId="1" fontId="2" fillId="0" borderId="6" xfId="0" applyNumberFormat="1" applyFont="1" applyBorder="1" applyAlignment="1">
      <alignment horizontal="center"/>
    </xf>
    <xf numFmtId="3" fontId="2" fillId="0" borderId="6" xfId="0" applyNumberFormat="1" applyFont="1" applyBorder="1" applyAlignment="1">
      <alignment horizontal="center"/>
    </xf>
    <xf numFmtId="1" fontId="15" fillId="0" borderId="6" xfId="0" applyNumberFormat="1" applyFont="1" applyBorder="1" applyAlignment="1">
      <alignment horizontal="center"/>
    </xf>
    <xf numFmtId="0" fontId="15" fillId="0" borderId="4" xfId="0" applyFont="1" applyFill="1" applyBorder="1" applyAlignment="1">
      <alignment horizontal="center" vertical="center"/>
    </xf>
  </cellXfs>
  <cellStyles count="14">
    <cellStyle name="Comma 2" xfId="6" xr:uid="{2EB1CF48-07EB-4202-904B-FF52C66BA1D2}"/>
    <cellStyle name="Comma 2 2" xfId="13" xr:uid="{27F34441-5BA9-44BD-AE05-8EDDDDFC6672}"/>
    <cellStyle name="Comma 4" xfId="12" xr:uid="{3F75A587-9F5F-4493-B242-339B5C977AF8}"/>
    <cellStyle name="Comma_3 Stroke" xfId="9" xr:uid="{F3C5F71F-F86E-4E03-817A-C7F5D5165EBB}"/>
    <cellStyle name="Microsoft Excel found an error in the formula you entered. Do you want to accept the correction proposed below?_x000a__x000a_|_x000a__x000a_• To accept the correction, click Yes._x000a_• To close this message and correct the formula yourself, click No." xfId="3" xr:uid="{8C5D1771-D917-4900-84D9-61AA06125D3C}"/>
    <cellStyle name="Neutral 2" xfId="2" xr:uid="{030BC486-955C-4E3C-A92D-06372C55C69B}"/>
    <cellStyle name="Normal" xfId="0" builtinId="0"/>
    <cellStyle name="Normal 2" xfId="1" xr:uid="{03B30533-E40A-4A73-A1C8-2E8BFFF17E64}"/>
    <cellStyle name="Normal 2 2" xfId="11" xr:uid="{A962EACD-5955-4F05-AF22-2C55978A6565}"/>
    <cellStyle name="Normal 3" xfId="4" xr:uid="{AB510287-31C4-45FE-A167-C583BE509CDE}"/>
    <cellStyle name="Normal 4" xfId="5" xr:uid="{9E20C3A4-E64A-4489-8C9D-485D820BDBB8}"/>
    <cellStyle name="Normal 5" xfId="10" xr:uid="{69D53B6D-CCC3-4D4A-81F5-A4F4AC1579C7}"/>
    <cellStyle name="Normal_uterus dismod" xfId="8" xr:uid="{0D3F3103-E4ED-4F7F-A2BD-8B83FF8B3DBD}"/>
    <cellStyle name="Percent 2" xfId="7" xr:uid="{438F7C4F-8C77-42E2-80F5-0B08C95A14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val>
            <c:numRef>
              <c:f>'A:\temp\[YLD template.xls]Asthma'!#REF!</c:f>
              <c:numCache>
                <c:formatCode>General</c:formatCode>
                <c:ptCount val="1"/>
                <c:pt idx="0">
                  <c:v>0</c:v>
                </c:pt>
              </c:numCache>
            </c:numRef>
          </c:val>
          <c:smooth val="0"/>
          <c:extLst>
            <c:ext xmlns:c15="http://schemas.microsoft.com/office/drawing/2012/chart" uri="{02D57815-91ED-43cb-92C2-25804820EDAC}">
              <c15:filteredCategoryTitle>
                <c15:cat>
                  <c:numRef>
                    <c:extLst>
                      <c:ext uri="{02D57815-91ED-43cb-92C2-25804820EDAC}">
                        <c15:formulaRef>
                          <c15:sqref>'A:\temp\[YLD template.xls]Asthma'!#REF!</c15:sqref>
                        </c15:formulaRef>
                      </c:ext>
                    </c:extLst>
                    <c:numCache>
                      <c:formatCode>General</c:formatCode>
                      <c:ptCount val="1"/>
                      <c:pt idx="0">
                        <c:v>0</c:v>
                      </c:pt>
                    </c:numCache>
                  </c:numRef>
                </c15:cat>
              </c15:filteredCategoryTitle>
            </c:ext>
            <c:ext xmlns:c16="http://schemas.microsoft.com/office/drawing/2014/chart" uri="{C3380CC4-5D6E-409C-BE32-E72D297353CC}">
              <c16:uniqueId val="{00000000-4B8D-4DDF-8D84-447F1898FA48}"/>
            </c:ext>
          </c:extLst>
        </c:ser>
        <c:ser>
          <c:idx val="1"/>
          <c:order val="1"/>
          <c:spPr>
            <a:ln w="38100">
              <a:solidFill>
                <a:srgbClr val="FF00FF"/>
              </a:solidFill>
              <a:prstDash val="solid"/>
            </a:ln>
          </c:spPr>
          <c:marker>
            <c:symbol val="none"/>
          </c:marker>
          <c:val>
            <c:numRef>
              <c:f>'A:\temp\[YLD template.xls]Asthma'!#REF!</c:f>
              <c:numCache>
                <c:formatCode>General</c:formatCode>
                <c:ptCount val="1"/>
                <c:pt idx="0">
                  <c:v>0</c:v>
                </c:pt>
              </c:numCache>
            </c:numRef>
          </c:val>
          <c:smooth val="0"/>
          <c:extLst>
            <c:ext xmlns:c15="http://schemas.microsoft.com/office/drawing/2012/chart" uri="{02D57815-91ED-43cb-92C2-25804820EDAC}">
              <c15:filteredCategoryTitle>
                <c15:cat>
                  <c:numRef>
                    <c:extLst>
                      <c:ext uri="{02D57815-91ED-43cb-92C2-25804820EDAC}">
                        <c15:formulaRef>
                          <c15:sqref>'A:\temp\[YLD template.xls]Asthma'!#REF!</c15:sqref>
                        </c15:formulaRef>
                      </c:ext>
                    </c:extLst>
                    <c:numCache>
                      <c:formatCode>General</c:formatCode>
                      <c:ptCount val="1"/>
                      <c:pt idx="0">
                        <c:v>0</c:v>
                      </c:pt>
                    </c:numCache>
                  </c:numRef>
                </c15:cat>
              </c15:filteredCategoryTitle>
            </c:ext>
            <c:ext xmlns:c16="http://schemas.microsoft.com/office/drawing/2014/chart" uri="{C3380CC4-5D6E-409C-BE32-E72D297353CC}">
              <c16:uniqueId val="{00000001-4B8D-4DDF-8D84-447F1898FA48}"/>
            </c:ext>
          </c:extLst>
        </c:ser>
        <c:dLbls>
          <c:showLegendKey val="0"/>
          <c:showVal val="0"/>
          <c:showCatName val="0"/>
          <c:showSerName val="0"/>
          <c:showPercent val="0"/>
          <c:showBubbleSize val="0"/>
        </c:dLbls>
        <c:smooth val="0"/>
        <c:axId val="1195236335"/>
        <c:axId val="1"/>
      </c:lineChart>
      <c:catAx>
        <c:axId val="1195236335"/>
        <c:scaling>
          <c:orientation val="minMax"/>
        </c:scaling>
        <c:delete val="0"/>
        <c:axPos val="b"/>
        <c:title>
          <c:tx>
            <c:rich>
              <a:bodyPr/>
              <a:lstStyle/>
              <a:p>
                <a:pPr>
                  <a:defRPr sz="1025" b="1" i="0" u="none" strike="noStrike" baseline="0">
                    <a:solidFill>
                      <a:srgbClr val="000000"/>
                    </a:solidFill>
                    <a:latin typeface="Arial Narrow"/>
                    <a:ea typeface="Arial Narrow"/>
                    <a:cs typeface="Arial Narrow"/>
                  </a:defRPr>
                </a:pPr>
                <a:r>
                  <a:rPr lang="en-US"/>
                  <a:t>Age</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25" b="1" i="0" u="none" strike="noStrike" baseline="0">
                <a:solidFill>
                  <a:srgbClr val="000000"/>
                </a:solidFill>
                <a:latin typeface="Arial Narrow"/>
                <a:ea typeface="Arial Narrow"/>
                <a:cs typeface="Arial Narrow"/>
              </a:defRPr>
            </a:pPr>
            <a:endParaRPr lang="en-US"/>
          </a:p>
        </c:txPr>
        <c:crossAx val="1"/>
        <c:crosses val="autoZero"/>
        <c:auto val="0"/>
        <c:lblAlgn val="ctr"/>
        <c:lblOffset val="100"/>
        <c:tickLblSkip val="1"/>
        <c:tickMarkSkip val="1"/>
        <c:noMultiLvlLbl val="0"/>
      </c:catAx>
      <c:valAx>
        <c:axId val="1"/>
        <c:scaling>
          <c:orientation val="minMax"/>
        </c:scaling>
        <c:delete val="0"/>
        <c:axPos val="l"/>
        <c:title>
          <c:tx>
            <c:rich>
              <a:bodyPr/>
              <a:lstStyle/>
              <a:p>
                <a:pPr>
                  <a:defRPr sz="1025" b="1" i="0" u="none" strike="noStrike" baseline="0">
                    <a:solidFill>
                      <a:srgbClr val="000000"/>
                    </a:solidFill>
                    <a:latin typeface="Arial Narrow"/>
                    <a:ea typeface="Arial Narrow"/>
                    <a:cs typeface="Arial Narrow"/>
                  </a:defRPr>
                </a:pPr>
                <a:r>
                  <a:rPr lang="en-US"/>
                  <a:t>Prevalence %</a:t>
                </a:r>
              </a:p>
            </c:rich>
          </c:tx>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25" b="1" i="0" u="none" strike="noStrike" baseline="0">
                <a:solidFill>
                  <a:srgbClr val="000000"/>
                </a:solidFill>
                <a:latin typeface="Arial Narrow"/>
                <a:ea typeface="Arial Narrow"/>
                <a:cs typeface="Arial Narrow"/>
              </a:defRPr>
            </a:pPr>
            <a:endParaRPr lang="en-US"/>
          </a:p>
        </c:txPr>
        <c:crossAx val="1195236335"/>
        <c:crosses val="autoZero"/>
        <c:crossBetween val="between"/>
      </c:valAx>
      <c:spPr>
        <a:noFill/>
        <a:ln w="25400">
          <a:noFill/>
        </a:ln>
      </c:spPr>
    </c:plotArea>
    <c:legend>
      <c:legendPos val="r"/>
      <c:overlay val="0"/>
      <c:spPr>
        <a:solidFill>
          <a:srgbClr val="FFFFFF"/>
        </a:solidFill>
        <a:ln w="25400">
          <a:noFill/>
        </a:ln>
      </c:spPr>
      <c:txPr>
        <a:bodyPr/>
        <a:lstStyle/>
        <a:p>
          <a:pPr>
            <a:defRPr sz="820"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Narrow"/>
          <a:ea typeface="Arial Narrow"/>
          <a:cs typeface="Arial Narrow"/>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val>
            <c:numRef>
              <c:f>'A:\temp\[YLD template.xls]Asthma'!#REF!</c:f>
              <c:numCache>
                <c:formatCode>General</c:formatCode>
                <c:ptCount val="1"/>
                <c:pt idx="0">
                  <c:v>0</c:v>
                </c:pt>
              </c:numCache>
            </c:numRef>
          </c:val>
          <c:smooth val="0"/>
          <c:extLst>
            <c:ext xmlns:c15="http://schemas.microsoft.com/office/drawing/2012/chart" uri="{02D57815-91ED-43cb-92C2-25804820EDAC}">
              <c15:filteredCategoryTitle>
                <c15:cat>
                  <c:numRef>
                    <c:extLst>
                      <c:ext uri="{02D57815-91ED-43cb-92C2-25804820EDAC}">
                        <c15:formulaRef>
                          <c15:sqref>'A:\temp\[YLD template.xls]Asthma'!#REF!</c15:sqref>
                        </c15:formulaRef>
                      </c:ext>
                    </c:extLst>
                    <c:numCache>
                      <c:formatCode>General</c:formatCode>
                      <c:ptCount val="1"/>
                      <c:pt idx="0">
                        <c:v>0</c:v>
                      </c:pt>
                    </c:numCache>
                  </c:numRef>
                </c15:cat>
              </c15:filteredCategoryTitle>
            </c:ext>
            <c:ext xmlns:c16="http://schemas.microsoft.com/office/drawing/2014/chart" uri="{C3380CC4-5D6E-409C-BE32-E72D297353CC}">
              <c16:uniqueId val="{00000000-4E0B-4396-9A1B-F84DB8177CAD}"/>
            </c:ext>
          </c:extLst>
        </c:ser>
        <c:ser>
          <c:idx val="1"/>
          <c:order val="1"/>
          <c:spPr>
            <a:ln w="38100">
              <a:solidFill>
                <a:srgbClr val="FF00FF"/>
              </a:solidFill>
              <a:prstDash val="solid"/>
            </a:ln>
          </c:spPr>
          <c:marker>
            <c:symbol val="none"/>
          </c:marker>
          <c:val>
            <c:numRef>
              <c:f>'A:\temp\[YLD template.xls]Asthma'!#REF!</c:f>
              <c:numCache>
                <c:formatCode>General</c:formatCode>
                <c:ptCount val="1"/>
                <c:pt idx="0">
                  <c:v>0</c:v>
                </c:pt>
              </c:numCache>
            </c:numRef>
          </c:val>
          <c:smooth val="0"/>
          <c:extLst>
            <c:ext xmlns:c15="http://schemas.microsoft.com/office/drawing/2012/chart" uri="{02D57815-91ED-43cb-92C2-25804820EDAC}">
              <c15:filteredCategoryTitle>
                <c15:cat>
                  <c:numRef>
                    <c:extLst>
                      <c:ext uri="{02D57815-91ED-43cb-92C2-25804820EDAC}">
                        <c15:formulaRef>
                          <c15:sqref>'A:\temp\[YLD template.xls]Asthma'!#REF!</c15:sqref>
                        </c15:formulaRef>
                      </c:ext>
                    </c:extLst>
                    <c:numCache>
                      <c:formatCode>General</c:formatCode>
                      <c:ptCount val="1"/>
                      <c:pt idx="0">
                        <c:v>0</c:v>
                      </c:pt>
                    </c:numCache>
                  </c:numRef>
                </c15:cat>
              </c15:filteredCategoryTitle>
            </c:ext>
            <c:ext xmlns:c16="http://schemas.microsoft.com/office/drawing/2014/chart" uri="{C3380CC4-5D6E-409C-BE32-E72D297353CC}">
              <c16:uniqueId val="{00000001-4E0B-4396-9A1B-F84DB8177CAD}"/>
            </c:ext>
          </c:extLst>
        </c:ser>
        <c:dLbls>
          <c:showLegendKey val="0"/>
          <c:showVal val="0"/>
          <c:showCatName val="0"/>
          <c:showSerName val="0"/>
          <c:showPercent val="0"/>
          <c:showBubbleSize val="0"/>
        </c:dLbls>
        <c:smooth val="0"/>
        <c:axId val="1195223855"/>
        <c:axId val="1"/>
      </c:lineChart>
      <c:catAx>
        <c:axId val="1195223855"/>
        <c:scaling>
          <c:orientation val="minMax"/>
        </c:scaling>
        <c:delete val="0"/>
        <c:axPos val="b"/>
        <c:title>
          <c:tx>
            <c:rich>
              <a:bodyPr/>
              <a:lstStyle/>
              <a:p>
                <a:pPr>
                  <a:defRPr sz="1025" b="1" i="0" u="none" strike="noStrike" baseline="0">
                    <a:solidFill>
                      <a:srgbClr val="000000"/>
                    </a:solidFill>
                    <a:latin typeface="Arial Narrow"/>
                    <a:ea typeface="Arial Narrow"/>
                    <a:cs typeface="Arial Narrow"/>
                  </a:defRPr>
                </a:pPr>
                <a:r>
                  <a:rPr lang="en-US"/>
                  <a:t>Age</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25" b="1" i="0" u="none" strike="noStrike" baseline="0">
                <a:solidFill>
                  <a:srgbClr val="000000"/>
                </a:solidFill>
                <a:latin typeface="Arial Narrow"/>
                <a:ea typeface="Arial Narrow"/>
                <a:cs typeface="Arial Narrow"/>
              </a:defRPr>
            </a:pPr>
            <a:endParaRPr lang="en-US"/>
          </a:p>
        </c:txPr>
        <c:crossAx val="1"/>
        <c:crosses val="autoZero"/>
        <c:auto val="0"/>
        <c:lblAlgn val="ctr"/>
        <c:lblOffset val="100"/>
        <c:tickLblSkip val="1"/>
        <c:tickMarkSkip val="1"/>
        <c:noMultiLvlLbl val="0"/>
      </c:catAx>
      <c:valAx>
        <c:axId val="1"/>
        <c:scaling>
          <c:orientation val="minMax"/>
        </c:scaling>
        <c:delete val="0"/>
        <c:axPos val="l"/>
        <c:title>
          <c:tx>
            <c:rich>
              <a:bodyPr/>
              <a:lstStyle/>
              <a:p>
                <a:pPr>
                  <a:defRPr sz="1025" b="1" i="0" u="none" strike="noStrike" baseline="0">
                    <a:solidFill>
                      <a:srgbClr val="000000"/>
                    </a:solidFill>
                    <a:latin typeface="Arial Narrow"/>
                    <a:ea typeface="Arial Narrow"/>
                    <a:cs typeface="Arial Narrow"/>
                  </a:defRPr>
                </a:pPr>
                <a:r>
                  <a:rPr lang="en-US"/>
                  <a:t>Prevalence %</a:t>
                </a:r>
              </a:p>
            </c:rich>
          </c:tx>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25" b="1" i="0" u="none" strike="noStrike" baseline="0">
                <a:solidFill>
                  <a:srgbClr val="000000"/>
                </a:solidFill>
                <a:latin typeface="Arial Narrow"/>
                <a:ea typeface="Arial Narrow"/>
                <a:cs typeface="Arial Narrow"/>
              </a:defRPr>
            </a:pPr>
            <a:endParaRPr lang="en-US"/>
          </a:p>
        </c:txPr>
        <c:crossAx val="1195223855"/>
        <c:crosses val="autoZero"/>
        <c:crossBetween val="between"/>
      </c:valAx>
      <c:spPr>
        <a:noFill/>
        <a:ln w="25400">
          <a:noFill/>
        </a:ln>
      </c:spPr>
    </c:plotArea>
    <c:legend>
      <c:legendPos val="r"/>
      <c:overlay val="0"/>
      <c:spPr>
        <a:solidFill>
          <a:srgbClr val="FFFFFF"/>
        </a:solidFill>
        <a:ln w="25400">
          <a:noFill/>
        </a:ln>
      </c:spPr>
      <c:txPr>
        <a:bodyPr/>
        <a:lstStyle/>
        <a:p>
          <a:pPr>
            <a:defRPr sz="820"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Narrow"/>
          <a:ea typeface="Arial Narrow"/>
          <a:cs typeface="Arial Narrow"/>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poly"/>
            <c:order val="3"/>
            <c:dispRSqr val="0"/>
            <c:dispEq val="1"/>
            <c:trendlineLbl>
              <c:numFmt formatCode="General" sourceLinked="0"/>
              <c:spPr>
                <a:noFill/>
                <a:ln w="25400">
                  <a:noFill/>
                </a:ln>
              </c:spPr>
              <c:txPr>
                <a:bodyPr/>
                <a:lstStyle/>
                <a:p>
                  <a:pPr>
                    <a:defRPr sz="250" b="0" i="0" u="none" strike="noStrike" baseline="0">
                      <a:solidFill>
                        <a:srgbClr val="000000"/>
                      </a:solidFill>
                      <a:latin typeface="Arial"/>
                      <a:ea typeface="Arial"/>
                      <a:cs typeface="Arial"/>
                    </a:defRPr>
                  </a:pPr>
                  <a:endParaRPr lang="en-US"/>
                </a:p>
              </c:txPr>
            </c:trendlineLbl>
          </c:trendline>
          <c:xVal>
            <c:numRef>
              <c:f>YLD!#REF!</c:f>
              <c:numCache>
                <c:formatCode>General</c:formatCode>
                <c:ptCount val="1"/>
                <c:pt idx="0">
                  <c:v>1</c:v>
                </c:pt>
              </c:numCache>
            </c:numRef>
          </c:xVal>
          <c:yVal>
            <c:numRef>
              <c:f>YLD!#REF!</c:f>
              <c:numCache>
                <c:formatCode>General</c:formatCode>
                <c:ptCount val="1"/>
                <c:pt idx="0">
                  <c:v>1</c:v>
                </c:pt>
              </c:numCache>
            </c:numRef>
          </c:yVal>
          <c:smooth val="0"/>
          <c:extLst>
            <c:ext xmlns:c16="http://schemas.microsoft.com/office/drawing/2014/chart" uri="{C3380CC4-5D6E-409C-BE32-E72D297353CC}">
              <c16:uniqueId val="{00000001-6EE0-4867-82E2-EE33D3ACBB37}"/>
            </c:ext>
          </c:extLst>
        </c:ser>
        <c:dLbls>
          <c:showLegendKey val="0"/>
          <c:showVal val="0"/>
          <c:showCatName val="0"/>
          <c:showSerName val="0"/>
          <c:showPercent val="0"/>
          <c:showBubbleSize val="0"/>
        </c:dLbls>
        <c:axId val="263651936"/>
        <c:axId val="1"/>
      </c:scatterChart>
      <c:valAx>
        <c:axId val="263651936"/>
        <c:scaling>
          <c:orientation val="minMax"/>
          <c:max val="105"/>
          <c:min val="30"/>
        </c:scaling>
        <c:delete val="0"/>
        <c:axPos val="b"/>
        <c:title>
          <c:tx>
            <c:rich>
              <a:bodyPr/>
              <a:lstStyle/>
              <a:p>
                <a:pPr>
                  <a:defRPr sz="200" b="1" i="0" u="none" strike="noStrike" baseline="0">
                    <a:solidFill>
                      <a:srgbClr val="000000"/>
                    </a:solidFill>
                    <a:latin typeface="Arial"/>
                    <a:ea typeface="Arial"/>
                    <a:cs typeface="Arial"/>
                  </a:defRPr>
                </a:pPr>
                <a:r>
                  <a:rPr lang="en-US"/>
                  <a:t>Age (years)</a:t>
                </a:r>
              </a:p>
            </c:rich>
          </c:tx>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en-US"/>
          </a:p>
        </c:txPr>
        <c:crossAx val="1"/>
        <c:crosses val="autoZero"/>
        <c:crossBetween val="midCat"/>
        <c:majorUnit val="10"/>
      </c:valAx>
      <c:valAx>
        <c:axId val="1"/>
        <c:scaling>
          <c:orientation val="minMax"/>
          <c:max val="1"/>
          <c:min val="0"/>
        </c:scaling>
        <c:delete val="0"/>
        <c:axPos val="l"/>
        <c:majorGridlines>
          <c:spPr>
            <a:ln w="3175">
              <a:solidFill>
                <a:srgbClr val="000000"/>
              </a:solidFill>
              <a:prstDash val="solid"/>
            </a:ln>
          </c:spPr>
        </c:majorGridlines>
        <c:title>
          <c:tx>
            <c:rich>
              <a:bodyPr/>
              <a:lstStyle/>
              <a:p>
                <a:pPr>
                  <a:defRPr sz="200" b="1" i="0" u="none" strike="noStrike" baseline="0">
                    <a:solidFill>
                      <a:srgbClr val="000000"/>
                    </a:solidFill>
                    <a:latin typeface="Arial"/>
                    <a:ea typeface="Arial"/>
                    <a:cs typeface="Arial"/>
                  </a:defRPr>
                </a:pPr>
                <a:r>
                  <a:rPr lang="en-US"/>
                  <a:t>% first-ever</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en-US"/>
          </a:p>
        </c:txPr>
        <c:crossAx val="263651936"/>
        <c:crosses val="autoZero"/>
        <c:crossBetween val="midCat"/>
        <c:majorUnit val="0.2"/>
      </c:valAx>
      <c:spPr>
        <a:solidFill>
          <a:srgbClr val="C0C0C0"/>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2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3175">
              <a:solidFill>
                <a:srgbClr val="000080"/>
              </a:solidFill>
              <a:prstDash val="solid"/>
            </a:ln>
          </c:spPr>
          <c:marker>
            <c:symbol val="diamond"/>
            <c:size val="3"/>
            <c:spPr>
              <a:solidFill>
                <a:srgbClr val="000080"/>
              </a:solidFill>
              <a:ln>
                <a:solidFill>
                  <a:srgbClr val="000080"/>
                </a:solidFill>
                <a:prstDash val="solid"/>
              </a:ln>
            </c:spPr>
          </c:marker>
          <c:xVal>
            <c:numRef>
              <c:f>YLD!#REF!</c:f>
              <c:numCache>
                <c:formatCode>General</c:formatCode>
                <c:ptCount val="1"/>
                <c:pt idx="0">
                  <c:v>1</c:v>
                </c:pt>
              </c:numCache>
            </c:numRef>
          </c:xVal>
          <c:yVal>
            <c:numRef>
              <c:f>YLD!#REF!</c:f>
              <c:numCache>
                <c:formatCode>General</c:formatCode>
                <c:ptCount val="1"/>
                <c:pt idx="0">
                  <c:v>1</c:v>
                </c:pt>
              </c:numCache>
            </c:numRef>
          </c:yVal>
          <c:smooth val="0"/>
          <c:extLst>
            <c:ext xmlns:c16="http://schemas.microsoft.com/office/drawing/2014/chart" uri="{C3380CC4-5D6E-409C-BE32-E72D297353CC}">
              <c16:uniqueId val="{00000000-B34C-4B48-B660-F4A708299158}"/>
            </c:ext>
          </c:extLst>
        </c:ser>
        <c:dLbls>
          <c:showLegendKey val="0"/>
          <c:showVal val="0"/>
          <c:showCatName val="0"/>
          <c:showSerName val="0"/>
          <c:showPercent val="0"/>
          <c:showBubbleSize val="0"/>
        </c:dLbls>
        <c:axId val="1918794799"/>
        <c:axId val="1"/>
      </c:scatterChart>
      <c:valAx>
        <c:axId val="1918794799"/>
        <c:scaling>
          <c:orientation val="minMax"/>
        </c:scaling>
        <c:delete val="0"/>
        <c:axPos val="b"/>
        <c:title>
          <c:tx>
            <c:rich>
              <a:bodyPr/>
              <a:lstStyle/>
              <a:p>
                <a:pPr>
                  <a:defRPr sz="200" b="1" i="0" u="none" strike="noStrike" baseline="0">
                    <a:solidFill>
                      <a:srgbClr val="000000"/>
                    </a:solidFill>
                    <a:latin typeface="Arial"/>
                    <a:ea typeface="Arial"/>
                    <a:cs typeface="Arial"/>
                  </a:defRPr>
                </a:pPr>
                <a:r>
                  <a:rPr lang="en-US"/>
                  <a:t>Age (years)</a:t>
                </a:r>
              </a:p>
            </c:rich>
          </c:tx>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75"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scaling>
        <c:delete val="0"/>
        <c:axPos val="l"/>
        <c:majorGridlines>
          <c:spPr>
            <a:ln w="3175">
              <a:solidFill>
                <a:srgbClr val="000000"/>
              </a:solidFill>
              <a:prstDash val="solid"/>
            </a:ln>
          </c:spPr>
        </c:majorGridlines>
        <c:title>
          <c:tx>
            <c:rich>
              <a:bodyPr/>
              <a:lstStyle/>
              <a:p>
                <a:pPr>
                  <a:defRPr sz="200" b="1" i="0" u="none" strike="noStrike" baseline="0">
                    <a:solidFill>
                      <a:srgbClr val="000000"/>
                    </a:solidFill>
                    <a:latin typeface="Arial"/>
                    <a:ea typeface="Arial"/>
                    <a:cs typeface="Arial"/>
                  </a:defRPr>
                </a:pPr>
                <a:r>
                  <a:rPr lang="en-US"/>
                  <a:t>% of non-fatal stroke that is first-ever</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75" b="0" i="0" u="none" strike="noStrike" baseline="0">
                <a:solidFill>
                  <a:srgbClr val="000000"/>
                </a:solidFill>
                <a:latin typeface="Arial"/>
                <a:ea typeface="Arial"/>
                <a:cs typeface="Arial"/>
              </a:defRPr>
            </a:pPr>
            <a:endParaRPr lang="en-US"/>
          </a:p>
        </c:txPr>
        <c:crossAx val="1918794799"/>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1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311929</xdr:colOff>
      <xdr:row>12</xdr:row>
      <xdr:rowOff>222806</xdr:rowOff>
    </xdr:from>
    <xdr:to>
      <xdr:col>1</xdr:col>
      <xdr:colOff>9658684</xdr:colOff>
      <xdr:row>15</xdr:row>
      <xdr:rowOff>29410</xdr:rowOff>
    </xdr:to>
    <xdr:pic>
      <xdr:nvPicPr>
        <xdr:cNvPr id="4" name="Picture 3">
          <a:extLst>
            <a:ext uri="{FF2B5EF4-FFF2-40B4-BE49-F238E27FC236}">
              <a16:creationId xmlns:a16="http://schemas.microsoft.com/office/drawing/2014/main" id="{8F2654CE-7570-B46A-6982-AACDC87D7DD1}"/>
            </a:ext>
          </a:extLst>
        </xdr:cNvPr>
        <xdr:cNvPicPr>
          <a:picLocks noChangeAspect="1"/>
        </xdr:cNvPicPr>
      </xdr:nvPicPr>
      <xdr:blipFill>
        <a:blip xmlns:r="http://schemas.openxmlformats.org/officeDocument/2006/relationships" r:embed="rId1"/>
        <a:stretch>
          <a:fillRect/>
        </a:stretch>
      </xdr:blipFill>
      <xdr:spPr>
        <a:xfrm>
          <a:off x="3174999" y="3342104"/>
          <a:ext cx="9346755" cy="53879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121397</xdr:colOff>
      <xdr:row>13</xdr:row>
      <xdr:rowOff>74706</xdr:rowOff>
    </xdr:from>
    <xdr:to>
      <xdr:col>7</xdr:col>
      <xdr:colOff>493323</xdr:colOff>
      <xdr:row>23</xdr:row>
      <xdr:rowOff>73185</xdr:rowOff>
    </xdr:to>
    <xdr:grpSp>
      <xdr:nvGrpSpPr>
        <xdr:cNvPr id="42" name="Group 41">
          <a:extLst>
            <a:ext uri="{FF2B5EF4-FFF2-40B4-BE49-F238E27FC236}">
              <a16:creationId xmlns:a16="http://schemas.microsoft.com/office/drawing/2014/main" id="{9AAF9373-E79A-486D-AA81-EA53BDB407C0}"/>
            </a:ext>
          </a:extLst>
        </xdr:cNvPr>
        <xdr:cNvGrpSpPr/>
      </xdr:nvGrpSpPr>
      <xdr:grpSpPr>
        <a:xfrm>
          <a:off x="2773456" y="6144559"/>
          <a:ext cx="11428396" cy="5190538"/>
          <a:chOff x="2193709" y="12743794"/>
          <a:chExt cx="8531550" cy="3621364"/>
        </a:xfrm>
      </xdr:grpSpPr>
      <xdr:sp macro="" textlink="">
        <xdr:nvSpPr>
          <xdr:cNvPr id="43" name="Rectangle 42">
            <a:extLst>
              <a:ext uri="{FF2B5EF4-FFF2-40B4-BE49-F238E27FC236}">
                <a16:creationId xmlns:a16="http://schemas.microsoft.com/office/drawing/2014/main" id="{18D80765-2E5A-5A88-3E76-08A87C8E00E8}"/>
              </a:ext>
            </a:extLst>
          </xdr:cNvPr>
          <xdr:cNvSpPr/>
        </xdr:nvSpPr>
        <xdr:spPr>
          <a:xfrm>
            <a:off x="2193709" y="12743794"/>
            <a:ext cx="8270652" cy="3621364"/>
          </a:xfrm>
          <a:prstGeom prst="rect">
            <a:avLst/>
          </a:prstGeom>
          <a:solidFill>
            <a:sysClr val="window" lastClr="FFFFFF"/>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 name="Rectangle: Rounded Corners 4">
            <a:extLst>
              <a:ext uri="{FF2B5EF4-FFF2-40B4-BE49-F238E27FC236}">
                <a16:creationId xmlns:a16="http://schemas.microsoft.com/office/drawing/2014/main" id="{AA2701EB-8F39-5037-078E-7C89EEB27126}"/>
              </a:ext>
            </a:extLst>
          </xdr:cNvPr>
          <xdr:cNvSpPr txBox="1"/>
        </xdr:nvSpPr>
        <xdr:spPr>
          <a:xfrm>
            <a:off x="2491458" y="12816054"/>
            <a:ext cx="7326420" cy="470354"/>
          </a:xfrm>
          <a:prstGeom prst="roundRect">
            <a:avLst/>
          </a:prstGeom>
          <a:no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l" defTabSz="222250">
              <a:lnSpc>
                <a:spcPct val="90000"/>
              </a:lnSpc>
              <a:spcBef>
                <a:spcPct val="0"/>
              </a:spcBef>
              <a:spcAft>
                <a:spcPct val="35000"/>
              </a:spcAft>
              <a:buNone/>
            </a:pPr>
            <a:r>
              <a:rPr lang="en-US" sz="1600" b="1" kern="1200">
                <a:solidFill>
                  <a:schemeClr val="tx1"/>
                </a:solidFill>
                <a:latin typeface="+mn-lt"/>
                <a:cs typeface="TH SarabunPSK" panose="020B0500040200020003" pitchFamily="34" charset="-34"/>
              </a:rPr>
              <a:t>YLD</a:t>
            </a:r>
            <a:r>
              <a:rPr lang="en-US" sz="1600" b="1" kern="1200" baseline="0">
                <a:solidFill>
                  <a:schemeClr val="tx1"/>
                </a:solidFill>
                <a:latin typeface="+mn-lt"/>
                <a:cs typeface="TH SarabunPSK" panose="020B0500040200020003" pitchFamily="34" charset="-34"/>
              </a:rPr>
              <a:t> estimation</a:t>
            </a:r>
            <a:r>
              <a:rPr lang="en-US" sz="1600" b="1" kern="1200">
                <a:solidFill>
                  <a:schemeClr val="tx1"/>
                </a:solidFill>
                <a:latin typeface="+mn-lt"/>
                <a:cs typeface="TH SarabunPSK" panose="020B0500040200020003" pitchFamily="34" charset="-34"/>
              </a:rPr>
              <a:t>- </a:t>
            </a:r>
            <a:r>
              <a:rPr lang="en-US" sz="1600" b="1" kern="1200">
                <a:solidFill>
                  <a:schemeClr val="accent1">
                    <a:lumMod val="50000"/>
                  </a:schemeClr>
                </a:solidFill>
                <a:latin typeface="+mn-lt"/>
                <a:cs typeface="TH SarabunPSK" panose="020B0500040200020003" pitchFamily="34" charset="-34"/>
              </a:rPr>
              <a:t>Paralytic ileus and intestinal obstruction</a:t>
            </a:r>
            <a:endParaRPr lang="th-TH" sz="1600" b="1" kern="1200">
              <a:solidFill>
                <a:schemeClr val="accent1">
                  <a:lumMod val="50000"/>
                </a:schemeClr>
              </a:solidFill>
              <a:latin typeface="+mn-lt"/>
              <a:cs typeface="TH SarabunPSK" panose="020B0500040200020003" pitchFamily="34" charset="-34"/>
            </a:endParaRPr>
          </a:p>
        </xdr:txBody>
      </xdr:sp>
      <xdr:sp macro="" textlink="">
        <xdr:nvSpPr>
          <xdr:cNvPr id="45" name="Rectangle 44">
            <a:extLst>
              <a:ext uri="{FF2B5EF4-FFF2-40B4-BE49-F238E27FC236}">
                <a16:creationId xmlns:a16="http://schemas.microsoft.com/office/drawing/2014/main" id="{18B3B28D-4ED4-2D52-CC13-53FFE29A151F}"/>
              </a:ext>
            </a:extLst>
          </xdr:cNvPr>
          <xdr:cNvSpPr/>
        </xdr:nvSpPr>
        <xdr:spPr>
          <a:xfrm>
            <a:off x="5122343" y="14642228"/>
            <a:ext cx="1747946" cy="1433802"/>
          </a:xfrm>
          <a:prstGeom prst="rect">
            <a:avLst/>
          </a:prstGeom>
          <a:solidFill>
            <a:schemeClr val="bg1">
              <a:lumMod val="95000"/>
            </a:schemeClr>
          </a:solidFill>
          <a:ln>
            <a:solidFill>
              <a:schemeClr val="accent3">
                <a:lumMod val="60000"/>
                <a:lumOff val="4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6" name="Rectangle: Rounded Corners 4">
            <a:extLst>
              <a:ext uri="{FF2B5EF4-FFF2-40B4-BE49-F238E27FC236}">
                <a16:creationId xmlns:a16="http://schemas.microsoft.com/office/drawing/2014/main" id="{1D71B1C3-BB37-AD27-BC6B-78C0E289F573}"/>
              </a:ext>
            </a:extLst>
          </xdr:cNvPr>
          <xdr:cNvSpPr txBox="1"/>
        </xdr:nvSpPr>
        <xdr:spPr>
          <a:xfrm>
            <a:off x="8011697" y="14360431"/>
            <a:ext cx="275036" cy="159175"/>
          </a:xfrm>
          <a:prstGeom prst="round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800" b="1" kern="1200">
                <a:solidFill>
                  <a:schemeClr val="tx1"/>
                </a:solidFill>
                <a:latin typeface="TH SarabunPSK" panose="020B0500040200020003" pitchFamily="34" charset="-34"/>
                <a:cs typeface="TH SarabunPSK" panose="020B0500040200020003" pitchFamily="34" charset="-34"/>
              </a:rPr>
              <a:t>x</a:t>
            </a:r>
            <a:endParaRPr lang="th-TH" sz="1800" b="1" kern="1200">
              <a:solidFill>
                <a:schemeClr val="tx1"/>
              </a:solidFill>
              <a:latin typeface="TH SarabunPSK" panose="020B0500040200020003" pitchFamily="34" charset="-34"/>
              <a:cs typeface="TH SarabunPSK" panose="020B0500040200020003" pitchFamily="34" charset="-34"/>
            </a:endParaRPr>
          </a:p>
        </xdr:txBody>
      </xdr:sp>
      <xdr:sp macro="" textlink="">
        <xdr:nvSpPr>
          <xdr:cNvPr id="47" name="Rectangle: Rounded Corners 4">
            <a:extLst>
              <a:ext uri="{FF2B5EF4-FFF2-40B4-BE49-F238E27FC236}">
                <a16:creationId xmlns:a16="http://schemas.microsoft.com/office/drawing/2014/main" id="{C179DEDF-099D-62CB-9A2A-8671D29E8081}"/>
              </a:ext>
            </a:extLst>
          </xdr:cNvPr>
          <xdr:cNvSpPr txBox="1"/>
        </xdr:nvSpPr>
        <xdr:spPr>
          <a:xfrm>
            <a:off x="4422420" y="13811967"/>
            <a:ext cx="951090" cy="445981"/>
          </a:xfrm>
          <a:prstGeom prst="roundRec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050" b="1" kern="1200">
                <a:latin typeface="TH SarabunPSK" panose="020B0500040200020003" pitchFamily="34" charset="-34"/>
                <a:cs typeface="TH SarabunPSK" panose="020B0500040200020003" pitchFamily="34" charset="-34"/>
              </a:rPr>
              <a:t>ประมาณค่าความชุก</a:t>
            </a:r>
            <a:r>
              <a:rPr lang="th-TH" sz="1050" b="1" kern="1200" baseline="0">
                <a:latin typeface="TH SarabunPSK" panose="020B0500040200020003" pitchFamily="34" charset="-34"/>
                <a:cs typeface="TH SarabunPSK" panose="020B0500040200020003" pitchFamily="34" charset="-34"/>
              </a:rPr>
              <a:t> </a:t>
            </a:r>
            <a:endParaRPr lang="th-TH" sz="1050" b="1" kern="1200">
              <a:latin typeface="TH SarabunPSK" panose="020B0500040200020003" pitchFamily="34" charset="-34"/>
              <a:cs typeface="TH SarabunPSK" panose="020B0500040200020003" pitchFamily="34" charset="-34"/>
            </a:endParaRPr>
          </a:p>
        </xdr:txBody>
      </xdr:sp>
      <xdr:sp macro="" textlink="">
        <xdr:nvSpPr>
          <xdr:cNvPr id="48" name="Rectangle: Rounded Corners 4">
            <a:extLst>
              <a:ext uri="{FF2B5EF4-FFF2-40B4-BE49-F238E27FC236}">
                <a16:creationId xmlns:a16="http://schemas.microsoft.com/office/drawing/2014/main" id="{F069B823-6FA8-9F5E-1E0C-6587FCDEAD9E}"/>
              </a:ext>
            </a:extLst>
          </xdr:cNvPr>
          <xdr:cNvSpPr txBox="1"/>
        </xdr:nvSpPr>
        <xdr:spPr>
          <a:xfrm>
            <a:off x="7584773" y="14586546"/>
            <a:ext cx="1099456" cy="583406"/>
          </a:xfrm>
          <a:prstGeom prst="roundRect">
            <a:avLst>
              <a:gd name="adj" fmla="val 41831"/>
            </a:avLst>
          </a:prstGeom>
          <a:solidFill>
            <a:srgbClr val="4472C4">
              <a:lumMod val="75000"/>
            </a:srgbClr>
          </a:solidFill>
          <a:ln>
            <a:noFill/>
          </a:ln>
          <a:effectLst/>
        </xdr:spPr>
        <xdr:txBody>
          <a:bodyPr spcFirstLastPara="0" vert="horz" wrap="square" lIns="3175" tIns="3175" rIns="3175" bIns="3175" numCol="1" spcCol="1270" anchor="ctr" anchorCtr="0">
            <a:noAutofit/>
          </a:bodyPr>
          <a:lstStyle/>
          <a:p>
            <a:pPr marL="0" marR="0" lvl="0" indent="0" algn="ctr" defTabSz="222250" eaLnBrk="1" fontAlgn="auto" latinLnBrk="0" hangingPunct="1">
              <a:lnSpc>
                <a:spcPct val="90000"/>
              </a:lnSpc>
              <a:spcBef>
                <a:spcPct val="0"/>
              </a:spcBef>
              <a:spcAft>
                <a:spcPct val="35000"/>
              </a:spcAft>
              <a:buClrTx/>
              <a:buSzTx/>
              <a:buFontTx/>
              <a:buNone/>
              <a:tabLst/>
              <a:defRPr/>
            </a:pPr>
            <a:r>
              <a:rPr kumimoji="0" lang="th-TH" sz="105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ค่าถ่วงน้ำหนักความพิการ</a:t>
            </a:r>
            <a:r>
              <a:rPr kumimoji="0" lang="en-US" sz="105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 </a:t>
            </a:r>
            <a:r>
              <a:rPr kumimoji="0" lang="th-TH" sz="105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จำแนกตามระดับความรุนแรง จาก </a:t>
            </a:r>
            <a:r>
              <a:rPr kumimoji="0" lang="en-US" sz="105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GBD 201</a:t>
            </a:r>
            <a:r>
              <a:rPr kumimoji="0" lang="th-TH" sz="105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9</a:t>
            </a:r>
            <a:endParaRPr kumimoji="0" lang="en-US" sz="105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endParaRPr>
          </a:p>
        </xdr:txBody>
      </xdr:sp>
      <xdr:sp macro="" textlink="">
        <xdr:nvSpPr>
          <xdr:cNvPr id="49" name="Rectangle: Rounded Corners 4">
            <a:extLst>
              <a:ext uri="{FF2B5EF4-FFF2-40B4-BE49-F238E27FC236}">
                <a16:creationId xmlns:a16="http://schemas.microsoft.com/office/drawing/2014/main" id="{CBCCF6BF-A579-C79A-CBAB-E4873AE1A7A4}"/>
              </a:ext>
            </a:extLst>
          </xdr:cNvPr>
          <xdr:cNvSpPr txBox="1"/>
        </xdr:nvSpPr>
        <xdr:spPr>
          <a:xfrm>
            <a:off x="8999161" y="14144637"/>
            <a:ext cx="1130448" cy="593490"/>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a:solidFill>
                  <a:schemeClr val="lt1"/>
                </a:solidFill>
                <a:latin typeface="TH SarabunPSK" panose="020B0500040200020003" pitchFamily="34" charset="-34"/>
                <a:ea typeface="+mn-ea"/>
                <a:cs typeface="TH SarabunPSK" panose="020B0500040200020003" pitchFamily="34" charset="-34"/>
              </a:rPr>
              <a:t>YLD </a:t>
            </a:r>
            <a:r>
              <a:rPr lang="th-TH" sz="1050" b="1" kern="1200">
                <a:solidFill>
                  <a:schemeClr val="lt1"/>
                </a:solidFill>
                <a:latin typeface="TH SarabunPSK" panose="020B0500040200020003" pitchFamily="34" charset="-34"/>
                <a:ea typeface="+mn-ea"/>
                <a:cs typeface="TH SarabunPSK" panose="020B0500040200020003" pitchFamily="34" charset="-34"/>
              </a:rPr>
              <a:t>จำแนกตามระดับความรุนแรง เพศ และกลุ่มอายุ</a:t>
            </a:r>
          </a:p>
        </xdr:txBody>
      </xdr:sp>
      <xdr:sp macro="" textlink="">
        <xdr:nvSpPr>
          <xdr:cNvPr id="50" name="Rectangle: Rounded Corners 4">
            <a:extLst>
              <a:ext uri="{FF2B5EF4-FFF2-40B4-BE49-F238E27FC236}">
                <a16:creationId xmlns:a16="http://schemas.microsoft.com/office/drawing/2014/main" id="{843FE86C-1F06-A369-B55B-D4863CB786D4}"/>
              </a:ext>
            </a:extLst>
          </xdr:cNvPr>
          <xdr:cNvSpPr txBox="1"/>
        </xdr:nvSpPr>
        <xdr:spPr>
          <a:xfrm>
            <a:off x="5902314" y="14404300"/>
            <a:ext cx="276900" cy="159175"/>
          </a:xfrm>
          <a:prstGeom prst="round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800" b="1" kern="1200">
                <a:solidFill>
                  <a:schemeClr val="tx1"/>
                </a:solidFill>
                <a:latin typeface="TH SarabunPSK" panose="020B0500040200020003" pitchFamily="34" charset="-34"/>
                <a:cs typeface="TH SarabunPSK" panose="020B0500040200020003" pitchFamily="34" charset="-34"/>
              </a:rPr>
              <a:t>x</a:t>
            </a:r>
            <a:endParaRPr lang="th-TH" sz="1800" b="1" kern="1200">
              <a:solidFill>
                <a:schemeClr val="tx1"/>
              </a:solidFill>
              <a:latin typeface="TH SarabunPSK" panose="020B0500040200020003" pitchFamily="34" charset="-34"/>
              <a:cs typeface="TH SarabunPSK" panose="020B0500040200020003" pitchFamily="34" charset="-34"/>
            </a:endParaRPr>
          </a:p>
        </xdr:txBody>
      </xdr:sp>
      <xdr:sp macro="" textlink="">
        <xdr:nvSpPr>
          <xdr:cNvPr id="51" name="Rectangle: Rounded Corners 4">
            <a:extLst>
              <a:ext uri="{FF2B5EF4-FFF2-40B4-BE49-F238E27FC236}">
                <a16:creationId xmlns:a16="http://schemas.microsoft.com/office/drawing/2014/main" id="{261A4C80-22E6-E4F1-115F-F6FDE30C2939}"/>
              </a:ext>
            </a:extLst>
          </xdr:cNvPr>
          <xdr:cNvSpPr txBox="1"/>
        </xdr:nvSpPr>
        <xdr:spPr>
          <a:xfrm>
            <a:off x="7592428" y="13788812"/>
            <a:ext cx="1274454" cy="490584"/>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050" b="1" kern="1200" baseline="0">
                <a:latin typeface="TH SarabunPSK" panose="020B0500040200020003" pitchFamily="34" charset="-34"/>
                <a:cs typeface="TH SarabunPSK" panose="020B0500040200020003" pitchFamily="34" charset="-34"/>
              </a:rPr>
              <a:t>ความชุกจำแนกตามระดับความรุนแรง เพศ และกลุ่มอายุ</a:t>
            </a:r>
            <a:endParaRPr lang="en-US" sz="1050" b="1" kern="1200" baseline="0">
              <a:latin typeface="TH SarabunPSK" panose="020B0500040200020003" pitchFamily="34" charset="-34"/>
              <a:cs typeface="TH SarabunPSK" panose="020B0500040200020003" pitchFamily="34" charset="-34"/>
            </a:endParaRPr>
          </a:p>
        </xdr:txBody>
      </xdr:sp>
      <xdr:sp macro="" textlink="">
        <xdr:nvSpPr>
          <xdr:cNvPr id="52" name="Rectangle: Rounded Corners 4">
            <a:extLst>
              <a:ext uri="{FF2B5EF4-FFF2-40B4-BE49-F238E27FC236}">
                <a16:creationId xmlns:a16="http://schemas.microsoft.com/office/drawing/2014/main" id="{25828D68-14CF-7859-2FB1-673BDD513BB9}"/>
              </a:ext>
            </a:extLst>
          </xdr:cNvPr>
          <xdr:cNvSpPr txBox="1"/>
        </xdr:nvSpPr>
        <xdr:spPr>
          <a:xfrm>
            <a:off x="8938406" y="14957609"/>
            <a:ext cx="1024748" cy="586836"/>
          </a:xfrm>
          <a:prstGeom prst="roundRec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050" b="1" kern="1200">
                <a:solidFill>
                  <a:schemeClr val="lt1"/>
                </a:solidFill>
                <a:latin typeface="TH SarabunPSK" panose="020B0500040200020003" pitchFamily="34" charset="-34"/>
                <a:ea typeface="+mn-ea"/>
                <a:cs typeface="TH SarabunPSK" panose="020B0500040200020003" pitchFamily="34" charset="-34"/>
              </a:rPr>
              <a:t>รวม </a:t>
            </a:r>
            <a:r>
              <a:rPr lang="en-US" sz="1050" b="1" kern="1200">
                <a:solidFill>
                  <a:schemeClr val="lt1"/>
                </a:solidFill>
                <a:latin typeface="TH SarabunPSK" panose="020B0500040200020003" pitchFamily="34" charset="-34"/>
                <a:ea typeface="+mn-ea"/>
                <a:cs typeface="TH SarabunPSK" panose="020B0500040200020003" pitchFamily="34" charset="-34"/>
              </a:rPr>
              <a:t>YLD </a:t>
            </a:r>
            <a:r>
              <a:rPr lang="th-TH" sz="1050" b="1" kern="1200">
                <a:solidFill>
                  <a:schemeClr val="lt1"/>
                </a:solidFill>
                <a:latin typeface="TH SarabunPSK" panose="020B0500040200020003" pitchFamily="34" charset="-34"/>
                <a:ea typeface="+mn-ea"/>
                <a:cs typeface="TH SarabunPSK" panose="020B0500040200020003" pitchFamily="34" charset="-34"/>
              </a:rPr>
              <a:t>ของแต่ละระดับความรุนแรง และปรับ</a:t>
            </a:r>
            <a:r>
              <a:rPr lang="th-TH" sz="1050" b="1" kern="1200" baseline="0">
                <a:solidFill>
                  <a:schemeClr val="lt1"/>
                </a:solidFill>
                <a:latin typeface="TH SarabunPSK" panose="020B0500040200020003" pitchFamily="34" charset="-34"/>
                <a:ea typeface="+mn-ea"/>
                <a:cs typeface="TH SarabunPSK" panose="020B0500040200020003" pitchFamily="34" charset="-34"/>
              </a:rPr>
              <a:t> </a:t>
            </a:r>
            <a:r>
              <a:rPr lang="en-US" sz="1050" b="1" kern="1200" baseline="0">
                <a:solidFill>
                  <a:schemeClr val="lt1"/>
                </a:solidFill>
                <a:latin typeface="TH SarabunPSK" panose="020B0500040200020003" pitchFamily="34" charset="-34"/>
                <a:ea typeface="+mn-ea"/>
                <a:cs typeface="TH SarabunPSK" panose="020B0500040200020003" pitchFamily="34" charset="-34"/>
              </a:rPr>
              <a:t>comorbidity</a:t>
            </a:r>
            <a:endParaRPr lang="th-TH" sz="1050" b="1" kern="1200">
              <a:solidFill>
                <a:schemeClr val="lt1"/>
              </a:solidFill>
              <a:latin typeface="TH SarabunPSK" panose="020B0500040200020003" pitchFamily="34" charset="-34"/>
              <a:ea typeface="+mn-ea"/>
              <a:cs typeface="TH SarabunPSK" panose="020B0500040200020003" pitchFamily="34" charset="-34"/>
            </a:endParaRPr>
          </a:p>
        </xdr:txBody>
      </xdr:sp>
      <xdr:cxnSp macro="">
        <xdr:nvCxnSpPr>
          <xdr:cNvPr id="53" name="Straight Arrow Connector 52">
            <a:extLst>
              <a:ext uri="{FF2B5EF4-FFF2-40B4-BE49-F238E27FC236}">
                <a16:creationId xmlns:a16="http://schemas.microsoft.com/office/drawing/2014/main" id="{C206ED3E-5D94-93E5-6615-8ED39DEF0576}"/>
              </a:ext>
            </a:extLst>
          </xdr:cNvPr>
          <xdr:cNvCxnSpPr>
            <a:stCxn id="47" idx="3"/>
            <a:endCxn id="54" idx="2"/>
          </xdr:cNvCxnSpPr>
        </xdr:nvCxnSpPr>
        <xdr:spPr>
          <a:xfrm flipV="1">
            <a:off x="5373510" y="14032884"/>
            <a:ext cx="233220" cy="20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54" name="Rectangle: Rounded Corners 4">
            <a:extLst>
              <a:ext uri="{FF2B5EF4-FFF2-40B4-BE49-F238E27FC236}">
                <a16:creationId xmlns:a16="http://schemas.microsoft.com/office/drawing/2014/main" id="{F484C30E-C87E-30EB-F06A-692F775F2B67}"/>
              </a:ext>
            </a:extLst>
          </xdr:cNvPr>
          <xdr:cNvSpPr txBox="1"/>
        </xdr:nvSpPr>
        <xdr:spPr>
          <a:xfrm>
            <a:off x="5490950" y="13714004"/>
            <a:ext cx="1160826" cy="637760"/>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050" b="1" kern="1200" baseline="0">
                <a:latin typeface="TH SarabunPSK" panose="020B0500040200020003" pitchFamily="34" charset="-34"/>
                <a:cs typeface="TH SarabunPSK" panose="020B0500040200020003" pitchFamily="34" charset="-34"/>
              </a:rPr>
              <a:t>ความชุกของโรคภาวะลำไส้เป็นอัมพาตและลำไส้อุดตันจำแนกตามเพศและกลุ่มอายุ</a:t>
            </a:r>
            <a:endParaRPr lang="en-US" sz="1050" b="1" kern="1200" baseline="0">
              <a:latin typeface="TH SarabunPSK" panose="020B0500040200020003" pitchFamily="34" charset="-34"/>
              <a:cs typeface="TH SarabunPSK" panose="020B0500040200020003" pitchFamily="34" charset="-34"/>
            </a:endParaRPr>
          </a:p>
        </xdr:txBody>
      </xdr:sp>
      <xdr:cxnSp macro="">
        <xdr:nvCxnSpPr>
          <xdr:cNvPr id="55" name="Connector: Elbow 54">
            <a:extLst>
              <a:ext uri="{FF2B5EF4-FFF2-40B4-BE49-F238E27FC236}">
                <a16:creationId xmlns:a16="http://schemas.microsoft.com/office/drawing/2014/main" id="{7CC68F1D-73D6-8191-3519-0E07C51B1AAD}"/>
              </a:ext>
            </a:extLst>
          </xdr:cNvPr>
          <xdr:cNvCxnSpPr>
            <a:stCxn id="51" idx="5"/>
            <a:endCxn id="49" idx="2"/>
          </xdr:cNvCxnSpPr>
        </xdr:nvCxnSpPr>
        <xdr:spPr>
          <a:xfrm>
            <a:off x="8739305" y="14034104"/>
            <a:ext cx="372901" cy="407278"/>
          </a:xfrm>
          <a:prstGeom prst="bentConnector3">
            <a:avLst>
              <a:gd name="adj1" fmla="val 42702"/>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56" name="Connector: Elbow 55">
            <a:extLst>
              <a:ext uri="{FF2B5EF4-FFF2-40B4-BE49-F238E27FC236}">
                <a16:creationId xmlns:a16="http://schemas.microsoft.com/office/drawing/2014/main" id="{BFFC9636-C0A2-5A93-265D-ADF73A779B25}"/>
              </a:ext>
            </a:extLst>
          </xdr:cNvPr>
          <xdr:cNvCxnSpPr>
            <a:stCxn id="48" idx="3"/>
            <a:endCxn id="49" idx="2"/>
          </xdr:cNvCxnSpPr>
        </xdr:nvCxnSpPr>
        <xdr:spPr>
          <a:xfrm flipV="1">
            <a:off x="8684229" y="14441382"/>
            <a:ext cx="427977" cy="43686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57" name="Straight Arrow Connector 56">
            <a:extLst>
              <a:ext uri="{FF2B5EF4-FFF2-40B4-BE49-F238E27FC236}">
                <a16:creationId xmlns:a16="http://schemas.microsoft.com/office/drawing/2014/main" id="{401DB008-8C29-8DC4-1171-5A831678E88E}"/>
              </a:ext>
            </a:extLst>
          </xdr:cNvPr>
          <xdr:cNvCxnSpPr>
            <a:stCxn id="49" idx="3"/>
            <a:endCxn id="52" idx="0"/>
          </xdr:cNvCxnSpPr>
        </xdr:nvCxnSpPr>
        <xdr:spPr>
          <a:xfrm flipH="1">
            <a:off x="9450780" y="14738127"/>
            <a:ext cx="560" cy="219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58" name="Rectangle: Rounded Corners 4">
            <a:extLst>
              <a:ext uri="{FF2B5EF4-FFF2-40B4-BE49-F238E27FC236}">
                <a16:creationId xmlns:a16="http://schemas.microsoft.com/office/drawing/2014/main" id="{7CF8A083-08B7-24AC-4C1C-7ECFC4059040}"/>
              </a:ext>
            </a:extLst>
          </xdr:cNvPr>
          <xdr:cNvSpPr txBox="1"/>
        </xdr:nvSpPr>
        <xdr:spPr>
          <a:xfrm>
            <a:off x="5657683" y="14891402"/>
            <a:ext cx="655150" cy="385549"/>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050" b="1" kern="1200" baseline="0">
                <a:latin typeface="TH SarabunPSK" panose="020B0500040200020003" pitchFamily="34" charset="-34"/>
                <a:cs typeface="TH SarabunPSK" panose="020B0500040200020003" pitchFamily="34" charset="-34"/>
              </a:rPr>
              <a:t>รุนแรง</a:t>
            </a:r>
            <a:endParaRPr lang="en-US" sz="1050" b="1" kern="1200" baseline="0">
              <a:latin typeface="TH SarabunPSK" panose="020B0500040200020003" pitchFamily="34" charset="-34"/>
              <a:cs typeface="TH SarabunPSK" panose="020B0500040200020003" pitchFamily="34" charset="-34"/>
            </a:endParaRPr>
          </a:p>
        </xdr:txBody>
      </xdr:sp>
      <xdr:sp macro="" textlink="">
        <xdr:nvSpPr>
          <xdr:cNvPr id="59" name="Rectangle: Rounded Corners 4">
            <a:extLst>
              <a:ext uri="{FF2B5EF4-FFF2-40B4-BE49-F238E27FC236}">
                <a16:creationId xmlns:a16="http://schemas.microsoft.com/office/drawing/2014/main" id="{F420FAFB-4166-2152-36EB-A7F52FA0C51B}"/>
              </a:ext>
            </a:extLst>
          </xdr:cNvPr>
          <xdr:cNvSpPr txBox="1"/>
        </xdr:nvSpPr>
        <xdr:spPr>
          <a:xfrm>
            <a:off x="8785883" y="15712211"/>
            <a:ext cx="1326081" cy="542770"/>
          </a:xfrm>
          <a:prstGeom prst="flowChartInputOutput">
            <a:avLst/>
          </a:prstGeom>
          <a:solidFill>
            <a:schemeClr val="tx2">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baseline="0">
                <a:latin typeface="TH SarabunPSK" panose="020B0500040200020003" pitchFamily="34" charset="-34"/>
                <a:cs typeface="TH SarabunPSK" panose="020B0500040200020003" pitchFamily="34" charset="-34"/>
              </a:rPr>
              <a:t>YLD </a:t>
            </a:r>
            <a:r>
              <a:rPr lang="th-TH" sz="1050" b="1" kern="1200" baseline="0">
                <a:latin typeface="TH SarabunPSK" panose="020B0500040200020003" pitchFamily="34" charset="-34"/>
                <a:cs typeface="TH SarabunPSK" panose="020B0500040200020003" pitchFamily="34" charset="-34"/>
              </a:rPr>
              <a:t>ของภาวะลำไส้เป็นอัมพาตและอุดตัน</a:t>
            </a:r>
          </a:p>
          <a:p>
            <a:pPr marL="0" lvl="0" indent="0" algn="ctr" defTabSz="222250">
              <a:lnSpc>
                <a:spcPct val="90000"/>
              </a:lnSpc>
              <a:spcBef>
                <a:spcPct val="0"/>
              </a:spcBef>
              <a:spcAft>
                <a:spcPct val="35000"/>
              </a:spcAft>
              <a:buNone/>
            </a:pPr>
            <a:r>
              <a:rPr lang="th-TH" sz="1050" b="1" kern="1200" baseline="0">
                <a:latin typeface="TH SarabunPSK" panose="020B0500040200020003" pitchFamily="34" charset="-34"/>
                <a:cs typeface="TH SarabunPSK" panose="020B0500040200020003" pitchFamily="34" charset="-34"/>
              </a:rPr>
              <a:t>ตามเพศ และกลุ่มอายุ</a:t>
            </a:r>
          </a:p>
        </xdr:txBody>
      </xdr:sp>
      <xdr:cxnSp macro="">
        <xdr:nvCxnSpPr>
          <xdr:cNvPr id="60" name="Connector: Elbow 59">
            <a:extLst>
              <a:ext uri="{FF2B5EF4-FFF2-40B4-BE49-F238E27FC236}">
                <a16:creationId xmlns:a16="http://schemas.microsoft.com/office/drawing/2014/main" id="{5FD70022-19DB-AD11-20F3-177B138DE94E}"/>
              </a:ext>
            </a:extLst>
          </xdr:cNvPr>
          <xdr:cNvCxnSpPr/>
        </xdr:nvCxnSpPr>
        <xdr:spPr>
          <a:xfrm rot="16200000" flipV="1">
            <a:off x="5894035" y="15381092"/>
            <a:ext cx="585968" cy="40352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61" name="Connector: Elbow 60">
            <a:extLst>
              <a:ext uri="{FF2B5EF4-FFF2-40B4-BE49-F238E27FC236}">
                <a16:creationId xmlns:a16="http://schemas.microsoft.com/office/drawing/2014/main" id="{7C9E06E7-B58A-2DF8-E7DA-6163567A4F63}"/>
              </a:ext>
            </a:extLst>
          </xdr:cNvPr>
          <xdr:cNvCxnSpPr>
            <a:cxnSpLocks/>
            <a:endCxn id="47" idx="1"/>
          </xdr:cNvCxnSpPr>
        </xdr:nvCxnSpPr>
        <xdr:spPr>
          <a:xfrm>
            <a:off x="4106555" y="14033885"/>
            <a:ext cx="315865" cy="1073"/>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62" name="Rectangle: Rounded Corners 4">
            <a:extLst>
              <a:ext uri="{FF2B5EF4-FFF2-40B4-BE49-F238E27FC236}">
                <a16:creationId xmlns:a16="http://schemas.microsoft.com/office/drawing/2014/main" id="{239E9FB5-9153-EA07-B451-C2B75B739995}"/>
              </a:ext>
            </a:extLst>
          </xdr:cNvPr>
          <xdr:cNvSpPr txBox="1"/>
        </xdr:nvSpPr>
        <xdr:spPr>
          <a:xfrm>
            <a:off x="5449715" y="14657984"/>
            <a:ext cx="1222661" cy="194472"/>
          </a:xfrm>
          <a:prstGeom prst="roundRect">
            <a:avLst/>
          </a:prstGeom>
          <a:no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100" b="1" kern="1200">
                <a:solidFill>
                  <a:schemeClr val="tx1"/>
                </a:solidFill>
                <a:latin typeface="+mn-lt"/>
                <a:cs typeface="TH SarabunPSK" panose="020B0500040200020003" pitchFamily="34" charset="-34"/>
              </a:rPr>
              <a:t>ระดับความรุนแรงของโรค</a:t>
            </a:r>
          </a:p>
        </xdr:txBody>
      </xdr:sp>
      <xdr:cxnSp macro="">
        <xdr:nvCxnSpPr>
          <xdr:cNvPr id="63" name="Straight Arrow Connector 62">
            <a:extLst>
              <a:ext uri="{FF2B5EF4-FFF2-40B4-BE49-F238E27FC236}">
                <a16:creationId xmlns:a16="http://schemas.microsoft.com/office/drawing/2014/main" id="{F3A72260-6790-09F2-20BE-C448DB3472F0}"/>
              </a:ext>
            </a:extLst>
          </xdr:cNvPr>
          <xdr:cNvCxnSpPr>
            <a:stCxn id="54" idx="5"/>
            <a:endCxn id="51" idx="2"/>
          </xdr:cNvCxnSpPr>
        </xdr:nvCxnSpPr>
        <xdr:spPr>
          <a:xfrm>
            <a:off x="6535787" y="14032884"/>
            <a:ext cx="1184218" cy="12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64" name="Connector: Elbow 63">
            <a:extLst>
              <a:ext uri="{FF2B5EF4-FFF2-40B4-BE49-F238E27FC236}">
                <a16:creationId xmlns:a16="http://schemas.microsoft.com/office/drawing/2014/main" id="{B42DF6FD-AB1B-F47B-8EA3-EA0084ED110B}"/>
              </a:ext>
            </a:extLst>
          </xdr:cNvPr>
          <xdr:cNvCxnSpPr>
            <a:stCxn id="45" idx="3"/>
            <a:endCxn id="51" idx="2"/>
          </xdr:cNvCxnSpPr>
        </xdr:nvCxnSpPr>
        <xdr:spPr>
          <a:xfrm flipV="1">
            <a:off x="6870289" y="14034104"/>
            <a:ext cx="849584" cy="132502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65" name="Straight Arrow Connector 64">
            <a:extLst>
              <a:ext uri="{FF2B5EF4-FFF2-40B4-BE49-F238E27FC236}">
                <a16:creationId xmlns:a16="http://schemas.microsoft.com/office/drawing/2014/main" id="{00845C1B-F6D6-13C9-1038-02AC1EC10CDE}"/>
              </a:ext>
            </a:extLst>
          </xdr:cNvPr>
          <xdr:cNvCxnSpPr>
            <a:stCxn id="52" idx="2"/>
            <a:endCxn id="59" idx="1"/>
          </xdr:cNvCxnSpPr>
        </xdr:nvCxnSpPr>
        <xdr:spPr>
          <a:xfrm flipH="1">
            <a:off x="9448924" y="15544445"/>
            <a:ext cx="1856" cy="1677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66" name="Group 65">
            <a:extLst>
              <a:ext uri="{FF2B5EF4-FFF2-40B4-BE49-F238E27FC236}">
                <a16:creationId xmlns:a16="http://schemas.microsoft.com/office/drawing/2014/main" id="{B73CDEEE-FD49-4E9E-3B9E-E5579DB58BC3}"/>
              </a:ext>
            </a:extLst>
          </xdr:cNvPr>
          <xdr:cNvGrpSpPr/>
        </xdr:nvGrpSpPr>
        <xdr:grpSpPr>
          <a:xfrm>
            <a:off x="7698828" y="12809483"/>
            <a:ext cx="3026431" cy="962821"/>
            <a:chOff x="7698828" y="12829190"/>
            <a:chExt cx="3026431" cy="962821"/>
          </a:xfrm>
        </xdr:grpSpPr>
        <xdr:sp macro="" textlink="">
          <xdr:nvSpPr>
            <xdr:cNvPr id="68" name="Rectangle 67">
              <a:extLst>
                <a:ext uri="{FF2B5EF4-FFF2-40B4-BE49-F238E27FC236}">
                  <a16:creationId xmlns:a16="http://schemas.microsoft.com/office/drawing/2014/main" id="{30668C3C-F890-307C-2774-4E9865608ABE}"/>
                </a:ext>
              </a:extLst>
            </xdr:cNvPr>
            <xdr:cNvSpPr/>
          </xdr:nvSpPr>
          <xdr:spPr>
            <a:xfrm>
              <a:off x="7698828" y="12829190"/>
              <a:ext cx="2699339" cy="926224"/>
            </a:xfrm>
            <a:prstGeom prst="rect">
              <a:avLst/>
            </a:prstGeom>
            <a:solidFill>
              <a:schemeClr val="bg1"/>
            </a:solidFill>
            <a:ln>
              <a:solidFill>
                <a:schemeClr val="accent3">
                  <a:lumMod val="60000"/>
                  <a:lumOff val="4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69" name="Group 68">
              <a:extLst>
                <a:ext uri="{FF2B5EF4-FFF2-40B4-BE49-F238E27FC236}">
                  <a16:creationId xmlns:a16="http://schemas.microsoft.com/office/drawing/2014/main" id="{0D560259-2220-395F-80FC-36F09CA947C1}"/>
                </a:ext>
              </a:extLst>
            </xdr:cNvPr>
            <xdr:cNvGrpSpPr/>
          </xdr:nvGrpSpPr>
          <xdr:grpSpPr>
            <a:xfrm>
              <a:off x="7859497" y="13012950"/>
              <a:ext cx="2865762" cy="779061"/>
              <a:chOff x="5281247" y="4504391"/>
              <a:chExt cx="2878015" cy="763631"/>
            </a:xfrm>
          </xdr:grpSpPr>
          <xdr:sp macro="" textlink="">
            <xdr:nvSpPr>
              <xdr:cNvPr id="71" name="Rectangle: Rounded Corners 4">
                <a:extLst>
                  <a:ext uri="{FF2B5EF4-FFF2-40B4-BE49-F238E27FC236}">
                    <a16:creationId xmlns:a16="http://schemas.microsoft.com/office/drawing/2014/main" id="{B4C292D9-357A-1C85-E9C1-9F0BBA5FB691}"/>
                  </a:ext>
                </a:extLst>
              </xdr:cNvPr>
              <xdr:cNvSpPr txBox="1"/>
            </xdr:nvSpPr>
            <xdr:spPr>
              <a:xfrm>
                <a:off x="5307160" y="4542851"/>
                <a:ext cx="752981" cy="292711"/>
              </a:xfrm>
              <a:prstGeom prst="flowChartTerminator">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a:solidFill>
                      <a:sysClr val="windowText" lastClr="000000"/>
                    </a:solidFill>
                    <a:latin typeface="TH SarabunPSK" panose="020B0500040200020003" pitchFamily="34" charset="-34"/>
                    <a:ea typeface="+mn-ea"/>
                    <a:cs typeface="TH SarabunPSK" panose="020B0500040200020003" pitchFamily="34" charset="-34"/>
                  </a:rPr>
                  <a:t>Input</a:t>
                </a:r>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 data</a:t>
                </a:r>
                <a:endParaRPr lang="th-TH" sz="1050" b="1" kern="1200">
                  <a:solidFill>
                    <a:sysClr val="windowText" lastClr="000000"/>
                  </a:solidFill>
                  <a:latin typeface="TH SarabunPSK" panose="020B0500040200020003" pitchFamily="34" charset="-34"/>
                  <a:ea typeface="+mn-ea"/>
                  <a:cs typeface="TH SarabunPSK" panose="020B0500040200020003" pitchFamily="34" charset="-34"/>
                </a:endParaRPr>
              </a:p>
            </xdr:txBody>
          </xdr:sp>
          <xdr:sp macro="" textlink="">
            <xdr:nvSpPr>
              <xdr:cNvPr id="72" name="Rectangle: Rounded Corners 4">
                <a:extLst>
                  <a:ext uri="{FF2B5EF4-FFF2-40B4-BE49-F238E27FC236}">
                    <a16:creationId xmlns:a16="http://schemas.microsoft.com/office/drawing/2014/main" id="{0914F193-6C5C-32F7-2972-0D4F821CF0AC}"/>
                  </a:ext>
                </a:extLst>
              </xdr:cNvPr>
              <xdr:cNvSpPr txBox="1"/>
            </xdr:nvSpPr>
            <xdr:spPr>
              <a:xfrm>
                <a:off x="5281247" y="4914585"/>
                <a:ext cx="769930" cy="250880"/>
              </a:xfrm>
              <a:prstGeom prst="flowChartInputOutput">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a:solidFill>
                      <a:sysClr val="windowText" lastClr="000000"/>
                    </a:solidFill>
                    <a:latin typeface="TH SarabunPSK" panose="020B0500040200020003" pitchFamily="34" charset="-34"/>
                    <a:ea typeface="+mn-ea"/>
                    <a:cs typeface="TH SarabunPSK" panose="020B0500040200020003" pitchFamily="34" charset="-34"/>
                  </a:rPr>
                  <a:t>Results</a:t>
                </a:r>
              </a:p>
            </xdr:txBody>
          </xdr:sp>
          <xdr:sp macro="" textlink="">
            <xdr:nvSpPr>
              <xdr:cNvPr id="73" name="Rectangle: Rounded Corners 4">
                <a:extLst>
                  <a:ext uri="{FF2B5EF4-FFF2-40B4-BE49-F238E27FC236}">
                    <a16:creationId xmlns:a16="http://schemas.microsoft.com/office/drawing/2014/main" id="{79481AF0-B017-8441-60D7-65393EE768D5}"/>
                  </a:ext>
                </a:extLst>
              </xdr:cNvPr>
              <xdr:cNvSpPr txBox="1"/>
            </xdr:nvSpPr>
            <xdr:spPr>
              <a:xfrm>
                <a:off x="6167761" y="4551320"/>
                <a:ext cx="600592" cy="284242"/>
              </a:xfrm>
              <a:prstGeom prst="roundRect">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Process</a:t>
                </a:r>
                <a:endParaRPr lang="th-TH" sz="1050" b="1" kern="1200" baseline="0">
                  <a:solidFill>
                    <a:sysClr val="windowText" lastClr="000000"/>
                  </a:solidFill>
                  <a:latin typeface="TH SarabunPSK" panose="020B0500040200020003" pitchFamily="34" charset="-34"/>
                  <a:ea typeface="+mn-ea"/>
                  <a:cs typeface="TH SarabunPSK" panose="020B0500040200020003" pitchFamily="34" charset="-34"/>
                </a:endParaRPr>
              </a:p>
            </xdr:txBody>
          </xdr:sp>
          <xdr:sp macro="" textlink="">
            <xdr:nvSpPr>
              <xdr:cNvPr id="74" name="Flowchart: Direct Access Storage 73">
                <a:extLst>
                  <a:ext uri="{FF2B5EF4-FFF2-40B4-BE49-F238E27FC236}">
                    <a16:creationId xmlns:a16="http://schemas.microsoft.com/office/drawing/2014/main" id="{F407C9AE-EBD3-2E83-8336-02749DC22602}"/>
                  </a:ext>
                </a:extLst>
              </xdr:cNvPr>
              <xdr:cNvSpPr/>
            </xdr:nvSpPr>
            <xdr:spPr>
              <a:xfrm>
                <a:off x="6144243" y="4904588"/>
                <a:ext cx="662611" cy="253116"/>
              </a:xfrm>
              <a:prstGeom prst="flowChartMagneticDrum">
                <a:avLst/>
              </a:prstGeom>
              <a:noFill/>
              <a:ln w="9525">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300" b="1" kern="1200" baseline="0">
                  <a:solidFill>
                    <a:sysClr val="windowText" lastClr="000000"/>
                  </a:solidFill>
                  <a:latin typeface="TH SarabunPSK" panose="020B0500040200020003" pitchFamily="34" charset="-34"/>
                  <a:ea typeface="+mn-ea"/>
                  <a:cs typeface="TH SarabunPSK" panose="020B0500040200020003" pitchFamily="34" charset="-34"/>
                </a:endParaRPr>
              </a:p>
            </xdr:txBody>
          </xdr:sp>
          <xdr:sp macro="" textlink="">
            <xdr:nvSpPr>
              <xdr:cNvPr id="75" name="TextBox 74">
                <a:extLst>
                  <a:ext uri="{FF2B5EF4-FFF2-40B4-BE49-F238E27FC236}">
                    <a16:creationId xmlns:a16="http://schemas.microsoft.com/office/drawing/2014/main" id="{DBDA8379-E331-1516-F703-058D4E27CB94}"/>
                  </a:ext>
                </a:extLst>
              </xdr:cNvPr>
              <xdr:cNvSpPr txBox="1"/>
            </xdr:nvSpPr>
            <xdr:spPr>
              <a:xfrm>
                <a:off x="6048166" y="4895063"/>
                <a:ext cx="669235" cy="339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Database</a:t>
                </a:r>
              </a:p>
            </xdr:txBody>
          </xdr:sp>
          <xdr:sp macro="" textlink="">
            <xdr:nvSpPr>
              <xdr:cNvPr id="76" name="Flowchart: Connector 75">
                <a:extLst>
                  <a:ext uri="{FF2B5EF4-FFF2-40B4-BE49-F238E27FC236}">
                    <a16:creationId xmlns:a16="http://schemas.microsoft.com/office/drawing/2014/main" id="{DDB98C50-B657-37B3-7B8B-C778D5DBACAC}"/>
                  </a:ext>
                </a:extLst>
              </xdr:cNvPr>
              <xdr:cNvSpPr/>
            </xdr:nvSpPr>
            <xdr:spPr>
              <a:xfrm>
                <a:off x="6893169" y="4553242"/>
                <a:ext cx="164123" cy="159435"/>
              </a:xfrm>
              <a:prstGeom prst="flowChartConnector">
                <a:avLst/>
              </a:prstGeom>
              <a:solidFill>
                <a:schemeClr val="tx2">
                  <a:lumMod val="40000"/>
                  <a:lumOff val="60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endParaRPr lang="en-US" sz="1050" b="1" kern="1200">
                  <a:solidFill>
                    <a:schemeClr val="lt1"/>
                  </a:solidFill>
                  <a:latin typeface="TH SarabunPSK" panose="020B0500040200020003" pitchFamily="34" charset="-34"/>
                  <a:ea typeface="+mn-ea"/>
                  <a:cs typeface="TH SarabunPSK" panose="020B0500040200020003" pitchFamily="34" charset="-34"/>
                </a:endParaRPr>
              </a:p>
            </xdr:txBody>
          </xdr:sp>
          <xdr:sp macro="" textlink="">
            <xdr:nvSpPr>
              <xdr:cNvPr id="77" name="Flowchart: Connector 76">
                <a:extLst>
                  <a:ext uri="{FF2B5EF4-FFF2-40B4-BE49-F238E27FC236}">
                    <a16:creationId xmlns:a16="http://schemas.microsoft.com/office/drawing/2014/main" id="{DFBD632F-6DD3-EF46-8958-B39A11E6ECFB}"/>
                  </a:ext>
                </a:extLst>
              </xdr:cNvPr>
              <xdr:cNvSpPr/>
            </xdr:nvSpPr>
            <xdr:spPr>
              <a:xfrm>
                <a:off x="6893169" y="4772463"/>
                <a:ext cx="164123" cy="158262"/>
              </a:xfrm>
              <a:prstGeom prst="flowChartConnector">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endParaRPr lang="en-US" sz="1050" b="1" kern="1200" baseline="0">
                  <a:solidFill>
                    <a:schemeClr val="lt1"/>
                  </a:solidFill>
                  <a:latin typeface="TH SarabunPSK" panose="020B0500040200020003" pitchFamily="34" charset="-34"/>
                  <a:ea typeface="+mn-ea"/>
                  <a:cs typeface="TH SarabunPSK" panose="020B0500040200020003" pitchFamily="34" charset="-34"/>
                </a:endParaRPr>
              </a:p>
            </xdr:txBody>
          </xdr:sp>
          <xdr:sp macro="" textlink="">
            <xdr:nvSpPr>
              <xdr:cNvPr id="78" name="Flowchart: Connector 77">
                <a:extLst>
                  <a:ext uri="{FF2B5EF4-FFF2-40B4-BE49-F238E27FC236}">
                    <a16:creationId xmlns:a16="http://schemas.microsoft.com/office/drawing/2014/main" id="{C267755F-7B6D-4ADA-8008-CA89A96F5C2E}"/>
                  </a:ext>
                </a:extLst>
              </xdr:cNvPr>
              <xdr:cNvSpPr/>
            </xdr:nvSpPr>
            <xdr:spPr>
              <a:xfrm>
                <a:off x="6893169" y="4978789"/>
                <a:ext cx="164123" cy="159435"/>
              </a:xfrm>
              <a:prstGeom prst="flowChartConnector">
                <a:avLst/>
              </a:prstGeom>
              <a:solidFill>
                <a:schemeClr val="tx2">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endParaRPr lang="en-US" sz="1050" b="1" kern="1200">
                  <a:solidFill>
                    <a:schemeClr val="lt1"/>
                  </a:solidFill>
                  <a:latin typeface="TH SarabunPSK" panose="020B0500040200020003" pitchFamily="34" charset="-34"/>
                  <a:ea typeface="+mn-ea"/>
                  <a:cs typeface="TH SarabunPSK" panose="020B0500040200020003" pitchFamily="34" charset="-34"/>
                </a:endParaRPr>
              </a:p>
            </xdr:txBody>
          </xdr:sp>
          <xdr:sp macro="" textlink="">
            <xdr:nvSpPr>
              <xdr:cNvPr id="79" name="TextBox 78">
                <a:extLst>
                  <a:ext uri="{FF2B5EF4-FFF2-40B4-BE49-F238E27FC236}">
                    <a16:creationId xmlns:a16="http://schemas.microsoft.com/office/drawing/2014/main" id="{EE895D62-B888-89B0-F982-A3CF137BE01D}"/>
                  </a:ext>
                </a:extLst>
              </xdr:cNvPr>
              <xdr:cNvSpPr txBox="1"/>
            </xdr:nvSpPr>
            <xdr:spPr>
              <a:xfrm>
                <a:off x="7003597" y="4504391"/>
                <a:ext cx="669235" cy="339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Input data</a:t>
                </a:r>
              </a:p>
            </xdr:txBody>
          </xdr:sp>
          <xdr:sp macro="" textlink="">
            <xdr:nvSpPr>
              <xdr:cNvPr id="80" name="TextBox 79">
                <a:extLst>
                  <a:ext uri="{FF2B5EF4-FFF2-40B4-BE49-F238E27FC236}">
                    <a16:creationId xmlns:a16="http://schemas.microsoft.com/office/drawing/2014/main" id="{E0EEEB53-459B-34B9-CD70-52B6387F42B3}"/>
                  </a:ext>
                </a:extLst>
              </xdr:cNvPr>
              <xdr:cNvSpPr txBox="1"/>
            </xdr:nvSpPr>
            <xdr:spPr>
              <a:xfrm>
                <a:off x="7003597" y="4716579"/>
                <a:ext cx="1155665" cy="339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YLD estimation</a:t>
                </a:r>
              </a:p>
            </xdr:txBody>
          </xdr:sp>
          <xdr:sp macro="" textlink="">
            <xdr:nvSpPr>
              <xdr:cNvPr id="81" name="TextBox 80">
                <a:extLst>
                  <a:ext uri="{FF2B5EF4-FFF2-40B4-BE49-F238E27FC236}">
                    <a16:creationId xmlns:a16="http://schemas.microsoft.com/office/drawing/2014/main" id="{2CA0BAEC-CC93-450F-A239-6C45FF3BE1C2}"/>
                  </a:ext>
                </a:extLst>
              </xdr:cNvPr>
              <xdr:cNvSpPr txBox="1"/>
            </xdr:nvSpPr>
            <xdr:spPr>
              <a:xfrm>
                <a:off x="7003597" y="4928766"/>
                <a:ext cx="1155665" cy="339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Final outcome</a:t>
                </a:r>
              </a:p>
            </xdr:txBody>
          </xdr:sp>
        </xdr:grpSp>
        <xdr:sp macro="" textlink="">
          <xdr:nvSpPr>
            <xdr:cNvPr id="70" name="Rectangle: Rounded Corners 4">
              <a:extLst>
                <a:ext uri="{FF2B5EF4-FFF2-40B4-BE49-F238E27FC236}">
                  <a16:creationId xmlns:a16="http://schemas.microsoft.com/office/drawing/2014/main" id="{5867AA50-9683-8376-9205-86C40A947E2B}"/>
                </a:ext>
              </a:extLst>
            </xdr:cNvPr>
            <xdr:cNvSpPr txBox="1"/>
          </xdr:nvSpPr>
          <xdr:spPr>
            <a:xfrm>
              <a:off x="8441121" y="12829190"/>
              <a:ext cx="1222661" cy="194472"/>
            </a:xfrm>
            <a:prstGeom prst="roundRect">
              <a:avLst/>
            </a:prstGeom>
            <a:no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00" b="1" kern="1200">
                  <a:solidFill>
                    <a:schemeClr val="tx1"/>
                  </a:solidFill>
                  <a:latin typeface="+mn-lt"/>
                  <a:cs typeface="TH SarabunPSK" panose="020B0500040200020003" pitchFamily="34" charset="-34"/>
                </a:rPr>
                <a:t>Legends</a:t>
              </a:r>
              <a:endParaRPr lang="th-TH" sz="1000" b="1" kern="1200">
                <a:solidFill>
                  <a:schemeClr val="tx1"/>
                </a:solidFill>
                <a:latin typeface="+mn-lt"/>
                <a:cs typeface="TH SarabunPSK" panose="020B0500040200020003" pitchFamily="34" charset="-34"/>
              </a:endParaRPr>
            </a:p>
          </xdr:txBody>
        </xdr:sp>
      </xdr:grpSp>
      <xdr:sp macro="" textlink="">
        <xdr:nvSpPr>
          <xdr:cNvPr id="67" name="Rectangle: Rounded Corners 4">
            <a:extLst>
              <a:ext uri="{FF2B5EF4-FFF2-40B4-BE49-F238E27FC236}">
                <a16:creationId xmlns:a16="http://schemas.microsoft.com/office/drawing/2014/main" id="{71E99993-858A-B0CF-017F-EA255F8B446C}"/>
              </a:ext>
            </a:extLst>
          </xdr:cNvPr>
          <xdr:cNvSpPr txBox="1"/>
        </xdr:nvSpPr>
        <xdr:spPr>
          <a:xfrm>
            <a:off x="5401950" y="15477975"/>
            <a:ext cx="1265529" cy="520118"/>
          </a:xfrm>
          <a:prstGeom prst="roundRec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050" b="1" kern="1200">
                <a:latin typeface="TH SarabunPSK" panose="020B0500040200020003" pitchFamily="34" charset="-34"/>
                <a:cs typeface="TH SarabunPSK" panose="020B0500040200020003" pitchFamily="34" charset="-34"/>
              </a:rPr>
              <a:t>แบ่งระดับความรุนแรงของโรคตามข้อมูล </a:t>
            </a:r>
            <a:r>
              <a:rPr lang="en-US" sz="1050" b="1" kern="1200">
                <a:latin typeface="TH SarabunPSK" panose="020B0500040200020003" pitchFamily="34" charset="-34"/>
                <a:cs typeface="TH SarabunPSK" panose="020B0500040200020003" pitchFamily="34" charset="-34"/>
              </a:rPr>
              <a:t>meta-analysis </a:t>
            </a:r>
            <a:r>
              <a:rPr lang="th-TH" sz="1050" b="1" kern="1200">
                <a:latin typeface="TH SarabunPSK" panose="020B0500040200020003" pitchFamily="34" charset="-34"/>
                <a:cs typeface="TH SarabunPSK" panose="020B0500040200020003" pitchFamily="34" charset="-34"/>
              </a:rPr>
              <a:t>ตามที่ระบุใน </a:t>
            </a:r>
            <a:r>
              <a:rPr lang="en-US" sz="1050" b="1" kern="1200">
                <a:latin typeface="TH SarabunPSK" panose="020B0500040200020003" pitchFamily="34" charset="-34"/>
                <a:cs typeface="TH SarabunPSK" panose="020B0500040200020003" pitchFamily="34" charset="-34"/>
              </a:rPr>
              <a:t>GBD2019</a:t>
            </a:r>
            <a:endParaRPr lang="th-TH" sz="1050" b="1" kern="1200">
              <a:latin typeface="TH SarabunPSK" panose="020B0500040200020003" pitchFamily="34" charset="-34"/>
              <a:cs typeface="TH SarabunPSK" panose="020B0500040200020003" pitchFamily="34" charset="-34"/>
            </a:endParaRPr>
          </a:p>
        </xdr:txBody>
      </xdr:sp>
    </xdr:grpSp>
    <xdr:clientData/>
  </xdr:twoCellAnchor>
  <xdr:twoCellAnchor>
    <xdr:from>
      <xdr:col>1</xdr:col>
      <xdr:colOff>591462</xdr:colOff>
      <xdr:row>13</xdr:row>
      <xdr:rowOff>1369445</xdr:rowOff>
    </xdr:from>
    <xdr:to>
      <xdr:col>1</xdr:col>
      <xdr:colOff>2849495</xdr:colOff>
      <xdr:row>13</xdr:row>
      <xdr:rowOff>2366197</xdr:rowOff>
    </xdr:to>
    <xdr:sp macro="" textlink="">
      <xdr:nvSpPr>
        <xdr:cNvPr id="82" name="Shape 17">
          <a:extLst>
            <a:ext uri="{FF2B5EF4-FFF2-40B4-BE49-F238E27FC236}">
              <a16:creationId xmlns:a16="http://schemas.microsoft.com/office/drawing/2014/main" id="{F2D96A40-10B6-4C4A-B58E-FF0CF7691C8B}"/>
            </a:ext>
          </a:extLst>
        </xdr:cNvPr>
        <xdr:cNvSpPr/>
      </xdr:nvSpPr>
      <xdr:spPr>
        <a:xfrm>
          <a:off x="3243521" y="6075916"/>
          <a:ext cx="2258033" cy="996752"/>
        </a:xfrm>
        <a:prstGeom prst="flowChartTerminator">
          <a:avLst/>
        </a:prstGeom>
        <a:solidFill>
          <a:srgbClr val="D5DBE5"/>
        </a:solidFill>
        <a:ln>
          <a:noFill/>
        </a:ln>
      </xdr:spPr>
      <xdr:txBody>
        <a:bodyPr spcFirstLastPara="1" wrap="square" lIns="3175" tIns="3175" rIns="3175" bIns="3175" anchor="ctr" anchorCtr="0">
          <a:noAutofit/>
        </a:bodyPr>
        <a:lstStyle/>
        <a:p>
          <a:pPr marL="0" lvl="0" indent="0" algn="l" rtl="0">
            <a:spcBef>
              <a:spcPts val="0"/>
            </a:spcBef>
            <a:spcAft>
              <a:spcPts val="0"/>
            </a:spcAft>
            <a:buNone/>
          </a:pPr>
          <a:r>
            <a:rPr lang="en-US" sz="1200" b="1" i="0">
              <a:solidFill>
                <a:srgbClr val="000000"/>
              </a:solidFill>
              <a:latin typeface="TH SarabunPSK" panose="020B0500040200020003" pitchFamily="34" charset="-34"/>
              <a:ea typeface="Calibri"/>
              <a:cs typeface="TH SarabunPSK" panose="020B0500040200020003" pitchFamily="34" charset="-34"/>
              <a:sym typeface="Calibri"/>
            </a:rPr>
            <a:t>   </a:t>
          </a:r>
          <a:r>
            <a:rPr lang="en-US" sz="1400" b="1" i="0">
              <a:solidFill>
                <a:srgbClr val="000000"/>
              </a:solidFill>
              <a:latin typeface="TH SarabunPSK" panose="020B0500040200020003" pitchFamily="34" charset="-34"/>
              <a:ea typeface="Calibri"/>
              <a:cs typeface="TH SarabunPSK" panose="020B0500040200020003" pitchFamily="34" charset="-34"/>
              <a:sym typeface="Calibri"/>
            </a:rPr>
            <a:t>ข้อมูลการรักษาพยาบาล</a:t>
          </a:r>
          <a:endParaRPr sz="1050">
            <a:solidFill>
              <a:srgbClr val="000000"/>
            </a:solidFill>
            <a:latin typeface="TH SarabunPSK" panose="020B0500040200020003" pitchFamily="34" charset="-34"/>
            <a:ea typeface="Calibri"/>
            <a:cs typeface="TH SarabunPSK" panose="020B0500040200020003" pitchFamily="34" charset="-34"/>
            <a:sym typeface="Calibri"/>
          </a:endParaRPr>
        </a:p>
        <a:p>
          <a:pPr marL="0" lvl="0" indent="0" algn="l" rtl="0">
            <a:spcBef>
              <a:spcPts val="0"/>
            </a:spcBef>
            <a:spcAft>
              <a:spcPts val="0"/>
            </a:spcAft>
            <a:buNone/>
          </a:pPr>
          <a:r>
            <a:rPr lang="en-US" sz="1050" b="0" i="0">
              <a:solidFill>
                <a:srgbClr val="000000"/>
              </a:solidFill>
              <a:latin typeface="TH SarabunPSK" panose="020B0500040200020003" pitchFamily="34" charset="-34"/>
              <a:ea typeface="Calibri"/>
              <a:cs typeface="TH SarabunPSK" panose="020B0500040200020003" pitchFamily="34" charset="-34"/>
              <a:sym typeface="Calibri"/>
            </a:rPr>
            <a:t>    - </a:t>
          </a:r>
          <a:r>
            <a:rPr lang="en-US" sz="1000" b="0" i="0">
              <a:solidFill>
                <a:srgbClr val="000000"/>
              </a:solidFill>
              <a:latin typeface="TH SarabunPSK" panose="020B0500040200020003" pitchFamily="34" charset="-34"/>
              <a:ea typeface="Calibri"/>
              <a:cs typeface="TH SarabunPSK" panose="020B0500040200020003" pitchFamily="34" charset="-34"/>
              <a:sym typeface="Calibri"/>
            </a:rPr>
            <a:t>สิทธิหลักประกันสุขภาพ 30 บาท(IP/OP)</a:t>
          </a:r>
          <a:endParaRPr sz="1000">
            <a:solidFill>
              <a:srgbClr val="000000"/>
            </a:solidFill>
            <a:latin typeface="TH SarabunPSK" panose="020B0500040200020003" pitchFamily="34" charset="-34"/>
            <a:ea typeface="Calibri"/>
            <a:cs typeface="TH SarabunPSK" panose="020B0500040200020003" pitchFamily="34" charset="-34"/>
            <a:sym typeface="Calibri"/>
          </a:endParaRPr>
        </a:p>
        <a:p>
          <a:pPr marL="0" lvl="0" indent="0" algn="l" rtl="0">
            <a:spcBef>
              <a:spcPts val="0"/>
            </a:spcBef>
            <a:spcAft>
              <a:spcPts val="0"/>
            </a:spcAft>
            <a:buNone/>
          </a:pPr>
          <a:r>
            <a:rPr lang="en-US" sz="1000" b="0" i="0">
              <a:solidFill>
                <a:srgbClr val="000000"/>
              </a:solidFill>
              <a:latin typeface="TH SarabunPSK" panose="020B0500040200020003" pitchFamily="34" charset="-34"/>
              <a:ea typeface="Calibri"/>
              <a:cs typeface="TH SarabunPSK" panose="020B0500040200020003" pitchFamily="34" charset="-34"/>
              <a:sym typeface="Calibri"/>
            </a:rPr>
            <a:t>     - สิทธิประกันสังคม (IP)</a:t>
          </a:r>
          <a:endParaRPr sz="1000">
            <a:solidFill>
              <a:srgbClr val="000000"/>
            </a:solidFill>
            <a:latin typeface="TH SarabunPSK" panose="020B0500040200020003" pitchFamily="34" charset="-34"/>
            <a:ea typeface="Calibri"/>
            <a:cs typeface="TH SarabunPSK" panose="020B0500040200020003" pitchFamily="34" charset="-34"/>
            <a:sym typeface="Calibri"/>
          </a:endParaRPr>
        </a:p>
        <a:p>
          <a:pPr marL="0" lvl="0" indent="0" algn="l" rtl="0">
            <a:spcBef>
              <a:spcPts val="0"/>
            </a:spcBef>
            <a:spcAft>
              <a:spcPts val="0"/>
            </a:spcAft>
            <a:buNone/>
          </a:pPr>
          <a:r>
            <a:rPr lang="en-US" sz="1000" b="0" i="0">
              <a:solidFill>
                <a:srgbClr val="000000"/>
              </a:solidFill>
              <a:latin typeface="TH SarabunPSK" panose="020B0500040200020003" pitchFamily="34" charset="-34"/>
              <a:ea typeface="Calibri"/>
              <a:cs typeface="TH SarabunPSK" panose="020B0500040200020003" pitchFamily="34" charset="-34"/>
              <a:sym typeface="Calibri"/>
            </a:rPr>
            <a:t>     - สิทธิข้าราชการ (IP)</a:t>
          </a:r>
          <a:endParaRPr sz="1000">
            <a:solidFill>
              <a:srgbClr val="000000"/>
            </a:solidFill>
            <a:latin typeface="TH SarabunPSK" panose="020B0500040200020003" pitchFamily="34" charset="-34"/>
            <a:ea typeface="Calibri"/>
            <a:cs typeface="TH SarabunPSK" panose="020B0500040200020003" pitchFamily="34" charset="-34"/>
            <a:sym typeface="Calibri"/>
          </a:endParaRPr>
        </a:p>
      </xdr:txBody>
    </xdr:sp>
    <xdr:clientData/>
  </xdr:twoCellAnchor>
  <xdr:twoCellAnchor>
    <xdr:from>
      <xdr:col>1</xdr:col>
      <xdr:colOff>0</xdr:colOff>
      <xdr:row>28</xdr:row>
      <xdr:rowOff>0</xdr:rowOff>
    </xdr:from>
    <xdr:to>
      <xdr:col>5</xdr:col>
      <xdr:colOff>236946</xdr:colOff>
      <xdr:row>57</xdr:row>
      <xdr:rowOff>141996</xdr:rowOff>
    </xdr:to>
    <xdr:grpSp>
      <xdr:nvGrpSpPr>
        <xdr:cNvPr id="131" name="Group 130">
          <a:extLst>
            <a:ext uri="{FF2B5EF4-FFF2-40B4-BE49-F238E27FC236}">
              <a16:creationId xmlns:a16="http://schemas.microsoft.com/office/drawing/2014/main" id="{C5ACFBC0-7619-EC98-CD2D-FF389C109921}"/>
            </a:ext>
          </a:extLst>
        </xdr:cNvPr>
        <xdr:cNvGrpSpPr/>
      </xdr:nvGrpSpPr>
      <xdr:grpSpPr>
        <a:xfrm>
          <a:off x="2652059" y="12195735"/>
          <a:ext cx="10079446" cy="5558173"/>
          <a:chOff x="2652889" y="10103556"/>
          <a:chExt cx="10749724" cy="5461884"/>
        </a:xfrm>
      </xdr:grpSpPr>
      <xdr:grpSp>
        <xdr:nvGrpSpPr>
          <xdr:cNvPr id="3" name="Group 2">
            <a:extLst>
              <a:ext uri="{FF2B5EF4-FFF2-40B4-BE49-F238E27FC236}">
                <a16:creationId xmlns:a16="http://schemas.microsoft.com/office/drawing/2014/main" id="{7FE93C14-F2E4-4D61-B410-CB035C8177C6}"/>
              </a:ext>
            </a:extLst>
          </xdr:cNvPr>
          <xdr:cNvGrpSpPr/>
        </xdr:nvGrpSpPr>
        <xdr:grpSpPr>
          <a:xfrm>
            <a:off x="2652889" y="10103556"/>
            <a:ext cx="10749724" cy="5461884"/>
            <a:chOff x="2644098" y="5215328"/>
            <a:chExt cx="10734289" cy="5608949"/>
          </a:xfrm>
        </xdr:grpSpPr>
        <xdr:sp macro="" textlink="">
          <xdr:nvSpPr>
            <xdr:cNvPr id="4" name="Rectangle 3">
              <a:extLst>
                <a:ext uri="{FF2B5EF4-FFF2-40B4-BE49-F238E27FC236}">
                  <a16:creationId xmlns:a16="http://schemas.microsoft.com/office/drawing/2014/main" id="{A759A215-9090-DA96-5864-05F5A81D7DB5}"/>
                </a:ext>
              </a:extLst>
            </xdr:cNvPr>
            <xdr:cNvSpPr/>
          </xdr:nvSpPr>
          <xdr:spPr>
            <a:xfrm>
              <a:off x="2644098" y="5215328"/>
              <a:ext cx="9651706" cy="5608949"/>
            </a:xfrm>
            <a:prstGeom prst="rect">
              <a:avLst/>
            </a:prstGeom>
            <a:solidFill>
              <a:sysClr val="window" lastClr="FFFFFF"/>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Rounded Corners 4">
              <a:extLst>
                <a:ext uri="{FF2B5EF4-FFF2-40B4-BE49-F238E27FC236}">
                  <a16:creationId xmlns:a16="http://schemas.microsoft.com/office/drawing/2014/main" id="{9277ECC6-B76D-0018-5CA3-041A49C6DF86}"/>
                </a:ext>
              </a:extLst>
            </xdr:cNvPr>
            <xdr:cNvSpPr txBox="1"/>
          </xdr:nvSpPr>
          <xdr:spPr>
            <a:xfrm>
              <a:off x="2986384" y="5318899"/>
              <a:ext cx="10392003" cy="674163"/>
            </a:xfrm>
            <a:prstGeom prst="roundRect">
              <a:avLst/>
            </a:prstGeom>
            <a:no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l" defTabSz="222250">
                <a:lnSpc>
                  <a:spcPct val="90000"/>
                </a:lnSpc>
                <a:spcBef>
                  <a:spcPct val="0"/>
                </a:spcBef>
                <a:spcAft>
                  <a:spcPct val="35000"/>
                </a:spcAft>
                <a:buNone/>
              </a:pPr>
              <a:r>
                <a:rPr lang="en-US" sz="1600" b="1" kern="1200">
                  <a:solidFill>
                    <a:schemeClr val="tx1"/>
                  </a:solidFill>
                  <a:latin typeface="+mn-lt"/>
                  <a:cs typeface="TH SarabunPSK" panose="020B0500040200020003" pitchFamily="34" charset="-34"/>
                </a:rPr>
                <a:t>YLD</a:t>
              </a:r>
              <a:r>
                <a:rPr lang="en-US" sz="1600" b="1" kern="1200" baseline="0">
                  <a:solidFill>
                    <a:schemeClr val="tx1"/>
                  </a:solidFill>
                  <a:latin typeface="+mn-lt"/>
                  <a:cs typeface="TH SarabunPSK" panose="020B0500040200020003" pitchFamily="34" charset="-34"/>
                </a:rPr>
                <a:t> estimation</a:t>
              </a:r>
              <a:r>
                <a:rPr lang="en-US" sz="1600" b="1" kern="1200">
                  <a:solidFill>
                    <a:schemeClr val="tx1"/>
                  </a:solidFill>
                  <a:latin typeface="+mn-lt"/>
                  <a:cs typeface="TH SarabunPSK" panose="020B0500040200020003" pitchFamily="34" charset="-34"/>
                </a:rPr>
                <a:t>- </a:t>
              </a:r>
              <a:r>
                <a:rPr lang="en-US" sz="1600" b="1" kern="1200">
                  <a:solidFill>
                    <a:schemeClr val="accent1">
                      <a:lumMod val="50000"/>
                    </a:schemeClr>
                  </a:solidFill>
                  <a:latin typeface="+mn-lt"/>
                  <a:cs typeface="TH SarabunPSK" panose="020B0500040200020003" pitchFamily="34" charset="-34"/>
                </a:rPr>
                <a:t>Paralytic ileus and intestinal obstruction</a:t>
              </a:r>
              <a:endParaRPr lang="th-TH" sz="1600" b="1" kern="1200">
                <a:solidFill>
                  <a:schemeClr val="accent1">
                    <a:lumMod val="50000"/>
                  </a:schemeClr>
                </a:solidFill>
                <a:latin typeface="+mn-lt"/>
                <a:cs typeface="TH SarabunPSK" panose="020B0500040200020003" pitchFamily="34" charset="-34"/>
              </a:endParaRPr>
            </a:p>
          </xdr:txBody>
        </xdr:sp>
        <xdr:grpSp>
          <xdr:nvGrpSpPr>
            <xdr:cNvPr id="6" name="Group 5">
              <a:extLst>
                <a:ext uri="{FF2B5EF4-FFF2-40B4-BE49-F238E27FC236}">
                  <a16:creationId xmlns:a16="http://schemas.microsoft.com/office/drawing/2014/main" id="{B2941B98-72E5-FC1E-6978-0B3AACE5B651}"/>
                </a:ext>
              </a:extLst>
            </xdr:cNvPr>
            <xdr:cNvGrpSpPr/>
          </xdr:nvGrpSpPr>
          <xdr:grpSpPr>
            <a:xfrm>
              <a:off x="9119827" y="5339248"/>
              <a:ext cx="3394260" cy="1275066"/>
              <a:chOff x="7698828" y="12829190"/>
              <a:chExt cx="3026431" cy="962821"/>
            </a:xfrm>
          </xdr:grpSpPr>
          <xdr:sp macro="" textlink="">
            <xdr:nvSpPr>
              <xdr:cNvPr id="30" name="Rectangle 29">
                <a:extLst>
                  <a:ext uri="{FF2B5EF4-FFF2-40B4-BE49-F238E27FC236}">
                    <a16:creationId xmlns:a16="http://schemas.microsoft.com/office/drawing/2014/main" id="{836DB7C2-797D-B562-F880-C52336069CFF}"/>
                  </a:ext>
                </a:extLst>
              </xdr:cNvPr>
              <xdr:cNvSpPr/>
            </xdr:nvSpPr>
            <xdr:spPr>
              <a:xfrm>
                <a:off x="7698828" y="12829190"/>
                <a:ext cx="2699339" cy="926224"/>
              </a:xfrm>
              <a:prstGeom prst="rect">
                <a:avLst/>
              </a:prstGeom>
              <a:solidFill>
                <a:schemeClr val="bg1"/>
              </a:solidFill>
              <a:ln>
                <a:solidFill>
                  <a:schemeClr val="accent3">
                    <a:lumMod val="60000"/>
                    <a:lumOff val="4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31" name="Group 30">
                <a:extLst>
                  <a:ext uri="{FF2B5EF4-FFF2-40B4-BE49-F238E27FC236}">
                    <a16:creationId xmlns:a16="http://schemas.microsoft.com/office/drawing/2014/main" id="{0F91B2DB-1F6E-EB7A-9547-E11CC0E7FF41}"/>
                  </a:ext>
                </a:extLst>
              </xdr:cNvPr>
              <xdr:cNvGrpSpPr/>
            </xdr:nvGrpSpPr>
            <xdr:grpSpPr>
              <a:xfrm>
                <a:off x="7859497" y="13012950"/>
                <a:ext cx="2865762" cy="779061"/>
                <a:chOff x="5281247" y="4504391"/>
                <a:chExt cx="2878015" cy="763631"/>
              </a:xfrm>
            </xdr:grpSpPr>
            <xdr:sp macro="" textlink="">
              <xdr:nvSpPr>
                <xdr:cNvPr id="33" name="Rectangle: Rounded Corners 4">
                  <a:extLst>
                    <a:ext uri="{FF2B5EF4-FFF2-40B4-BE49-F238E27FC236}">
                      <a16:creationId xmlns:a16="http://schemas.microsoft.com/office/drawing/2014/main" id="{4B290D0D-C491-6A36-EF89-FD51C1997971}"/>
                    </a:ext>
                  </a:extLst>
                </xdr:cNvPr>
                <xdr:cNvSpPr txBox="1"/>
              </xdr:nvSpPr>
              <xdr:spPr>
                <a:xfrm>
                  <a:off x="5307160" y="4542851"/>
                  <a:ext cx="752981" cy="292711"/>
                </a:xfrm>
                <a:prstGeom prst="flowChartTerminator">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a:solidFill>
                        <a:sysClr val="windowText" lastClr="000000"/>
                      </a:solidFill>
                      <a:latin typeface="TH SarabunPSK" panose="020B0500040200020003" pitchFamily="34" charset="-34"/>
                      <a:ea typeface="+mn-ea"/>
                      <a:cs typeface="TH SarabunPSK" panose="020B0500040200020003" pitchFamily="34" charset="-34"/>
                    </a:rPr>
                    <a:t>Input</a:t>
                  </a:r>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 data</a:t>
                  </a:r>
                  <a:endParaRPr lang="th-TH" sz="1050" b="1" kern="1200">
                    <a:solidFill>
                      <a:sysClr val="windowText" lastClr="000000"/>
                    </a:solidFill>
                    <a:latin typeface="TH SarabunPSK" panose="020B0500040200020003" pitchFamily="34" charset="-34"/>
                    <a:ea typeface="+mn-ea"/>
                    <a:cs typeface="TH SarabunPSK" panose="020B0500040200020003" pitchFamily="34" charset="-34"/>
                  </a:endParaRPr>
                </a:p>
              </xdr:txBody>
            </xdr:sp>
            <xdr:sp macro="" textlink="">
              <xdr:nvSpPr>
                <xdr:cNvPr id="34" name="Rectangle: Rounded Corners 4">
                  <a:extLst>
                    <a:ext uri="{FF2B5EF4-FFF2-40B4-BE49-F238E27FC236}">
                      <a16:creationId xmlns:a16="http://schemas.microsoft.com/office/drawing/2014/main" id="{6F2ECCDF-E17A-5FDE-9278-70261847494C}"/>
                    </a:ext>
                  </a:extLst>
                </xdr:cNvPr>
                <xdr:cNvSpPr txBox="1"/>
              </xdr:nvSpPr>
              <xdr:spPr>
                <a:xfrm>
                  <a:off x="5281247" y="4914585"/>
                  <a:ext cx="769930" cy="250880"/>
                </a:xfrm>
                <a:prstGeom prst="flowChartInputOutput">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a:solidFill>
                        <a:sysClr val="windowText" lastClr="000000"/>
                      </a:solidFill>
                      <a:latin typeface="TH SarabunPSK" panose="020B0500040200020003" pitchFamily="34" charset="-34"/>
                      <a:ea typeface="+mn-ea"/>
                      <a:cs typeface="TH SarabunPSK" panose="020B0500040200020003" pitchFamily="34" charset="-34"/>
                    </a:rPr>
                    <a:t>Results</a:t>
                  </a:r>
                </a:p>
              </xdr:txBody>
            </xdr:sp>
            <xdr:sp macro="" textlink="">
              <xdr:nvSpPr>
                <xdr:cNvPr id="35" name="Rectangle: Rounded Corners 4">
                  <a:extLst>
                    <a:ext uri="{FF2B5EF4-FFF2-40B4-BE49-F238E27FC236}">
                      <a16:creationId xmlns:a16="http://schemas.microsoft.com/office/drawing/2014/main" id="{9E2BCC11-B5FA-9BE4-8317-AD3ED1205D94}"/>
                    </a:ext>
                  </a:extLst>
                </xdr:cNvPr>
                <xdr:cNvSpPr txBox="1"/>
              </xdr:nvSpPr>
              <xdr:spPr>
                <a:xfrm>
                  <a:off x="6167761" y="4551320"/>
                  <a:ext cx="600592" cy="284242"/>
                </a:xfrm>
                <a:prstGeom prst="roundRect">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Process</a:t>
                  </a:r>
                  <a:endParaRPr lang="th-TH" sz="1050" b="1" kern="1200" baseline="0">
                    <a:solidFill>
                      <a:sysClr val="windowText" lastClr="000000"/>
                    </a:solidFill>
                    <a:latin typeface="TH SarabunPSK" panose="020B0500040200020003" pitchFamily="34" charset="-34"/>
                    <a:ea typeface="+mn-ea"/>
                    <a:cs typeface="TH SarabunPSK" panose="020B0500040200020003" pitchFamily="34" charset="-34"/>
                  </a:endParaRPr>
                </a:p>
              </xdr:txBody>
            </xdr:sp>
            <xdr:sp macro="" textlink="">
              <xdr:nvSpPr>
                <xdr:cNvPr id="36" name="Flowchart: Direct Access Storage 35">
                  <a:extLst>
                    <a:ext uri="{FF2B5EF4-FFF2-40B4-BE49-F238E27FC236}">
                      <a16:creationId xmlns:a16="http://schemas.microsoft.com/office/drawing/2014/main" id="{6B420221-AE15-B8C4-CCDA-7D726A639FEE}"/>
                    </a:ext>
                  </a:extLst>
                </xdr:cNvPr>
                <xdr:cNvSpPr/>
              </xdr:nvSpPr>
              <xdr:spPr>
                <a:xfrm>
                  <a:off x="6144243" y="4904588"/>
                  <a:ext cx="662611" cy="253116"/>
                </a:xfrm>
                <a:prstGeom prst="flowChartMagneticDrum">
                  <a:avLst/>
                </a:prstGeom>
                <a:noFill/>
                <a:ln w="9525">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300" b="1" kern="1200" baseline="0">
                    <a:solidFill>
                      <a:sysClr val="windowText" lastClr="000000"/>
                    </a:solidFill>
                    <a:latin typeface="TH SarabunPSK" panose="020B0500040200020003" pitchFamily="34" charset="-34"/>
                    <a:ea typeface="+mn-ea"/>
                    <a:cs typeface="TH SarabunPSK" panose="020B0500040200020003" pitchFamily="34" charset="-34"/>
                  </a:endParaRPr>
                </a:p>
              </xdr:txBody>
            </xdr:sp>
            <xdr:sp macro="" textlink="">
              <xdr:nvSpPr>
                <xdr:cNvPr id="37" name="TextBox 36">
                  <a:extLst>
                    <a:ext uri="{FF2B5EF4-FFF2-40B4-BE49-F238E27FC236}">
                      <a16:creationId xmlns:a16="http://schemas.microsoft.com/office/drawing/2014/main" id="{8ADF5529-99C8-F69F-2E0D-4E734C12BEB1}"/>
                    </a:ext>
                  </a:extLst>
                </xdr:cNvPr>
                <xdr:cNvSpPr txBox="1"/>
              </xdr:nvSpPr>
              <xdr:spPr>
                <a:xfrm>
                  <a:off x="6048166" y="4895063"/>
                  <a:ext cx="669235" cy="339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Database</a:t>
                  </a:r>
                </a:p>
              </xdr:txBody>
            </xdr:sp>
            <xdr:sp macro="" textlink="">
              <xdr:nvSpPr>
                <xdr:cNvPr id="38" name="Flowchart: Connector 37">
                  <a:extLst>
                    <a:ext uri="{FF2B5EF4-FFF2-40B4-BE49-F238E27FC236}">
                      <a16:creationId xmlns:a16="http://schemas.microsoft.com/office/drawing/2014/main" id="{631A7D79-8087-4266-923F-3253C858493B}"/>
                    </a:ext>
                  </a:extLst>
                </xdr:cNvPr>
                <xdr:cNvSpPr/>
              </xdr:nvSpPr>
              <xdr:spPr>
                <a:xfrm>
                  <a:off x="6893169" y="4553242"/>
                  <a:ext cx="164123" cy="159435"/>
                </a:xfrm>
                <a:prstGeom prst="flowChartConnector">
                  <a:avLst/>
                </a:prstGeom>
                <a:solidFill>
                  <a:schemeClr val="tx2">
                    <a:lumMod val="40000"/>
                    <a:lumOff val="60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endParaRPr lang="en-US" sz="1050" b="1" kern="1200">
                    <a:solidFill>
                      <a:schemeClr val="lt1"/>
                    </a:solidFill>
                    <a:latin typeface="TH SarabunPSK" panose="020B0500040200020003" pitchFamily="34" charset="-34"/>
                    <a:ea typeface="+mn-ea"/>
                    <a:cs typeface="TH SarabunPSK" panose="020B0500040200020003" pitchFamily="34" charset="-34"/>
                  </a:endParaRPr>
                </a:p>
              </xdr:txBody>
            </xdr:sp>
            <xdr:sp macro="" textlink="">
              <xdr:nvSpPr>
                <xdr:cNvPr id="39" name="Flowchart: Connector 38">
                  <a:extLst>
                    <a:ext uri="{FF2B5EF4-FFF2-40B4-BE49-F238E27FC236}">
                      <a16:creationId xmlns:a16="http://schemas.microsoft.com/office/drawing/2014/main" id="{943CF189-8342-0FD1-9635-CF8380DA3728}"/>
                    </a:ext>
                  </a:extLst>
                </xdr:cNvPr>
                <xdr:cNvSpPr/>
              </xdr:nvSpPr>
              <xdr:spPr>
                <a:xfrm>
                  <a:off x="6893169" y="4772463"/>
                  <a:ext cx="164123" cy="158262"/>
                </a:xfrm>
                <a:prstGeom prst="flowChartConnector">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endParaRPr lang="en-US" sz="1050" b="1" kern="1200" baseline="0">
                    <a:solidFill>
                      <a:schemeClr val="lt1"/>
                    </a:solidFill>
                    <a:latin typeface="TH SarabunPSK" panose="020B0500040200020003" pitchFamily="34" charset="-34"/>
                    <a:ea typeface="+mn-ea"/>
                    <a:cs typeface="TH SarabunPSK" panose="020B0500040200020003" pitchFamily="34" charset="-34"/>
                  </a:endParaRPr>
                </a:p>
              </xdr:txBody>
            </xdr:sp>
            <xdr:sp macro="" textlink="">
              <xdr:nvSpPr>
                <xdr:cNvPr id="40" name="Flowchart: Connector 39">
                  <a:extLst>
                    <a:ext uri="{FF2B5EF4-FFF2-40B4-BE49-F238E27FC236}">
                      <a16:creationId xmlns:a16="http://schemas.microsoft.com/office/drawing/2014/main" id="{7148EE8C-EC88-79C2-69C0-DDFD2BC2164B}"/>
                    </a:ext>
                  </a:extLst>
                </xdr:cNvPr>
                <xdr:cNvSpPr/>
              </xdr:nvSpPr>
              <xdr:spPr>
                <a:xfrm>
                  <a:off x="6893169" y="4978789"/>
                  <a:ext cx="164123" cy="159435"/>
                </a:xfrm>
                <a:prstGeom prst="flowChartConnector">
                  <a:avLst/>
                </a:prstGeom>
                <a:solidFill>
                  <a:schemeClr val="tx2">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endParaRPr lang="en-US" sz="1050" b="1" kern="1200">
                    <a:solidFill>
                      <a:schemeClr val="lt1"/>
                    </a:solidFill>
                    <a:latin typeface="TH SarabunPSK" panose="020B0500040200020003" pitchFamily="34" charset="-34"/>
                    <a:ea typeface="+mn-ea"/>
                    <a:cs typeface="TH SarabunPSK" panose="020B0500040200020003" pitchFamily="34" charset="-34"/>
                  </a:endParaRPr>
                </a:p>
              </xdr:txBody>
            </xdr:sp>
            <xdr:sp macro="" textlink="">
              <xdr:nvSpPr>
                <xdr:cNvPr id="41" name="TextBox 40">
                  <a:extLst>
                    <a:ext uri="{FF2B5EF4-FFF2-40B4-BE49-F238E27FC236}">
                      <a16:creationId xmlns:a16="http://schemas.microsoft.com/office/drawing/2014/main" id="{0B98028C-A48A-6A52-EE88-66E72EC3EA7E}"/>
                    </a:ext>
                  </a:extLst>
                </xdr:cNvPr>
                <xdr:cNvSpPr txBox="1"/>
              </xdr:nvSpPr>
              <xdr:spPr>
                <a:xfrm>
                  <a:off x="7003597" y="4504391"/>
                  <a:ext cx="669235" cy="339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Input data</a:t>
                  </a:r>
                </a:p>
              </xdr:txBody>
            </xdr:sp>
            <xdr:sp macro="" textlink="">
              <xdr:nvSpPr>
                <xdr:cNvPr id="83" name="TextBox 82">
                  <a:extLst>
                    <a:ext uri="{FF2B5EF4-FFF2-40B4-BE49-F238E27FC236}">
                      <a16:creationId xmlns:a16="http://schemas.microsoft.com/office/drawing/2014/main" id="{DFE04897-A683-06FC-2E15-17385AF7FE9A}"/>
                    </a:ext>
                  </a:extLst>
                </xdr:cNvPr>
                <xdr:cNvSpPr txBox="1"/>
              </xdr:nvSpPr>
              <xdr:spPr>
                <a:xfrm>
                  <a:off x="7003597" y="4716579"/>
                  <a:ext cx="1155665" cy="339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YLD estimation</a:t>
                  </a:r>
                </a:p>
              </xdr:txBody>
            </xdr:sp>
            <xdr:sp macro="" textlink="">
              <xdr:nvSpPr>
                <xdr:cNvPr id="84" name="TextBox 83">
                  <a:extLst>
                    <a:ext uri="{FF2B5EF4-FFF2-40B4-BE49-F238E27FC236}">
                      <a16:creationId xmlns:a16="http://schemas.microsoft.com/office/drawing/2014/main" id="{8A92599F-62E0-3325-8773-D96E9DD6110B}"/>
                    </a:ext>
                  </a:extLst>
                </xdr:cNvPr>
                <xdr:cNvSpPr txBox="1"/>
              </xdr:nvSpPr>
              <xdr:spPr>
                <a:xfrm>
                  <a:off x="7003597" y="4928766"/>
                  <a:ext cx="1155665" cy="339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Final outcome</a:t>
                  </a:r>
                </a:p>
              </xdr:txBody>
            </xdr:sp>
          </xdr:grpSp>
          <xdr:sp macro="" textlink="">
            <xdr:nvSpPr>
              <xdr:cNvPr id="32" name="Rectangle: Rounded Corners 4">
                <a:extLst>
                  <a:ext uri="{FF2B5EF4-FFF2-40B4-BE49-F238E27FC236}">
                    <a16:creationId xmlns:a16="http://schemas.microsoft.com/office/drawing/2014/main" id="{78E1C43B-7488-C73C-DF8E-897E63B11772}"/>
                  </a:ext>
                </a:extLst>
              </xdr:cNvPr>
              <xdr:cNvSpPr txBox="1"/>
            </xdr:nvSpPr>
            <xdr:spPr>
              <a:xfrm>
                <a:off x="8441121" y="12829190"/>
                <a:ext cx="1222661" cy="194472"/>
              </a:xfrm>
              <a:prstGeom prst="roundRect">
                <a:avLst/>
              </a:prstGeom>
              <a:no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00" b="1" kern="1200">
                    <a:solidFill>
                      <a:schemeClr val="tx1"/>
                    </a:solidFill>
                    <a:latin typeface="+mn-lt"/>
                    <a:cs typeface="TH SarabunPSK" panose="020B0500040200020003" pitchFamily="34" charset="-34"/>
                  </a:rPr>
                  <a:t>Legends</a:t>
                </a:r>
                <a:endParaRPr lang="th-TH" sz="1000" b="1" kern="1200">
                  <a:solidFill>
                    <a:schemeClr val="tx1"/>
                  </a:solidFill>
                  <a:latin typeface="+mn-lt"/>
                  <a:cs typeface="TH SarabunPSK" panose="020B0500040200020003" pitchFamily="34" charset="-34"/>
                </a:endParaRPr>
              </a:p>
            </xdr:txBody>
          </xdr:sp>
        </xdr:grpSp>
        <xdr:grpSp>
          <xdr:nvGrpSpPr>
            <xdr:cNvPr id="7" name="Group 6">
              <a:extLst>
                <a:ext uri="{FF2B5EF4-FFF2-40B4-BE49-F238E27FC236}">
                  <a16:creationId xmlns:a16="http://schemas.microsoft.com/office/drawing/2014/main" id="{6604EA98-1E15-6961-1A97-41B316344B85}"/>
                </a:ext>
              </a:extLst>
            </xdr:cNvPr>
            <xdr:cNvGrpSpPr/>
          </xdr:nvGrpSpPr>
          <xdr:grpSpPr>
            <a:xfrm>
              <a:off x="2912476" y="6473945"/>
              <a:ext cx="8967099" cy="4191258"/>
              <a:chOff x="2960331" y="6528595"/>
              <a:chExt cx="10927345" cy="3732853"/>
            </a:xfrm>
          </xdr:grpSpPr>
          <xdr:sp macro="" textlink="">
            <xdr:nvSpPr>
              <xdr:cNvPr id="8" name="Rectangle 7">
                <a:extLst>
                  <a:ext uri="{FF2B5EF4-FFF2-40B4-BE49-F238E27FC236}">
                    <a16:creationId xmlns:a16="http://schemas.microsoft.com/office/drawing/2014/main" id="{FA62E78E-2CE3-D296-4BD2-1BFF949BC326}"/>
                  </a:ext>
                </a:extLst>
              </xdr:cNvPr>
              <xdr:cNvSpPr/>
            </xdr:nvSpPr>
            <xdr:spPr>
              <a:xfrm>
                <a:off x="6336556" y="7949872"/>
                <a:ext cx="2935390" cy="1712910"/>
              </a:xfrm>
              <a:prstGeom prst="rect">
                <a:avLst/>
              </a:prstGeom>
              <a:solidFill>
                <a:schemeClr val="bg1">
                  <a:lumMod val="95000"/>
                </a:schemeClr>
              </a:solidFill>
              <a:ln>
                <a:solidFill>
                  <a:schemeClr val="accent3">
                    <a:lumMod val="60000"/>
                    <a:lumOff val="4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4">
                <a:extLst>
                  <a:ext uri="{FF2B5EF4-FFF2-40B4-BE49-F238E27FC236}">
                    <a16:creationId xmlns:a16="http://schemas.microsoft.com/office/drawing/2014/main" id="{F109672C-D939-4A5F-A1FF-CA91012473BA}"/>
                  </a:ext>
                </a:extLst>
              </xdr:cNvPr>
              <xdr:cNvSpPr txBox="1"/>
            </xdr:nvSpPr>
            <xdr:spPr>
              <a:xfrm>
                <a:off x="10888365" y="7545970"/>
                <a:ext cx="389496" cy="228147"/>
              </a:xfrm>
              <a:prstGeom prst="round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800" b="1" kern="1200">
                    <a:solidFill>
                      <a:schemeClr val="tx1"/>
                    </a:solidFill>
                    <a:latin typeface="TH SarabunPSK" panose="020B0500040200020003" pitchFamily="34" charset="-34"/>
                    <a:cs typeface="TH SarabunPSK" panose="020B0500040200020003" pitchFamily="34" charset="-34"/>
                  </a:rPr>
                  <a:t>x</a:t>
                </a:r>
                <a:endParaRPr lang="th-TH" sz="1800" b="1" kern="1200">
                  <a:solidFill>
                    <a:schemeClr val="tx1"/>
                  </a:solidFill>
                  <a:latin typeface="TH SarabunPSK" panose="020B0500040200020003" pitchFamily="34" charset="-34"/>
                  <a:cs typeface="TH SarabunPSK" panose="020B0500040200020003" pitchFamily="34" charset="-34"/>
                </a:endParaRPr>
              </a:p>
            </xdr:txBody>
          </xdr:sp>
          <xdr:sp macro="" textlink="">
            <xdr:nvSpPr>
              <xdr:cNvPr id="10" name="Rectangle: Rounded Corners 4">
                <a:extLst>
                  <a:ext uri="{FF2B5EF4-FFF2-40B4-BE49-F238E27FC236}">
                    <a16:creationId xmlns:a16="http://schemas.microsoft.com/office/drawing/2014/main" id="{B2C59CD9-2A9B-E8A5-93CD-5603CCD4FDC9}"/>
                  </a:ext>
                </a:extLst>
              </xdr:cNvPr>
              <xdr:cNvSpPr txBox="1"/>
            </xdr:nvSpPr>
            <xdr:spPr>
              <a:xfrm>
                <a:off x="5805361" y="6759851"/>
                <a:ext cx="1346899" cy="639229"/>
              </a:xfrm>
              <a:prstGeom prst="roundRec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200" b="1" kern="1200">
                    <a:latin typeface="TH SarabunPSK" panose="020B0500040200020003" pitchFamily="34" charset="-34"/>
                    <a:cs typeface="TH SarabunPSK" panose="020B0500040200020003" pitchFamily="34" charset="-34"/>
                  </a:rPr>
                  <a:t>ประมาณค่าความชุก</a:t>
                </a:r>
                <a:r>
                  <a:rPr lang="th-TH" sz="1200" b="1" kern="1200" baseline="0">
                    <a:latin typeface="TH SarabunPSK" panose="020B0500040200020003" pitchFamily="34" charset="-34"/>
                    <a:cs typeface="TH SarabunPSK" panose="020B0500040200020003" pitchFamily="34" charset="-34"/>
                  </a:rPr>
                  <a:t> </a:t>
                </a:r>
                <a:endParaRPr lang="th-TH" sz="1200" b="1" kern="1200">
                  <a:latin typeface="TH SarabunPSK" panose="020B0500040200020003" pitchFamily="34" charset="-34"/>
                  <a:cs typeface="TH SarabunPSK" panose="020B0500040200020003" pitchFamily="34" charset="-34"/>
                </a:endParaRPr>
              </a:p>
            </xdr:txBody>
          </xdr:sp>
          <xdr:sp macro="" textlink="">
            <xdr:nvSpPr>
              <xdr:cNvPr id="11" name="Rectangle: Rounded Corners 4">
                <a:extLst>
                  <a:ext uri="{FF2B5EF4-FFF2-40B4-BE49-F238E27FC236}">
                    <a16:creationId xmlns:a16="http://schemas.microsoft.com/office/drawing/2014/main" id="{8A65B1B5-593A-B704-12F1-5FD8C83D3F56}"/>
                  </a:ext>
                </a:extLst>
              </xdr:cNvPr>
              <xdr:cNvSpPr txBox="1"/>
            </xdr:nvSpPr>
            <xdr:spPr>
              <a:xfrm>
                <a:off x="10283771" y="7870063"/>
                <a:ext cx="1557010" cy="836202"/>
              </a:xfrm>
              <a:prstGeom prst="roundRect">
                <a:avLst>
                  <a:gd name="adj" fmla="val 41831"/>
                </a:avLst>
              </a:prstGeom>
              <a:solidFill>
                <a:srgbClr val="4472C4">
                  <a:lumMod val="75000"/>
                </a:srgbClr>
              </a:solidFill>
              <a:ln>
                <a:noFill/>
              </a:ln>
              <a:effectLst/>
            </xdr:spPr>
            <xdr:txBody>
              <a:bodyPr spcFirstLastPara="0" vert="horz" wrap="square" lIns="3175" tIns="3175" rIns="3175" bIns="3175" numCol="1" spcCol="1270" anchor="ctr" anchorCtr="0">
                <a:noAutofit/>
              </a:bodyPr>
              <a:lstStyle/>
              <a:p>
                <a:pPr marL="0" marR="0" lvl="0" indent="0" algn="ctr" defTabSz="222250" eaLnBrk="1" fontAlgn="auto" latinLnBrk="0" hangingPunct="1">
                  <a:lnSpc>
                    <a:spcPct val="90000"/>
                  </a:lnSpc>
                  <a:spcBef>
                    <a:spcPct val="0"/>
                  </a:spcBef>
                  <a:spcAft>
                    <a:spcPct val="35000"/>
                  </a:spcAft>
                  <a:buClrTx/>
                  <a:buSzTx/>
                  <a:buFontTx/>
                  <a:buNone/>
                  <a:tabLst/>
                  <a:defRPr/>
                </a:pPr>
                <a:r>
                  <a:rPr kumimoji="0" lang="th-TH" sz="120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ค่าถ่วงน้ำหนักความพิการ</a:t>
                </a:r>
                <a:r>
                  <a:rPr kumimoji="0" lang="en-US" sz="120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 </a:t>
                </a:r>
                <a:r>
                  <a:rPr kumimoji="0" lang="th-TH" sz="120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จำแนกตามระดับความรุนแรง จาก </a:t>
                </a:r>
                <a:r>
                  <a:rPr kumimoji="0" lang="en-US" sz="120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GBD 201</a:t>
                </a:r>
                <a:r>
                  <a:rPr kumimoji="0" lang="th-TH" sz="120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9</a:t>
                </a:r>
                <a:endParaRPr kumimoji="0" lang="en-US" sz="120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endParaRPr>
              </a:p>
            </xdr:txBody>
          </xdr:sp>
          <xdr:sp macro="" textlink="">
            <xdr:nvSpPr>
              <xdr:cNvPr id="12" name="Rectangle: Rounded Corners 4">
                <a:extLst>
                  <a:ext uri="{FF2B5EF4-FFF2-40B4-BE49-F238E27FC236}">
                    <a16:creationId xmlns:a16="http://schemas.microsoft.com/office/drawing/2014/main" id="{AB76F282-E666-5B6C-DE2A-3E3D4FE33C45}"/>
                  </a:ext>
                </a:extLst>
              </xdr:cNvPr>
              <xdr:cNvSpPr txBox="1"/>
            </xdr:nvSpPr>
            <xdr:spPr>
              <a:xfrm>
                <a:off x="12286776" y="7236670"/>
                <a:ext cx="1600900" cy="850655"/>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400" b="1" kern="1200">
                    <a:solidFill>
                      <a:schemeClr val="lt1"/>
                    </a:solidFill>
                    <a:latin typeface="TH SarabunPSK" panose="020B0500040200020003" pitchFamily="34" charset="-34"/>
                    <a:ea typeface="+mn-ea"/>
                    <a:cs typeface="TH SarabunPSK" panose="020B0500040200020003" pitchFamily="34" charset="-34"/>
                  </a:rPr>
                  <a:t>YLD </a:t>
                </a:r>
                <a:r>
                  <a:rPr lang="th-TH" sz="1400" b="1" kern="1200">
                    <a:solidFill>
                      <a:schemeClr val="lt1"/>
                    </a:solidFill>
                    <a:latin typeface="TH SarabunPSK" panose="020B0500040200020003" pitchFamily="34" charset="-34"/>
                    <a:ea typeface="+mn-ea"/>
                    <a:cs typeface="TH SarabunPSK" panose="020B0500040200020003" pitchFamily="34" charset="-34"/>
                  </a:rPr>
                  <a:t>จำแนกตามระดับความรุนแรง เพศ และกลุ่มอายุ</a:t>
                </a:r>
              </a:p>
            </xdr:txBody>
          </xdr:sp>
          <xdr:sp macro="" textlink="">
            <xdr:nvSpPr>
              <xdr:cNvPr id="13" name="Rectangle: Rounded Corners 4">
                <a:extLst>
                  <a:ext uri="{FF2B5EF4-FFF2-40B4-BE49-F238E27FC236}">
                    <a16:creationId xmlns:a16="http://schemas.microsoft.com/office/drawing/2014/main" id="{D9C79010-372A-B624-4DB1-A6279C57957E}"/>
                  </a:ext>
                </a:extLst>
              </xdr:cNvPr>
              <xdr:cNvSpPr txBox="1"/>
            </xdr:nvSpPr>
            <xdr:spPr>
              <a:xfrm>
                <a:off x="7901133" y="7608848"/>
                <a:ext cx="392136" cy="228147"/>
              </a:xfrm>
              <a:prstGeom prst="round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800" b="1" kern="1200">
                    <a:solidFill>
                      <a:schemeClr val="tx1"/>
                    </a:solidFill>
                    <a:latin typeface="TH SarabunPSK" panose="020B0500040200020003" pitchFamily="34" charset="-34"/>
                    <a:cs typeface="TH SarabunPSK" panose="020B0500040200020003" pitchFamily="34" charset="-34"/>
                  </a:rPr>
                  <a:t>x</a:t>
                </a:r>
                <a:endParaRPr lang="th-TH" sz="1800" b="1" kern="1200">
                  <a:solidFill>
                    <a:schemeClr val="tx1"/>
                  </a:solidFill>
                  <a:latin typeface="TH SarabunPSK" panose="020B0500040200020003" pitchFamily="34" charset="-34"/>
                  <a:cs typeface="TH SarabunPSK" panose="020B0500040200020003" pitchFamily="34" charset="-34"/>
                </a:endParaRPr>
              </a:p>
            </xdr:txBody>
          </xdr:sp>
          <xdr:sp macro="" textlink="">
            <xdr:nvSpPr>
              <xdr:cNvPr id="14" name="Rectangle: Rounded Corners 4">
                <a:extLst>
                  <a:ext uri="{FF2B5EF4-FFF2-40B4-BE49-F238E27FC236}">
                    <a16:creationId xmlns:a16="http://schemas.microsoft.com/office/drawing/2014/main" id="{B1A9B782-390F-E1CB-8BE5-733FD22952F2}"/>
                  </a:ext>
                </a:extLst>
              </xdr:cNvPr>
              <xdr:cNvSpPr txBox="1"/>
            </xdr:nvSpPr>
            <xdr:spPr>
              <a:xfrm>
                <a:off x="10294612" y="6726663"/>
                <a:ext cx="1804836" cy="703159"/>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200" b="1" kern="1200" baseline="0">
                    <a:latin typeface="TH SarabunPSK" panose="020B0500040200020003" pitchFamily="34" charset="-34"/>
                    <a:cs typeface="TH SarabunPSK" panose="020B0500040200020003" pitchFamily="34" charset="-34"/>
                  </a:rPr>
                  <a:t>ความชุกจำแนกตามระดับความรุนแรง เพศ และกลุ่มอายุ</a:t>
                </a:r>
                <a:endParaRPr lang="en-US" sz="1200" b="1" kern="1200" baseline="0">
                  <a:latin typeface="TH SarabunPSK" panose="020B0500040200020003" pitchFamily="34" charset="-34"/>
                  <a:cs typeface="TH SarabunPSK" panose="020B0500040200020003" pitchFamily="34" charset="-34"/>
                </a:endParaRPr>
              </a:p>
            </xdr:txBody>
          </xdr:sp>
          <xdr:sp macro="" textlink="">
            <xdr:nvSpPr>
              <xdr:cNvPr id="15" name="Rectangle: Rounded Corners 4">
                <a:extLst>
                  <a:ext uri="{FF2B5EF4-FFF2-40B4-BE49-F238E27FC236}">
                    <a16:creationId xmlns:a16="http://schemas.microsoft.com/office/drawing/2014/main" id="{D2EF2FF1-1850-688C-3256-61F658B173CB}"/>
                  </a:ext>
                </a:extLst>
              </xdr:cNvPr>
              <xdr:cNvSpPr txBox="1"/>
            </xdr:nvSpPr>
            <xdr:spPr>
              <a:xfrm>
                <a:off x="12200737" y="8401911"/>
                <a:ext cx="1451211" cy="841118"/>
              </a:xfrm>
              <a:prstGeom prst="roundRec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400" b="1" kern="1200">
                    <a:solidFill>
                      <a:schemeClr val="lt1"/>
                    </a:solidFill>
                    <a:latin typeface="TH SarabunPSK" panose="020B0500040200020003" pitchFamily="34" charset="-34"/>
                    <a:ea typeface="+mn-ea"/>
                    <a:cs typeface="TH SarabunPSK" panose="020B0500040200020003" pitchFamily="34" charset="-34"/>
                  </a:rPr>
                  <a:t>รวม </a:t>
                </a:r>
                <a:r>
                  <a:rPr lang="en-US" sz="1400" b="1" kern="1200">
                    <a:solidFill>
                      <a:schemeClr val="lt1"/>
                    </a:solidFill>
                    <a:latin typeface="TH SarabunPSK" panose="020B0500040200020003" pitchFamily="34" charset="-34"/>
                    <a:ea typeface="+mn-ea"/>
                    <a:cs typeface="TH SarabunPSK" panose="020B0500040200020003" pitchFamily="34" charset="-34"/>
                  </a:rPr>
                  <a:t>YLD </a:t>
                </a:r>
                <a:r>
                  <a:rPr lang="th-TH" sz="1400" b="1" kern="1200">
                    <a:solidFill>
                      <a:schemeClr val="lt1"/>
                    </a:solidFill>
                    <a:latin typeface="TH SarabunPSK" panose="020B0500040200020003" pitchFamily="34" charset="-34"/>
                    <a:ea typeface="+mn-ea"/>
                    <a:cs typeface="TH SarabunPSK" panose="020B0500040200020003" pitchFamily="34" charset="-34"/>
                  </a:rPr>
                  <a:t>ของแต่ละระดับความรุนแรง และปรับ</a:t>
                </a:r>
                <a:r>
                  <a:rPr lang="th-TH" sz="1400" b="1" kern="1200" baseline="0">
                    <a:solidFill>
                      <a:schemeClr val="lt1"/>
                    </a:solidFill>
                    <a:latin typeface="TH SarabunPSK" panose="020B0500040200020003" pitchFamily="34" charset="-34"/>
                    <a:ea typeface="+mn-ea"/>
                    <a:cs typeface="TH SarabunPSK" panose="020B0500040200020003" pitchFamily="34" charset="-34"/>
                  </a:rPr>
                  <a:t> </a:t>
                </a:r>
                <a:r>
                  <a:rPr lang="en-US" sz="1400" b="1" kern="1200" baseline="0">
                    <a:solidFill>
                      <a:schemeClr val="lt1"/>
                    </a:solidFill>
                    <a:latin typeface="TH SarabunPSK" panose="020B0500040200020003" pitchFamily="34" charset="-34"/>
                    <a:ea typeface="+mn-ea"/>
                    <a:cs typeface="TH SarabunPSK" panose="020B0500040200020003" pitchFamily="34" charset="-34"/>
                  </a:rPr>
                  <a:t>comorbidity</a:t>
                </a:r>
                <a:endParaRPr lang="th-TH" sz="1400" b="1" kern="1200">
                  <a:solidFill>
                    <a:schemeClr val="lt1"/>
                  </a:solidFill>
                  <a:latin typeface="TH SarabunPSK" panose="020B0500040200020003" pitchFamily="34" charset="-34"/>
                  <a:ea typeface="+mn-ea"/>
                  <a:cs typeface="TH SarabunPSK" panose="020B0500040200020003" pitchFamily="34" charset="-34"/>
                </a:endParaRPr>
              </a:p>
            </xdr:txBody>
          </xdr:sp>
          <xdr:cxnSp macro="">
            <xdr:nvCxnSpPr>
              <xdr:cNvPr id="16" name="Straight Arrow Connector 15">
                <a:extLst>
                  <a:ext uri="{FF2B5EF4-FFF2-40B4-BE49-F238E27FC236}">
                    <a16:creationId xmlns:a16="http://schemas.microsoft.com/office/drawing/2014/main" id="{50A2A517-443F-915D-DAB6-5AD701FCA38E}"/>
                  </a:ext>
                </a:extLst>
              </xdr:cNvPr>
              <xdr:cNvCxnSpPr>
                <a:stCxn id="10" idx="3"/>
                <a:endCxn id="17" idx="2"/>
              </xdr:cNvCxnSpPr>
            </xdr:nvCxnSpPr>
            <xdr:spPr>
              <a:xfrm flipV="1">
                <a:off x="7152260" y="7076494"/>
                <a:ext cx="330278" cy="297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7" name="Rectangle: Rounded Corners 4">
                <a:extLst>
                  <a:ext uri="{FF2B5EF4-FFF2-40B4-BE49-F238E27FC236}">
                    <a16:creationId xmlns:a16="http://schemas.microsoft.com/office/drawing/2014/main" id="{038997CC-B571-D385-0287-9BFDF8940609}"/>
                  </a:ext>
                </a:extLst>
              </xdr:cNvPr>
              <xdr:cNvSpPr txBox="1"/>
            </xdr:nvSpPr>
            <xdr:spPr>
              <a:xfrm>
                <a:off x="7318575" y="6619440"/>
                <a:ext cx="1643920" cy="914108"/>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200" b="1" kern="1200" baseline="0">
                    <a:latin typeface="TH SarabunPSK" panose="020B0500040200020003" pitchFamily="34" charset="-34"/>
                    <a:cs typeface="TH SarabunPSK" panose="020B0500040200020003" pitchFamily="34" charset="-34"/>
                  </a:rPr>
                  <a:t>ความชุกของโรคภาวะลำไส้เป็นอัมพาตและลำไส้อุดตันจำแนกตามเพศและกลุ่มอายุ</a:t>
                </a:r>
              </a:p>
            </xdr:txBody>
          </xdr:sp>
          <xdr:cxnSp macro="">
            <xdr:nvCxnSpPr>
              <xdr:cNvPr id="18" name="Connector: Elbow 17">
                <a:extLst>
                  <a:ext uri="{FF2B5EF4-FFF2-40B4-BE49-F238E27FC236}">
                    <a16:creationId xmlns:a16="http://schemas.microsoft.com/office/drawing/2014/main" id="{74CD9C57-68E1-216D-DDEE-D707F133CDA5}"/>
                  </a:ext>
                </a:extLst>
              </xdr:cNvPr>
              <xdr:cNvCxnSpPr>
                <a:stCxn id="14" idx="5"/>
                <a:endCxn id="12" idx="2"/>
              </xdr:cNvCxnSpPr>
            </xdr:nvCxnSpPr>
            <xdr:spPr>
              <a:xfrm>
                <a:off x="11918778" y="7078242"/>
                <a:ext cx="528089" cy="583756"/>
              </a:xfrm>
              <a:prstGeom prst="bentConnector3">
                <a:avLst>
                  <a:gd name="adj1" fmla="val 42702"/>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9" name="Connector: Elbow 18">
                <a:extLst>
                  <a:ext uri="{FF2B5EF4-FFF2-40B4-BE49-F238E27FC236}">
                    <a16:creationId xmlns:a16="http://schemas.microsoft.com/office/drawing/2014/main" id="{6C0F8256-6BAF-6167-C10B-74E7AB362541}"/>
                  </a:ext>
                </a:extLst>
              </xdr:cNvPr>
              <xdr:cNvCxnSpPr>
                <a:stCxn id="11" idx="3"/>
                <a:endCxn id="12" idx="2"/>
              </xdr:cNvCxnSpPr>
            </xdr:nvCxnSpPr>
            <xdr:spPr>
              <a:xfrm flipV="1">
                <a:off x="11840781" y="7661998"/>
                <a:ext cx="606086" cy="62616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20" name="Straight Arrow Connector 19">
                <a:extLst>
                  <a:ext uri="{FF2B5EF4-FFF2-40B4-BE49-F238E27FC236}">
                    <a16:creationId xmlns:a16="http://schemas.microsoft.com/office/drawing/2014/main" id="{0EE6596F-6A1C-F713-0CC8-58F80ACDC131}"/>
                  </a:ext>
                </a:extLst>
              </xdr:cNvPr>
              <xdr:cNvCxnSpPr>
                <a:stCxn id="12" idx="3"/>
                <a:endCxn id="15" idx="0"/>
              </xdr:cNvCxnSpPr>
            </xdr:nvCxnSpPr>
            <xdr:spPr>
              <a:xfrm flipH="1">
                <a:off x="12926343" y="8087325"/>
                <a:ext cx="793" cy="3145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1" name="Rectangle: Rounded Corners 4">
                <a:extLst>
                  <a:ext uri="{FF2B5EF4-FFF2-40B4-BE49-F238E27FC236}">
                    <a16:creationId xmlns:a16="http://schemas.microsoft.com/office/drawing/2014/main" id="{FE2B1361-0E05-17DF-1DC0-75DDE9DC8504}"/>
                  </a:ext>
                </a:extLst>
              </xdr:cNvPr>
              <xdr:cNvSpPr txBox="1"/>
            </xdr:nvSpPr>
            <xdr:spPr>
              <a:xfrm>
                <a:off x="6929510" y="8307016"/>
                <a:ext cx="1924084" cy="281690"/>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400" b="1" kern="1200" baseline="0">
                    <a:latin typeface="TH SarabunPSK" panose="020B0500040200020003" pitchFamily="34" charset="-34"/>
                    <a:cs typeface="TH SarabunPSK" panose="020B0500040200020003" pitchFamily="34" charset="-34"/>
                  </a:rPr>
                  <a:t>รุนแรง</a:t>
                </a:r>
                <a:endParaRPr lang="en-US" sz="1400" b="1" kern="1200" baseline="0">
                  <a:latin typeface="TH SarabunPSK" panose="020B0500040200020003" pitchFamily="34" charset="-34"/>
                  <a:cs typeface="TH SarabunPSK" panose="020B0500040200020003" pitchFamily="34" charset="-34"/>
                </a:endParaRPr>
              </a:p>
            </xdr:txBody>
          </xdr:sp>
          <xdr:sp macro="" textlink="">
            <xdr:nvSpPr>
              <xdr:cNvPr id="22" name="Rectangle: Rounded Corners 4">
                <a:extLst>
                  <a:ext uri="{FF2B5EF4-FFF2-40B4-BE49-F238E27FC236}">
                    <a16:creationId xmlns:a16="http://schemas.microsoft.com/office/drawing/2014/main" id="{FEC29E3B-2C5B-C1F0-B07A-D9588EBCE6BB}"/>
                  </a:ext>
                </a:extLst>
              </xdr:cNvPr>
              <xdr:cNvSpPr txBox="1"/>
            </xdr:nvSpPr>
            <xdr:spPr>
              <a:xfrm>
                <a:off x="11984740" y="9483490"/>
                <a:ext cx="1877948" cy="777958"/>
              </a:xfrm>
              <a:prstGeom prst="flowChartInputOutput">
                <a:avLst/>
              </a:prstGeom>
              <a:solidFill>
                <a:schemeClr val="tx2">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r>
                  <a:rPr lang="en-US" sz="1200" b="1" baseline="0">
                    <a:solidFill>
                      <a:schemeClr val="lt1"/>
                    </a:solidFill>
                    <a:effectLst/>
                    <a:latin typeface="TH SarabunPSK" panose="020B0500040200020003" pitchFamily="34" charset="-34"/>
                    <a:ea typeface="+mn-ea"/>
                    <a:cs typeface="TH SarabunPSK" panose="020B0500040200020003" pitchFamily="34" charset="-34"/>
                  </a:rPr>
                  <a:t>YLD </a:t>
                </a:r>
                <a:r>
                  <a:rPr lang="th-TH" sz="1200" b="1" baseline="0">
                    <a:solidFill>
                      <a:schemeClr val="lt1"/>
                    </a:solidFill>
                    <a:effectLst/>
                    <a:latin typeface="TH SarabunPSK" panose="020B0500040200020003" pitchFamily="34" charset="-34"/>
                    <a:ea typeface="+mn-ea"/>
                    <a:cs typeface="TH SarabunPSK" panose="020B0500040200020003" pitchFamily="34" charset="-34"/>
                  </a:rPr>
                  <a:t>ของภาวะลำไส้เป็นอัมพาตและอุดตัน</a:t>
                </a:r>
                <a:endParaRPr lang="en-US" sz="1400">
                  <a:effectLst/>
                  <a:latin typeface="TH SarabunPSK" panose="020B0500040200020003" pitchFamily="34" charset="-34"/>
                  <a:cs typeface="TH SarabunPSK" panose="020B0500040200020003" pitchFamily="34" charset="-34"/>
                </a:endParaRPr>
              </a:p>
              <a:p>
                <a:r>
                  <a:rPr lang="th-TH" sz="1200" b="1" baseline="0">
                    <a:solidFill>
                      <a:schemeClr val="lt1"/>
                    </a:solidFill>
                    <a:effectLst/>
                    <a:latin typeface="TH SarabunPSK" panose="020B0500040200020003" pitchFamily="34" charset="-34"/>
                    <a:ea typeface="+mn-ea"/>
                    <a:cs typeface="TH SarabunPSK" panose="020B0500040200020003" pitchFamily="34" charset="-34"/>
                  </a:rPr>
                  <a:t>ตามเพศ และกลุ่มอายุ</a:t>
                </a:r>
                <a:endParaRPr lang="en-US" sz="1400">
                  <a:effectLst/>
                  <a:latin typeface="TH SarabunPSK" panose="020B0500040200020003" pitchFamily="34" charset="-34"/>
                  <a:cs typeface="TH SarabunPSK" panose="020B0500040200020003" pitchFamily="34" charset="-34"/>
                </a:endParaRPr>
              </a:p>
              <a:p>
                <a:pPr marL="0" lvl="0" indent="0" algn="ctr" defTabSz="222250">
                  <a:lnSpc>
                    <a:spcPct val="90000"/>
                  </a:lnSpc>
                  <a:spcBef>
                    <a:spcPct val="0"/>
                  </a:spcBef>
                  <a:spcAft>
                    <a:spcPct val="35000"/>
                  </a:spcAft>
                  <a:buNone/>
                </a:pPr>
                <a:endParaRPr lang="th-TH" sz="1200" b="1" kern="1200" baseline="0">
                  <a:latin typeface="TH SarabunPSK" panose="020B0500040200020003" pitchFamily="34" charset="-34"/>
                  <a:cs typeface="TH SarabunPSK" panose="020B0500040200020003" pitchFamily="34" charset="-34"/>
                </a:endParaRPr>
              </a:p>
            </xdr:txBody>
          </xdr:sp>
          <xdr:cxnSp macro="">
            <xdr:nvCxnSpPr>
              <xdr:cNvPr id="23" name="Connector: Elbow 22">
                <a:extLst>
                  <a:ext uri="{FF2B5EF4-FFF2-40B4-BE49-F238E27FC236}">
                    <a16:creationId xmlns:a16="http://schemas.microsoft.com/office/drawing/2014/main" id="{BBEFFF40-0E7A-21BB-E8EC-85CB7059B0CE}"/>
                  </a:ext>
                </a:extLst>
              </xdr:cNvPr>
              <xdr:cNvCxnSpPr/>
            </xdr:nvCxnSpPr>
            <xdr:spPr>
              <a:xfrm rot="16200000" flipV="1">
                <a:off x="7714970" y="8721825"/>
                <a:ext cx="839874" cy="571453"/>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24" name="Connector: Elbow 23">
                <a:extLst>
                  <a:ext uri="{FF2B5EF4-FFF2-40B4-BE49-F238E27FC236}">
                    <a16:creationId xmlns:a16="http://schemas.microsoft.com/office/drawing/2014/main" id="{49E31224-E954-E102-5740-EA5FDA029FB8}"/>
                  </a:ext>
                </a:extLst>
              </xdr:cNvPr>
              <xdr:cNvCxnSpPr>
                <a:cxnSpLocks/>
                <a:endCxn id="10" idx="1"/>
              </xdr:cNvCxnSpPr>
            </xdr:nvCxnSpPr>
            <xdr:spPr>
              <a:xfrm>
                <a:off x="5358044" y="7077928"/>
                <a:ext cx="447317" cy="153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5" name="Rectangle: Rounded Corners 4">
                <a:extLst>
                  <a:ext uri="{FF2B5EF4-FFF2-40B4-BE49-F238E27FC236}">
                    <a16:creationId xmlns:a16="http://schemas.microsoft.com/office/drawing/2014/main" id="{CA4DF982-C046-D13D-54F2-B8696C02C550}"/>
                  </a:ext>
                </a:extLst>
              </xdr:cNvPr>
              <xdr:cNvSpPr txBox="1"/>
            </xdr:nvSpPr>
            <xdr:spPr>
              <a:xfrm>
                <a:off x="6844802" y="7972456"/>
                <a:ext cx="2146865" cy="334526"/>
              </a:xfrm>
              <a:prstGeom prst="roundRect">
                <a:avLst/>
              </a:prstGeom>
              <a:no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600" b="1" kern="1200">
                    <a:solidFill>
                      <a:schemeClr val="tx1"/>
                    </a:solidFill>
                    <a:latin typeface="+mn-lt"/>
                    <a:cs typeface="TH SarabunPSK" panose="020B0500040200020003" pitchFamily="34" charset="-34"/>
                  </a:rPr>
                  <a:t>ระดับความรุนแรงของโรค</a:t>
                </a:r>
              </a:p>
            </xdr:txBody>
          </xdr:sp>
          <xdr:cxnSp macro="">
            <xdr:nvCxnSpPr>
              <xdr:cNvPr id="26" name="Connector: Elbow 25">
                <a:extLst>
                  <a:ext uri="{FF2B5EF4-FFF2-40B4-BE49-F238E27FC236}">
                    <a16:creationId xmlns:a16="http://schemas.microsoft.com/office/drawing/2014/main" id="{8CBC98D9-5C8F-255A-89BE-31CBF174EEB2}"/>
                  </a:ext>
                </a:extLst>
              </xdr:cNvPr>
              <xdr:cNvCxnSpPr>
                <a:stCxn id="8" idx="3"/>
                <a:endCxn id="14" idx="2"/>
              </xdr:cNvCxnSpPr>
            </xdr:nvCxnSpPr>
            <xdr:spPr>
              <a:xfrm flipV="1">
                <a:off x="9271947" y="7078242"/>
                <a:ext cx="1203150" cy="172808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27" name="Straight Arrow Connector 26">
                <a:extLst>
                  <a:ext uri="{FF2B5EF4-FFF2-40B4-BE49-F238E27FC236}">
                    <a16:creationId xmlns:a16="http://schemas.microsoft.com/office/drawing/2014/main" id="{5ABEF356-0A3F-3457-0CAB-7285CFFD5192}"/>
                  </a:ext>
                </a:extLst>
              </xdr:cNvPr>
              <xdr:cNvCxnSpPr>
                <a:stCxn id="15" idx="2"/>
                <a:endCxn id="22" idx="1"/>
              </xdr:cNvCxnSpPr>
            </xdr:nvCxnSpPr>
            <xdr:spPr>
              <a:xfrm flipH="1">
                <a:off x="12923714" y="9243029"/>
                <a:ext cx="2628" cy="2404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8" name="Rectangle: Rounded Corners 4">
                <a:extLst>
                  <a:ext uri="{FF2B5EF4-FFF2-40B4-BE49-F238E27FC236}">
                    <a16:creationId xmlns:a16="http://schemas.microsoft.com/office/drawing/2014/main" id="{FA1B2F0C-3093-7BF6-C161-2A2FC5AC24BB}"/>
                  </a:ext>
                </a:extLst>
              </xdr:cNvPr>
              <xdr:cNvSpPr txBox="1"/>
            </xdr:nvSpPr>
            <xdr:spPr>
              <a:xfrm>
                <a:off x="6502770" y="8954071"/>
                <a:ext cx="2701758" cy="567849"/>
              </a:xfrm>
              <a:prstGeom prst="roundRec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200" b="1" kern="1200">
                    <a:latin typeface="TH SarabunPSK" panose="020B0500040200020003" pitchFamily="34" charset="-34"/>
                    <a:cs typeface="TH SarabunPSK" panose="020B0500040200020003" pitchFamily="34" charset="-34"/>
                  </a:rPr>
                  <a:t>แบ่งระดับความรุนแรงของโรคตามข้อมูล </a:t>
                </a:r>
                <a:r>
                  <a:rPr lang="en-US" sz="1200" b="1" kern="1200">
                    <a:latin typeface="TH SarabunPSK" panose="020B0500040200020003" pitchFamily="34" charset="-34"/>
                    <a:cs typeface="TH SarabunPSK" panose="020B0500040200020003" pitchFamily="34" charset="-34"/>
                  </a:rPr>
                  <a:t>meta-analysis </a:t>
                </a:r>
                <a:r>
                  <a:rPr lang="th-TH" sz="1200" b="1" kern="1200">
                    <a:latin typeface="TH SarabunPSK" panose="020B0500040200020003" pitchFamily="34" charset="-34"/>
                    <a:cs typeface="TH SarabunPSK" panose="020B0500040200020003" pitchFamily="34" charset="-34"/>
                  </a:rPr>
                  <a:t>ตามที่ระบุใน </a:t>
                </a:r>
                <a:r>
                  <a:rPr lang="en-US" sz="1200" b="1" kern="1200">
                    <a:latin typeface="TH SarabunPSK" panose="020B0500040200020003" pitchFamily="34" charset="-34"/>
                    <a:cs typeface="TH SarabunPSK" panose="020B0500040200020003" pitchFamily="34" charset="-34"/>
                  </a:rPr>
                  <a:t>GBD2019</a:t>
                </a:r>
                <a:endParaRPr lang="th-TH" sz="1200" b="1" kern="1200">
                  <a:latin typeface="TH SarabunPSK" panose="020B0500040200020003" pitchFamily="34" charset="-34"/>
                  <a:cs typeface="TH SarabunPSK" panose="020B0500040200020003" pitchFamily="34" charset="-34"/>
                </a:endParaRPr>
              </a:p>
            </xdr:txBody>
          </xdr:sp>
          <xdr:sp macro="" textlink="">
            <xdr:nvSpPr>
              <xdr:cNvPr id="29" name="Shape 17">
                <a:extLst>
                  <a:ext uri="{FF2B5EF4-FFF2-40B4-BE49-F238E27FC236}">
                    <a16:creationId xmlns:a16="http://schemas.microsoft.com/office/drawing/2014/main" id="{B87179A2-FB04-EE81-CE28-58F9BB8D6F3F}"/>
                  </a:ext>
                </a:extLst>
              </xdr:cNvPr>
              <xdr:cNvSpPr/>
            </xdr:nvSpPr>
            <xdr:spPr>
              <a:xfrm>
                <a:off x="2960331" y="6528595"/>
                <a:ext cx="2403249" cy="889193"/>
              </a:xfrm>
              <a:prstGeom prst="flowChartTerminator">
                <a:avLst/>
              </a:prstGeom>
              <a:solidFill>
                <a:srgbClr val="D5DBE5"/>
              </a:solidFill>
              <a:ln>
                <a:noFill/>
              </a:ln>
            </xdr:spPr>
            <xdr:txBody>
              <a:bodyPr spcFirstLastPara="1" wrap="square" lIns="3175" tIns="3175" rIns="3175" bIns="3175" anchor="ctr" anchorCtr="0">
                <a:noAutofit/>
              </a:bodyPr>
              <a:lstStyle/>
              <a:p>
                <a:pPr marL="0" lvl="0" indent="0" algn="l" rtl="0">
                  <a:spcBef>
                    <a:spcPts val="0"/>
                  </a:spcBef>
                  <a:spcAft>
                    <a:spcPts val="0"/>
                  </a:spcAft>
                  <a:buNone/>
                </a:pPr>
                <a:r>
                  <a:rPr lang="en-US" sz="1400" b="1" i="0">
                    <a:solidFill>
                      <a:srgbClr val="000000"/>
                    </a:solidFill>
                    <a:latin typeface="TH SarabunPSK" panose="020B0500040200020003" pitchFamily="34" charset="-34"/>
                    <a:ea typeface="Calibri"/>
                    <a:cs typeface="TH SarabunPSK" panose="020B0500040200020003" pitchFamily="34" charset="-34"/>
                    <a:sym typeface="Calibri"/>
                  </a:rPr>
                  <a:t>   </a:t>
                </a:r>
                <a:r>
                  <a:rPr lang="en-US" sz="1600" b="1" i="0">
                    <a:solidFill>
                      <a:srgbClr val="000000"/>
                    </a:solidFill>
                    <a:latin typeface="TH SarabunPSK" panose="020B0500040200020003" pitchFamily="34" charset="-34"/>
                    <a:ea typeface="Calibri"/>
                    <a:cs typeface="TH SarabunPSK" panose="020B0500040200020003" pitchFamily="34" charset="-34"/>
                    <a:sym typeface="Calibri"/>
                  </a:rPr>
                  <a:t>ข้อมูลการรักษาพยาบาล</a:t>
                </a:r>
                <a:endParaRPr sz="1100">
                  <a:solidFill>
                    <a:srgbClr val="000000"/>
                  </a:solidFill>
                  <a:latin typeface="TH SarabunPSK" panose="020B0500040200020003" pitchFamily="34" charset="-34"/>
                  <a:ea typeface="Calibri"/>
                  <a:cs typeface="TH SarabunPSK" panose="020B0500040200020003" pitchFamily="34" charset="-34"/>
                  <a:sym typeface="Calibri"/>
                </a:endParaRPr>
              </a:p>
              <a:p>
                <a:pPr marL="0" lvl="0" indent="0" algn="l" rtl="0">
                  <a:spcBef>
                    <a:spcPts val="0"/>
                  </a:spcBef>
                  <a:spcAft>
                    <a:spcPts val="0"/>
                  </a:spcAft>
                  <a:buNone/>
                </a:pPr>
                <a:r>
                  <a:rPr lang="en-US" sz="1100" b="0" i="0">
                    <a:solidFill>
                      <a:srgbClr val="000000"/>
                    </a:solidFill>
                    <a:latin typeface="TH SarabunPSK" panose="020B0500040200020003" pitchFamily="34" charset="-34"/>
                    <a:ea typeface="Calibri"/>
                    <a:cs typeface="TH SarabunPSK" panose="020B0500040200020003" pitchFamily="34" charset="-34"/>
                    <a:sym typeface="Calibri"/>
                  </a:rPr>
                  <a:t>    - </a:t>
                </a:r>
                <a:r>
                  <a:rPr lang="en-US" sz="1050" b="0" i="0">
                    <a:solidFill>
                      <a:srgbClr val="000000"/>
                    </a:solidFill>
                    <a:latin typeface="TH SarabunPSK" panose="020B0500040200020003" pitchFamily="34" charset="-34"/>
                    <a:ea typeface="Calibri"/>
                    <a:cs typeface="TH SarabunPSK" panose="020B0500040200020003" pitchFamily="34" charset="-34"/>
                    <a:sym typeface="Calibri"/>
                  </a:rPr>
                  <a:t>สิทธิหลักประกันสุขภาพ 30 บาท(IP/OP)</a:t>
                </a:r>
                <a:endParaRPr sz="1050">
                  <a:solidFill>
                    <a:srgbClr val="000000"/>
                  </a:solidFill>
                  <a:latin typeface="TH SarabunPSK" panose="020B0500040200020003" pitchFamily="34" charset="-34"/>
                  <a:ea typeface="Calibri"/>
                  <a:cs typeface="TH SarabunPSK" panose="020B0500040200020003" pitchFamily="34" charset="-34"/>
                  <a:sym typeface="Calibri"/>
                </a:endParaRPr>
              </a:p>
              <a:p>
                <a:pPr marL="0" lvl="0" indent="0" algn="l" rtl="0">
                  <a:spcBef>
                    <a:spcPts val="0"/>
                  </a:spcBef>
                  <a:spcAft>
                    <a:spcPts val="0"/>
                  </a:spcAft>
                  <a:buNone/>
                </a:pPr>
                <a:r>
                  <a:rPr lang="en-US" sz="1050" b="0" i="0">
                    <a:solidFill>
                      <a:srgbClr val="000000"/>
                    </a:solidFill>
                    <a:latin typeface="TH SarabunPSK" panose="020B0500040200020003" pitchFamily="34" charset="-34"/>
                    <a:ea typeface="Calibri"/>
                    <a:cs typeface="TH SarabunPSK" panose="020B0500040200020003" pitchFamily="34" charset="-34"/>
                    <a:sym typeface="Calibri"/>
                  </a:rPr>
                  <a:t>     - สิทธิประกันสังคม (IP)</a:t>
                </a:r>
                <a:endParaRPr sz="1050">
                  <a:solidFill>
                    <a:srgbClr val="000000"/>
                  </a:solidFill>
                  <a:latin typeface="TH SarabunPSK" panose="020B0500040200020003" pitchFamily="34" charset="-34"/>
                  <a:ea typeface="Calibri"/>
                  <a:cs typeface="TH SarabunPSK" panose="020B0500040200020003" pitchFamily="34" charset="-34"/>
                  <a:sym typeface="Calibri"/>
                </a:endParaRPr>
              </a:p>
              <a:p>
                <a:pPr marL="0" lvl="0" indent="0" algn="l" rtl="0">
                  <a:spcBef>
                    <a:spcPts val="0"/>
                  </a:spcBef>
                  <a:spcAft>
                    <a:spcPts val="0"/>
                  </a:spcAft>
                  <a:buNone/>
                </a:pPr>
                <a:r>
                  <a:rPr lang="en-US" sz="1050" b="0" i="0">
                    <a:solidFill>
                      <a:srgbClr val="000000"/>
                    </a:solidFill>
                    <a:latin typeface="TH SarabunPSK" panose="020B0500040200020003" pitchFamily="34" charset="-34"/>
                    <a:ea typeface="Calibri"/>
                    <a:cs typeface="TH SarabunPSK" panose="020B0500040200020003" pitchFamily="34" charset="-34"/>
                    <a:sym typeface="Calibri"/>
                  </a:rPr>
                  <a:t>     - สิทธิข้าราชการ (IP)</a:t>
                </a:r>
                <a:endParaRPr sz="1050">
                  <a:solidFill>
                    <a:srgbClr val="000000"/>
                  </a:solidFill>
                  <a:latin typeface="TH SarabunPSK" panose="020B0500040200020003" pitchFamily="34" charset="-34"/>
                  <a:ea typeface="Calibri"/>
                  <a:cs typeface="TH SarabunPSK" panose="020B0500040200020003" pitchFamily="34" charset="-34"/>
                  <a:sym typeface="Calibri"/>
                </a:endParaRPr>
              </a:p>
            </xdr:txBody>
          </xdr:sp>
        </xdr:grpSp>
      </xdr:grpSp>
      <xdr:cxnSp macro="">
        <xdr:nvCxnSpPr>
          <xdr:cNvPr id="88" name="Straight Arrow Connector 87">
            <a:extLst>
              <a:ext uri="{FF2B5EF4-FFF2-40B4-BE49-F238E27FC236}">
                <a16:creationId xmlns:a16="http://schemas.microsoft.com/office/drawing/2014/main" id="{50EC5C7D-1DBA-48C5-A5CB-BECC691A4575}"/>
              </a:ext>
            </a:extLst>
          </xdr:cNvPr>
          <xdr:cNvCxnSpPr/>
        </xdr:nvCxnSpPr>
        <xdr:spPr>
          <a:xfrm flipV="1">
            <a:off x="7688792" y="11933150"/>
            <a:ext cx="13784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5</xdr:col>
      <xdr:colOff>550333</xdr:colOff>
      <xdr:row>26</xdr:row>
      <xdr:rowOff>112888</xdr:rowOff>
    </xdr:from>
    <xdr:to>
      <xdr:col>21</xdr:col>
      <xdr:colOff>397576</xdr:colOff>
      <xdr:row>53</xdr:row>
      <xdr:rowOff>149909</xdr:rowOff>
    </xdr:to>
    <xdr:grpSp>
      <xdr:nvGrpSpPr>
        <xdr:cNvPr id="183" name="Group 182">
          <a:extLst>
            <a:ext uri="{FF2B5EF4-FFF2-40B4-BE49-F238E27FC236}">
              <a16:creationId xmlns:a16="http://schemas.microsoft.com/office/drawing/2014/main" id="{3D7B7502-F570-8CB8-92BD-B13385556288}"/>
            </a:ext>
          </a:extLst>
        </xdr:cNvPr>
        <xdr:cNvGrpSpPr/>
      </xdr:nvGrpSpPr>
      <xdr:grpSpPr>
        <a:xfrm>
          <a:off x="13044892" y="11935094"/>
          <a:ext cx="9559008" cy="5079668"/>
          <a:chOff x="13698568" y="9908697"/>
          <a:chExt cx="9559008" cy="5079668"/>
        </a:xfrm>
      </xdr:grpSpPr>
      <xdr:grpSp>
        <xdr:nvGrpSpPr>
          <xdr:cNvPr id="2" name="Group 1">
            <a:extLst>
              <a:ext uri="{FF2B5EF4-FFF2-40B4-BE49-F238E27FC236}">
                <a16:creationId xmlns:a16="http://schemas.microsoft.com/office/drawing/2014/main" id="{10DDE2E1-6381-434D-97C7-49A655B34541}"/>
              </a:ext>
            </a:extLst>
          </xdr:cNvPr>
          <xdr:cNvGrpSpPr/>
        </xdr:nvGrpSpPr>
        <xdr:grpSpPr>
          <a:xfrm>
            <a:off x="13698568" y="9908697"/>
            <a:ext cx="9559008" cy="5079668"/>
            <a:chOff x="3301516" y="7608353"/>
            <a:chExt cx="9556980" cy="4972893"/>
          </a:xfrm>
        </xdr:grpSpPr>
        <xdr:sp macro="" textlink="">
          <xdr:nvSpPr>
            <xdr:cNvPr id="85" name="Rectangle 84">
              <a:extLst>
                <a:ext uri="{FF2B5EF4-FFF2-40B4-BE49-F238E27FC236}">
                  <a16:creationId xmlns:a16="http://schemas.microsoft.com/office/drawing/2014/main" id="{0B13BC18-A358-38AA-4DEE-273887A46C02}"/>
                </a:ext>
              </a:extLst>
            </xdr:cNvPr>
            <xdr:cNvSpPr/>
          </xdr:nvSpPr>
          <xdr:spPr>
            <a:xfrm>
              <a:off x="3301516" y="7608353"/>
              <a:ext cx="8763484" cy="4972893"/>
            </a:xfrm>
            <a:prstGeom prst="rect">
              <a:avLst/>
            </a:prstGeom>
            <a:solidFill>
              <a:sysClr val="window" lastClr="FFFFFF"/>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6" name="Rectangle: Rounded Corners 4">
              <a:extLst>
                <a:ext uri="{FF2B5EF4-FFF2-40B4-BE49-F238E27FC236}">
                  <a16:creationId xmlns:a16="http://schemas.microsoft.com/office/drawing/2014/main" id="{BE701A63-70CB-C5D8-0743-2844C144FA80}"/>
                </a:ext>
              </a:extLst>
            </xdr:cNvPr>
            <xdr:cNvSpPr txBox="1"/>
          </xdr:nvSpPr>
          <xdr:spPr>
            <a:xfrm>
              <a:off x="3590176" y="7701166"/>
              <a:ext cx="9268320" cy="604139"/>
            </a:xfrm>
            <a:prstGeom prst="roundRect">
              <a:avLst/>
            </a:prstGeom>
            <a:no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l" defTabSz="222250">
                <a:lnSpc>
                  <a:spcPct val="90000"/>
                </a:lnSpc>
                <a:spcBef>
                  <a:spcPct val="0"/>
                </a:spcBef>
                <a:spcAft>
                  <a:spcPct val="35000"/>
                </a:spcAft>
                <a:buNone/>
              </a:pPr>
              <a:r>
                <a:rPr lang="en-US" sz="1600" b="1" kern="1200">
                  <a:solidFill>
                    <a:schemeClr val="tx1"/>
                  </a:solidFill>
                  <a:latin typeface="+mn-lt"/>
                  <a:cs typeface="TH SarabunPSK" panose="020B0500040200020003" pitchFamily="34" charset="-34"/>
                </a:rPr>
                <a:t>YLD</a:t>
              </a:r>
              <a:r>
                <a:rPr lang="en-US" sz="1600" b="1" kern="1200" baseline="0">
                  <a:solidFill>
                    <a:schemeClr val="tx1"/>
                  </a:solidFill>
                  <a:latin typeface="+mn-lt"/>
                  <a:cs typeface="TH SarabunPSK" panose="020B0500040200020003" pitchFamily="34" charset="-34"/>
                </a:rPr>
                <a:t> estimation</a:t>
              </a:r>
              <a:r>
                <a:rPr lang="en-US" sz="1600" b="1" kern="1200">
                  <a:solidFill>
                    <a:schemeClr val="tx1"/>
                  </a:solidFill>
                  <a:latin typeface="+mn-lt"/>
                  <a:cs typeface="TH SarabunPSK" panose="020B0500040200020003" pitchFamily="34" charset="-34"/>
                </a:rPr>
                <a:t>- </a:t>
              </a:r>
              <a:r>
                <a:rPr lang="en-US" sz="1600" b="1" kern="1200">
                  <a:solidFill>
                    <a:schemeClr val="accent1">
                      <a:lumMod val="50000"/>
                    </a:schemeClr>
                  </a:solidFill>
                  <a:latin typeface="+mn-lt"/>
                  <a:cs typeface="TH SarabunPSK" panose="020B0500040200020003" pitchFamily="34" charset="-34"/>
                </a:rPr>
                <a:t>Cirrhosis and other chronic liver diseases</a:t>
              </a:r>
              <a:endParaRPr lang="th-TH" sz="1600" b="1" kern="1200">
                <a:solidFill>
                  <a:schemeClr val="accent1">
                    <a:lumMod val="50000"/>
                  </a:schemeClr>
                </a:solidFill>
                <a:latin typeface="+mn-lt"/>
                <a:cs typeface="TH SarabunPSK" panose="020B0500040200020003" pitchFamily="34" charset="-34"/>
              </a:endParaRPr>
            </a:p>
          </xdr:txBody>
        </xdr:sp>
        <xdr:grpSp>
          <xdr:nvGrpSpPr>
            <xdr:cNvPr id="87" name="Group 86">
              <a:extLst>
                <a:ext uri="{FF2B5EF4-FFF2-40B4-BE49-F238E27FC236}">
                  <a16:creationId xmlns:a16="http://schemas.microsoft.com/office/drawing/2014/main" id="{F178BF3D-F4F7-1945-2003-E7D648EED18E}"/>
                </a:ext>
              </a:extLst>
            </xdr:cNvPr>
            <xdr:cNvGrpSpPr/>
          </xdr:nvGrpSpPr>
          <xdr:grpSpPr>
            <a:xfrm>
              <a:off x="8817255" y="7702773"/>
              <a:ext cx="3536337" cy="1181454"/>
              <a:chOff x="7698828" y="12829190"/>
              <a:chExt cx="3026431" cy="962821"/>
            </a:xfrm>
          </xdr:grpSpPr>
          <xdr:sp macro="" textlink="">
            <xdr:nvSpPr>
              <xdr:cNvPr id="120" name="Rectangle 119">
                <a:extLst>
                  <a:ext uri="{FF2B5EF4-FFF2-40B4-BE49-F238E27FC236}">
                    <a16:creationId xmlns:a16="http://schemas.microsoft.com/office/drawing/2014/main" id="{6D79B83E-9DD5-F434-A20C-E5B9C2BA9999}"/>
                  </a:ext>
                </a:extLst>
              </xdr:cNvPr>
              <xdr:cNvSpPr/>
            </xdr:nvSpPr>
            <xdr:spPr>
              <a:xfrm>
                <a:off x="7698828" y="12829190"/>
                <a:ext cx="2699339" cy="926224"/>
              </a:xfrm>
              <a:prstGeom prst="rect">
                <a:avLst/>
              </a:prstGeom>
              <a:solidFill>
                <a:schemeClr val="bg1"/>
              </a:solidFill>
              <a:ln>
                <a:solidFill>
                  <a:schemeClr val="accent3">
                    <a:lumMod val="60000"/>
                    <a:lumOff val="4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21" name="Group 120">
                <a:extLst>
                  <a:ext uri="{FF2B5EF4-FFF2-40B4-BE49-F238E27FC236}">
                    <a16:creationId xmlns:a16="http://schemas.microsoft.com/office/drawing/2014/main" id="{43FBAA94-8F22-4B3D-D54F-103E67545096}"/>
                  </a:ext>
                </a:extLst>
              </xdr:cNvPr>
              <xdr:cNvGrpSpPr/>
            </xdr:nvGrpSpPr>
            <xdr:grpSpPr>
              <a:xfrm>
                <a:off x="7859497" y="13012950"/>
                <a:ext cx="2865762" cy="779061"/>
                <a:chOff x="5281247" y="4504391"/>
                <a:chExt cx="2878015" cy="763631"/>
              </a:xfrm>
            </xdr:grpSpPr>
            <xdr:sp macro="" textlink="">
              <xdr:nvSpPr>
                <xdr:cNvPr id="123" name="Rectangle: Rounded Corners 4">
                  <a:extLst>
                    <a:ext uri="{FF2B5EF4-FFF2-40B4-BE49-F238E27FC236}">
                      <a16:creationId xmlns:a16="http://schemas.microsoft.com/office/drawing/2014/main" id="{602DA281-B263-1247-B163-1414475CE576}"/>
                    </a:ext>
                  </a:extLst>
                </xdr:cNvPr>
                <xdr:cNvSpPr txBox="1"/>
              </xdr:nvSpPr>
              <xdr:spPr>
                <a:xfrm>
                  <a:off x="5307160" y="4542851"/>
                  <a:ext cx="752981" cy="292711"/>
                </a:xfrm>
                <a:prstGeom prst="flowChartTerminator">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a:solidFill>
                        <a:sysClr val="windowText" lastClr="000000"/>
                      </a:solidFill>
                      <a:latin typeface="TH SarabunPSK" panose="020B0500040200020003" pitchFamily="34" charset="-34"/>
                      <a:ea typeface="+mn-ea"/>
                      <a:cs typeface="TH SarabunPSK" panose="020B0500040200020003" pitchFamily="34" charset="-34"/>
                    </a:rPr>
                    <a:t>Input</a:t>
                  </a:r>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 data</a:t>
                  </a:r>
                  <a:endParaRPr lang="th-TH" sz="1050" b="1" kern="1200">
                    <a:solidFill>
                      <a:sysClr val="windowText" lastClr="000000"/>
                    </a:solidFill>
                    <a:latin typeface="TH SarabunPSK" panose="020B0500040200020003" pitchFamily="34" charset="-34"/>
                    <a:ea typeface="+mn-ea"/>
                    <a:cs typeface="TH SarabunPSK" panose="020B0500040200020003" pitchFamily="34" charset="-34"/>
                  </a:endParaRPr>
                </a:p>
              </xdr:txBody>
            </xdr:sp>
            <xdr:sp macro="" textlink="">
              <xdr:nvSpPr>
                <xdr:cNvPr id="124" name="Rectangle: Rounded Corners 4">
                  <a:extLst>
                    <a:ext uri="{FF2B5EF4-FFF2-40B4-BE49-F238E27FC236}">
                      <a16:creationId xmlns:a16="http://schemas.microsoft.com/office/drawing/2014/main" id="{3FBCB0D4-78F9-4438-652B-2FC5656BA335}"/>
                    </a:ext>
                  </a:extLst>
                </xdr:cNvPr>
                <xdr:cNvSpPr txBox="1"/>
              </xdr:nvSpPr>
              <xdr:spPr>
                <a:xfrm>
                  <a:off x="5281247" y="4914585"/>
                  <a:ext cx="769930" cy="250880"/>
                </a:xfrm>
                <a:prstGeom prst="flowChartInputOutput">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a:solidFill>
                        <a:sysClr val="windowText" lastClr="000000"/>
                      </a:solidFill>
                      <a:latin typeface="TH SarabunPSK" panose="020B0500040200020003" pitchFamily="34" charset="-34"/>
                      <a:ea typeface="+mn-ea"/>
                      <a:cs typeface="TH SarabunPSK" panose="020B0500040200020003" pitchFamily="34" charset="-34"/>
                    </a:rPr>
                    <a:t>Results</a:t>
                  </a:r>
                </a:p>
              </xdr:txBody>
            </xdr:sp>
            <xdr:sp macro="" textlink="">
              <xdr:nvSpPr>
                <xdr:cNvPr id="125" name="Rectangle: Rounded Corners 4">
                  <a:extLst>
                    <a:ext uri="{FF2B5EF4-FFF2-40B4-BE49-F238E27FC236}">
                      <a16:creationId xmlns:a16="http://schemas.microsoft.com/office/drawing/2014/main" id="{6690BF6D-A3D8-3AEB-88AD-0DDD39ABF02C}"/>
                    </a:ext>
                  </a:extLst>
                </xdr:cNvPr>
                <xdr:cNvSpPr txBox="1"/>
              </xdr:nvSpPr>
              <xdr:spPr>
                <a:xfrm>
                  <a:off x="6167761" y="4551320"/>
                  <a:ext cx="600592" cy="284242"/>
                </a:xfrm>
                <a:prstGeom prst="roundRect">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Process</a:t>
                  </a:r>
                  <a:endParaRPr lang="th-TH" sz="1050" b="1" kern="1200" baseline="0">
                    <a:solidFill>
                      <a:sysClr val="windowText" lastClr="000000"/>
                    </a:solidFill>
                    <a:latin typeface="TH SarabunPSK" panose="020B0500040200020003" pitchFamily="34" charset="-34"/>
                    <a:ea typeface="+mn-ea"/>
                    <a:cs typeface="TH SarabunPSK" panose="020B0500040200020003" pitchFamily="34" charset="-34"/>
                  </a:endParaRPr>
                </a:p>
              </xdr:txBody>
            </xdr:sp>
            <xdr:sp macro="" textlink="">
              <xdr:nvSpPr>
                <xdr:cNvPr id="126" name="Flowchart: Direct Access Storage 125">
                  <a:extLst>
                    <a:ext uri="{FF2B5EF4-FFF2-40B4-BE49-F238E27FC236}">
                      <a16:creationId xmlns:a16="http://schemas.microsoft.com/office/drawing/2014/main" id="{2222B616-7977-DD70-932A-B8349A5CAEFD}"/>
                    </a:ext>
                  </a:extLst>
                </xdr:cNvPr>
                <xdr:cNvSpPr/>
              </xdr:nvSpPr>
              <xdr:spPr>
                <a:xfrm>
                  <a:off x="6144243" y="4904588"/>
                  <a:ext cx="662611" cy="253116"/>
                </a:xfrm>
                <a:prstGeom prst="flowChartMagneticDrum">
                  <a:avLst/>
                </a:prstGeom>
                <a:noFill/>
                <a:ln w="9525">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300" b="1" kern="1200" baseline="0">
                    <a:solidFill>
                      <a:sysClr val="windowText" lastClr="000000"/>
                    </a:solidFill>
                    <a:latin typeface="TH SarabunPSK" panose="020B0500040200020003" pitchFamily="34" charset="-34"/>
                    <a:ea typeface="+mn-ea"/>
                    <a:cs typeface="TH SarabunPSK" panose="020B0500040200020003" pitchFamily="34" charset="-34"/>
                  </a:endParaRPr>
                </a:p>
              </xdr:txBody>
            </xdr:sp>
            <xdr:sp macro="" textlink="">
              <xdr:nvSpPr>
                <xdr:cNvPr id="127" name="TextBox 126">
                  <a:extLst>
                    <a:ext uri="{FF2B5EF4-FFF2-40B4-BE49-F238E27FC236}">
                      <a16:creationId xmlns:a16="http://schemas.microsoft.com/office/drawing/2014/main" id="{839CDE13-854A-A882-E86E-C1B9EC9B19FA}"/>
                    </a:ext>
                  </a:extLst>
                </xdr:cNvPr>
                <xdr:cNvSpPr txBox="1"/>
              </xdr:nvSpPr>
              <xdr:spPr>
                <a:xfrm>
                  <a:off x="6048166" y="4895063"/>
                  <a:ext cx="669235" cy="339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Database</a:t>
                  </a:r>
                </a:p>
              </xdr:txBody>
            </xdr:sp>
            <xdr:sp macro="" textlink="">
              <xdr:nvSpPr>
                <xdr:cNvPr id="128" name="Flowchart: Connector 127">
                  <a:extLst>
                    <a:ext uri="{FF2B5EF4-FFF2-40B4-BE49-F238E27FC236}">
                      <a16:creationId xmlns:a16="http://schemas.microsoft.com/office/drawing/2014/main" id="{B8F144AE-449F-77E6-7183-FE403CD4C55F}"/>
                    </a:ext>
                  </a:extLst>
                </xdr:cNvPr>
                <xdr:cNvSpPr/>
              </xdr:nvSpPr>
              <xdr:spPr>
                <a:xfrm>
                  <a:off x="6893169" y="4553242"/>
                  <a:ext cx="164123" cy="159435"/>
                </a:xfrm>
                <a:prstGeom prst="flowChartConnector">
                  <a:avLst/>
                </a:prstGeom>
                <a:solidFill>
                  <a:schemeClr val="tx2">
                    <a:lumMod val="40000"/>
                    <a:lumOff val="60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endParaRPr lang="en-US" sz="1050" b="1" kern="1200">
                    <a:solidFill>
                      <a:schemeClr val="lt1"/>
                    </a:solidFill>
                    <a:latin typeface="TH SarabunPSK" panose="020B0500040200020003" pitchFamily="34" charset="-34"/>
                    <a:ea typeface="+mn-ea"/>
                    <a:cs typeface="TH SarabunPSK" panose="020B0500040200020003" pitchFamily="34" charset="-34"/>
                  </a:endParaRPr>
                </a:p>
              </xdr:txBody>
            </xdr:sp>
            <xdr:sp macro="" textlink="">
              <xdr:nvSpPr>
                <xdr:cNvPr id="129" name="Flowchart: Connector 128">
                  <a:extLst>
                    <a:ext uri="{FF2B5EF4-FFF2-40B4-BE49-F238E27FC236}">
                      <a16:creationId xmlns:a16="http://schemas.microsoft.com/office/drawing/2014/main" id="{5BBA295A-DF3A-CD37-52AE-11BC9E51D9D5}"/>
                    </a:ext>
                  </a:extLst>
                </xdr:cNvPr>
                <xdr:cNvSpPr/>
              </xdr:nvSpPr>
              <xdr:spPr>
                <a:xfrm>
                  <a:off x="6893169" y="4772463"/>
                  <a:ext cx="164123" cy="158262"/>
                </a:xfrm>
                <a:prstGeom prst="flowChartConnector">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endParaRPr lang="en-US" sz="1050" b="1" kern="1200" baseline="0">
                    <a:solidFill>
                      <a:schemeClr val="lt1"/>
                    </a:solidFill>
                    <a:latin typeface="TH SarabunPSK" panose="020B0500040200020003" pitchFamily="34" charset="-34"/>
                    <a:ea typeface="+mn-ea"/>
                    <a:cs typeface="TH SarabunPSK" panose="020B0500040200020003" pitchFamily="34" charset="-34"/>
                  </a:endParaRPr>
                </a:p>
              </xdr:txBody>
            </xdr:sp>
            <xdr:sp macro="" textlink="">
              <xdr:nvSpPr>
                <xdr:cNvPr id="130" name="Flowchart: Connector 129">
                  <a:extLst>
                    <a:ext uri="{FF2B5EF4-FFF2-40B4-BE49-F238E27FC236}">
                      <a16:creationId xmlns:a16="http://schemas.microsoft.com/office/drawing/2014/main" id="{7ACE0540-6FA9-A36B-2A61-3529515B44C0}"/>
                    </a:ext>
                  </a:extLst>
                </xdr:cNvPr>
                <xdr:cNvSpPr/>
              </xdr:nvSpPr>
              <xdr:spPr>
                <a:xfrm>
                  <a:off x="6893169" y="4978789"/>
                  <a:ext cx="164123" cy="159435"/>
                </a:xfrm>
                <a:prstGeom prst="flowChartConnector">
                  <a:avLst/>
                </a:prstGeom>
                <a:solidFill>
                  <a:schemeClr val="tx2">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endParaRPr lang="en-US" sz="1050" b="1" kern="1200">
                    <a:solidFill>
                      <a:schemeClr val="lt1"/>
                    </a:solidFill>
                    <a:latin typeface="TH SarabunPSK" panose="020B0500040200020003" pitchFamily="34" charset="-34"/>
                    <a:ea typeface="+mn-ea"/>
                    <a:cs typeface="TH SarabunPSK" panose="020B0500040200020003" pitchFamily="34" charset="-34"/>
                  </a:endParaRPr>
                </a:p>
              </xdr:txBody>
            </xdr:sp>
            <xdr:sp macro="" textlink="">
              <xdr:nvSpPr>
                <xdr:cNvPr id="132" name="TextBox 131">
                  <a:extLst>
                    <a:ext uri="{FF2B5EF4-FFF2-40B4-BE49-F238E27FC236}">
                      <a16:creationId xmlns:a16="http://schemas.microsoft.com/office/drawing/2014/main" id="{90DBD652-2038-DC63-1DB6-4CDCACBC9189}"/>
                    </a:ext>
                  </a:extLst>
                </xdr:cNvPr>
                <xdr:cNvSpPr txBox="1"/>
              </xdr:nvSpPr>
              <xdr:spPr>
                <a:xfrm>
                  <a:off x="7003597" y="4504391"/>
                  <a:ext cx="669235" cy="339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Input data</a:t>
                  </a:r>
                </a:p>
              </xdr:txBody>
            </xdr:sp>
            <xdr:sp macro="" textlink="">
              <xdr:nvSpPr>
                <xdr:cNvPr id="133" name="TextBox 132">
                  <a:extLst>
                    <a:ext uri="{FF2B5EF4-FFF2-40B4-BE49-F238E27FC236}">
                      <a16:creationId xmlns:a16="http://schemas.microsoft.com/office/drawing/2014/main" id="{2E11A8AE-1820-8410-5D20-BF5065E182C3}"/>
                    </a:ext>
                  </a:extLst>
                </xdr:cNvPr>
                <xdr:cNvSpPr txBox="1"/>
              </xdr:nvSpPr>
              <xdr:spPr>
                <a:xfrm>
                  <a:off x="7003597" y="4716579"/>
                  <a:ext cx="1155665" cy="339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YLD estimation</a:t>
                  </a:r>
                </a:p>
              </xdr:txBody>
            </xdr:sp>
            <xdr:sp macro="" textlink="">
              <xdr:nvSpPr>
                <xdr:cNvPr id="134" name="TextBox 133">
                  <a:extLst>
                    <a:ext uri="{FF2B5EF4-FFF2-40B4-BE49-F238E27FC236}">
                      <a16:creationId xmlns:a16="http://schemas.microsoft.com/office/drawing/2014/main" id="{377DE472-0581-B440-0FF2-C3775373EC70}"/>
                    </a:ext>
                  </a:extLst>
                </xdr:cNvPr>
                <xdr:cNvSpPr txBox="1"/>
              </xdr:nvSpPr>
              <xdr:spPr>
                <a:xfrm>
                  <a:off x="7003597" y="4928766"/>
                  <a:ext cx="1155665" cy="339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kern="1200" baseline="0">
                      <a:solidFill>
                        <a:sysClr val="windowText" lastClr="000000"/>
                      </a:solidFill>
                      <a:latin typeface="TH SarabunPSK" panose="020B0500040200020003" pitchFamily="34" charset="-34"/>
                      <a:ea typeface="+mn-ea"/>
                      <a:cs typeface="TH SarabunPSK" panose="020B0500040200020003" pitchFamily="34" charset="-34"/>
                    </a:rPr>
                    <a:t>Final outcome</a:t>
                  </a:r>
                </a:p>
              </xdr:txBody>
            </xdr:sp>
          </xdr:grpSp>
          <xdr:sp macro="" textlink="">
            <xdr:nvSpPr>
              <xdr:cNvPr id="122" name="Rectangle: Rounded Corners 4">
                <a:extLst>
                  <a:ext uri="{FF2B5EF4-FFF2-40B4-BE49-F238E27FC236}">
                    <a16:creationId xmlns:a16="http://schemas.microsoft.com/office/drawing/2014/main" id="{00823B98-C2E0-439D-B5D4-3A14955DE6E2}"/>
                  </a:ext>
                </a:extLst>
              </xdr:cNvPr>
              <xdr:cNvSpPr txBox="1"/>
            </xdr:nvSpPr>
            <xdr:spPr>
              <a:xfrm>
                <a:off x="8441121" y="12829190"/>
                <a:ext cx="1222661" cy="194472"/>
              </a:xfrm>
              <a:prstGeom prst="roundRect">
                <a:avLst/>
              </a:prstGeom>
              <a:no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00" b="1" kern="1200">
                    <a:solidFill>
                      <a:schemeClr val="tx1"/>
                    </a:solidFill>
                    <a:latin typeface="+mn-lt"/>
                    <a:cs typeface="TH SarabunPSK" panose="020B0500040200020003" pitchFamily="34" charset="-34"/>
                  </a:rPr>
                  <a:t>Legends</a:t>
                </a:r>
                <a:endParaRPr lang="th-TH" sz="1000" b="1" kern="1200">
                  <a:solidFill>
                    <a:schemeClr val="tx1"/>
                  </a:solidFill>
                  <a:latin typeface="+mn-lt"/>
                  <a:cs typeface="TH SarabunPSK" panose="020B0500040200020003" pitchFamily="34" charset="-34"/>
                </a:endParaRPr>
              </a:p>
            </xdr:txBody>
          </xdr:sp>
        </xdr:grpSp>
        <xdr:grpSp>
          <xdr:nvGrpSpPr>
            <xdr:cNvPr id="89" name="Group 88">
              <a:extLst>
                <a:ext uri="{FF2B5EF4-FFF2-40B4-BE49-F238E27FC236}">
                  <a16:creationId xmlns:a16="http://schemas.microsoft.com/office/drawing/2014/main" id="{BDAD506A-D9DB-D335-BD5A-FD582A8F4946}"/>
                </a:ext>
              </a:extLst>
            </xdr:cNvPr>
            <xdr:cNvGrpSpPr/>
          </xdr:nvGrpSpPr>
          <xdr:grpSpPr>
            <a:xfrm>
              <a:off x="3927733" y="8876651"/>
              <a:ext cx="7710324" cy="3554164"/>
              <a:chOff x="3927733" y="8876651"/>
              <a:chExt cx="7710324" cy="3554164"/>
            </a:xfrm>
          </xdr:grpSpPr>
          <xdr:grpSp>
            <xdr:nvGrpSpPr>
              <xdr:cNvPr id="90" name="Group 89">
                <a:extLst>
                  <a:ext uri="{FF2B5EF4-FFF2-40B4-BE49-F238E27FC236}">
                    <a16:creationId xmlns:a16="http://schemas.microsoft.com/office/drawing/2014/main" id="{4E64AD16-795F-1F2D-BF57-8CF49875519C}"/>
                  </a:ext>
                </a:extLst>
              </xdr:cNvPr>
              <xdr:cNvGrpSpPr/>
            </xdr:nvGrpSpPr>
            <xdr:grpSpPr>
              <a:xfrm>
                <a:off x="3927733" y="8876651"/>
                <a:ext cx="7710324" cy="3554164"/>
                <a:chOff x="3573168" y="9031551"/>
                <a:chExt cx="9250104" cy="3399658"/>
              </a:xfrm>
            </xdr:grpSpPr>
            <xdr:sp macro="" textlink="">
              <xdr:nvSpPr>
                <xdr:cNvPr id="95" name="Rectangle 94">
                  <a:extLst>
                    <a:ext uri="{FF2B5EF4-FFF2-40B4-BE49-F238E27FC236}">
                      <a16:creationId xmlns:a16="http://schemas.microsoft.com/office/drawing/2014/main" id="{A43818D4-093F-C854-645A-CC5F66ED5C24}"/>
                    </a:ext>
                  </a:extLst>
                </xdr:cNvPr>
                <xdr:cNvSpPr/>
              </xdr:nvSpPr>
              <xdr:spPr>
                <a:xfrm>
                  <a:off x="3573168" y="10301057"/>
                  <a:ext cx="5852958" cy="1963944"/>
                </a:xfrm>
                <a:prstGeom prst="rect">
                  <a:avLst/>
                </a:prstGeom>
                <a:solidFill>
                  <a:schemeClr val="bg1">
                    <a:lumMod val="95000"/>
                  </a:schemeClr>
                </a:solidFill>
                <a:ln>
                  <a:solidFill>
                    <a:schemeClr val="accent3">
                      <a:lumMod val="60000"/>
                      <a:lumOff val="4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6" name="Rectangle: Rounded Corners 4">
                  <a:extLst>
                    <a:ext uri="{FF2B5EF4-FFF2-40B4-BE49-F238E27FC236}">
                      <a16:creationId xmlns:a16="http://schemas.microsoft.com/office/drawing/2014/main" id="{C359A61A-349B-03DB-D451-5D2F591BBA63}"/>
                    </a:ext>
                  </a:extLst>
                </xdr:cNvPr>
                <xdr:cNvSpPr txBox="1"/>
              </xdr:nvSpPr>
              <xdr:spPr>
                <a:xfrm>
                  <a:off x="10143631" y="9864583"/>
                  <a:ext cx="347983" cy="205124"/>
                </a:xfrm>
                <a:prstGeom prst="round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800" b="1" kern="1200">
                      <a:solidFill>
                        <a:schemeClr val="tx1"/>
                      </a:solidFill>
                      <a:latin typeface="TH SarabunPSK" panose="020B0500040200020003" pitchFamily="34" charset="-34"/>
                      <a:cs typeface="TH SarabunPSK" panose="020B0500040200020003" pitchFamily="34" charset="-34"/>
                    </a:rPr>
                    <a:t>x</a:t>
                  </a:r>
                  <a:endParaRPr lang="th-TH" sz="1800" b="1" kern="1200">
                    <a:solidFill>
                      <a:schemeClr val="tx1"/>
                    </a:solidFill>
                    <a:latin typeface="TH SarabunPSK" panose="020B0500040200020003" pitchFamily="34" charset="-34"/>
                    <a:cs typeface="TH SarabunPSK" panose="020B0500040200020003" pitchFamily="34" charset="-34"/>
                  </a:endParaRPr>
                </a:p>
              </xdr:txBody>
            </xdr:sp>
            <xdr:sp macro="" textlink="">
              <xdr:nvSpPr>
                <xdr:cNvPr id="97" name="Rectangle: Rounded Corners 4">
                  <a:extLst>
                    <a:ext uri="{FF2B5EF4-FFF2-40B4-BE49-F238E27FC236}">
                      <a16:creationId xmlns:a16="http://schemas.microsoft.com/office/drawing/2014/main" id="{12A06ED6-DC8F-C0F2-F87F-ABD640E1CCAD}"/>
                    </a:ext>
                  </a:extLst>
                </xdr:cNvPr>
                <xdr:cNvSpPr txBox="1"/>
              </xdr:nvSpPr>
              <xdr:spPr>
                <a:xfrm>
                  <a:off x="4699111" y="11530993"/>
                  <a:ext cx="3376676" cy="670261"/>
                </a:xfrm>
                <a:prstGeom prst="roundRec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algn="ctr"/>
                  <a:r>
                    <a:rPr lang="th-TH" sz="1100" b="1">
                      <a:solidFill>
                        <a:schemeClr val="lt1"/>
                      </a:solidFill>
                      <a:effectLst/>
                      <a:latin typeface="TH Sarabun New" panose="020B0500040200020003" pitchFamily="34" charset="-34"/>
                      <a:ea typeface="+mn-ea"/>
                      <a:cs typeface="TH Sarabun New" panose="020B0500040200020003" pitchFamily="34" charset="-34"/>
                    </a:rPr>
                    <a:t>แบ่งระดับความรุนแรงของโรคตามข้อมูล </a:t>
                  </a:r>
                  <a:r>
                    <a:rPr lang="en-US" sz="1100" b="1">
                      <a:solidFill>
                        <a:schemeClr val="lt1"/>
                      </a:solidFill>
                      <a:effectLst/>
                      <a:latin typeface="TH Sarabun New" panose="020B0500040200020003" pitchFamily="34" charset="-34"/>
                      <a:ea typeface="+mn-ea"/>
                      <a:cs typeface="TH Sarabun New" panose="020B0500040200020003" pitchFamily="34" charset="-34"/>
                    </a:rPr>
                    <a:t>meta-analysis </a:t>
                  </a:r>
                  <a:r>
                    <a:rPr lang="th-TH" sz="1100" b="1">
                      <a:solidFill>
                        <a:schemeClr val="lt1"/>
                      </a:solidFill>
                      <a:effectLst/>
                      <a:latin typeface="TH Sarabun New" panose="020B0500040200020003" pitchFamily="34" charset="-34"/>
                      <a:ea typeface="+mn-ea"/>
                      <a:cs typeface="TH Sarabun New" panose="020B0500040200020003" pitchFamily="34" charset="-34"/>
                    </a:rPr>
                    <a:t>ตามที่ระบุใน </a:t>
                  </a:r>
                  <a:r>
                    <a:rPr lang="en-US" sz="1100" b="1">
                      <a:solidFill>
                        <a:schemeClr val="lt1"/>
                      </a:solidFill>
                      <a:effectLst/>
                      <a:latin typeface="TH Sarabun New" panose="020B0500040200020003" pitchFamily="34" charset="-34"/>
                      <a:ea typeface="+mn-ea"/>
                      <a:cs typeface="TH Sarabun New" panose="020B0500040200020003" pitchFamily="34" charset="-34"/>
                    </a:rPr>
                    <a:t>GBD2019 </a:t>
                  </a:r>
                  <a:r>
                    <a:rPr lang="th-TH" sz="1100" b="1">
                      <a:solidFill>
                        <a:schemeClr val="lt1"/>
                      </a:solidFill>
                      <a:effectLst/>
                      <a:latin typeface="TH Sarabun New" panose="020B0500040200020003" pitchFamily="34" charset="-34"/>
                      <a:ea typeface="+mn-ea"/>
                      <a:cs typeface="TH Sarabun New" panose="020B0500040200020003" pitchFamily="34" charset="-34"/>
                    </a:rPr>
                    <a:t>และประมาณค่าสัดส่วนจากข้อมูลสปสช. และความเห็นจากผู้เชี่ยวชาญ (โดยการแยกรหัส </a:t>
                  </a:r>
                  <a:r>
                    <a:rPr lang="en-US" sz="1100" b="1">
                      <a:solidFill>
                        <a:schemeClr val="lt1"/>
                      </a:solidFill>
                      <a:effectLst/>
                      <a:latin typeface="TH Sarabun New" panose="020B0500040200020003" pitchFamily="34" charset="-34"/>
                      <a:ea typeface="+mn-ea"/>
                      <a:cs typeface="TH Sarabun New" panose="020B0500040200020003" pitchFamily="34" charset="-34"/>
                    </a:rPr>
                    <a:t>ICD-10)</a:t>
                  </a:r>
                  <a:endParaRPr lang="en-US" sz="1050">
                    <a:effectLst/>
                    <a:latin typeface="TH Sarabun New" panose="020B0500040200020003" pitchFamily="34" charset="-34"/>
                    <a:cs typeface="TH Sarabun New" panose="020B0500040200020003" pitchFamily="34" charset="-34"/>
                  </a:endParaRPr>
                </a:p>
              </xdr:txBody>
            </xdr:sp>
            <xdr:sp macro="" textlink="">
              <xdr:nvSpPr>
                <xdr:cNvPr id="98" name="Rectangle: Rounded Corners 4">
                  <a:extLst>
                    <a:ext uri="{FF2B5EF4-FFF2-40B4-BE49-F238E27FC236}">
                      <a16:creationId xmlns:a16="http://schemas.microsoft.com/office/drawing/2014/main" id="{8058AA3F-FFAC-C7F2-201C-F9997033FC4A}"/>
                    </a:ext>
                  </a:extLst>
                </xdr:cNvPr>
                <xdr:cNvSpPr txBox="1"/>
              </xdr:nvSpPr>
              <xdr:spPr>
                <a:xfrm>
                  <a:off x="9603475" y="10155971"/>
                  <a:ext cx="1391062" cy="751818"/>
                </a:xfrm>
                <a:prstGeom prst="roundRect">
                  <a:avLst>
                    <a:gd name="adj" fmla="val 41831"/>
                  </a:avLst>
                </a:prstGeom>
                <a:solidFill>
                  <a:srgbClr val="4472C4">
                    <a:lumMod val="75000"/>
                  </a:srgbClr>
                </a:solidFill>
                <a:ln>
                  <a:noFill/>
                </a:ln>
                <a:effectLst/>
              </xdr:spPr>
              <xdr:txBody>
                <a:bodyPr spcFirstLastPara="0" vert="horz" wrap="square" lIns="3175" tIns="3175" rIns="3175" bIns="3175" numCol="1" spcCol="1270" anchor="ctr" anchorCtr="0">
                  <a:noAutofit/>
                </a:bodyPr>
                <a:lstStyle/>
                <a:p>
                  <a:pPr marL="0" marR="0" lvl="0" indent="0" algn="ctr" defTabSz="222250" eaLnBrk="1" fontAlgn="auto" latinLnBrk="0" hangingPunct="1">
                    <a:lnSpc>
                      <a:spcPct val="90000"/>
                    </a:lnSpc>
                    <a:spcBef>
                      <a:spcPct val="0"/>
                    </a:spcBef>
                    <a:spcAft>
                      <a:spcPct val="35000"/>
                    </a:spcAft>
                    <a:buClrTx/>
                    <a:buSzTx/>
                    <a:buFontTx/>
                    <a:buNone/>
                    <a:tabLst/>
                    <a:defRPr/>
                  </a:pPr>
                  <a:r>
                    <a:rPr kumimoji="0" lang="th-TH" sz="105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ค่าถ่วงน้ำหนักความพิการ</a:t>
                  </a:r>
                  <a:r>
                    <a:rPr kumimoji="0" lang="en-US" sz="105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 </a:t>
                  </a:r>
                  <a:r>
                    <a:rPr kumimoji="0" lang="th-TH" sz="105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จำแนกตามระดับความรุนแรง จาก </a:t>
                  </a:r>
                  <a:r>
                    <a:rPr kumimoji="0" lang="en-US" sz="105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GBD 201</a:t>
                  </a:r>
                  <a:r>
                    <a:rPr kumimoji="0" lang="th-TH" sz="105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rPr>
                    <a:t>9</a:t>
                  </a:r>
                  <a:endParaRPr kumimoji="0" lang="en-US" sz="1050" b="1" i="0" u="none" strike="noStrike" kern="1200" cap="none" spc="0" normalizeH="0" baseline="0" noProof="0">
                    <a:ln>
                      <a:noFill/>
                    </a:ln>
                    <a:solidFill>
                      <a:sysClr val="window" lastClr="FFFFFF"/>
                    </a:solidFill>
                    <a:effectLst/>
                    <a:uLnTx/>
                    <a:uFillTx/>
                    <a:latin typeface="TH SarabunPSK" panose="020B0500040200020003" pitchFamily="34" charset="-34"/>
                    <a:ea typeface="+mn-ea"/>
                    <a:cs typeface="TH SarabunPSK" panose="020B0500040200020003" pitchFamily="34" charset="-34"/>
                  </a:endParaRPr>
                </a:p>
              </xdr:txBody>
            </xdr:sp>
            <xdr:sp macro="" textlink="">
              <xdr:nvSpPr>
                <xdr:cNvPr id="99" name="Rectangle: Rounded Corners 4">
                  <a:extLst>
                    <a:ext uri="{FF2B5EF4-FFF2-40B4-BE49-F238E27FC236}">
                      <a16:creationId xmlns:a16="http://schemas.microsoft.com/office/drawing/2014/main" id="{CCB47203-8A04-71E9-1DF7-D4FFCE4DFFB6}"/>
                    </a:ext>
                  </a:extLst>
                </xdr:cNvPr>
                <xdr:cNvSpPr txBox="1"/>
              </xdr:nvSpPr>
              <xdr:spPr>
                <a:xfrm>
                  <a:off x="11392998" y="9586495"/>
                  <a:ext cx="1430274" cy="764813"/>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100" b="1" kern="1200">
                      <a:solidFill>
                        <a:schemeClr val="lt1"/>
                      </a:solidFill>
                      <a:latin typeface="TH SarabunPSK" panose="020B0500040200020003" pitchFamily="34" charset="-34"/>
                      <a:ea typeface="+mn-ea"/>
                      <a:cs typeface="TH SarabunPSK" panose="020B0500040200020003" pitchFamily="34" charset="-34"/>
                    </a:rPr>
                    <a:t>YLD </a:t>
                  </a:r>
                  <a:r>
                    <a:rPr lang="th-TH" sz="1100" b="1" kern="1200">
                      <a:solidFill>
                        <a:schemeClr val="lt1"/>
                      </a:solidFill>
                      <a:latin typeface="TH SarabunPSK" panose="020B0500040200020003" pitchFamily="34" charset="-34"/>
                      <a:ea typeface="+mn-ea"/>
                      <a:cs typeface="TH SarabunPSK" panose="020B0500040200020003" pitchFamily="34" charset="-34"/>
                    </a:rPr>
                    <a:t>จำแนกตามระดับความรุนแรง เพศ และกลุ่มอายุ</a:t>
                  </a:r>
                </a:p>
              </xdr:txBody>
            </xdr:sp>
            <xdr:sp macro="" textlink="">
              <xdr:nvSpPr>
                <xdr:cNvPr id="100" name="Rectangle: Rounded Corners 4">
                  <a:extLst>
                    <a:ext uri="{FF2B5EF4-FFF2-40B4-BE49-F238E27FC236}">
                      <a16:creationId xmlns:a16="http://schemas.microsoft.com/office/drawing/2014/main" id="{0A147338-CC6F-CEE3-7521-F6EA68181B0A}"/>
                    </a:ext>
                  </a:extLst>
                </xdr:cNvPr>
                <xdr:cNvSpPr txBox="1"/>
              </xdr:nvSpPr>
              <xdr:spPr>
                <a:xfrm>
                  <a:off x="7474781" y="9921116"/>
                  <a:ext cx="350342" cy="205124"/>
                </a:xfrm>
                <a:prstGeom prst="round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800" b="1" kern="1200">
                      <a:solidFill>
                        <a:schemeClr val="tx1"/>
                      </a:solidFill>
                      <a:latin typeface="TH SarabunPSK" panose="020B0500040200020003" pitchFamily="34" charset="-34"/>
                      <a:cs typeface="TH SarabunPSK" panose="020B0500040200020003" pitchFamily="34" charset="-34"/>
                    </a:rPr>
                    <a:t>x</a:t>
                  </a:r>
                  <a:endParaRPr lang="th-TH" sz="1800" b="1" kern="1200">
                    <a:solidFill>
                      <a:schemeClr val="tx1"/>
                    </a:solidFill>
                    <a:latin typeface="TH SarabunPSK" panose="020B0500040200020003" pitchFamily="34" charset="-34"/>
                    <a:cs typeface="TH SarabunPSK" panose="020B0500040200020003" pitchFamily="34" charset="-34"/>
                  </a:endParaRPr>
                </a:p>
              </xdr:txBody>
            </xdr:sp>
            <xdr:sp macro="" textlink="">
              <xdr:nvSpPr>
                <xdr:cNvPr id="101" name="Rectangle: Rounded Corners 4">
                  <a:extLst>
                    <a:ext uri="{FF2B5EF4-FFF2-40B4-BE49-F238E27FC236}">
                      <a16:creationId xmlns:a16="http://schemas.microsoft.com/office/drawing/2014/main" id="{475A3C1B-4004-002E-E0F5-32831B98358F}"/>
                    </a:ext>
                  </a:extLst>
                </xdr:cNvPr>
                <xdr:cNvSpPr txBox="1"/>
              </xdr:nvSpPr>
              <xdr:spPr>
                <a:xfrm>
                  <a:off x="9613160" y="9127954"/>
                  <a:ext cx="1612475" cy="632201"/>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050" b="1" kern="1200" baseline="0">
                      <a:latin typeface="TH SarabunPSK" panose="020B0500040200020003" pitchFamily="34" charset="-34"/>
                      <a:cs typeface="TH SarabunPSK" panose="020B0500040200020003" pitchFamily="34" charset="-34"/>
                    </a:rPr>
                    <a:t>ความชุกจำแนกตามระดับความรุนแรง เพศ และกลุ่มอายุ</a:t>
                  </a:r>
                  <a:endParaRPr lang="en-US" sz="1050" b="1" kern="1200" baseline="0">
                    <a:latin typeface="TH SarabunPSK" panose="020B0500040200020003" pitchFamily="34" charset="-34"/>
                    <a:cs typeface="TH SarabunPSK" panose="020B0500040200020003" pitchFamily="34" charset="-34"/>
                  </a:endParaRPr>
                </a:p>
              </xdr:txBody>
            </xdr:sp>
            <xdr:sp macro="" textlink="">
              <xdr:nvSpPr>
                <xdr:cNvPr id="102" name="Rectangle: Rounded Corners 4">
                  <a:extLst>
                    <a:ext uri="{FF2B5EF4-FFF2-40B4-BE49-F238E27FC236}">
                      <a16:creationId xmlns:a16="http://schemas.microsoft.com/office/drawing/2014/main" id="{C650D03D-A085-463E-89C1-D1B5D90E4DF6}"/>
                    </a:ext>
                  </a:extLst>
                </xdr:cNvPr>
                <xdr:cNvSpPr txBox="1"/>
              </xdr:nvSpPr>
              <xdr:spPr>
                <a:xfrm>
                  <a:off x="11316129" y="10634149"/>
                  <a:ext cx="1296540" cy="756238"/>
                </a:xfrm>
                <a:prstGeom prst="roundRec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100" b="1" kern="1200">
                      <a:solidFill>
                        <a:schemeClr val="lt1"/>
                      </a:solidFill>
                      <a:latin typeface="TH SarabunPSK" panose="020B0500040200020003" pitchFamily="34" charset="-34"/>
                      <a:ea typeface="+mn-ea"/>
                      <a:cs typeface="TH SarabunPSK" panose="020B0500040200020003" pitchFamily="34" charset="-34"/>
                    </a:rPr>
                    <a:t>รวม </a:t>
                  </a:r>
                  <a:r>
                    <a:rPr lang="en-US" sz="1100" b="1" kern="1200">
                      <a:solidFill>
                        <a:schemeClr val="lt1"/>
                      </a:solidFill>
                      <a:latin typeface="TH SarabunPSK" panose="020B0500040200020003" pitchFamily="34" charset="-34"/>
                      <a:ea typeface="+mn-ea"/>
                      <a:cs typeface="TH SarabunPSK" panose="020B0500040200020003" pitchFamily="34" charset="-34"/>
                    </a:rPr>
                    <a:t>YLD </a:t>
                  </a:r>
                  <a:r>
                    <a:rPr lang="th-TH" sz="1100" b="1" kern="1200">
                      <a:solidFill>
                        <a:schemeClr val="lt1"/>
                      </a:solidFill>
                      <a:latin typeface="TH SarabunPSK" panose="020B0500040200020003" pitchFamily="34" charset="-34"/>
                      <a:ea typeface="+mn-ea"/>
                      <a:cs typeface="TH SarabunPSK" panose="020B0500040200020003" pitchFamily="34" charset="-34"/>
                    </a:rPr>
                    <a:t>ของแต่ละระดับความรุนแรง และปรับ</a:t>
                  </a:r>
                  <a:r>
                    <a:rPr lang="th-TH" sz="1100" b="1" kern="1200" baseline="0">
                      <a:solidFill>
                        <a:schemeClr val="lt1"/>
                      </a:solidFill>
                      <a:latin typeface="TH SarabunPSK" panose="020B0500040200020003" pitchFamily="34" charset="-34"/>
                      <a:ea typeface="+mn-ea"/>
                      <a:cs typeface="TH SarabunPSK" panose="020B0500040200020003" pitchFamily="34" charset="-34"/>
                    </a:rPr>
                    <a:t> </a:t>
                  </a:r>
                  <a:r>
                    <a:rPr lang="en-US" sz="1100" b="1" kern="1200" baseline="0">
                      <a:solidFill>
                        <a:schemeClr val="lt1"/>
                      </a:solidFill>
                      <a:latin typeface="TH SarabunPSK" panose="020B0500040200020003" pitchFamily="34" charset="-34"/>
                      <a:ea typeface="+mn-ea"/>
                      <a:cs typeface="TH SarabunPSK" panose="020B0500040200020003" pitchFamily="34" charset="-34"/>
                    </a:rPr>
                    <a:t>comorbidity</a:t>
                  </a:r>
                  <a:endParaRPr lang="th-TH" sz="1100" b="1" kern="1200">
                    <a:solidFill>
                      <a:schemeClr val="lt1"/>
                    </a:solidFill>
                    <a:latin typeface="TH SarabunPSK" panose="020B0500040200020003" pitchFamily="34" charset="-34"/>
                    <a:ea typeface="+mn-ea"/>
                    <a:cs typeface="TH SarabunPSK" panose="020B0500040200020003" pitchFamily="34" charset="-34"/>
                  </a:endParaRPr>
                </a:p>
              </xdr:txBody>
            </xdr:sp>
            <xdr:sp macro="" textlink="">
              <xdr:nvSpPr>
                <xdr:cNvPr id="103" name="Rectangle: Rounded Corners 4">
                  <a:extLst>
                    <a:ext uri="{FF2B5EF4-FFF2-40B4-BE49-F238E27FC236}">
                      <a16:creationId xmlns:a16="http://schemas.microsoft.com/office/drawing/2014/main" id="{B8EC1625-B9DA-175D-D555-01E0581D87EC}"/>
                    </a:ext>
                  </a:extLst>
                </xdr:cNvPr>
                <xdr:cNvSpPr txBox="1"/>
              </xdr:nvSpPr>
              <xdr:spPr>
                <a:xfrm>
                  <a:off x="7078520" y="9031551"/>
                  <a:ext cx="1468708" cy="821863"/>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050" b="1" kern="1200" baseline="0">
                      <a:latin typeface="TH SarabunPSK" panose="020B0500040200020003" pitchFamily="34" charset="-34"/>
                      <a:cs typeface="TH SarabunPSK" panose="020B0500040200020003" pitchFamily="34" charset="-34"/>
                    </a:rPr>
                    <a:t>ความชุก โรคตับแข็งและโรคตับเรื้อรังอื่น ๆ จำแนกตามเพศและกลุ่มอายุ</a:t>
                  </a:r>
                  <a:endParaRPr lang="en-US" sz="1050" b="1" kern="1200" baseline="0">
                    <a:latin typeface="TH SarabunPSK" panose="020B0500040200020003" pitchFamily="34" charset="-34"/>
                    <a:cs typeface="TH SarabunPSK" panose="020B0500040200020003" pitchFamily="34" charset="-34"/>
                  </a:endParaRPr>
                </a:p>
              </xdr:txBody>
            </xdr:sp>
            <xdr:cxnSp macro="">
              <xdr:nvCxnSpPr>
                <xdr:cNvPr id="104" name="Connector: Elbow 103">
                  <a:extLst>
                    <a:ext uri="{FF2B5EF4-FFF2-40B4-BE49-F238E27FC236}">
                      <a16:creationId xmlns:a16="http://schemas.microsoft.com/office/drawing/2014/main" id="{2624691A-38C2-DBB9-822C-71C09F0F032E}"/>
                    </a:ext>
                  </a:extLst>
                </xdr:cNvPr>
                <xdr:cNvCxnSpPr>
                  <a:stCxn id="101" idx="5"/>
                  <a:endCxn id="99" idx="2"/>
                </xdr:cNvCxnSpPr>
              </xdr:nvCxnSpPr>
              <xdr:spPr>
                <a:xfrm>
                  <a:off x="11064221" y="9444055"/>
                  <a:ext cx="471805" cy="524847"/>
                </a:xfrm>
                <a:prstGeom prst="bentConnector3">
                  <a:avLst>
                    <a:gd name="adj1" fmla="val 42702"/>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05" name="Connector: Elbow 104">
                  <a:extLst>
                    <a:ext uri="{FF2B5EF4-FFF2-40B4-BE49-F238E27FC236}">
                      <a16:creationId xmlns:a16="http://schemas.microsoft.com/office/drawing/2014/main" id="{593C0FB6-9666-85E1-A0D9-6FB5FFF71B26}"/>
                    </a:ext>
                  </a:extLst>
                </xdr:cNvPr>
                <xdr:cNvCxnSpPr>
                  <a:stCxn id="98" idx="3"/>
                  <a:endCxn id="99" idx="2"/>
                </xdr:cNvCxnSpPr>
              </xdr:nvCxnSpPr>
              <xdr:spPr>
                <a:xfrm flipV="1">
                  <a:off x="10994537" y="9968902"/>
                  <a:ext cx="541488" cy="56297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06" name="Straight Arrow Connector 105">
                  <a:extLst>
                    <a:ext uri="{FF2B5EF4-FFF2-40B4-BE49-F238E27FC236}">
                      <a16:creationId xmlns:a16="http://schemas.microsoft.com/office/drawing/2014/main" id="{29B70AF2-2C8C-40DA-A2E9-60BA7198EA7D}"/>
                    </a:ext>
                  </a:extLst>
                </xdr:cNvPr>
                <xdr:cNvCxnSpPr>
                  <a:stCxn id="99" idx="3"/>
                  <a:endCxn id="102" idx="0"/>
                </xdr:cNvCxnSpPr>
              </xdr:nvCxnSpPr>
              <xdr:spPr>
                <a:xfrm flipH="1">
                  <a:off x="11964399" y="10351309"/>
                  <a:ext cx="709" cy="2828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07" name="Group 106">
                  <a:extLst>
                    <a:ext uri="{FF2B5EF4-FFF2-40B4-BE49-F238E27FC236}">
                      <a16:creationId xmlns:a16="http://schemas.microsoft.com/office/drawing/2014/main" id="{257C614F-B0E0-8080-220F-26BAE81D844D}"/>
                    </a:ext>
                  </a:extLst>
                </xdr:cNvPr>
                <xdr:cNvGrpSpPr/>
              </xdr:nvGrpSpPr>
              <xdr:grpSpPr>
                <a:xfrm>
                  <a:off x="3621700" y="10549264"/>
                  <a:ext cx="5785010" cy="584798"/>
                  <a:chOff x="1774288" y="10719934"/>
                  <a:chExt cx="6093715" cy="453799"/>
                </a:xfrm>
              </xdr:grpSpPr>
              <xdr:sp macro="" textlink="">
                <xdr:nvSpPr>
                  <xdr:cNvPr id="116" name="Rectangle: Rounded Corners 4">
                    <a:extLst>
                      <a:ext uri="{FF2B5EF4-FFF2-40B4-BE49-F238E27FC236}">
                        <a16:creationId xmlns:a16="http://schemas.microsoft.com/office/drawing/2014/main" id="{E639AD31-5C8F-3BA4-1E02-67DAD7C8C936}"/>
                      </a:ext>
                    </a:extLst>
                  </xdr:cNvPr>
                  <xdr:cNvSpPr txBox="1"/>
                </xdr:nvSpPr>
                <xdr:spPr>
                  <a:xfrm>
                    <a:off x="1774288" y="10725837"/>
                    <a:ext cx="1508544" cy="447896"/>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baseline="0">
                        <a:latin typeface="TH SarabunPSK" panose="020B0500040200020003" pitchFamily="34" charset="-34"/>
                        <a:cs typeface="TH SarabunPSK" panose="020B0500040200020003" pitchFamily="34" charset="-34"/>
                      </a:rPr>
                      <a:t>Decompensated cirrhosis of the liver, no anemia</a:t>
                    </a:r>
                  </a:p>
                </xdr:txBody>
              </xdr:sp>
              <xdr:sp macro="" textlink="">
                <xdr:nvSpPr>
                  <xdr:cNvPr id="117" name="Rectangle: Rounded Corners 4">
                    <a:extLst>
                      <a:ext uri="{FF2B5EF4-FFF2-40B4-BE49-F238E27FC236}">
                        <a16:creationId xmlns:a16="http://schemas.microsoft.com/office/drawing/2014/main" id="{30883933-EC50-05F4-9F0A-FBBEFC7B04F2}"/>
                      </a:ext>
                    </a:extLst>
                  </xdr:cNvPr>
                  <xdr:cNvSpPr txBox="1"/>
                </xdr:nvSpPr>
                <xdr:spPr>
                  <a:xfrm>
                    <a:off x="3042109" y="10731738"/>
                    <a:ext cx="1750453" cy="441995"/>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baseline="0">
                        <a:latin typeface="TH SarabunPSK" panose="020B0500040200020003" pitchFamily="34" charset="-34"/>
                        <a:cs typeface="TH SarabunPSK" panose="020B0500040200020003" pitchFamily="34" charset="-34"/>
                      </a:rPr>
                      <a:t>Decompensated cirrhosis of the liver and mild anemia</a:t>
                    </a:r>
                  </a:p>
                </xdr:txBody>
              </xdr:sp>
              <xdr:sp macro="" textlink="">
                <xdr:nvSpPr>
                  <xdr:cNvPr id="118" name="Rectangle: Rounded Corners 4">
                    <a:extLst>
                      <a:ext uri="{FF2B5EF4-FFF2-40B4-BE49-F238E27FC236}">
                        <a16:creationId xmlns:a16="http://schemas.microsoft.com/office/drawing/2014/main" id="{1CEB16BB-9B60-84FF-79B8-5D971612ACE7}"/>
                      </a:ext>
                    </a:extLst>
                  </xdr:cNvPr>
                  <xdr:cNvSpPr txBox="1"/>
                </xdr:nvSpPr>
                <xdr:spPr>
                  <a:xfrm>
                    <a:off x="4473518" y="10731738"/>
                    <a:ext cx="1952833" cy="436094"/>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baseline="0">
                        <a:latin typeface="TH SarabunPSK" panose="020B0500040200020003" pitchFamily="34" charset="-34"/>
                        <a:cs typeface="TH SarabunPSK" panose="020B0500040200020003" pitchFamily="34" charset="-34"/>
                      </a:rPr>
                      <a:t>Decompensate cirrhosis of the liver and moderate anemia</a:t>
                    </a:r>
                  </a:p>
                </xdr:txBody>
              </xdr:sp>
              <xdr:sp macro="" textlink="">
                <xdr:nvSpPr>
                  <xdr:cNvPr id="119" name="Rectangle: Rounded Corners 4">
                    <a:extLst>
                      <a:ext uri="{FF2B5EF4-FFF2-40B4-BE49-F238E27FC236}">
                        <a16:creationId xmlns:a16="http://schemas.microsoft.com/office/drawing/2014/main" id="{C8D8C18B-541D-4C91-D926-1B652D35B097}"/>
                      </a:ext>
                    </a:extLst>
                  </xdr:cNvPr>
                  <xdr:cNvSpPr txBox="1"/>
                </xdr:nvSpPr>
                <xdr:spPr>
                  <a:xfrm>
                    <a:off x="6176750" y="10719934"/>
                    <a:ext cx="1691253" cy="453798"/>
                  </a:xfrm>
                  <a:prstGeom prst="flowChartInputOutpu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050" b="1" kern="1200" baseline="0">
                        <a:latin typeface="TH SarabunPSK" panose="020B0500040200020003" pitchFamily="34" charset="-34"/>
                        <a:cs typeface="TH SarabunPSK" panose="020B0500040200020003" pitchFamily="34" charset="-34"/>
                      </a:rPr>
                      <a:t>Decompensated cirrhosis of the liver and severe anemia</a:t>
                    </a:r>
                  </a:p>
                </xdr:txBody>
              </xdr:sp>
            </xdr:grpSp>
            <xdr:cxnSp macro="">
              <xdr:nvCxnSpPr>
                <xdr:cNvPr id="108" name="Connector: Elbow 107">
                  <a:extLst>
                    <a:ext uri="{FF2B5EF4-FFF2-40B4-BE49-F238E27FC236}">
                      <a16:creationId xmlns:a16="http://schemas.microsoft.com/office/drawing/2014/main" id="{5C784E49-A360-15DC-A595-7B85F5B89A8E}"/>
                    </a:ext>
                  </a:extLst>
                </xdr:cNvPr>
                <xdr:cNvCxnSpPr>
                  <a:stCxn id="97" idx="0"/>
                  <a:endCxn id="116" idx="4"/>
                </xdr:cNvCxnSpPr>
              </xdr:nvCxnSpPr>
              <xdr:spPr>
                <a:xfrm rot="16200000" flipV="1">
                  <a:off x="5164141" y="10307684"/>
                  <a:ext cx="396930" cy="204968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09" name="Connector: Elbow 108">
                  <a:extLst>
                    <a:ext uri="{FF2B5EF4-FFF2-40B4-BE49-F238E27FC236}">
                      <a16:creationId xmlns:a16="http://schemas.microsoft.com/office/drawing/2014/main" id="{3FBAA468-0563-4000-7FC5-E6393D8924AC}"/>
                    </a:ext>
                  </a:extLst>
                </xdr:cNvPr>
                <xdr:cNvCxnSpPr>
                  <a:stCxn id="97" idx="0"/>
                  <a:endCxn id="119" idx="3"/>
                </xdr:cNvCxnSpPr>
              </xdr:nvCxnSpPr>
              <xdr:spPr>
                <a:xfrm rot="5400000" flipH="1" flipV="1">
                  <a:off x="7216943" y="10304570"/>
                  <a:ext cx="396931" cy="205591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10" name="Connector: Elbow 109">
                  <a:extLst>
                    <a:ext uri="{FF2B5EF4-FFF2-40B4-BE49-F238E27FC236}">
                      <a16:creationId xmlns:a16="http://schemas.microsoft.com/office/drawing/2014/main" id="{4B88382B-859C-BF52-DF5B-9268ACD14350}"/>
                    </a:ext>
                  </a:extLst>
                </xdr:cNvPr>
                <xdr:cNvCxnSpPr>
                  <a:stCxn id="97" idx="0"/>
                  <a:endCxn id="118" idx="4"/>
                </xdr:cNvCxnSpPr>
              </xdr:nvCxnSpPr>
              <xdr:spPr>
                <a:xfrm rot="5400000" flipH="1" flipV="1">
                  <a:off x="6547028" y="10966881"/>
                  <a:ext cx="404535" cy="72369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11" name="Connector: Elbow 110">
                  <a:extLst>
                    <a:ext uri="{FF2B5EF4-FFF2-40B4-BE49-F238E27FC236}">
                      <a16:creationId xmlns:a16="http://schemas.microsoft.com/office/drawing/2014/main" id="{3A8F74F5-DD22-2FE0-B04B-02F2458BBE6E}"/>
                    </a:ext>
                  </a:extLst>
                </xdr:cNvPr>
                <xdr:cNvCxnSpPr>
                  <a:stCxn id="97" idx="0"/>
                  <a:endCxn id="117" idx="4"/>
                </xdr:cNvCxnSpPr>
              </xdr:nvCxnSpPr>
              <xdr:spPr>
                <a:xfrm rot="16200000" flipV="1">
                  <a:off x="5823351" y="10966894"/>
                  <a:ext cx="396930" cy="73126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12" name="Rectangle: Rounded Corners 4">
                  <a:extLst>
                    <a:ext uri="{FF2B5EF4-FFF2-40B4-BE49-F238E27FC236}">
                      <a16:creationId xmlns:a16="http://schemas.microsoft.com/office/drawing/2014/main" id="{9CF3AFD0-57FD-5069-EE34-3F84CAE9C0B0}"/>
                    </a:ext>
                  </a:extLst>
                </xdr:cNvPr>
                <xdr:cNvSpPr txBox="1"/>
              </xdr:nvSpPr>
              <xdr:spPr>
                <a:xfrm>
                  <a:off x="10836256" y="11606582"/>
                  <a:ext cx="1964690" cy="824627"/>
                </a:xfrm>
                <a:prstGeom prst="flowChartInputOutput">
                  <a:avLst/>
                </a:prstGeom>
                <a:solidFill>
                  <a:schemeClr val="tx2">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1100" b="1" kern="1200" baseline="0">
                      <a:latin typeface="TH SarabunPSK" panose="020B0500040200020003" pitchFamily="34" charset="-34"/>
                      <a:cs typeface="TH SarabunPSK" panose="020B0500040200020003" pitchFamily="34" charset="-34"/>
                    </a:rPr>
                    <a:t>YLD </a:t>
                  </a:r>
                  <a:r>
                    <a:rPr lang="th-TH" sz="1100" b="1" kern="1200" baseline="0">
                      <a:latin typeface="TH SarabunPSK" panose="020B0500040200020003" pitchFamily="34" charset="-34"/>
                      <a:cs typeface="TH SarabunPSK" panose="020B0500040200020003" pitchFamily="34" charset="-34"/>
                    </a:rPr>
                    <a:t>ของโรคตับแข็งและโรคตับเรื้อรังอื่น ๆ จำแนกตามเพศ และกลุ่มอายุ</a:t>
                  </a:r>
                </a:p>
              </xdr:txBody>
            </xdr:sp>
            <xdr:sp macro="" textlink="">
              <xdr:nvSpPr>
                <xdr:cNvPr id="113" name="Rectangle: Rounded Corners 4">
                  <a:extLst>
                    <a:ext uri="{FF2B5EF4-FFF2-40B4-BE49-F238E27FC236}">
                      <a16:creationId xmlns:a16="http://schemas.microsoft.com/office/drawing/2014/main" id="{85808288-45F3-3AA9-4176-60EE36DB146E}"/>
                    </a:ext>
                  </a:extLst>
                </xdr:cNvPr>
                <xdr:cNvSpPr txBox="1"/>
              </xdr:nvSpPr>
              <xdr:spPr>
                <a:xfrm>
                  <a:off x="6868538" y="10309242"/>
                  <a:ext cx="1546945" cy="250610"/>
                </a:xfrm>
                <a:prstGeom prst="roundRect">
                  <a:avLst/>
                </a:prstGeom>
                <a:no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th-TH" sz="1400" b="1" kern="1200">
                      <a:solidFill>
                        <a:schemeClr val="tx1"/>
                      </a:solidFill>
                      <a:latin typeface="+mn-lt"/>
                      <a:cs typeface="TH SarabunPSK" panose="020B0500040200020003" pitchFamily="34" charset="-34"/>
                    </a:rPr>
                    <a:t>ระดับความรุนแรงของโรค</a:t>
                  </a:r>
                </a:p>
              </xdr:txBody>
            </xdr:sp>
            <xdr:cxnSp macro="">
              <xdr:nvCxnSpPr>
                <xdr:cNvPr id="114" name="Straight Arrow Connector 113">
                  <a:extLst>
                    <a:ext uri="{FF2B5EF4-FFF2-40B4-BE49-F238E27FC236}">
                      <a16:creationId xmlns:a16="http://schemas.microsoft.com/office/drawing/2014/main" id="{6AF47F85-0BE6-BBBB-75C0-3DD307C24542}"/>
                    </a:ext>
                  </a:extLst>
                </xdr:cNvPr>
                <xdr:cNvCxnSpPr>
                  <a:stCxn id="103" idx="5"/>
                  <a:endCxn id="101" idx="2"/>
                </xdr:cNvCxnSpPr>
              </xdr:nvCxnSpPr>
              <xdr:spPr>
                <a:xfrm>
                  <a:off x="8400357" y="9442483"/>
                  <a:ext cx="1374051" cy="1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15" name="Connector: Elbow 114">
                  <a:extLst>
                    <a:ext uri="{FF2B5EF4-FFF2-40B4-BE49-F238E27FC236}">
                      <a16:creationId xmlns:a16="http://schemas.microsoft.com/office/drawing/2014/main" id="{2683AAF4-63D3-A813-2F92-124C60A6BEE0}"/>
                    </a:ext>
                  </a:extLst>
                </xdr:cNvPr>
                <xdr:cNvCxnSpPr>
                  <a:stCxn id="95" idx="3"/>
                  <a:endCxn id="101" idx="2"/>
                </xdr:cNvCxnSpPr>
              </xdr:nvCxnSpPr>
              <xdr:spPr>
                <a:xfrm flipV="1">
                  <a:off x="9426126" y="9444054"/>
                  <a:ext cx="348282" cy="183897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94" name="Straight Arrow Connector 93">
                <a:extLst>
                  <a:ext uri="{FF2B5EF4-FFF2-40B4-BE49-F238E27FC236}">
                    <a16:creationId xmlns:a16="http://schemas.microsoft.com/office/drawing/2014/main" id="{A41A9F94-D976-10DF-512B-85F5CB2D0250}"/>
                  </a:ext>
                </a:extLst>
              </xdr:cNvPr>
              <xdr:cNvCxnSpPr/>
            </xdr:nvCxnSpPr>
            <xdr:spPr>
              <a:xfrm flipV="1">
                <a:off x="6686049" y="9340799"/>
                <a:ext cx="254030" cy="29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sp macro="" textlink="">
        <xdr:nvSpPr>
          <xdr:cNvPr id="139" name="Rectangle: Rounded Corners 4">
            <a:extLst>
              <a:ext uri="{FF2B5EF4-FFF2-40B4-BE49-F238E27FC236}">
                <a16:creationId xmlns:a16="http://schemas.microsoft.com/office/drawing/2014/main" id="{3339F9E5-FFA8-4622-AA3B-E8414EFE37C8}"/>
              </a:ext>
            </a:extLst>
          </xdr:cNvPr>
          <xdr:cNvSpPr txBox="1"/>
        </xdr:nvSpPr>
        <xdr:spPr>
          <a:xfrm>
            <a:off x="16021682" y="11189780"/>
            <a:ext cx="1149693" cy="861409"/>
          </a:xfrm>
          <a:prstGeom prst="roundRect">
            <a:avLst/>
          </a:prstGeom>
          <a:solidFill>
            <a:schemeClr val="accent1">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3175" tIns="3175" rIns="3175" bIns="3175" numCol="1" spcCol="1270" anchor="ctr" anchorCtr="0">
            <a:noAutofit/>
          </a:bodyPr>
          <a:lstStyle/>
          <a:p>
            <a:r>
              <a:rPr lang="en-US" sz="1200" b="1">
                <a:solidFill>
                  <a:schemeClr val="lt1"/>
                </a:solidFill>
                <a:effectLst/>
                <a:latin typeface="TH SarabunPSK" panose="020B0500040200020003" pitchFamily="34" charset="-34"/>
                <a:ea typeface="+mn-ea"/>
                <a:cs typeface="TH SarabunPSK" panose="020B0500040200020003" pitchFamily="34" charset="-34"/>
              </a:rPr>
              <a:t>Integrate </a:t>
            </a:r>
            <a:r>
              <a:rPr lang="th-TH" sz="1200" b="1">
                <a:solidFill>
                  <a:schemeClr val="lt1"/>
                </a:solidFill>
                <a:effectLst/>
                <a:latin typeface="TH SarabunPSK" panose="020B0500040200020003" pitchFamily="34" charset="-34"/>
                <a:ea typeface="+mn-ea"/>
                <a:cs typeface="TH SarabunPSK" panose="020B0500040200020003" pitchFamily="34" charset="-34"/>
              </a:rPr>
              <a:t>ข้อมูลโดยใช้ </a:t>
            </a:r>
            <a:r>
              <a:rPr lang="en-US" sz="1200" b="1">
                <a:solidFill>
                  <a:schemeClr val="lt1"/>
                </a:solidFill>
                <a:effectLst/>
                <a:latin typeface="TH SarabunPSK" panose="020B0500040200020003" pitchFamily="34" charset="-34"/>
                <a:ea typeface="+mn-ea"/>
                <a:cs typeface="TH SarabunPSK" panose="020B0500040200020003" pitchFamily="34" charset="-34"/>
              </a:rPr>
              <a:t>Bayesian Approach</a:t>
            </a:r>
            <a:r>
              <a:rPr lang="th-TH" sz="1200" b="1">
                <a:solidFill>
                  <a:schemeClr val="lt1"/>
                </a:solidFill>
                <a:effectLst/>
                <a:latin typeface="TH SarabunPSK" panose="020B0500040200020003" pitchFamily="34" charset="-34"/>
                <a:ea typeface="+mn-ea"/>
                <a:cs typeface="TH SarabunPSK" panose="020B0500040200020003" pitchFamily="34" charset="-34"/>
              </a:rPr>
              <a:t> เพื่อประมาณค่าความชุก</a:t>
            </a:r>
            <a:r>
              <a:rPr lang="th-TH" sz="1200" b="1" baseline="0">
                <a:solidFill>
                  <a:schemeClr val="lt1"/>
                </a:solidFill>
                <a:effectLst/>
                <a:latin typeface="TH SarabunPSK" panose="020B0500040200020003" pitchFamily="34" charset="-34"/>
                <a:ea typeface="+mn-ea"/>
                <a:cs typeface="TH SarabunPSK" panose="020B0500040200020003" pitchFamily="34" charset="-34"/>
              </a:rPr>
              <a:t> </a:t>
            </a:r>
            <a:endParaRPr lang="en-US" sz="1400">
              <a:effectLst/>
              <a:latin typeface="TH SarabunPSK" panose="020B0500040200020003" pitchFamily="34" charset="-34"/>
              <a:cs typeface="TH SarabunPSK" panose="020B0500040200020003" pitchFamily="34" charset="-34"/>
            </a:endParaRPr>
          </a:p>
        </xdr:txBody>
      </xdr:sp>
      <xdr:sp macro="" textlink="">
        <xdr:nvSpPr>
          <xdr:cNvPr id="140" name="Shape 17">
            <a:extLst>
              <a:ext uri="{FF2B5EF4-FFF2-40B4-BE49-F238E27FC236}">
                <a16:creationId xmlns:a16="http://schemas.microsoft.com/office/drawing/2014/main" id="{5946A336-E424-41E7-A325-959645DD253B}"/>
              </a:ext>
            </a:extLst>
          </xdr:cNvPr>
          <xdr:cNvSpPr/>
        </xdr:nvSpPr>
        <xdr:spPr>
          <a:xfrm>
            <a:off x="13839888" y="10669868"/>
            <a:ext cx="2005361" cy="968764"/>
          </a:xfrm>
          <a:prstGeom prst="flowChartTerminator">
            <a:avLst/>
          </a:prstGeom>
          <a:solidFill>
            <a:srgbClr val="D5DBE5"/>
          </a:solidFill>
          <a:ln>
            <a:noFill/>
          </a:ln>
        </xdr:spPr>
        <xdr:txBody>
          <a:bodyPr spcFirstLastPara="1" wrap="square" lIns="3175" tIns="3175" rIns="3175" bIns="3175" anchor="ctr" anchorCtr="0">
            <a:noAutofit/>
          </a:bodyPr>
          <a:lstStyle/>
          <a:p>
            <a:pPr marL="0" lvl="0" indent="0" algn="l" rtl="0">
              <a:spcBef>
                <a:spcPts val="0"/>
              </a:spcBef>
              <a:spcAft>
                <a:spcPts val="0"/>
              </a:spcAft>
              <a:buNone/>
            </a:pPr>
            <a:r>
              <a:rPr lang="en-US" sz="1200" b="1" i="0">
                <a:solidFill>
                  <a:srgbClr val="000000"/>
                </a:solidFill>
                <a:latin typeface="TH SarabunPSK" panose="020B0500040200020003" pitchFamily="34" charset="-34"/>
                <a:ea typeface="Calibri"/>
                <a:cs typeface="TH SarabunPSK" panose="020B0500040200020003" pitchFamily="34" charset="-34"/>
                <a:sym typeface="Calibri"/>
              </a:rPr>
              <a:t>   </a:t>
            </a:r>
            <a:r>
              <a:rPr lang="en-US" sz="1400" b="1" i="0">
                <a:solidFill>
                  <a:srgbClr val="000000"/>
                </a:solidFill>
                <a:latin typeface="TH SarabunPSK" panose="020B0500040200020003" pitchFamily="34" charset="-34"/>
                <a:ea typeface="Calibri"/>
                <a:cs typeface="TH SarabunPSK" panose="020B0500040200020003" pitchFamily="34" charset="-34"/>
                <a:sym typeface="Calibri"/>
              </a:rPr>
              <a:t>ข้อมูลการรักษาพยาบาล</a:t>
            </a:r>
            <a:endParaRPr sz="1050">
              <a:solidFill>
                <a:srgbClr val="000000"/>
              </a:solidFill>
              <a:latin typeface="TH SarabunPSK" panose="020B0500040200020003" pitchFamily="34" charset="-34"/>
              <a:ea typeface="Calibri"/>
              <a:cs typeface="TH SarabunPSK" panose="020B0500040200020003" pitchFamily="34" charset="-34"/>
              <a:sym typeface="Calibri"/>
            </a:endParaRPr>
          </a:p>
          <a:p>
            <a:pPr marL="0" lvl="0" indent="0" algn="l" rtl="0">
              <a:spcBef>
                <a:spcPts val="0"/>
              </a:spcBef>
              <a:spcAft>
                <a:spcPts val="0"/>
              </a:spcAft>
              <a:buNone/>
            </a:pPr>
            <a:r>
              <a:rPr lang="en-US" sz="1050" b="0" i="0">
                <a:solidFill>
                  <a:srgbClr val="000000"/>
                </a:solidFill>
                <a:latin typeface="TH SarabunPSK" panose="020B0500040200020003" pitchFamily="34" charset="-34"/>
                <a:ea typeface="Calibri"/>
                <a:cs typeface="TH SarabunPSK" panose="020B0500040200020003" pitchFamily="34" charset="-34"/>
                <a:sym typeface="Calibri"/>
              </a:rPr>
              <a:t>    - </a:t>
            </a:r>
            <a:r>
              <a:rPr lang="en-US" sz="1000" b="0" i="0">
                <a:solidFill>
                  <a:srgbClr val="000000"/>
                </a:solidFill>
                <a:latin typeface="TH SarabunPSK" panose="020B0500040200020003" pitchFamily="34" charset="-34"/>
                <a:ea typeface="Calibri"/>
                <a:cs typeface="TH SarabunPSK" panose="020B0500040200020003" pitchFamily="34" charset="-34"/>
                <a:sym typeface="Calibri"/>
              </a:rPr>
              <a:t>สิทธิหลักประกันสุขภาพ 30 บาท(IP/OP)</a:t>
            </a:r>
            <a:endParaRPr sz="1000">
              <a:solidFill>
                <a:srgbClr val="000000"/>
              </a:solidFill>
              <a:latin typeface="TH SarabunPSK" panose="020B0500040200020003" pitchFamily="34" charset="-34"/>
              <a:ea typeface="Calibri"/>
              <a:cs typeface="TH SarabunPSK" panose="020B0500040200020003" pitchFamily="34" charset="-34"/>
              <a:sym typeface="Calibri"/>
            </a:endParaRPr>
          </a:p>
          <a:p>
            <a:pPr marL="0" lvl="0" indent="0" algn="l" rtl="0">
              <a:spcBef>
                <a:spcPts val="0"/>
              </a:spcBef>
              <a:spcAft>
                <a:spcPts val="0"/>
              </a:spcAft>
              <a:buNone/>
            </a:pPr>
            <a:r>
              <a:rPr lang="en-US" sz="1000" b="0" i="0">
                <a:solidFill>
                  <a:srgbClr val="000000"/>
                </a:solidFill>
                <a:latin typeface="TH SarabunPSK" panose="020B0500040200020003" pitchFamily="34" charset="-34"/>
                <a:ea typeface="Calibri"/>
                <a:cs typeface="TH SarabunPSK" panose="020B0500040200020003" pitchFamily="34" charset="-34"/>
                <a:sym typeface="Calibri"/>
              </a:rPr>
              <a:t>     - สิทธิประกันสังคม (IP)</a:t>
            </a:r>
            <a:endParaRPr sz="1000">
              <a:solidFill>
                <a:srgbClr val="000000"/>
              </a:solidFill>
              <a:latin typeface="TH SarabunPSK" panose="020B0500040200020003" pitchFamily="34" charset="-34"/>
              <a:ea typeface="Calibri"/>
              <a:cs typeface="TH SarabunPSK" panose="020B0500040200020003" pitchFamily="34" charset="-34"/>
              <a:sym typeface="Calibri"/>
            </a:endParaRPr>
          </a:p>
          <a:p>
            <a:pPr marL="0" lvl="0" indent="0" algn="l" rtl="0">
              <a:spcBef>
                <a:spcPts val="0"/>
              </a:spcBef>
              <a:spcAft>
                <a:spcPts val="0"/>
              </a:spcAft>
              <a:buNone/>
            </a:pPr>
            <a:r>
              <a:rPr lang="en-US" sz="1000" b="0" i="0">
                <a:solidFill>
                  <a:srgbClr val="000000"/>
                </a:solidFill>
                <a:latin typeface="TH SarabunPSK" panose="020B0500040200020003" pitchFamily="34" charset="-34"/>
                <a:ea typeface="Calibri"/>
                <a:cs typeface="TH SarabunPSK" panose="020B0500040200020003" pitchFamily="34" charset="-34"/>
                <a:sym typeface="Calibri"/>
              </a:rPr>
              <a:t>     - สิทธิข้าราชการ (IP)</a:t>
            </a:r>
            <a:endParaRPr sz="1000">
              <a:solidFill>
                <a:srgbClr val="000000"/>
              </a:solidFill>
              <a:latin typeface="TH SarabunPSK" panose="020B0500040200020003" pitchFamily="34" charset="-34"/>
              <a:ea typeface="Calibri"/>
              <a:cs typeface="TH SarabunPSK" panose="020B0500040200020003" pitchFamily="34" charset="-34"/>
              <a:sym typeface="Calibri"/>
            </a:endParaRPr>
          </a:p>
        </xdr:txBody>
      </xdr:sp>
      <xdr:sp macro="" textlink="">
        <xdr:nvSpPr>
          <xdr:cNvPr id="141" name="Shape 17">
            <a:extLst>
              <a:ext uri="{FF2B5EF4-FFF2-40B4-BE49-F238E27FC236}">
                <a16:creationId xmlns:a16="http://schemas.microsoft.com/office/drawing/2014/main" id="{5759F3F1-1D9B-4B08-911B-C36DC6477637}"/>
              </a:ext>
            </a:extLst>
          </xdr:cNvPr>
          <xdr:cNvSpPr/>
        </xdr:nvSpPr>
        <xdr:spPr>
          <a:xfrm>
            <a:off x="13848837" y="11706143"/>
            <a:ext cx="2005361" cy="685695"/>
          </a:xfrm>
          <a:prstGeom prst="flowChartTerminator">
            <a:avLst/>
          </a:prstGeom>
          <a:solidFill>
            <a:srgbClr val="D5DBE5"/>
          </a:solidFill>
          <a:ln>
            <a:noFill/>
          </a:ln>
        </xdr:spPr>
        <xdr:txBody>
          <a:bodyPr spcFirstLastPara="1" wrap="square" lIns="3175" tIns="3175" rIns="3175" bIns="3175" anchor="ctr" anchorCtr="0">
            <a:noAutofit/>
          </a:bodyPr>
          <a:lstStyle/>
          <a:p>
            <a:pPr marL="0" lvl="0" indent="0" algn="l" rtl="0">
              <a:spcBef>
                <a:spcPts val="0"/>
              </a:spcBef>
              <a:spcAft>
                <a:spcPts val="0"/>
              </a:spcAft>
              <a:buNone/>
            </a:pPr>
            <a:r>
              <a:rPr lang="en-US" sz="1200" b="1" i="0">
                <a:solidFill>
                  <a:srgbClr val="000000"/>
                </a:solidFill>
                <a:latin typeface="TH SarabunPSK" panose="020B0500040200020003" pitchFamily="34" charset="-34"/>
                <a:ea typeface="Calibri"/>
                <a:cs typeface="TH SarabunPSK" panose="020B0500040200020003" pitchFamily="34" charset="-34"/>
                <a:sym typeface="Calibri"/>
              </a:rPr>
              <a:t>   </a:t>
            </a:r>
            <a:r>
              <a:rPr lang="en-US" sz="1400" b="1" i="0">
                <a:solidFill>
                  <a:srgbClr val="000000"/>
                </a:solidFill>
                <a:latin typeface="TH SarabunPSK" panose="020B0500040200020003" pitchFamily="34" charset="-34"/>
                <a:ea typeface="Calibri"/>
                <a:cs typeface="TH SarabunPSK" panose="020B0500040200020003" pitchFamily="34" charset="-34"/>
                <a:sym typeface="Calibri"/>
              </a:rPr>
              <a:t>ข้อมูล</a:t>
            </a:r>
            <a:r>
              <a:rPr lang="th-TH" sz="1400" b="1" i="0">
                <a:solidFill>
                  <a:srgbClr val="000000"/>
                </a:solidFill>
                <a:latin typeface="TH SarabunPSK" panose="020B0500040200020003" pitchFamily="34" charset="-34"/>
                <a:ea typeface="Calibri"/>
                <a:cs typeface="TH SarabunPSK" panose="020B0500040200020003" pitchFamily="34" charset="-34"/>
                <a:sym typeface="Calibri"/>
              </a:rPr>
              <a:t>จากการทบทวนวรรณกรรม</a:t>
            </a:r>
            <a:endParaRPr sz="1000">
              <a:solidFill>
                <a:srgbClr val="000000"/>
              </a:solidFill>
              <a:latin typeface="TH SarabunPSK" panose="020B0500040200020003" pitchFamily="34" charset="-34"/>
              <a:ea typeface="Calibri"/>
              <a:cs typeface="TH SarabunPSK" panose="020B0500040200020003" pitchFamily="34" charset="-34"/>
              <a:sym typeface="Calibri"/>
            </a:endParaRPr>
          </a:p>
        </xdr:txBody>
      </xdr:sp>
      <xdr:cxnSp macro="">
        <xdr:nvCxnSpPr>
          <xdr:cNvPr id="142" name="Connector: Elbow 141">
            <a:extLst>
              <a:ext uri="{FF2B5EF4-FFF2-40B4-BE49-F238E27FC236}">
                <a16:creationId xmlns:a16="http://schemas.microsoft.com/office/drawing/2014/main" id="{68556E56-B387-484D-8445-6176A5916BC2}"/>
              </a:ext>
            </a:extLst>
          </xdr:cNvPr>
          <xdr:cNvCxnSpPr/>
        </xdr:nvCxnSpPr>
        <xdr:spPr>
          <a:xfrm>
            <a:off x="15802244" y="11204053"/>
            <a:ext cx="191306" cy="56620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43" name="Connector: Elbow 142">
            <a:extLst>
              <a:ext uri="{FF2B5EF4-FFF2-40B4-BE49-F238E27FC236}">
                <a16:creationId xmlns:a16="http://schemas.microsoft.com/office/drawing/2014/main" id="{199886C0-8C83-4BD1-8158-71289C754BED}"/>
              </a:ext>
            </a:extLst>
          </xdr:cNvPr>
          <xdr:cNvCxnSpPr/>
        </xdr:nvCxnSpPr>
        <xdr:spPr>
          <a:xfrm flipV="1">
            <a:off x="15791330" y="11780954"/>
            <a:ext cx="193273" cy="52849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96</xdr:row>
      <xdr:rowOff>0</xdr:rowOff>
    </xdr:from>
    <xdr:to>
      <xdr:col>12</xdr:col>
      <xdr:colOff>0</xdr:colOff>
      <xdr:row>110</xdr:row>
      <xdr:rowOff>120650</xdr:rowOff>
    </xdr:to>
    <xdr:graphicFrame macro="">
      <xdr:nvGraphicFramePr>
        <xdr:cNvPr id="2" name="Chart 1">
          <a:extLst>
            <a:ext uri="{FF2B5EF4-FFF2-40B4-BE49-F238E27FC236}">
              <a16:creationId xmlns:a16="http://schemas.microsoft.com/office/drawing/2014/main" id="{71CAE86E-583B-4BE3-A17F-3A6AAAB516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124</xdr:row>
      <xdr:rowOff>0</xdr:rowOff>
    </xdr:from>
    <xdr:to>
      <xdr:col>12</xdr:col>
      <xdr:colOff>0</xdr:colOff>
      <xdr:row>124</xdr:row>
      <xdr:rowOff>0</xdr:rowOff>
    </xdr:to>
    <xdr:graphicFrame macro="">
      <xdr:nvGraphicFramePr>
        <xdr:cNvPr id="3" name="Chart 2">
          <a:extLst>
            <a:ext uri="{FF2B5EF4-FFF2-40B4-BE49-F238E27FC236}">
              <a16:creationId xmlns:a16="http://schemas.microsoft.com/office/drawing/2014/main" id="{86A04E70-C8ED-4BB2-9215-D6FED4CDF9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18</xdr:row>
      <xdr:rowOff>3175</xdr:rowOff>
    </xdr:from>
    <xdr:to>
      <xdr:col>11</xdr:col>
      <xdr:colOff>654050</xdr:colOff>
      <xdr:row>28</xdr:row>
      <xdr:rowOff>38112</xdr:rowOff>
    </xdr:to>
    <xdr:sp macro="" textlink="">
      <xdr:nvSpPr>
        <xdr:cNvPr id="4" name="Text Box 3">
          <a:extLst>
            <a:ext uri="{FF2B5EF4-FFF2-40B4-BE49-F238E27FC236}">
              <a16:creationId xmlns:a16="http://schemas.microsoft.com/office/drawing/2014/main" id="{09708445-3259-4006-B072-8C73183C2A43}"/>
            </a:ext>
          </a:extLst>
        </xdr:cNvPr>
        <xdr:cNvSpPr txBox="1">
          <a:spLocks noChangeArrowheads="1"/>
        </xdr:cNvSpPr>
      </xdr:nvSpPr>
      <xdr:spPr bwMode="auto">
        <a:xfrm>
          <a:off x="1346200" y="2892425"/>
          <a:ext cx="7937500" cy="162878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strike="noStrike">
              <a:solidFill>
                <a:sysClr val="windowText" lastClr="000000"/>
              </a:solidFill>
              <a:latin typeface="Arial"/>
              <a:cs typeface="Arial"/>
            </a:rPr>
            <a:t> YLDs are estimated for schizophrenia using (i) Prevalence of psychosis from the Thailand Mental Health Survey (Item 5), 2003 adjusted upwards for hospitalized cases from the DRG dataset for the same period (Item 6). To translate prevalence of psychosis to schizophrenia we utilise the % of psychotic cases with schizophrenia from the Australian Low Prevalence Survey; (ii) A remmision of 1.5% is assumed based on median annualized remission rate reported in several longitudinal natural history studies (Harding et al 1987, Ciompi 1980, Helgason 1990, Harrison et al 2001, Huber 1980).  (iii) Relative risks of mortality are derived from the 2003 Australian Burden of Disease study. (iv) Distribution of severity from WHO 10 country study; assume untreated is 37%, treated 63% (WHO 10 country study – 37% “worse”, 63% “better”)</a:t>
          </a:r>
        </a:p>
        <a:p>
          <a:pPr algn="l" rtl="0">
            <a:defRPr sz="1000"/>
          </a:pPr>
          <a:endParaRPr lang="en-US" sz="1000" b="0" i="0" strike="noStrike">
            <a:solidFill>
              <a:sysClr val="windowText" lastClr="000000"/>
            </a:solidFill>
            <a:latin typeface="Arial"/>
            <a:cs typeface="Arial"/>
          </a:endParaRPr>
        </a:p>
        <a:p>
          <a:pPr algn="l" rtl="0">
            <a:defRPr sz="1000"/>
          </a:pPr>
          <a:endParaRPr lang="en-US" sz="1000" b="0" i="0" strike="noStrike">
            <a:solidFill>
              <a:sysClr val="windowText" lastClr="000000"/>
            </a:solidFill>
            <a:latin typeface="Arial"/>
            <a:cs typeface="Arial"/>
          </a:endParaRPr>
        </a:p>
      </xdr:txBody>
    </xdr:sp>
    <xdr:clientData/>
  </xdr:twoCellAnchor>
  <xdr:twoCellAnchor>
    <xdr:from>
      <xdr:col>10</xdr:col>
      <xdr:colOff>546100</xdr:colOff>
      <xdr:row>52</xdr:row>
      <xdr:rowOff>0</xdr:rowOff>
    </xdr:from>
    <xdr:to>
      <xdr:col>16</xdr:col>
      <xdr:colOff>311150</xdr:colOff>
      <xdr:row>52</xdr:row>
      <xdr:rowOff>0</xdr:rowOff>
    </xdr:to>
    <xdr:graphicFrame macro="">
      <xdr:nvGraphicFramePr>
        <xdr:cNvPr id="5" name="Chart 5">
          <a:extLst>
            <a:ext uri="{FF2B5EF4-FFF2-40B4-BE49-F238E27FC236}">
              <a16:creationId xmlns:a16="http://schemas.microsoft.com/office/drawing/2014/main" id="{ADB3D909-2D25-44A5-8A98-583901518E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31750</xdr:colOff>
      <xdr:row>52</xdr:row>
      <xdr:rowOff>0</xdr:rowOff>
    </xdr:from>
    <xdr:to>
      <xdr:col>18</xdr:col>
      <xdr:colOff>171450</xdr:colOff>
      <xdr:row>52</xdr:row>
      <xdr:rowOff>0</xdr:rowOff>
    </xdr:to>
    <xdr:graphicFrame macro="">
      <xdr:nvGraphicFramePr>
        <xdr:cNvPr id="6" name="Chart 7">
          <a:extLst>
            <a:ext uri="{FF2B5EF4-FFF2-40B4-BE49-F238E27FC236}">
              <a16:creationId xmlns:a16="http://schemas.microsoft.com/office/drawing/2014/main" id="{AEFBC6E3-5C77-4199-9149-74A3AED85C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120650</xdr:colOff>
      <xdr:row>32</xdr:row>
      <xdr:rowOff>47625</xdr:rowOff>
    </xdr:from>
    <xdr:to>
      <xdr:col>20</xdr:col>
      <xdr:colOff>9543</xdr:colOff>
      <xdr:row>39</xdr:row>
      <xdr:rowOff>79375</xdr:rowOff>
    </xdr:to>
    <xdr:sp macro="" textlink="">
      <xdr:nvSpPr>
        <xdr:cNvPr id="7" name="AutoShape 23">
          <a:extLst>
            <a:ext uri="{FF2B5EF4-FFF2-40B4-BE49-F238E27FC236}">
              <a16:creationId xmlns:a16="http://schemas.microsoft.com/office/drawing/2014/main" id="{8421EA59-B500-41DA-AF60-0040E95067BE}"/>
            </a:ext>
          </a:extLst>
        </xdr:cNvPr>
        <xdr:cNvSpPr>
          <a:spLocks noChangeArrowheads="1"/>
        </xdr:cNvSpPr>
      </xdr:nvSpPr>
      <xdr:spPr bwMode="auto">
        <a:xfrm>
          <a:off x="15468600" y="5165725"/>
          <a:ext cx="1114443" cy="1187450"/>
        </a:xfrm>
        <a:prstGeom prst="rightArrow">
          <a:avLst>
            <a:gd name="adj1" fmla="val 50000"/>
            <a:gd name="adj2" fmla="val 25000"/>
          </a:avLst>
        </a:prstGeom>
        <a:solidFill>
          <a:srgbClr val="FFFFFF"/>
        </a:solidFill>
        <a:ln w="9525">
          <a:solidFill>
            <a:srgbClr val="808080"/>
          </a:solidFill>
          <a:miter lim="800000"/>
          <a:headEnd/>
          <a:tailEnd/>
        </a:ln>
      </xdr:spPr>
      <xdr:txBody>
        <a:bodyPr vertOverflow="clip" wrap="square" lIns="27432" tIns="22860" rIns="0" bIns="0" anchor="t" upright="1"/>
        <a:lstStyle/>
        <a:p>
          <a:pPr algn="l" rtl="1">
            <a:defRPr sz="1000"/>
          </a:pPr>
          <a:r>
            <a:rPr lang="th-TH" sz="800" b="0" i="0" strike="noStrike">
              <a:solidFill>
                <a:srgbClr val="808080"/>
              </a:solidFill>
              <a:latin typeface="Arial"/>
            </a:rPr>
            <a:t>ปรับ </a:t>
          </a:r>
          <a:r>
            <a:rPr lang="en-US" sz="800" b="0" i="0" strike="noStrike">
              <a:solidFill>
                <a:srgbClr val="808080"/>
              </a:solidFill>
              <a:latin typeface="Arial"/>
              <a:cs typeface="Arial"/>
            </a:rPr>
            <a:t>prevalence  rate </a:t>
          </a:r>
          <a:r>
            <a:rPr lang="th-TH" sz="800" b="0" i="0" strike="noStrike">
              <a:solidFill>
                <a:srgbClr val="808080"/>
              </a:solidFill>
              <a:latin typeface="Arial"/>
            </a:rPr>
            <a:t>เพื่อให้สัดส่วนของ </a:t>
          </a:r>
          <a:r>
            <a:rPr lang="en-US" sz="800" b="0" i="0" strike="noStrike">
              <a:solidFill>
                <a:srgbClr val="808080"/>
              </a:solidFill>
              <a:latin typeface="Arial"/>
              <a:cs typeface="Arial"/>
            </a:rPr>
            <a:t>M:F </a:t>
          </a:r>
          <a:r>
            <a:rPr lang="th-TH" sz="800" b="0" i="0" strike="noStrike">
              <a:solidFill>
                <a:srgbClr val="808080"/>
              </a:solidFill>
              <a:latin typeface="Arial"/>
            </a:rPr>
            <a:t>สอดคล้องกับความเป็นจริง</a:t>
          </a:r>
        </a:p>
      </xdr:txBody>
    </xdr:sp>
    <xdr:clientData/>
  </xdr:twoCellAnchor>
  <xdr:twoCellAnchor>
    <xdr:from>
      <xdr:col>0</xdr:col>
      <xdr:colOff>1323975</xdr:colOff>
      <xdr:row>19</xdr:row>
      <xdr:rowOff>117475</xdr:rowOff>
    </xdr:from>
    <xdr:to>
      <xdr:col>11</xdr:col>
      <xdr:colOff>634987</xdr:colOff>
      <xdr:row>29</xdr:row>
      <xdr:rowOff>152412</xdr:rowOff>
    </xdr:to>
    <xdr:sp macro="" textlink="">
      <xdr:nvSpPr>
        <xdr:cNvPr id="8" name="Text Box 3">
          <a:extLst>
            <a:ext uri="{FF2B5EF4-FFF2-40B4-BE49-F238E27FC236}">
              <a16:creationId xmlns:a16="http://schemas.microsoft.com/office/drawing/2014/main" id="{7CE6953F-CACC-4C61-9202-FB15B1F808F6}"/>
            </a:ext>
          </a:extLst>
        </xdr:cNvPr>
        <xdr:cNvSpPr txBox="1">
          <a:spLocks noChangeArrowheads="1"/>
        </xdr:cNvSpPr>
      </xdr:nvSpPr>
      <xdr:spPr bwMode="auto">
        <a:xfrm>
          <a:off x="1323975" y="3165475"/>
          <a:ext cx="7940662" cy="1628787"/>
        </a:xfrm>
        <a:prstGeom prst="rect">
          <a:avLst/>
        </a:prstGeom>
        <a:solidFill>
          <a:schemeClr val="accent6">
            <a:lumMod val="20000"/>
            <a:lumOff val="80000"/>
          </a:schemeClr>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strike="noStrike">
              <a:solidFill>
                <a:sysClr val="windowText" lastClr="000000"/>
              </a:solidFill>
              <a:latin typeface="Arial"/>
              <a:cs typeface="Arial"/>
            </a:rPr>
            <a:t> YLDs are estimated for schizophrenia using (i) Prevalence of psychosis from the Thailand Mental Health Survey (Item 5), 2008 adjusted upwards for hospitalized cases from the IP 2009 (Item 6). To translate prevalence of psychosis to schizophrenia we utilise the % of psychotic cases with schizophrenia from the Australian Low Prevalence Survey; (ii) A remmision of 1.5% is assumed based on median annualized remission rate reported in several longitudinal natural history studies (Harding et al 1987, Ciompi 1980, Helgason 1990, Harrison et al 2001, Huber 1980).  (iii) Relative risks of mortality are derived from the 2003 Australian Burden of Disease study. (iv) Distribution of severity from WHO 10 country study; assume untreated is 37%, treated 63% (WHO 10 country study – 37% “worse”, 63% “better”)</a:t>
          </a:r>
        </a:p>
        <a:p>
          <a:pPr algn="l" rtl="0">
            <a:defRPr sz="1000"/>
          </a:pPr>
          <a:endParaRPr lang="en-US" sz="1000" b="0" i="0" strike="noStrike">
            <a:solidFill>
              <a:sysClr val="windowText" lastClr="000000"/>
            </a:solidFill>
            <a:latin typeface="Arial"/>
            <a:cs typeface="Arial"/>
          </a:endParaRPr>
        </a:p>
        <a:p>
          <a:pPr algn="l" rtl="0">
            <a:defRPr sz="1000"/>
          </a:pPr>
          <a:endParaRPr lang="en-US" sz="1000" b="0" i="0" strike="noStrike">
            <a:solidFill>
              <a:sysClr val="windowText" lastClr="000000"/>
            </a:solidFill>
            <a:latin typeface="Arial"/>
            <a:cs typeface="Arial"/>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735DE-CC46-4C63-96F8-5F6AC79B788B}">
  <sheetPr>
    <tabColor rgb="FFFF0000"/>
  </sheetPr>
  <dimension ref="A1:F33"/>
  <sheetViews>
    <sheetView topLeftCell="A6" zoomScale="56" zoomScaleNormal="56" workbookViewId="0">
      <selection activeCell="B5" sqref="B5"/>
    </sheetView>
  </sheetViews>
  <sheetFormatPr defaultRowHeight="14.5"/>
  <cols>
    <col min="1" max="1" width="36.08984375" customWidth="1"/>
    <col min="2" max="2" width="77.90625" customWidth="1"/>
    <col min="3" max="3" width="58.7265625" customWidth="1"/>
  </cols>
  <sheetData>
    <row r="1" spans="1:6" ht="24">
      <c r="A1" s="12" t="s">
        <v>0</v>
      </c>
      <c r="B1" s="24"/>
      <c r="C1" s="75"/>
      <c r="D1" s="3"/>
      <c r="E1" s="2"/>
      <c r="F1" s="2"/>
    </row>
    <row r="2" spans="1:6" ht="24">
      <c r="A2" s="13" t="s">
        <v>1</v>
      </c>
      <c r="B2" s="25"/>
      <c r="C2" s="76"/>
      <c r="D2" s="3"/>
      <c r="E2" s="2"/>
      <c r="F2" s="2"/>
    </row>
    <row r="3" spans="1:6" ht="24">
      <c r="A3" s="56"/>
      <c r="B3" s="85"/>
      <c r="C3" s="3"/>
      <c r="D3" s="3"/>
      <c r="E3" s="2"/>
      <c r="F3" s="2"/>
    </row>
    <row r="4" spans="1:6" ht="24">
      <c r="A4" s="86" t="s">
        <v>2</v>
      </c>
      <c r="B4" s="87" t="s">
        <v>3</v>
      </c>
      <c r="C4" s="88" t="s">
        <v>4</v>
      </c>
      <c r="D4" s="3"/>
      <c r="E4" s="2"/>
      <c r="F4" s="2"/>
    </row>
    <row r="5" spans="1:6" ht="50.15" customHeight="1">
      <c r="A5" s="77" t="s">
        <v>395</v>
      </c>
      <c r="B5" s="114" t="s">
        <v>396</v>
      </c>
      <c r="C5" s="115" t="s">
        <v>5</v>
      </c>
      <c r="D5" s="3"/>
      <c r="E5" s="2"/>
      <c r="F5" s="2"/>
    </row>
    <row r="6" spans="1:6" ht="41.5" customHeight="1">
      <c r="A6" s="77" t="s">
        <v>6</v>
      </c>
      <c r="B6" s="117" t="s">
        <v>7</v>
      </c>
      <c r="C6" s="115" t="s">
        <v>397</v>
      </c>
      <c r="D6" s="3"/>
      <c r="E6" s="2"/>
      <c r="F6" s="2"/>
    </row>
    <row r="7" spans="1:6" ht="24">
      <c r="A7" s="111" t="s">
        <v>8</v>
      </c>
      <c r="B7" s="81" t="s">
        <v>9</v>
      </c>
      <c r="C7" s="133"/>
      <c r="D7" s="3"/>
      <c r="E7" s="2"/>
      <c r="F7" s="2"/>
    </row>
    <row r="8" spans="1:6" ht="20.399999999999999" customHeight="1">
      <c r="A8" s="77" t="s">
        <v>10</v>
      </c>
      <c r="B8" s="79" t="s">
        <v>11</v>
      </c>
      <c r="C8" s="115"/>
      <c r="D8" s="3"/>
      <c r="E8" s="2"/>
      <c r="F8" s="2"/>
    </row>
    <row r="9" spans="1:6" ht="24">
      <c r="A9" s="78"/>
      <c r="B9" s="80" t="s">
        <v>12</v>
      </c>
      <c r="C9" s="134"/>
      <c r="D9" s="3"/>
      <c r="E9" s="2"/>
      <c r="F9" s="2"/>
    </row>
    <row r="10" spans="1:6" ht="24">
      <c r="A10" s="78"/>
      <c r="B10" s="74" t="s">
        <v>13</v>
      </c>
      <c r="C10" s="134"/>
      <c r="D10" s="3"/>
      <c r="E10" s="2"/>
      <c r="F10" s="2"/>
    </row>
    <row r="11" spans="1:6" ht="24">
      <c r="A11" s="78"/>
      <c r="B11" s="74" t="s">
        <v>14</v>
      </c>
      <c r="C11" s="134"/>
      <c r="D11" s="3"/>
      <c r="E11" s="2"/>
      <c r="F11" s="2"/>
    </row>
    <row r="12" spans="1:6" ht="24">
      <c r="A12" s="78"/>
      <c r="B12" s="74" t="s">
        <v>15</v>
      </c>
      <c r="C12" s="134"/>
      <c r="D12" s="3"/>
      <c r="E12" s="2"/>
      <c r="F12" s="2"/>
    </row>
    <row r="13" spans="1:6" ht="24">
      <c r="A13" s="78"/>
      <c r="B13" s="74" t="s">
        <v>16</v>
      </c>
      <c r="C13" s="134" t="s">
        <v>17</v>
      </c>
      <c r="D13" s="3"/>
      <c r="E13" s="2"/>
      <c r="F13" s="2"/>
    </row>
    <row r="14" spans="1:6" ht="45.65" customHeight="1">
      <c r="A14" s="78"/>
      <c r="B14" s="82" t="s">
        <v>18</v>
      </c>
      <c r="C14" s="135" t="s">
        <v>19</v>
      </c>
      <c r="D14" s="3"/>
      <c r="E14" s="2"/>
      <c r="F14" s="2"/>
    </row>
    <row r="15" spans="1:6" ht="24">
      <c r="A15" s="78"/>
      <c r="B15" s="74" t="s">
        <v>20</v>
      </c>
      <c r="C15" s="134" t="s">
        <v>398</v>
      </c>
      <c r="D15" s="3"/>
      <c r="E15" s="2"/>
      <c r="F15" s="2"/>
    </row>
    <row r="16" spans="1:6" ht="24">
      <c r="A16" s="78"/>
      <c r="B16" s="74" t="s">
        <v>21</v>
      </c>
      <c r="C16" s="134" t="s">
        <v>22</v>
      </c>
      <c r="D16" s="3"/>
      <c r="E16" s="2"/>
      <c r="F16" s="2"/>
    </row>
    <row r="17" spans="1:6" ht="24">
      <c r="A17" s="406" t="s">
        <v>23</v>
      </c>
      <c r="B17" s="81" t="s">
        <v>24</v>
      </c>
      <c r="C17" s="133"/>
      <c r="D17" s="3"/>
      <c r="E17" s="2"/>
      <c r="F17" s="2"/>
    </row>
    <row r="18" spans="1:6" ht="24">
      <c r="A18" s="407"/>
      <c r="B18" s="82" t="s">
        <v>25</v>
      </c>
      <c r="C18" s="134"/>
      <c r="D18" s="3"/>
      <c r="E18" s="2"/>
      <c r="F18" s="2"/>
    </row>
    <row r="19" spans="1:6" ht="40.5" customHeight="1">
      <c r="A19" s="407"/>
      <c r="B19" s="82" t="s">
        <v>26</v>
      </c>
      <c r="C19" s="135" t="s">
        <v>401</v>
      </c>
      <c r="D19" s="3"/>
      <c r="E19" s="2"/>
      <c r="F19" s="2"/>
    </row>
    <row r="20" spans="1:6" ht="24">
      <c r="A20" s="407"/>
      <c r="B20" s="74" t="s">
        <v>27</v>
      </c>
      <c r="C20" s="136" t="s">
        <v>28</v>
      </c>
      <c r="D20" s="3"/>
      <c r="E20" s="2"/>
      <c r="F20" s="2"/>
    </row>
    <row r="21" spans="1:6" ht="24">
      <c r="A21" s="407"/>
      <c r="B21" s="74" t="s">
        <v>29</v>
      </c>
      <c r="C21" s="135"/>
      <c r="D21" s="3"/>
      <c r="E21" s="2"/>
      <c r="F21" s="2"/>
    </row>
    <row r="22" spans="1:6" ht="31">
      <c r="A22" s="407"/>
      <c r="B22" s="74" t="s">
        <v>30</v>
      </c>
      <c r="C22" s="135" t="s">
        <v>31</v>
      </c>
      <c r="D22" s="3"/>
      <c r="E22" s="2"/>
      <c r="F22" s="2"/>
    </row>
    <row r="23" spans="1:6" ht="19.5" customHeight="1">
      <c r="A23" s="407"/>
      <c r="B23" s="74" t="s">
        <v>32</v>
      </c>
      <c r="C23" s="137"/>
      <c r="D23" s="3"/>
      <c r="E23" s="2"/>
      <c r="F23" s="2"/>
    </row>
    <row r="24" spans="1:6" ht="24">
      <c r="A24" s="106"/>
      <c r="B24" s="74" t="s">
        <v>33</v>
      </c>
      <c r="C24" s="137" t="s">
        <v>34</v>
      </c>
      <c r="D24" s="3"/>
      <c r="E24" s="2"/>
      <c r="F24" s="2"/>
    </row>
    <row r="25" spans="1:6" ht="31">
      <c r="A25" s="77" t="s">
        <v>35</v>
      </c>
      <c r="B25" s="89" t="s">
        <v>36</v>
      </c>
      <c r="C25" s="138" t="s">
        <v>37</v>
      </c>
      <c r="D25" s="3"/>
      <c r="E25" s="2"/>
      <c r="F25" s="2"/>
    </row>
    <row r="26" spans="1:6" ht="18" customHeight="1">
      <c r="A26" s="406" t="s">
        <v>38</v>
      </c>
      <c r="B26" s="79" t="s">
        <v>39</v>
      </c>
      <c r="C26" s="133" t="s">
        <v>386</v>
      </c>
    </row>
    <row r="27" spans="1:6" ht="15.5">
      <c r="A27" s="407"/>
      <c r="B27" s="82" t="s">
        <v>40</v>
      </c>
      <c r="C27" s="134" t="s">
        <v>41</v>
      </c>
    </row>
    <row r="28" spans="1:6" ht="31">
      <c r="A28" s="407"/>
      <c r="B28" s="82" t="s">
        <v>42</v>
      </c>
      <c r="C28" s="139" t="s">
        <v>43</v>
      </c>
    </row>
    <row r="29" spans="1:6" ht="15.5">
      <c r="A29" s="407"/>
      <c r="B29" s="83" t="s">
        <v>44</v>
      </c>
      <c r="C29" s="134"/>
    </row>
    <row r="30" spans="1:6" ht="41.15" customHeight="1">
      <c r="A30" s="407"/>
      <c r="B30" s="82" t="s">
        <v>45</v>
      </c>
      <c r="C30" s="135" t="s">
        <v>46</v>
      </c>
    </row>
    <row r="31" spans="1:6" ht="15.5">
      <c r="A31" s="408"/>
      <c r="B31" s="84" t="s">
        <v>47</v>
      </c>
      <c r="C31" s="112"/>
    </row>
    <row r="33" spans="1:1">
      <c r="A33" t="s">
        <v>399</v>
      </c>
    </row>
  </sheetData>
  <mergeCells count="2">
    <mergeCell ref="A17:A23"/>
    <mergeCell ref="A26:A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B0C45-5ACB-4904-9F17-0A0F7CA724F3}">
  <dimension ref="A1:H6"/>
  <sheetViews>
    <sheetView workbookViewId="0">
      <selection activeCell="B4" sqref="B4:B6"/>
    </sheetView>
  </sheetViews>
  <sheetFormatPr defaultRowHeight="14.5"/>
  <cols>
    <col min="2" max="2" width="18" customWidth="1"/>
    <col min="3" max="3" width="13.08984375" customWidth="1"/>
    <col min="4" max="4" width="12.453125" customWidth="1"/>
    <col min="5" max="5" width="26.26953125" customWidth="1"/>
    <col min="6" max="6" width="15.90625" customWidth="1"/>
    <col min="7" max="8" width="25.6328125" customWidth="1"/>
  </cols>
  <sheetData>
    <row r="1" spans="1:8">
      <c r="A1" s="1" t="s">
        <v>48</v>
      </c>
      <c r="B1" s="1"/>
    </row>
    <row r="3" spans="1:8" ht="25.5" thickBot="1">
      <c r="A3" s="119" t="s">
        <v>49</v>
      </c>
      <c r="B3" s="120" t="s">
        <v>50</v>
      </c>
      <c r="C3" s="120" t="s">
        <v>51</v>
      </c>
      <c r="D3" s="120" t="s">
        <v>52</v>
      </c>
      <c r="E3" s="120" t="s">
        <v>53</v>
      </c>
      <c r="F3" s="121" t="s">
        <v>54</v>
      </c>
      <c r="G3" s="121" t="s">
        <v>55</v>
      </c>
      <c r="H3" s="120" t="s">
        <v>56</v>
      </c>
    </row>
    <row r="4" spans="1:8">
      <c r="A4" s="409" t="s">
        <v>57</v>
      </c>
      <c r="B4" s="412"/>
      <c r="C4" s="122"/>
      <c r="D4" s="123" t="s">
        <v>58</v>
      </c>
      <c r="E4" s="141"/>
      <c r="F4" s="143">
        <v>15</v>
      </c>
      <c r="G4" s="123"/>
      <c r="H4" s="123"/>
    </row>
    <row r="5" spans="1:8">
      <c r="A5" s="410"/>
      <c r="B5" s="412"/>
      <c r="C5" s="122" t="s">
        <v>59</v>
      </c>
      <c r="D5" s="124" t="s">
        <v>60</v>
      </c>
      <c r="E5" s="142"/>
      <c r="F5" s="124"/>
      <c r="G5" s="124"/>
      <c r="H5" s="124"/>
    </row>
    <row r="6" spans="1:8" ht="15" thickBot="1">
      <c r="A6" s="411"/>
      <c r="B6" s="413"/>
      <c r="C6" s="125"/>
      <c r="D6" s="126" t="s">
        <v>61</v>
      </c>
      <c r="E6" s="126"/>
      <c r="F6" s="126"/>
      <c r="G6" s="126"/>
      <c r="H6" s="126"/>
    </row>
  </sheetData>
  <mergeCells count="2">
    <mergeCell ref="A4:A6"/>
    <mergeCell ref="B4: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411E0-C247-41C9-AAE4-A7F16CA0C329}">
  <dimension ref="A1:AI44"/>
  <sheetViews>
    <sheetView zoomScale="80" zoomScaleNormal="80" workbookViewId="0">
      <pane ySplit="4" topLeftCell="A14" activePane="bottomLeft" state="frozen"/>
      <selection pane="bottomLeft" activeCell="E21" sqref="E21"/>
    </sheetView>
  </sheetViews>
  <sheetFormatPr defaultColWidth="8.90625" defaultRowHeight="14.5"/>
  <cols>
    <col min="1" max="1" width="13.08984375" style="19" customWidth="1"/>
    <col min="2" max="2" width="19.08984375" style="93" customWidth="1"/>
    <col min="3" max="3" width="8.90625" style="19"/>
    <col min="4" max="4" width="11.90625" style="108" bestFit="1" customWidth="1"/>
    <col min="5" max="5" width="134.08984375" style="93" customWidth="1"/>
    <col min="6" max="6" width="57.453125" style="93" customWidth="1"/>
    <col min="7" max="7" width="78.08984375" style="93" customWidth="1"/>
    <col min="8" max="8" width="15.90625" style="93" bestFit="1" customWidth="1"/>
    <col min="9" max="9" width="22.90625" style="93" customWidth="1"/>
    <col min="10" max="10" width="13.54296875" style="19" customWidth="1"/>
    <col min="11" max="11" width="11.453125" style="99" bestFit="1" customWidth="1"/>
    <col min="12" max="12" width="8.90625" style="93"/>
    <col min="13" max="13" width="10.54296875" style="93" customWidth="1"/>
    <col min="14" max="14" width="33.453125" style="93" bestFit="1" customWidth="1"/>
    <col min="15" max="16384" width="8.90625" style="93"/>
  </cols>
  <sheetData>
    <row r="1" spans="1:35">
      <c r="A1" s="132" t="s">
        <v>52</v>
      </c>
      <c r="B1" s="93" t="s">
        <v>391</v>
      </c>
    </row>
    <row r="2" spans="1:35">
      <c r="A2" s="132" t="s">
        <v>392</v>
      </c>
      <c r="B2" s="131" t="s">
        <v>63</v>
      </c>
      <c r="C2"/>
      <c r="D2"/>
      <c r="E2"/>
      <c r="F2" s="94" t="s">
        <v>62</v>
      </c>
    </row>
    <row r="3" spans="1:35">
      <c r="E3" s="95"/>
    </row>
    <row r="4" spans="1:35" s="92" customFormat="1" ht="29">
      <c r="A4" s="90" t="s">
        <v>64</v>
      </c>
      <c r="B4" s="90" t="s">
        <v>65</v>
      </c>
      <c r="C4" s="90" t="s">
        <v>66</v>
      </c>
      <c r="D4" s="91" t="s">
        <v>67</v>
      </c>
      <c r="E4" s="90" t="s">
        <v>68</v>
      </c>
      <c r="F4" s="90" t="s">
        <v>69</v>
      </c>
      <c r="G4" s="90" t="s">
        <v>70</v>
      </c>
      <c r="H4" s="90" t="s">
        <v>71</v>
      </c>
      <c r="I4" s="90" t="s">
        <v>72</v>
      </c>
      <c r="J4" s="90" t="s">
        <v>73</v>
      </c>
      <c r="K4" s="90" t="s">
        <v>74</v>
      </c>
      <c r="L4" s="90" t="s">
        <v>75</v>
      </c>
      <c r="M4" s="90" t="s">
        <v>76</v>
      </c>
      <c r="N4" s="90" t="s">
        <v>77</v>
      </c>
      <c r="O4" s="90"/>
      <c r="P4" s="90"/>
      <c r="Q4" s="90"/>
      <c r="R4" s="90"/>
      <c r="S4" s="90"/>
      <c r="T4" s="90"/>
      <c r="U4" s="90"/>
      <c r="V4" s="90"/>
      <c r="W4" s="90"/>
      <c r="X4" s="90"/>
      <c r="Y4" s="90"/>
      <c r="Z4" s="90"/>
      <c r="AA4" s="90"/>
      <c r="AB4" s="90"/>
      <c r="AC4" s="90"/>
      <c r="AD4" s="90"/>
      <c r="AE4" s="90"/>
      <c r="AF4" s="90"/>
      <c r="AG4" s="90"/>
      <c r="AH4" s="90"/>
      <c r="AI4" s="90"/>
    </row>
    <row r="5" spans="1:35">
      <c r="A5" s="96"/>
      <c r="B5" s="97"/>
      <c r="C5" s="19">
        <v>1</v>
      </c>
      <c r="D5" s="108">
        <v>31014959</v>
      </c>
      <c r="E5" s="93" t="s">
        <v>78</v>
      </c>
      <c r="F5" s="93" t="s">
        <v>79</v>
      </c>
      <c r="G5" s="93" t="s">
        <v>80</v>
      </c>
      <c r="H5" s="93" t="s">
        <v>81</v>
      </c>
      <c r="I5" s="93" t="s">
        <v>82</v>
      </c>
      <c r="J5" s="19">
        <v>2019</v>
      </c>
      <c r="K5" s="100">
        <v>43580</v>
      </c>
      <c r="N5" s="93" t="s">
        <v>83</v>
      </c>
    </row>
    <row r="6" spans="1:35">
      <c r="A6" s="96"/>
      <c r="B6" s="97"/>
      <c r="C6" s="19">
        <v>2</v>
      </c>
      <c r="D6" s="108">
        <v>21545554</v>
      </c>
      <c r="E6" s="93" t="s">
        <v>84</v>
      </c>
      <c r="F6" s="93" t="s">
        <v>85</v>
      </c>
      <c r="G6" s="93" t="s">
        <v>86</v>
      </c>
      <c r="H6" s="93" t="s">
        <v>87</v>
      </c>
      <c r="I6" s="93" t="s">
        <v>88</v>
      </c>
      <c r="J6" s="19">
        <v>2011</v>
      </c>
      <c r="K6" s="100">
        <v>40670</v>
      </c>
      <c r="N6" s="93" t="s">
        <v>89</v>
      </c>
    </row>
    <row r="7" spans="1:35">
      <c r="A7" s="96"/>
      <c r="B7" s="97"/>
      <c r="C7" s="19">
        <v>3</v>
      </c>
      <c r="D7" s="108">
        <v>28732503</v>
      </c>
      <c r="E7" s="93" t="s">
        <v>90</v>
      </c>
      <c r="F7" s="93" t="s">
        <v>91</v>
      </c>
      <c r="G7" s="93" t="s">
        <v>92</v>
      </c>
      <c r="H7" s="93" t="s">
        <v>93</v>
      </c>
      <c r="I7" s="93" t="s">
        <v>94</v>
      </c>
      <c r="J7" s="19">
        <v>2017</v>
      </c>
      <c r="K7" s="100">
        <v>42939</v>
      </c>
      <c r="L7" s="93" t="s">
        <v>95</v>
      </c>
      <c r="N7" s="93" t="s">
        <v>96</v>
      </c>
    </row>
    <row r="8" spans="1:35">
      <c r="A8" s="96"/>
      <c r="B8" s="97"/>
      <c r="C8" s="19">
        <v>4</v>
      </c>
      <c r="D8" s="108">
        <v>8300028</v>
      </c>
      <c r="E8" s="93" t="s">
        <v>97</v>
      </c>
      <c r="F8" s="93" t="s">
        <v>98</v>
      </c>
      <c r="G8" s="93" t="s">
        <v>99</v>
      </c>
      <c r="H8" s="93" t="s">
        <v>100</v>
      </c>
      <c r="I8" s="93" t="s">
        <v>101</v>
      </c>
      <c r="J8" s="19">
        <v>1993</v>
      </c>
      <c r="K8" s="100">
        <v>34274</v>
      </c>
      <c r="N8" s="93" t="s">
        <v>102</v>
      </c>
    </row>
    <row r="9" spans="1:35">
      <c r="A9" s="96"/>
      <c r="B9" s="97"/>
      <c r="C9" s="19">
        <v>5</v>
      </c>
      <c r="D9" s="108">
        <v>25582153</v>
      </c>
      <c r="E9" s="93" t="s">
        <v>103</v>
      </c>
      <c r="F9" s="93" t="s">
        <v>104</v>
      </c>
      <c r="G9" s="93" t="s">
        <v>105</v>
      </c>
      <c r="H9" s="93" t="s">
        <v>106</v>
      </c>
      <c r="I9" s="93" t="s">
        <v>107</v>
      </c>
      <c r="J9" s="19">
        <v>2015</v>
      </c>
      <c r="K9" s="100">
        <v>42018</v>
      </c>
      <c r="N9" s="93" t="s">
        <v>108</v>
      </c>
    </row>
    <row r="10" spans="1:35">
      <c r="A10" s="96"/>
      <c r="B10" s="97"/>
      <c r="C10" s="19">
        <v>6</v>
      </c>
      <c r="D10" s="108">
        <v>28806638</v>
      </c>
      <c r="E10" s="93" t="s">
        <v>109</v>
      </c>
      <c r="F10" s="93" t="s">
        <v>110</v>
      </c>
      <c r="G10" s="93" t="s">
        <v>111</v>
      </c>
      <c r="H10" s="93" t="s">
        <v>112</v>
      </c>
      <c r="I10" s="93" t="s">
        <v>113</v>
      </c>
      <c r="J10" s="19">
        <v>2017</v>
      </c>
      <c r="K10" s="100">
        <v>42962</v>
      </c>
      <c r="L10" s="93" t="s">
        <v>114</v>
      </c>
      <c r="M10" s="93" t="s">
        <v>115</v>
      </c>
      <c r="N10" s="93" t="s">
        <v>116</v>
      </c>
    </row>
    <row r="11" spans="1:35">
      <c r="A11" s="96"/>
      <c r="B11" s="97"/>
      <c r="C11" s="19">
        <v>7</v>
      </c>
      <c r="D11" s="108">
        <v>34915426</v>
      </c>
      <c r="E11" s="93" t="s">
        <v>117</v>
      </c>
      <c r="F11" s="93" t="s">
        <v>118</v>
      </c>
      <c r="G11" s="93" t="s">
        <v>119</v>
      </c>
      <c r="H11" s="93" t="s">
        <v>120</v>
      </c>
      <c r="I11" s="93" t="s">
        <v>121</v>
      </c>
      <c r="J11" s="19">
        <v>2022</v>
      </c>
      <c r="K11" s="100">
        <v>44546</v>
      </c>
      <c r="L11" s="93" t="s">
        <v>122</v>
      </c>
      <c r="M11" s="93" t="s">
        <v>123</v>
      </c>
      <c r="N11" s="93" t="s">
        <v>124</v>
      </c>
    </row>
    <row r="12" spans="1:35">
      <c r="A12" s="96"/>
      <c r="B12" s="97"/>
      <c r="C12" s="19">
        <v>8</v>
      </c>
      <c r="D12" s="108">
        <v>16627308</v>
      </c>
      <c r="E12" s="93" t="s">
        <v>125</v>
      </c>
      <c r="F12" s="93" t="s">
        <v>126</v>
      </c>
      <c r="G12" s="93" t="s">
        <v>127</v>
      </c>
      <c r="H12" s="93" t="s">
        <v>128</v>
      </c>
      <c r="I12" s="93" t="s">
        <v>88</v>
      </c>
      <c r="J12" s="19">
        <v>2006</v>
      </c>
      <c r="K12" s="100">
        <v>38829</v>
      </c>
      <c r="N12" s="93" t="s">
        <v>129</v>
      </c>
    </row>
    <row r="13" spans="1:35">
      <c r="A13" s="96"/>
      <c r="B13" s="97"/>
      <c r="C13" s="19">
        <v>9</v>
      </c>
      <c r="D13" s="108">
        <v>31829253</v>
      </c>
      <c r="E13" s="93" t="s">
        <v>130</v>
      </c>
      <c r="F13" s="93" t="s">
        <v>131</v>
      </c>
      <c r="G13" s="93" t="s">
        <v>132</v>
      </c>
      <c r="H13" s="93" t="s">
        <v>133</v>
      </c>
      <c r="I13" s="93" t="s">
        <v>94</v>
      </c>
      <c r="J13" s="19">
        <v>2019</v>
      </c>
      <c r="K13" s="100">
        <v>43812</v>
      </c>
      <c r="L13" s="93" t="s">
        <v>134</v>
      </c>
      <c r="N13" s="93" t="s">
        <v>135</v>
      </c>
    </row>
    <row r="14" spans="1:35">
      <c r="A14" s="96"/>
      <c r="B14" s="97"/>
      <c r="C14" s="19">
        <v>10</v>
      </c>
      <c r="D14" s="108">
        <v>37263492</v>
      </c>
      <c r="E14" s="93" t="s">
        <v>136</v>
      </c>
      <c r="F14" s="93" t="s">
        <v>137</v>
      </c>
      <c r="G14" s="93" t="s">
        <v>138</v>
      </c>
      <c r="H14" s="93" t="s">
        <v>139</v>
      </c>
      <c r="I14" s="93" t="s">
        <v>140</v>
      </c>
      <c r="J14" s="19">
        <v>2023</v>
      </c>
      <c r="K14" s="100">
        <v>45078</v>
      </c>
      <c r="L14" s="93" t="s">
        <v>141</v>
      </c>
      <c r="M14" s="93" t="s">
        <v>142</v>
      </c>
      <c r="N14" s="93" t="s">
        <v>143</v>
      </c>
    </row>
    <row r="15" spans="1:35">
      <c r="A15" s="96"/>
      <c r="B15" s="97"/>
      <c r="C15" s="19">
        <v>11</v>
      </c>
      <c r="D15" s="108">
        <v>27224011</v>
      </c>
      <c r="E15" s="93" t="s">
        <v>144</v>
      </c>
      <c r="F15" s="93" t="s">
        <v>145</v>
      </c>
      <c r="G15" s="93" t="s">
        <v>146</v>
      </c>
      <c r="H15" s="93" t="s">
        <v>147</v>
      </c>
      <c r="I15" s="93" t="s">
        <v>148</v>
      </c>
      <c r="J15" s="19">
        <v>2016</v>
      </c>
      <c r="K15" s="100">
        <v>42516</v>
      </c>
      <c r="N15" s="93" t="s">
        <v>149</v>
      </c>
    </row>
    <row r="16" spans="1:35">
      <c r="A16" s="96"/>
      <c r="B16" s="97"/>
      <c r="C16" s="19">
        <v>12</v>
      </c>
      <c r="D16" s="108">
        <v>36282864</v>
      </c>
      <c r="E16" s="93" t="s">
        <v>150</v>
      </c>
      <c r="F16" s="93" t="s">
        <v>151</v>
      </c>
      <c r="G16" s="93" t="s">
        <v>152</v>
      </c>
      <c r="H16" s="93" t="s">
        <v>153</v>
      </c>
      <c r="I16" s="93" t="s">
        <v>154</v>
      </c>
      <c r="J16" s="19">
        <v>2022</v>
      </c>
      <c r="K16" s="100">
        <v>44859</v>
      </c>
      <c r="L16" s="93" t="s">
        <v>155</v>
      </c>
      <c r="N16" s="93" t="s">
        <v>156</v>
      </c>
    </row>
    <row r="17" spans="1:14">
      <c r="A17" s="96"/>
      <c r="B17" s="97"/>
      <c r="C17" s="19">
        <v>13</v>
      </c>
      <c r="D17" s="108">
        <v>10084245</v>
      </c>
      <c r="E17" s="93" t="s">
        <v>157</v>
      </c>
      <c r="F17" s="93" t="s">
        <v>158</v>
      </c>
      <c r="G17" s="93" t="s">
        <v>159</v>
      </c>
      <c r="H17" s="93" t="s">
        <v>160</v>
      </c>
      <c r="I17" s="93" t="s">
        <v>161</v>
      </c>
      <c r="J17" s="19">
        <v>1999</v>
      </c>
      <c r="K17" s="100">
        <v>36239</v>
      </c>
      <c r="N17" s="93" t="s">
        <v>162</v>
      </c>
    </row>
    <row r="18" spans="1:14">
      <c r="A18" s="96"/>
      <c r="B18" s="97"/>
      <c r="C18" s="19">
        <v>14</v>
      </c>
      <c r="D18" s="108">
        <v>24033410</v>
      </c>
      <c r="E18" s="93" t="s">
        <v>163</v>
      </c>
      <c r="F18" s="93" t="s">
        <v>164</v>
      </c>
      <c r="G18" s="93" t="s">
        <v>165</v>
      </c>
      <c r="H18" s="93" t="s">
        <v>166</v>
      </c>
      <c r="I18" s="93" t="s">
        <v>88</v>
      </c>
      <c r="J18" s="19">
        <v>2013</v>
      </c>
      <c r="K18" s="100">
        <v>41534</v>
      </c>
      <c r="N18" s="93" t="s">
        <v>167</v>
      </c>
    </row>
    <row r="19" spans="1:14">
      <c r="A19" s="96"/>
      <c r="B19" s="97"/>
      <c r="C19" s="19">
        <v>15</v>
      </c>
      <c r="D19" s="108">
        <v>18945606</v>
      </c>
      <c r="E19" s="93" t="s">
        <v>168</v>
      </c>
      <c r="F19" s="93" t="s">
        <v>169</v>
      </c>
      <c r="G19" s="93" t="s">
        <v>170</v>
      </c>
      <c r="H19" s="93" t="s">
        <v>171</v>
      </c>
      <c r="I19" s="93" t="s">
        <v>121</v>
      </c>
      <c r="J19" s="19">
        <v>2009</v>
      </c>
      <c r="K19" s="100">
        <v>39745</v>
      </c>
      <c r="L19" s="93" t="s">
        <v>172</v>
      </c>
      <c r="M19" s="93" t="s">
        <v>173</v>
      </c>
      <c r="N19" s="93" t="s">
        <v>174</v>
      </c>
    </row>
    <row r="20" spans="1:14">
      <c r="A20" s="96"/>
      <c r="B20" s="97"/>
      <c r="C20" s="19">
        <v>16</v>
      </c>
      <c r="D20" s="108">
        <v>16471094</v>
      </c>
      <c r="E20" s="93" t="s">
        <v>175</v>
      </c>
      <c r="F20" s="93" t="s">
        <v>176</v>
      </c>
      <c r="G20" s="93" t="s">
        <v>177</v>
      </c>
      <c r="H20" s="93" t="s">
        <v>178</v>
      </c>
      <c r="I20" s="93" t="s">
        <v>179</v>
      </c>
      <c r="J20" s="19">
        <v>2005</v>
      </c>
      <c r="K20" s="100">
        <v>38762</v>
      </c>
    </row>
    <row r="21" spans="1:14">
      <c r="A21" s="96"/>
      <c r="B21" s="97"/>
      <c r="C21" s="19">
        <v>17</v>
      </c>
      <c r="D21" s="108">
        <v>27455177</v>
      </c>
      <c r="E21" s="93" t="s">
        <v>180</v>
      </c>
      <c r="F21" s="93" t="s">
        <v>181</v>
      </c>
      <c r="G21" s="93" t="s">
        <v>182</v>
      </c>
      <c r="H21" s="93" t="s">
        <v>183</v>
      </c>
      <c r="I21" s="93" t="s">
        <v>121</v>
      </c>
      <c r="J21" s="19">
        <v>2016</v>
      </c>
      <c r="K21" s="100">
        <v>42577</v>
      </c>
      <c r="L21" s="93" t="s">
        <v>184</v>
      </c>
      <c r="M21" s="93" t="s">
        <v>185</v>
      </c>
      <c r="N21" s="93" t="s">
        <v>186</v>
      </c>
    </row>
    <row r="22" spans="1:14">
      <c r="A22" s="96"/>
      <c r="B22" s="97"/>
      <c r="C22" s="19">
        <v>18</v>
      </c>
      <c r="D22" s="108">
        <v>23845916</v>
      </c>
      <c r="E22" s="93" t="s">
        <v>187</v>
      </c>
      <c r="F22" s="93" t="s">
        <v>188</v>
      </c>
      <c r="G22" s="93" t="s">
        <v>189</v>
      </c>
      <c r="H22" s="93" t="s">
        <v>190</v>
      </c>
      <c r="I22" s="93" t="s">
        <v>121</v>
      </c>
      <c r="J22" s="19">
        <v>2013</v>
      </c>
      <c r="K22" s="100">
        <v>41468</v>
      </c>
      <c r="N22" s="93" t="s">
        <v>191</v>
      </c>
    </row>
    <row r="23" spans="1:14">
      <c r="A23" s="96"/>
      <c r="B23" s="97"/>
      <c r="C23" s="19">
        <v>19</v>
      </c>
      <c r="D23" s="108">
        <v>22295744</v>
      </c>
      <c r="E23" s="93" t="s">
        <v>192</v>
      </c>
      <c r="F23" s="93" t="s">
        <v>193</v>
      </c>
      <c r="G23" s="93" t="s">
        <v>194</v>
      </c>
      <c r="H23" s="93" t="s">
        <v>195</v>
      </c>
      <c r="I23" s="93" t="s">
        <v>179</v>
      </c>
      <c r="J23" s="19">
        <v>2011</v>
      </c>
      <c r="K23" s="100">
        <v>40942</v>
      </c>
    </row>
    <row r="24" spans="1:14">
      <c r="A24" s="96"/>
      <c r="B24" s="97"/>
      <c r="C24" s="19">
        <v>20</v>
      </c>
      <c r="D24" s="108">
        <v>26507876</v>
      </c>
      <c r="E24" s="93" t="s">
        <v>196</v>
      </c>
      <c r="F24" s="93" t="s">
        <v>197</v>
      </c>
      <c r="G24" s="93" t="s">
        <v>198</v>
      </c>
      <c r="H24" s="93" t="s">
        <v>199</v>
      </c>
      <c r="I24" s="93" t="s">
        <v>200</v>
      </c>
      <c r="J24" s="19">
        <v>2015</v>
      </c>
      <c r="K24" s="100">
        <v>42306</v>
      </c>
      <c r="L24" s="93" t="s">
        <v>201</v>
      </c>
      <c r="N24" s="93" t="s">
        <v>202</v>
      </c>
    </row>
    <row r="25" spans="1:14">
      <c r="A25" s="96"/>
      <c r="B25" s="97"/>
      <c r="C25" s="19">
        <v>21</v>
      </c>
      <c r="D25" s="108">
        <v>23279598</v>
      </c>
      <c r="E25" s="93" t="s">
        <v>203</v>
      </c>
      <c r="F25" s="93" t="s">
        <v>204</v>
      </c>
      <c r="G25" s="93" t="s">
        <v>205</v>
      </c>
      <c r="H25" s="93" t="s">
        <v>206</v>
      </c>
      <c r="I25" s="93" t="s">
        <v>107</v>
      </c>
      <c r="J25" s="19">
        <v>2013</v>
      </c>
      <c r="K25" s="100">
        <v>41277</v>
      </c>
      <c r="N25" s="93" t="s">
        <v>207</v>
      </c>
    </row>
    <row r="26" spans="1:14">
      <c r="A26" s="96"/>
      <c r="B26" s="97"/>
      <c r="C26" s="19">
        <v>22</v>
      </c>
      <c r="D26" s="108">
        <v>36786756</v>
      </c>
      <c r="E26" s="93" t="s">
        <v>208</v>
      </c>
      <c r="F26" s="93" t="s">
        <v>209</v>
      </c>
      <c r="G26" s="93" t="s">
        <v>210</v>
      </c>
      <c r="H26" s="93" t="s">
        <v>211</v>
      </c>
      <c r="I26" s="93" t="s">
        <v>212</v>
      </c>
      <c r="J26" s="19">
        <v>2023</v>
      </c>
      <c r="K26" s="100">
        <v>44971</v>
      </c>
      <c r="N26" s="93" t="s">
        <v>213</v>
      </c>
    </row>
    <row r="27" spans="1:14">
      <c r="A27" s="96"/>
      <c r="B27" s="97"/>
      <c r="C27" s="19">
        <v>23</v>
      </c>
      <c r="D27" s="108">
        <v>30274558</v>
      </c>
      <c r="E27" s="93" t="s">
        <v>214</v>
      </c>
      <c r="F27" s="93" t="s">
        <v>215</v>
      </c>
      <c r="G27" s="93" t="s">
        <v>216</v>
      </c>
      <c r="H27" s="93" t="s">
        <v>183</v>
      </c>
      <c r="I27" s="93" t="s">
        <v>217</v>
      </c>
      <c r="J27" s="19">
        <v>2018</v>
      </c>
      <c r="K27" s="100">
        <v>43376</v>
      </c>
      <c r="L27" s="93" t="s">
        <v>218</v>
      </c>
      <c r="M27" s="93" t="s">
        <v>219</v>
      </c>
      <c r="N27" s="93" t="s">
        <v>220</v>
      </c>
    </row>
    <row r="28" spans="1:14">
      <c r="A28" s="96"/>
      <c r="B28" s="97"/>
      <c r="C28" s="19">
        <v>24</v>
      </c>
      <c r="D28" s="108">
        <v>22154035</v>
      </c>
      <c r="E28" s="93" t="s">
        <v>221</v>
      </c>
      <c r="F28" s="93" t="s">
        <v>222</v>
      </c>
      <c r="G28" s="93" t="s">
        <v>223</v>
      </c>
      <c r="H28" s="93" t="s">
        <v>224</v>
      </c>
      <c r="I28" s="93" t="s">
        <v>225</v>
      </c>
      <c r="J28" s="19">
        <v>2012</v>
      </c>
      <c r="K28" s="100">
        <v>40891</v>
      </c>
      <c r="N28" s="93" t="s">
        <v>226</v>
      </c>
    </row>
    <row r="29" spans="1:14">
      <c r="A29" s="96"/>
      <c r="B29" s="97"/>
      <c r="C29" s="19">
        <v>25</v>
      </c>
      <c r="D29" s="108">
        <v>9436762</v>
      </c>
      <c r="E29" s="93" t="s">
        <v>227</v>
      </c>
      <c r="F29" s="93" t="s">
        <v>228</v>
      </c>
      <c r="G29" s="93" t="s">
        <v>229</v>
      </c>
      <c r="H29" s="93" t="s">
        <v>160</v>
      </c>
      <c r="I29" s="93" t="s">
        <v>230</v>
      </c>
      <c r="J29" s="19">
        <v>1998</v>
      </c>
      <c r="K29" s="100">
        <v>35817</v>
      </c>
      <c r="N29" s="93" t="s">
        <v>231</v>
      </c>
    </row>
    <row r="30" spans="1:14">
      <c r="A30" s="96"/>
      <c r="B30" s="97"/>
      <c r="C30" s="19">
        <v>26</v>
      </c>
      <c r="D30" s="108">
        <v>6937211</v>
      </c>
      <c r="E30" s="93" t="s">
        <v>232</v>
      </c>
      <c r="F30" s="93" t="s">
        <v>233</v>
      </c>
      <c r="G30" s="93" t="s">
        <v>234</v>
      </c>
      <c r="H30" s="93" t="s">
        <v>235</v>
      </c>
      <c r="I30" s="93" t="s">
        <v>236</v>
      </c>
      <c r="J30" s="19">
        <v>1981</v>
      </c>
      <c r="K30" s="100">
        <v>29646</v>
      </c>
      <c r="N30" s="93" t="s">
        <v>237</v>
      </c>
    </row>
    <row r="31" spans="1:14">
      <c r="A31" s="96"/>
      <c r="B31" s="97"/>
      <c r="C31" s="19">
        <v>27</v>
      </c>
      <c r="D31" s="108">
        <v>18636999</v>
      </c>
      <c r="E31" s="93" t="s">
        <v>238</v>
      </c>
      <c r="F31" s="93" t="s">
        <v>239</v>
      </c>
      <c r="G31" s="93" t="s">
        <v>240</v>
      </c>
      <c r="H31" s="93" t="s">
        <v>241</v>
      </c>
      <c r="I31" s="93" t="s">
        <v>107</v>
      </c>
      <c r="J31" s="19">
        <v>2008</v>
      </c>
      <c r="K31" s="100">
        <v>39648</v>
      </c>
      <c r="N31" s="93" t="s">
        <v>242</v>
      </c>
    </row>
    <row r="32" spans="1:14">
      <c r="A32" s="96"/>
      <c r="B32" s="97"/>
      <c r="C32" s="19">
        <v>28</v>
      </c>
      <c r="D32" s="108">
        <v>8218462</v>
      </c>
      <c r="E32" s="93" t="s">
        <v>243</v>
      </c>
      <c r="F32" s="93" t="s">
        <v>244</v>
      </c>
      <c r="G32" s="93" t="s">
        <v>245</v>
      </c>
      <c r="H32" s="93" t="s">
        <v>246</v>
      </c>
      <c r="I32" s="93" t="s">
        <v>247</v>
      </c>
      <c r="J32" s="19">
        <v>1993</v>
      </c>
      <c r="K32" s="100">
        <v>33970</v>
      </c>
      <c r="N32" s="93" t="s">
        <v>248</v>
      </c>
    </row>
    <row r="33" spans="1:14">
      <c r="A33" s="96"/>
      <c r="B33" s="97"/>
      <c r="C33" s="19">
        <v>29</v>
      </c>
      <c r="D33" s="108">
        <v>14582572</v>
      </c>
      <c r="E33" s="93" t="s">
        <v>249</v>
      </c>
      <c r="F33" s="93" t="s">
        <v>250</v>
      </c>
      <c r="G33" s="93" t="s">
        <v>251</v>
      </c>
      <c r="H33" s="93" t="s">
        <v>252</v>
      </c>
      <c r="I33" s="93" t="s">
        <v>253</v>
      </c>
      <c r="J33" s="19">
        <v>2003</v>
      </c>
      <c r="K33" s="100">
        <v>37924</v>
      </c>
      <c r="N33" s="93" t="s">
        <v>254</v>
      </c>
    </row>
    <row r="34" spans="1:14">
      <c r="A34" s="96"/>
      <c r="B34" s="97"/>
      <c r="C34" s="19">
        <v>30</v>
      </c>
      <c r="D34" s="108">
        <v>1969521</v>
      </c>
      <c r="E34" s="93" t="s">
        <v>255</v>
      </c>
      <c r="F34" s="93" t="s">
        <v>256</v>
      </c>
      <c r="G34" s="93" t="s">
        <v>257</v>
      </c>
      <c r="H34" s="93" t="s">
        <v>258</v>
      </c>
      <c r="I34" s="93" t="s">
        <v>259</v>
      </c>
      <c r="J34" s="19">
        <v>1990</v>
      </c>
      <c r="K34" s="100">
        <v>32963</v>
      </c>
      <c r="N34" s="93" t="s">
        <v>260</v>
      </c>
    </row>
    <row r="35" spans="1:14">
      <c r="A35" s="96"/>
      <c r="B35" s="97"/>
      <c r="C35" s="19">
        <v>31</v>
      </c>
      <c r="D35" s="108">
        <v>26578071</v>
      </c>
      <c r="E35" s="93" t="s">
        <v>261</v>
      </c>
      <c r="F35" s="93" t="s">
        <v>262</v>
      </c>
      <c r="G35" s="93" t="s">
        <v>263</v>
      </c>
      <c r="H35" s="93" t="s">
        <v>264</v>
      </c>
      <c r="I35" s="93" t="s">
        <v>265</v>
      </c>
      <c r="J35" s="19">
        <v>2015</v>
      </c>
      <c r="K35" s="100">
        <v>42327</v>
      </c>
      <c r="L35" s="93" t="s">
        <v>266</v>
      </c>
      <c r="N35" s="93" t="s">
        <v>267</v>
      </c>
    </row>
    <row r="36" spans="1:14">
      <c r="A36" s="96"/>
      <c r="B36" s="97"/>
      <c r="C36" s="19">
        <v>32</v>
      </c>
      <c r="D36" s="108">
        <v>7814558</v>
      </c>
      <c r="E36" s="93" t="s">
        <v>268</v>
      </c>
      <c r="F36" s="93" t="s">
        <v>269</v>
      </c>
      <c r="G36" s="93" t="s">
        <v>270</v>
      </c>
      <c r="H36" s="93" t="s">
        <v>271</v>
      </c>
      <c r="I36" s="93" t="s">
        <v>272</v>
      </c>
      <c r="J36" s="19">
        <v>1994</v>
      </c>
      <c r="K36" s="100">
        <v>34578</v>
      </c>
      <c r="L36" s="93" t="s">
        <v>273</v>
      </c>
      <c r="N36" s="93" t="s">
        <v>274</v>
      </c>
    </row>
    <row r="37" spans="1:14" s="98" customFormat="1">
      <c r="A37" s="96"/>
      <c r="B37" s="97"/>
      <c r="C37" s="107">
        <v>33</v>
      </c>
      <c r="D37" s="108">
        <v>8218466</v>
      </c>
      <c r="E37" s="93" t="s">
        <v>275</v>
      </c>
      <c r="F37" s="93" t="s">
        <v>276</v>
      </c>
      <c r="G37" s="93" t="s">
        <v>277</v>
      </c>
      <c r="H37" s="93" t="s">
        <v>278</v>
      </c>
      <c r="I37" s="93" t="s">
        <v>247</v>
      </c>
      <c r="J37" s="19">
        <v>1993</v>
      </c>
      <c r="K37" s="100">
        <v>33970</v>
      </c>
      <c r="L37" s="93"/>
      <c r="M37" s="93"/>
      <c r="N37" s="93" t="s">
        <v>279</v>
      </c>
    </row>
    <row r="38" spans="1:14">
      <c r="K38" s="100"/>
    </row>
    <row r="39" spans="1:14">
      <c r="K39" s="100"/>
    </row>
    <row r="40" spans="1:14">
      <c r="K40" s="100"/>
    </row>
    <row r="41" spans="1:14">
      <c r="K41" s="100"/>
    </row>
    <row r="42" spans="1:14">
      <c r="K42" s="100"/>
    </row>
    <row r="43" spans="1:14">
      <c r="K43" s="100"/>
    </row>
    <row r="44" spans="1:14">
      <c r="K44" s="100"/>
    </row>
  </sheetData>
  <pageMargins left="0.7" right="0.7" top="0.75" bottom="0.75" header="0.3" footer="0.3"/>
  <pageSetup paperSize="9" scale="73" orientation="portrait" r:id="rId1"/>
  <colBreaks count="1" manualBreakCount="1">
    <brk id="5" min="1" max="5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D5A52-A0BD-4A9E-95DB-419D8D49F4CC}">
  <sheetPr>
    <tabColor rgb="FFFFFF00"/>
  </sheetPr>
  <dimension ref="A1:T8"/>
  <sheetViews>
    <sheetView tabSelected="1" zoomScale="50" zoomScaleNormal="50" workbookViewId="0">
      <selection activeCell="J15" sqref="J15"/>
    </sheetView>
  </sheetViews>
  <sheetFormatPr defaultColWidth="8.90625" defaultRowHeight="24"/>
  <cols>
    <col min="1" max="1" width="8.54296875" style="4" customWidth="1"/>
    <col min="2" max="2" width="23.54296875" style="8" customWidth="1"/>
    <col min="3" max="3" width="15.90625" style="8" customWidth="1"/>
    <col min="4" max="4" width="16.54296875" style="9" customWidth="1"/>
    <col min="5" max="5" width="19.6328125" style="7" customWidth="1"/>
    <col min="6" max="6" width="18" style="10" customWidth="1"/>
    <col min="7" max="7" width="22.6328125" style="7" customWidth="1"/>
    <col min="8" max="8" width="18.6328125" style="9" customWidth="1"/>
    <col min="9" max="9" width="16.90625" style="7" customWidth="1"/>
    <col min="10" max="10" width="16.54296875" style="4" customWidth="1"/>
    <col min="11" max="11" width="18.453125" style="4" customWidth="1"/>
    <col min="12" max="12" width="20.36328125" style="8" customWidth="1"/>
    <col min="13" max="13" width="20.36328125" style="7" customWidth="1"/>
    <col min="14" max="14" width="19.54296875" style="7" customWidth="1"/>
    <col min="15" max="15" width="17.08984375" style="7" customWidth="1"/>
    <col min="16" max="16" width="15.453125" style="7" customWidth="1"/>
    <col min="17" max="17" width="15.08984375" style="7" customWidth="1"/>
    <col min="18" max="18" width="11.54296875" style="7" customWidth="1"/>
    <col min="19" max="19" width="17.453125" style="7" customWidth="1"/>
    <col min="20" max="20" width="36.36328125" style="7" customWidth="1"/>
    <col min="21" max="16384" width="8.90625" style="7"/>
  </cols>
  <sheetData>
    <row r="1" spans="1:20" s="414" customFormat="1" ht="21" customHeight="1">
      <c r="A1" s="414" t="s">
        <v>280</v>
      </c>
    </row>
    <row r="2" spans="1:20" s="113" customFormat="1" ht="21" customHeight="1"/>
    <row r="3" spans="1:20" s="5" customFormat="1" ht="135" customHeight="1">
      <c r="A3" s="54" t="s">
        <v>281</v>
      </c>
      <c r="B3" s="55" t="s">
        <v>282</v>
      </c>
      <c r="C3" s="55" t="s">
        <v>283</v>
      </c>
      <c r="D3" s="55" t="s">
        <v>284</v>
      </c>
      <c r="E3" s="55" t="s">
        <v>285</v>
      </c>
      <c r="F3" s="55" t="s">
        <v>286</v>
      </c>
      <c r="G3" s="55" t="s">
        <v>287</v>
      </c>
      <c r="H3" s="55" t="s">
        <v>288</v>
      </c>
      <c r="I3" s="55" t="s">
        <v>289</v>
      </c>
      <c r="J3" s="55" t="s">
        <v>290</v>
      </c>
      <c r="K3" s="55" t="s">
        <v>291</v>
      </c>
      <c r="L3" s="55" t="s">
        <v>292</v>
      </c>
      <c r="M3" s="55" t="s">
        <v>293</v>
      </c>
      <c r="N3" s="55" t="s">
        <v>294</v>
      </c>
      <c r="O3" s="55" t="s">
        <v>295</v>
      </c>
      <c r="P3" s="55" t="s">
        <v>296</v>
      </c>
      <c r="Q3" s="55" t="s">
        <v>388</v>
      </c>
      <c r="R3" s="55" t="s">
        <v>297</v>
      </c>
      <c r="S3" s="55" t="s">
        <v>298</v>
      </c>
      <c r="T3" s="55" t="s">
        <v>299</v>
      </c>
    </row>
    <row r="4" spans="1:20" s="6" customFormat="1" ht="129.5">
      <c r="A4" s="62">
        <v>1</v>
      </c>
      <c r="B4" s="110" t="s">
        <v>300</v>
      </c>
      <c r="C4" s="63" t="s">
        <v>301</v>
      </c>
      <c r="D4" s="63" t="s">
        <v>302</v>
      </c>
      <c r="E4" s="63" t="s">
        <v>303</v>
      </c>
      <c r="F4" s="63" t="s">
        <v>304</v>
      </c>
      <c r="G4" s="63" t="s">
        <v>305</v>
      </c>
      <c r="H4" s="64" t="s">
        <v>306</v>
      </c>
      <c r="I4" s="64" t="s">
        <v>307</v>
      </c>
      <c r="J4" s="65">
        <v>43.2</v>
      </c>
      <c r="K4" s="130" t="s">
        <v>390</v>
      </c>
      <c r="L4" s="66"/>
      <c r="M4" s="66"/>
      <c r="N4" s="63" t="s">
        <v>308</v>
      </c>
      <c r="O4" s="64">
        <v>3.6</v>
      </c>
      <c r="P4" s="62">
        <v>7.4</v>
      </c>
      <c r="Q4" s="63" t="s">
        <v>389</v>
      </c>
      <c r="R4" s="63"/>
      <c r="S4" s="57" t="s">
        <v>309</v>
      </c>
      <c r="T4" s="57" t="s">
        <v>310</v>
      </c>
    </row>
    <row r="5" spans="1:20">
      <c r="B5" s="8" t="s">
        <v>311</v>
      </c>
    </row>
    <row r="8" spans="1:20">
      <c r="A8" s="7"/>
      <c r="C8" s="9"/>
      <c r="D8" s="7"/>
      <c r="E8" s="10"/>
      <c r="F8" s="7"/>
      <c r="G8" s="9"/>
      <c r="H8" s="7"/>
      <c r="I8" s="4"/>
      <c r="K8" s="8"/>
      <c r="L8" s="7"/>
    </row>
  </sheetData>
  <mergeCells count="1">
    <mergeCell ref="A1:XFD1"/>
  </mergeCells>
  <dataValidations count="1">
    <dataValidation type="list" allowBlank="1" showInputMessage="1" showErrorMessage="1" sqref="I4" xr:uid="{CC64FD24-2AB7-4D5E-B30C-2415160B3E17}">
      <formula1>"Both, Male, Female"</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3041F-1522-411F-B333-6779E78B5D29}">
  <sheetPr>
    <tabColor theme="8" tint="0.39997558519241921"/>
  </sheetPr>
  <dimension ref="A1:D25"/>
  <sheetViews>
    <sheetView zoomScale="57" zoomScaleNormal="71" workbookViewId="0">
      <selection activeCell="C9" sqref="C9"/>
    </sheetView>
  </sheetViews>
  <sheetFormatPr defaultRowHeight="14.5"/>
  <cols>
    <col min="1" max="1" width="41" customWidth="1"/>
    <col min="2" max="2" width="138.453125" customWidth="1"/>
    <col min="3" max="3" width="20.08984375" customWidth="1"/>
  </cols>
  <sheetData>
    <row r="1" spans="1:4" s="60" customFormat="1" ht="18.5">
      <c r="A1" s="58" t="s">
        <v>312</v>
      </c>
      <c r="B1" s="59"/>
    </row>
    <row r="2" spans="1:4" s="11" customFormat="1" ht="18.5">
      <c r="A2" s="13" t="s">
        <v>402</v>
      </c>
      <c r="B2" s="13" t="s">
        <v>519</v>
      </c>
    </row>
    <row r="3" spans="1:4">
      <c r="A3" s="1" t="s">
        <v>313</v>
      </c>
    </row>
    <row r="4" spans="1:4">
      <c r="A4" s="103" t="s">
        <v>314</v>
      </c>
      <c r="B4" s="103" t="s">
        <v>315</v>
      </c>
      <c r="C4" s="109"/>
    </row>
    <row r="5" spans="1:4" ht="21.5" customHeight="1">
      <c r="A5" s="104" t="s">
        <v>316</v>
      </c>
      <c r="B5" s="35" t="s">
        <v>526</v>
      </c>
    </row>
    <row r="6" spans="1:4" ht="16.5" customHeight="1">
      <c r="A6" s="104" t="s">
        <v>317</v>
      </c>
      <c r="B6" s="35" t="s">
        <v>520</v>
      </c>
    </row>
    <row r="7" spans="1:4" ht="15.5" customHeight="1">
      <c r="A7" s="105" t="s">
        <v>318</v>
      </c>
      <c r="B7" s="35" t="s">
        <v>515</v>
      </c>
      <c r="C7" s="102" t="s">
        <v>522</v>
      </c>
    </row>
    <row r="8" spans="1:4" ht="24" customHeight="1">
      <c r="A8" s="140" t="s">
        <v>319</v>
      </c>
      <c r="B8" s="35" t="s">
        <v>521</v>
      </c>
      <c r="C8" s="118"/>
    </row>
    <row r="9" spans="1:4" ht="30" customHeight="1">
      <c r="A9" s="105" t="s">
        <v>320</v>
      </c>
      <c r="B9" s="383" t="s">
        <v>514</v>
      </c>
      <c r="C9" s="118" t="s">
        <v>522</v>
      </c>
    </row>
    <row r="10" spans="1:4" ht="30" customHeight="1">
      <c r="A10" s="127" t="s">
        <v>321</v>
      </c>
      <c r="B10" s="35" t="s">
        <v>524</v>
      </c>
      <c r="C10" s="118"/>
    </row>
    <row r="11" spans="1:4" ht="16" customHeight="1">
      <c r="A11" s="116" t="s">
        <v>322</v>
      </c>
      <c r="B11" s="35"/>
      <c r="C11" s="118"/>
    </row>
    <row r="12" spans="1:4" ht="13.5" customHeight="1">
      <c r="A12" s="104" t="s">
        <v>323</v>
      </c>
      <c r="B12" s="35"/>
      <c r="C12" s="118"/>
      <c r="D12" s="382"/>
    </row>
    <row r="13" spans="1:4" ht="409.5" customHeight="1">
      <c r="A13" s="105" t="s">
        <v>387</v>
      </c>
      <c r="D13" s="382"/>
    </row>
    <row r="14" spans="1:4">
      <c r="A14" s="101"/>
    </row>
    <row r="24" spans="2:2">
      <c r="B24" s="118"/>
    </row>
    <row r="25" spans="2:2">
      <c r="B25" s="118"/>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CE5AF-5AC6-49CA-B2C2-6320D37366D7}">
  <sheetPr>
    <tabColor theme="9" tint="0.59999389629810485"/>
  </sheetPr>
  <dimension ref="A1:E14"/>
  <sheetViews>
    <sheetView topLeftCell="A4" zoomScale="68" zoomScaleNormal="64" workbookViewId="0">
      <selection activeCell="B13" sqref="B13:D13"/>
    </sheetView>
  </sheetViews>
  <sheetFormatPr defaultRowHeight="14.5"/>
  <cols>
    <col min="1" max="1" width="37.90625" customWidth="1"/>
    <col min="2" max="2" width="59.54296875" customWidth="1"/>
    <col min="3" max="3" width="28" customWidth="1"/>
    <col min="4" max="4" width="35.90625" customWidth="1"/>
    <col min="5" max="5" width="17.453125" customWidth="1"/>
  </cols>
  <sheetData>
    <row r="1" spans="1:5" s="61" customFormat="1" ht="23">
      <c r="A1" s="401" t="s">
        <v>324</v>
      </c>
      <c r="B1" s="384"/>
      <c r="C1" s="14"/>
    </row>
    <row r="2" spans="1:5" s="387" customFormat="1" ht="23.5">
      <c r="A2" s="385" t="s">
        <v>325</v>
      </c>
      <c r="B2" s="385" t="s">
        <v>525</v>
      </c>
      <c r="C2" s="386"/>
    </row>
    <row r="4" spans="1:5" ht="20.5">
      <c r="A4" s="388" t="s">
        <v>326</v>
      </c>
      <c r="B4" s="416" t="s">
        <v>327</v>
      </c>
      <c r="C4" s="416"/>
      <c r="D4" s="416"/>
    </row>
    <row r="5" spans="1:5" ht="42.5" customHeight="1">
      <c r="A5" s="389" t="s">
        <v>328</v>
      </c>
      <c r="B5" s="415" t="s">
        <v>527</v>
      </c>
      <c r="C5" s="415"/>
      <c r="D5" s="415"/>
    </row>
    <row r="6" spans="1:5" ht="23.5" customHeight="1">
      <c r="A6" s="390" t="s">
        <v>317</v>
      </c>
      <c r="B6" s="417" t="s">
        <v>523</v>
      </c>
      <c r="C6" s="417"/>
      <c r="D6" s="417"/>
    </row>
    <row r="7" spans="1:5" ht="24" customHeight="1">
      <c r="A7" s="391" t="s">
        <v>329</v>
      </c>
      <c r="B7" s="392" t="s">
        <v>330</v>
      </c>
      <c r="C7" s="392" t="s">
        <v>331</v>
      </c>
      <c r="D7" s="392"/>
      <c r="E7" s="129" t="s">
        <v>332</v>
      </c>
    </row>
    <row r="8" spans="1:5" ht="44.5" customHeight="1">
      <c r="A8" s="393" t="s">
        <v>513</v>
      </c>
      <c r="B8" s="400" t="s">
        <v>516</v>
      </c>
      <c r="C8" s="394">
        <v>1</v>
      </c>
      <c r="D8" s="395"/>
      <c r="E8" s="102" t="str">
        <f>GBD!C7</f>
        <v>ref: Supplyment1 -
GBD2019_Page932</v>
      </c>
    </row>
    <row r="9" spans="1:5" s="1" customFormat="1" ht="20.5">
      <c r="A9" s="391" t="s">
        <v>333</v>
      </c>
      <c r="B9" s="392" t="s">
        <v>330</v>
      </c>
      <c r="C9" s="392" t="s">
        <v>334</v>
      </c>
      <c r="D9" s="396" t="s">
        <v>518</v>
      </c>
      <c r="E9" s="129" t="s">
        <v>332</v>
      </c>
    </row>
    <row r="10" spans="1:5" s="1" customFormat="1" ht="41">
      <c r="A10" s="393" t="s">
        <v>513</v>
      </c>
      <c r="B10" s="400" t="s">
        <v>516</v>
      </c>
      <c r="C10" s="397">
        <v>0.32400000000000001</v>
      </c>
      <c r="D10" s="397" t="s">
        <v>517</v>
      </c>
      <c r="E10" s="381" t="str">
        <f>GBD!C9</f>
        <v>ref: Supplyment1 -
GBD2019_Page932</v>
      </c>
    </row>
    <row r="11" spans="1:5" ht="83.5" customHeight="1">
      <c r="A11" s="398" t="s">
        <v>335</v>
      </c>
      <c r="B11" s="420" t="s">
        <v>528</v>
      </c>
      <c r="C11" s="420"/>
      <c r="D11" s="421"/>
      <c r="E11" s="380"/>
    </row>
    <row r="12" spans="1:5" ht="27.5" customHeight="1">
      <c r="A12" s="398" t="s">
        <v>392</v>
      </c>
      <c r="B12" s="419"/>
      <c r="C12" s="419"/>
      <c r="D12" s="419"/>
    </row>
    <row r="13" spans="1:5" ht="88" customHeight="1">
      <c r="A13" s="399" t="s">
        <v>336</v>
      </c>
      <c r="B13" s="422"/>
      <c r="C13" s="423"/>
      <c r="D13" s="424"/>
    </row>
    <row r="14" spans="1:5" ht="276.64999999999998" customHeight="1">
      <c r="A14" s="391" t="s">
        <v>400</v>
      </c>
      <c r="B14" s="418"/>
      <c r="C14" s="418"/>
      <c r="D14" s="418"/>
    </row>
  </sheetData>
  <mergeCells count="7">
    <mergeCell ref="B5:D5"/>
    <mergeCell ref="B4:D4"/>
    <mergeCell ref="B6:D6"/>
    <mergeCell ref="B14:D14"/>
    <mergeCell ref="B12:D12"/>
    <mergeCell ref="B11:D11"/>
    <mergeCell ref="B13:D13"/>
  </mergeCells>
  <phoneticPr fontId="3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AEE04-0E68-491C-8E2A-C79734CF52C6}">
  <sheetPr>
    <tabColor rgb="FFFFC000"/>
  </sheetPr>
  <dimension ref="A1:Z104"/>
  <sheetViews>
    <sheetView zoomScale="70" zoomScaleNormal="70" workbookViewId="0">
      <selection activeCell="C27" sqref="C27"/>
    </sheetView>
  </sheetViews>
  <sheetFormatPr defaultRowHeight="14.5"/>
  <cols>
    <col min="1" max="1" width="8.90625" bestFit="1" customWidth="1"/>
    <col min="2" max="2" width="18.26953125" customWidth="1"/>
    <col min="3" max="3" width="34.1796875" customWidth="1"/>
    <col min="4" max="4" width="25.90625" customWidth="1"/>
    <col min="5" max="5" width="19.08984375" customWidth="1"/>
    <col min="6" max="6" width="20.08984375" customWidth="1"/>
    <col min="7" max="7" width="13.54296875" customWidth="1"/>
    <col min="8" max="8" width="19" customWidth="1"/>
    <col min="9" max="9" width="15.453125" customWidth="1"/>
    <col min="10" max="10" width="13.90625" customWidth="1"/>
    <col min="11" max="11" width="17.453125" customWidth="1"/>
    <col min="12" max="12" width="20.90625" customWidth="1"/>
    <col min="13" max="13" width="17.08984375" customWidth="1"/>
  </cols>
  <sheetData>
    <row r="1" spans="1:8">
      <c r="B1" s="28" t="s">
        <v>337</v>
      </c>
      <c r="C1" s="29" t="str">
        <f>GBD!B2</f>
        <v>Paralytic ileus and intestinal obstruction</v>
      </c>
      <c r="D1" s="34"/>
    </row>
    <row r="2" spans="1:8">
      <c r="B2" s="28" t="s">
        <v>338</v>
      </c>
      <c r="C2" s="29" t="s">
        <v>529</v>
      </c>
      <c r="D2" s="34"/>
    </row>
    <row r="3" spans="1:8">
      <c r="B3" s="28" t="s">
        <v>339</v>
      </c>
      <c r="C3" s="29" t="s">
        <v>523</v>
      </c>
      <c r="D3" s="34"/>
    </row>
    <row r="4" spans="1:8">
      <c r="B4" s="28" t="s">
        <v>340</v>
      </c>
      <c r="C4" s="30" t="s">
        <v>530</v>
      </c>
      <c r="D4" s="37"/>
    </row>
    <row r="5" spans="1:8">
      <c r="B5" s="28" t="s">
        <v>341</v>
      </c>
      <c r="C5" s="31" t="s">
        <v>342</v>
      </c>
      <c r="D5" s="38"/>
    </row>
    <row r="6" spans="1:8">
      <c r="B6" s="32" t="s">
        <v>343</v>
      </c>
      <c r="C6" s="31" t="s">
        <v>531</v>
      </c>
      <c r="D6" s="38"/>
    </row>
    <row r="7" spans="1:8">
      <c r="B7" s="28" t="s">
        <v>344</v>
      </c>
      <c r="C7" s="30" t="s">
        <v>345</v>
      </c>
      <c r="D7" s="37"/>
    </row>
    <row r="8" spans="1:8">
      <c r="B8" s="28" t="s">
        <v>346</v>
      </c>
      <c r="C8" s="30" t="s">
        <v>393</v>
      </c>
      <c r="D8" s="37"/>
      <c r="F8" s="437"/>
    </row>
    <row r="9" spans="1:8">
      <c r="B9" s="26"/>
      <c r="C9" s="26"/>
      <c r="D9" s="27"/>
    </row>
    <row r="10" spans="1:8" s="17" customFormat="1" ht="18.5">
      <c r="A10"/>
      <c r="B10" s="22" t="s">
        <v>347</v>
      </c>
    </row>
    <row r="11" spans="1:8" ht="23.5" customHeight="1">
      <c r="B11" s="425" t="str">
        <f>TBD!B5</f>
        <v>ภาวะอัมพาตลำไส้เล็กส่วนต้นและการอุดตันในลำไส้คือการขาดแรงขับของทางเดินอาหารที่เกิดจากการบีบตัวล้มเหลว โดยทั่วไปจะต้องได้รับการรักษาด้วยการผ่าตัด</v>
      </c>
      <c r="C11" s="425"/>
      <c r="D11" s="425"/>
      <c r="E11" s="425"/>
      <c r="F11" s="425"/>
      <c r="G11" s="425"/>
    </row>
    <row r="12" spans="1:8">
      <c r="B12" s="69"/>
      <c r="C12" s="69"/>
      <c r="D12" s="69"/>
      <c r="E12" s="69"/>
    </row>
    <row r="13" spans="1:8" s="17" customFormat="1" ht="18.5">
      <c r="A13"/>
      <c r="B13" s="23" t="s">
        <v>348</v>
      </c>
      <c r="C13" s="23"/>
    </row>
    <row r="14" spans="1:8">
      <c r="B14" s="69"/>
      <c r="C14" s="69"/>
      <c r="D14" s="69"/>
      <c r="E14" s="69"/>
    </row>
    <row r="15" spans="1:8" ht="29">
      <c r="B15" s="15" t="s">
        <v>349</v>
      </c>
      <c r="C15" s="36" t="s">
        <v>350</v>
      </c>
      <c r="D15" s="16" t="s">
        <v>351</v>
      </c>
      <c r="E15" s="16" t="s">
        <v>352</v>
      </c>
      <c r="F15" s="16" t="s">
        <v>353</v>
      </c>
      <c r="G15" s="16" t="s">
        <v>354</v>
      </c>
      <c r="H15" s="128" t="s">
        <v>355</v>
      </c>
    </row>
    <row r="16" spans="1:8" s="402" customFormat="1" ht="52" customHeight="1">
      <c r="B16" s="403" t="str">
        <f>TBD!$A$8</f>
        <v>รุนแรง</v>
      </c>
      <c r="C16" s="405" t="str">
        <f>TBD!$B$8</f>
        <v>บุคคลนี้มีอาการปวดท้องอย่างรุนแรงและรู้สึกคลื่นไส้ บุคคลนั้นมีความวิตกกังวลและไม่สามารถทำกิจกรรมประจำวันได้</v>
      </c>
      <c r="D16" s="435">
        <f>TBD!$C$10</f>
        <v>0.32400000000000001</v>
      </c>
      <c r="E16" s="404" t="str">
        <f>TBD!$D$10</f>
        <v xml:space="preserve"> (0.219–0.442)</v>
      </c>
      <c r="F16" s="438" t="str">
        <f>TBD!$E$10</f>
        <v>ref: Supplyment1 -
GBD2019_Page932</v>
      </c>
      <c r="G16" s="436">
        <f>TBD!$C$8</f>
        <v>1</v>
      </c>
      <c r="H16" s="439" t="str">
        <f>TBD!$E$8</f>
        <v>ref: Supplyment1 -
GBD2019_Page932</v>
      </c>
    </row>
    <row r="17" spans="1:10" ht="14.5" customHeight="1">
      <c r="B17" s="455" t="s">
        <v>356</v>
      </c>
      <c r="C17" s="455"/>
      <c r="D17" s="455"/>
      <c r="E17" s="455"/>
      <c r="F17" s="455"/>
      <c r="G17" s="455"/>
    </row>
    <row r="18" spans="1:10" ht="18.5">
      <c r="B18" s="68"/>
    </row>
    <row r="19" spans="1:10" s="17" customFormat="1" ht="18.5">
      <c r="A19"/>
      <c r="B19" s="22" t="s">
        <v>357</v>
      </c>
      <c r="C19" s="22"/>
      <c r="D19" s="18"/>
      <c r="E19" s="18"/>
      <c r="F19" s="18"/>
      <c r="G19" s="18"/>
      <c r="H19" s="18"/>
      <c r="I19" s="18"/>
      <c r="J19" s="18"/>
    </row>
    <row r="20" spans="1:10" s="11" customFormat="1" ht="15.5">
      <c r="A20"/>
      <c r="B20" s="67" t="s">
        <v>358</v>
      </c>
      <c r="C20" s="48"/>
      <c r="D20" s="49"/>
    </row>
    <row r="21" spans="1:10" ht="1.5" customHeight="1">
      <c r="B21" s="33"/>
      <c r="C21" s="33"/>
      <c r="D21" s="34"/>
    </row>
    <row r="22" spans="1:10">
      <c r="B22" s="33"/>
      <c r="C22" s="33"/>
      <c r="D22" s="34"/>
    </row>
    <row r="23" spans="1:10" ht="29">
      <c r="B23" s="41" t="s">
        <v>359</v>
      </c>
      <c r="C23" s="42" t="s">
        <v>532</v>
      </c>
      <c r="D23" s="53" t="s">
        <v>549</v>
      </c>
      <c r="E23" s="483" t="s">
        <v>550</v>
      </c>
    </row>
    <row r="24" spans="1:10">
      <c r="B24" s="45" t="s">
        <v>361</v>
      </c>
      <c r="C24" s="39"/>
      <c r="D24" s="34"/>
    </row>
    <row r="25" spans="1:10">
      <c r="B25" s="72" t="s">
        <v>362</v>
      </c>
      <c r="C25" s="440">
        <v>1487590</v>
      </c>
      <c r="D25" s="450">
        <v>2025.3418307407801</v>
      </c>
      <c r="E25" s="477">
        <v>1899.6294217589675</v>
      </c>
    </row>
    <row r="26" spans="1:10">
      <c r="B26" s="72" t="s">
        <v>363</v>
      </c>
      <c r="C26" s="440">
        <v>3838891</v>
      </c>
      <c r="D26" s="450">
        <v>1491.04945568331</v>
      </c>
      <c r="E26" s="478">
        <v>1506.1709758366933</v>
      </c>
    </row>
    <row r="27" spans="1:10">
      <c r="B27" s="72" t="s">
        <v>364</v>
      </c>
      <c r="C27" s="440">
        <v>6661738</v>
      </c>
      <c r="D27" s="450">
        <v>2492.8798696713998</v>
      </c>
      <c r="E27" s="478">
        <v>2203.7157098659331</v>
      </c>
    </row>
    <row r="28" spans="1:10">
      <c r="B28" s="72" t="s">
        <v>365</v>
      </c>
      <c r="C28" s="440">
        <v>7205959</v>
      </c>
      <c r="D28" s="450">
        <v>4932.5232856498396</v>
      </c>
      <c r="E28" s="478">
        <v>3520.6926777004373</v>
      </c>
    </row>
    <row r="29" spans="1:10">
      <c r="B29" s="72" t="s">
        <v>366</v>
      </c>
      <c r="C29" s="440">
        <v>7148408</v>
      </c>
      <c r="D29" s="450">
        <v>9618.6267855246297</v>
      </c>
      <c r="E29" s="478">
        <v>6445.2591637683845</v>
      </c>
    </row>
    <row r="30" spans="1:10">
      <c r="B30" s="72" t="s">
        <v>367</v>
      </c>
      <c r="C30" s="440">
        <v>3169978</v>
      </c>
      <c r="D30" s="450">
        <v>8588.6474273505992</v>
      </c>
      <c r="E30" s="478">
        <v>6172.6570227542725</v>
      </c>
    </row>
    <row r="31" spans="1:10">
      <c r="B31" s="72" t="s">
        <v>368</v>
      </c>
      <c r="C31" s="440">
        <v>1575110</v>
      </c>
      <c r="D31" s="450">
        <v>6934.8608145423595</v>
      </c>
      <c r="E31" s="478">
        <v>5165.4200419488689</v>
      </c>
    </row>
    <row r="32" spans="1:10">
      <c r="B32" s="72" t="s">
        <v>369</v>
      </c>
      <c r="C32" s="440">
        <v>704576</v>
      </c>
      <c r="D32" s="450">
        <v>4015.2864732234898</v>
      </c>
      <c r="E32" s="478">
        <v>3306.8631227397786</v>
      </c>
    </row>
    <row r="33" spans="1:5">
      <c r="B33" s="479" t="s">
        <v>370</v>
      </c>
      <c r="C33" s="441">
        <v>31792250</v>
      </c>
      <c r="D33" s="480">
        <f>SUM(D25:D32)</f>
        <v>40099.215942386407</v>
      </c>
      <c r="E33" s="481">
        <v>30220.408136373335</v>
      </c>
    </row>
    <row r="34" spans="1:5">
      <c r="B34" s="40" t="s">
        <v>371</v>
      </c>
      <c r="C34" s="33"/>
      <c r="D34" s="34"/>
    </row>
    <row r="35" spans="1:5">
      <c r="B35" s="72" t="s">
        <v>362</v>
      </c>
      <c r="C35" s="442">
        <v>1403037</v>
      </c>
      <c r="D35" s="452">
        <v>1630.56186171117</v>
      </c>
      <c r="E35" s="477">
        <v>1506.1272937915055</v>
      </c>
    </row>
    <row r="36" spans="1:5">
      <c r="B36" s="72" t="s">
        <v>363</v>
      </c>
      <c r="C36" s="442">
        <v>3629595</v>
      </c>
      <c r="D36" s="452">
        <v>1179.4535997452499</v>
      </c>
      <c r="E36" s="477">
        <v>1128.6642588977325</v>
      </c>
    </row>
    <row r="37" spans="1:5">
      <c r="B37" s="72" t="s">
        <v>364</v>
      </c>
      <c r="C37" s="442">
        <v>6380131</v>
      </c>
      <c r="D37" s="452">
        <v>2527.3872774106899</v>
      </c>
      <c r="E37" s="477">
        <v>1756.4486107576934</v>
      </c>
    </row>
    <row r="38" spans="1:5">
      <c r="B38" s="72" t="s">
        <v>365</v>
      </c>
      <c r="C38" s="442">
        <v>7202903</v>
      </c>
      <c r="D38" s="452">
        <v>5107.9122381780799</v>
      </c>
      <c r="E38" s="477">
        <v>3439.0153611582573</v>
      </c>
    </row>
    <row r="39" spans="1:5">
      <c r="B39" s="72" t="s">
        <v>366</v>
      </c>
      <c r="C39" s="442">
        <v>7842355</v>
      </c>
      <c r="D39" s="452">
        <v>7783.5692804969103</v>
      </c>
      <c r="E39" s="477">
        <v>5083.6748179996612</v>
      </c>
    </row>
    <row r="40" spans="1:5">
      <c r="B40" s="72" t="s">
        <v>367</v>
      </c>
      <c r="C40" s="442">
        <v>3772948</v>
      </c>
      <c r="D40" s="452">
        <v>5912.3156878967002</v>
      </c>
      <c r="E40" s="477">
        <v>4047.0566075174329</v>
      </c>
    </row>
    <row r="41" spans="1:5">
      <c r="B41" s="72" t="s">
        <v>368</v>
      </c>
      <c r="C41" s="442">
        <v>2043425</v>
      </c>
      <c r="D41" s="452">
        <v>5083.4756236704798</v>
      </c>
      <c r="E41" s="477">
        <v>3709</v>
      </c>
    </row>
    <row r="42" spans="1:5">
      <c r="B42" s="72" t="s">
        <v>369</v>
      </c>
      <c r="C42" s="442">
        <v>1085488</v>
      </c>
      <c r="D42" s="452">
        <v>3766.7540862511701</v>
      </c>
      <c r="E42" s="477">
        <v>4102.6022683157744</v>
      </c>
    </row>
    <row r="43" spans="1:5">
      <c r="B43" s="479" t="s">
        <v>370</v>
      </c>
      <c r="C43" s="443">
        <v>33359882</v>
      </c>
      <c r="D43" s="482">
        <v>32991.429655360444</v>
      </c>
      <c r="E43" s="481">
        <v>24772.589218438057</v>
      </c>
    </row>
    <row r="44" spans="1:5">
      <c r="B44" s="33"/>
      <c r="C44" s="33"/>
      <c r="D44" s="34"/>
    </row>
    <row r="46" spans="1:5" s="18" customFormat="1" ht="18.5">
      <c r="A46" s="51"/>
      <c r="B46" s="52" t="s">
        <v>372</v>
      </c>
    </row>
    <row r="47" spans="1:5" s="11" customFormat="1" ht="15.5">
      <c r="A47"/>
      <c r="B47" s="67" t="s">
        <v>373</v>
      </c>
      <c r="C47" s="48"/>
    </row>
    <row r="48" spans="1:5">
      <c r="B48" s="33"/>
      <c r="C48" s="33"/>
      <c r="D48" s="34"/>
    </row>
    <row r="49" spans="2:11">
      <c r="B49" s="50" t="s">
        <v>533</v>
      </c>
    </row>
    <row r="50" spans="2:11" ht="29">
      <c r="B50" s="41" t="s">
        <v>359</v>
      </c>
      <c r="C50" s="42" t="s">
        <v>374</v>
      </c>
      <c r="D50" s="53" t="s">
        <v>375</v>
      </c>
      <c r="E50" s="43" t="s">
        <v>376</v>
      </c>
      <c r="F50" s="42" t="s">
        <v>377</v>
      </c>
      <c r="G50" s="42" t="s">
        <v>378</v>
      </c>
      <c r="I50" s="70" t="s">
        <v>379</v>
      </c>
      <c r="J50" s="71" t="s">
        <v>380</v>
      </c>
      <c r="K50" s="70" t="s">
        <v>394</v>
      </c>
    </row>
    <row r="51" spans="2:11">
      <c r="B51" s="45" t="s">
        <v>361</v>
      </c>
      <c r="C51" s="39"/>
      <c r="D51" s="46"/>
      <c r="E51" s="47"/>
      <c r="F51" s="46"/>
      <c r="G51" s="46"/>
    </row>
    <row r="52" spans="2:11">
      <c r="B52" s="72" t="s">
        <v>362</v>
      </c>
      <c r="C52" s="440" cm="1">
        <f t="array" ref="C52:C60">C25:C33</f>
        <v>1487590</v>
      </c>
      <c r="D52" s="454">
        <f>D25</f>
        <v>2025.3418307407801</v>
      </c>
      <c r="E52" s="450">
        <f>D52*100000/C52</f>
        <v>136.14919640094249</v>
      </c>
      <c r="F52" s="453">
        <f>$D$16</f>
        <v>0.32400000000000001</v>
      </c>
      <c r="G52" s="448">
        <f>D52*F52</f>
        <v>656.21075316001281</v>
      </c>
    </row>
    <row r="53" spans="2:11">
      <c r="B53" s="72" t="s">
        <v>363</v>
      </c>
      <c r="C53" s="34">
        <v>3838891</v>
      </c>
      <c r="D53" s="454">
        <f t="shared" ref="D53:D60" si="0">D26</f>
        <v>1491.04945568331</v>
      </c>
      <c r="E53" s="450">
        <f t="shared" ref="E53:E60" si="1">D53*100000/C53</f>
        <v>38.840630163328683</v>
      </c>
      <c r="F53" s="453">
        <f t="shared" ref="F53:F70" si="2">$D$16</f>
        <v>0.32400000000000001</v>
      </c>
      <c r="G53" s="448">
        <f t="shared" ref="G53:G60" si="3">D53*F53</f>
        <v>483.10002364139245</v>
      </c>
    </row>
    <row r="54" spans="2:11">
      <c r="B54" s="72" t="s">
        <v>364</v>
      </c>
      <c r="C54" s="34">
        <v>6661738</v>
      </c>
      <c r="D54" s="454">
        <f t="shared" si="0"/>
        <v>2492.8798696713998</v>
      </c>
      <c r="E54" s="450">
        <f t="shared" si="1"/>
        <v>37.420863289300776</v>
      </c>
      <c r="F54" s="453">
        <f t="shared" si="2"/>
        <v>0.32400000000000001</v>
      </c>
      <c r="G54" s="448">
        <f t="shared" si="3"/>
        <v>807.69307777353356</v>
      </c>
    </row>
    <row r="55" spans="2:11">
      <c r="B55" s="72" t="s">
        <v>365</v>
      </c>
      <c r="C55" s="34">
        <v>7205959</v>
      </c>
      <c r="D55" s="454">
        <f t="shared" si="0"/>
        <v>4932.5232856498396</v>
      </c>
      <c r="E55" s="450">
        <f t="shared" si="1"/>
        <v>68.450615464920631</v>
      </c>
      <c r="F55" s="453">
        <f t="shared" si="2"/>
        <v>0.32400000000000001</v>
      </c>
      <c r="G55" s="448">
        <f t="shared" si="3"/>
        <v>1598.137544550548</v>
      </c>
    </row>
    <row r="56" spans="2:11">
      <c r="B56" s="72" t="s">
        <v>366</v>
      </c>
      <c r="C56" s="34">
        <v>7148408</v>
      </c>
      <c r="D56" s="454">
        <f t="shared" si="0"/>
        <v>9618.6267855246297</v>
      </c>
      <c r="E56" s="450">
        <f t="shared" si="1"/>
        <v>134.55620867645817</v>
      </c>
      <c r="F56" s="453">
        <f t="shared" si="2"/>
        <v>0.32400000000000001</v>
      </c>
      <c r="G56" s="448">
        <f t="shared" si="3"/>
        <v>3116.43507850998</v>
      </c>
    </row>
    <row r="57" spans="2:11">
      <c r="B57" s="72" t="s">
        <v>367</v>
      </c>
      <c r="C57" s="34">
        <v>3169978</v>
      </c>
      <c r="D57" s="454">
        <f t="shared" si="0"/>
        <v>8588.6474273505992</v>
      </c>
      <c r="E57" s="450">
        <f t="shared" si="1"/>
        <v>270.93713039493019</v>
      </c>
      <c r="F57" s="453">
        <f t="shared" si="2"/>
        <v>0.32400000000000001</v>
      </c>
      <c r="G57" s="448">
        <f t="shared" si="3"/>
        <v>2782.7217664615941</v>
      </c>
    </row>
    <row r="58" spans="2:11">
      <c r="B58" s="72" t="s">
        <v>368</v>
      </c>
      <c r="C58" s="34">
        <v>1575110</v>
      </c>
      <c r="D58" s="454">
        <f t="shared" si="0"/>
        <v>6934.8608145423595</v>
      </c>
      <c r="E58" s="450">
        <f t="shared" si="1"/>
        <v>440.2778735797728</v>
      </c>
      <c r="F58" s="453">
        <f t="shared" si="2"/>
        <v>0.32400000000000001</v>
      </c>
      <c r="G58" s="448">
        <f t="shared" si="3"/>
        <v>2246.8949039117247</v>
      </c>
    </row>
    <row r="59" spans="2:11">
      <c r="B59" s="72" t="s">
        <v>369</v>
      </c>
      <c r="C59" s="34">
        <v>704576</v>
      </c>
      <c r="D59" s="454">
        <f t="shared" si="0"/>
        <v>4015.2864732234898</v>
      </c>
      <c r="E59" s="450">
        <f t="shared" si="1"/>
        <v>569.88692110198042</v>
      </c>
      <c r="F59" s="453">
        <f t="shared" si="2"/>
        <v>0.32400000000000001</v>
      </c>
      <c r="G59" s="448">
        <f t="shared" si="3"/>
        <v>1300.9528173244107</v>
      </c>
    </row>
    <row r="60" spans="2:11">
      <c r="B60" s="73" t="s">
        <v>381</v>
      </c>
      <c r="C60" s="44">
        <v>31792250</v>
      </c>
      <c r="D60" s="451">
        <f t="shared" si="0"/>
        <v>40099.215942386407</v>
      </c>
      <c r="E60" s="451">
        <f>D60*100000/C60</f>
        <v>126.12890230287698</v>
      </c>
      <c r="F60" s="447">
        <f t="shared" si="2"/>
        <v>0.32400000000000001</v>
      </c>
      <c r="G60" s="449">
        <f t="shared" si="3"/>
        <v>12992.145965333197</v>
      </c>
    </row>
    <row r="61" spans="2:11">
      <c r="B61" s="40" t="s">
        <v>371</v>
      </c>
      <c r="C61" s="33"/>
      <c r="D61" s="34"/>
      <c r="F61" s="453"/>
    </row>
    <row r="62" spans="2:11">
      <c r="B62" s="72" t="s">
        <v>362</v>
      </c>
      <c r="C62" s="442">
        <f>C35</f>
        <v>1403037</v>
      </c>
      <c r="D62" s="452">
        <f>D35</f>
        <v>1630.56186171117</v>
      </c>
      <c r="E62" s="454">
        <f>D62*100000/C62</f>
        <v>116.21659740343057</v>
      </c>
      <c r="F62" s="453">
        <f t="shared" si="2"/>
        <v>0.32400000000000001</v>
      </c>
      <c r="G62" s="448">
        <f>D62*F62</f>
        <v>528.30204319441907</v>
      </c>
    </row>
    <row r="63" spans="2:11">
      <c r="B63" s="72" t="s">
        <v>363</v>
      </c>
      <c r="C63" s="442">
        <f t="shared" ref="C63:D70" si="4">C36</f>
        <v>3629595</v>
      </c>
      <c r="D63" s="452">
        <f t="shared" si="4"/>
        <v>1179.4535997452499</v>
      </c>
      <c r="E63" s="454">
        <f t="shared" ref="E63:E70" si="5">D63*100000/C63</f>
        <v>32.495460230280507</v>
      </c>
      <c r="F63" s="453">
        <f t="shared" si="2"/>
        <v>0.32400000000000001</v>
      </c>
      <c r="G63" s="448">
        <f t="shared" ref="G63:G70" si="6">D63*F63</f>
        <v>382.142966317461</v>
      </c>
    </row>
    <row r="64" spans="2:11">
      <c r="B64" s="72" t="s">
        <v>364</v>
      </c>
      <c r="C64" s="442">
        <f t="shared" si="4"/>
        <v>6380131</v>
      </c>
      <c r="D64" s="452">
        <f t="shared" si="4"/>
        <v>2527.3872774106899</v>
      </c>
      <c r="E64" s="454">
        <f t="shared" si="5"/>
        <v>39.613407270331749</v>
      </c>
      <c r="F64" s="453">
        <f t="shared" si="2"/>
        <v>0.32400000000000001</v>
      </c>
      <c r="G64" s="448">
        <f t="shared" si="6"/>
        <v>818.87347788106354</v>
      </c>
    </row>
    <row r="65" spans="2:26">
      <c r="B65" s="72" t="s">
        <v>365</v>
      </c>
      <c r="C65" s="442">
        <f t="shared" si="4"/>
        <v>7202903</v>
      </c>
      <c r="D65" s="452">
        <f t="shared" si="4"/>
        <v>5107.9122381780799</v>
      </c>
      <c r="E65" s="454">
        <f t="shared" si="5"/>
        <v>70.914633144137582</v>
      </c>
      <c r="F65" s="453">
        <f t="shared" si="2"/>
        <v>0.32400000000000001</v>
      </c>
      <c r="G65" s="448">
        <f t="shared" si="6"/>
        <v>1654.9635651696979</v>
      </c>
    </row>
    <row r="66" spans="2:26">
      <c r="B66" s="72" t="s">
        <v>366</v>
      </c>
      <c r="C66" s="442">
        <f t="shared" si="4"/>
        <v>7842355</v>
      </c>
      <c r="D66" s="452">
        <f t="shared" si="4"/>
        <v>7783.5692804969103</v>
      </c>
      <c r="E66" s="454">
        <f t="shared" si="5"/>
        <v>99.250407313835083</v>
      </c>
      <c r="F66" s="453">
        <f t="shared" si="2"/>
        <v>0.32400000000000001</v>
      </c>
      <c r="G66" s="448">
        <f t="shared" si="6"/>
        <v>2521.8764468809991</v>
      </c>
    </row>
    <row r="67" spans="2:26">
      <c r="B67" s="72" t="s">
        <v>367</v>
      </c>
      <c r="C67" s="442">
        <f t="shared" si="4"/>
        <v>3772948</v>
      </c>
      <c r="D67" s="452">
        <f t="shared" si="4"/>
        <v>5912.3156878967002</v>
      </c>
      <c r="E67" s="454">
        <f t="shared" si="5"/>
        <v>156.70281403021457</v>
      </c>
      <c r="F67" s="453">
        <f t="shared" si="2"/>
        <v>0.32400000000000001</v>
      </c>
      <c r="G67" s="448">
        <f t="shared" si="6"/>
        <v>1915.5902828785308</v>
      </c>
    </row>
    <row r="68" spans="2:26">
      <c r="B68" s="72" t="s">
        <v>368</v>
      </c>
      <c r="C68" s="442">
        <f t="shared" si="4"/>
        <v>2043425</v>
      </c>
      <c r="D68" s="452">
        <f t="shared" si="4"/>
        <v>5083.4756236704798</v>
      </c>
      <c r="E68" s="454">
        <f t="shared" si="5"/>
        <v>248.77231235159007</v>
      </c>
      <c r="F68" s="453">
        <f t="shared" si="2"/>
        <v>0.32400000000000001</v>
      </c>
      <c r="G68" s="448">
        <f t="shared" si="6"/>
        <v>1647.0461020692355</v>
      </c>
    </row>
    <row r="69" spans="2:26">
      <c r="B69" s="72" t="s">
        <v>369</v>
      </c>
      <c r="C69" s="442">
        <f t="shared" si="4"/>
        <v>1085488</v>
      </c>
      <c r="D69" s="452">
        <f t="shared" si="4"/>
        <v>3766.7540862511701</v>
      </c>
      <c r="E69" s="454">
        <f t="shared" si="5"/>
        <v>347.01020059652154</v>
      </c>
      <c r="F69" s="453">
        <f t="shared" si="2"/>
        <v>0.32400000000000001</v>
      </c>
      <c r="G69" s="448">
        <f t="shared" si="6"/>
        <v>1220.4283239453791</v>
      </c>
    </row>
    <row r="70" spans="2:26">
      <c r="B70" s="73" t="s">
        <v>381</v>
      </c>
      <c r="C70" s="444">
        <f t="shared" si="4"/>
        <v>33359882</v>
      </c>
      <c r="D70" s="476">
        <f t="shared" si="4"/>
        <v>32991.429655360444</v>
      </c>
      <c r="E70" s="451">
        <f t="shared" si="5"/>
        <v>98.895522638120966</v>
      </c>
      <c r="F70" s="447">
        <f t="shared" si="2"/>
        <v>0.32400000000000001</v>
      </c>
      <c r="G70" s="449">
        <f>D70*F70</f>
        <v>10689.223208336784</v>
      </c>
    </row>
    <row r="72" spans="2:26" ht="18.5">
      <c r="B72" s="21" t="s">
        <v>382</v>
      </c>
      <c r="C72" s="20"/>
      <c r="D72" s="20"/>
      <c r="E72" s="20"/>
      <c r="F72" s="20"/>
      <c r="G72" s="20"/>
      <c r="H72" s="20"/>
      <c r="I72" s="20"/>
      <c r="J72" s="20"/>
      <c r="K72" s="20"/>
      <c r="L72" s="20"/>
      <c r="M72" s="20"/>
      <c r="N72" s="20"/>
      <c r="O72" s="20"/>
      <c r="P72" s="20"/>
      <c r="Q72" s="20"/>
      <c r="R72" s="20"/>
      <c r="S72" s="20"/>
      <c r="T72" s="20"/>
      <c r="U72" s="20"/>
      <c r="V72" s="20"/>
      <c r="W72" s="20"/>
      <c r="X72" s="20"/>
      <c r="Y72" s="20"/>
      <c r="Z72" s="20"/>
    </row>
    <row r="74" spans="2:26">
      <c r="B74" s="459" t="s">
        <v>359</v>
      </c>
      <c r="C74" s="460" t="s">
        <v>374</v>
      </c>
      <c r="D74" s="460" t="s">
        <v>383</v>
      </c>
      <c r="E74" s="461" t="s">
        <v>384</v>
      </c>
    </row>
    <row r="75" spans="2:26">
      <c r="B75" s="462" t="s">
        <v>361</v>
      </c>
      <c r="C75" s="463"/>
      <c r="D75" s="464"/>
      <c r="E75" s="458"/>
    </row>
    <row r="76" spans="2:26">
      <c r="B76" s="456" t="s">
        <v>362</v>
      </c>
      <c r="C76" s="457">
        <f>C25</f>
        <v>1487590</v>
      </c>
      <c r="D76" s="467">
        <f>G52</f>
        <v>656.21075316001281</v>
      </c>
      <c r="E76" s="466">
        <f>D76/100000</f>
        <v>6.5621075316001278E-3</v>
      </c>
    </row>
    <row r="77" spans="2:26">
      <c r="B77" s="456" t="s">
        <v>363</v>
      </c>
      <c r="C77" s="457">
        <f t="shared" ref="C77:C84" si="7">C26</f>
        <v>3838891</v>
      </c>
      <c r="D77" s="467">
        <f t="shared" ref="D77:D84" si="8">G53</f>
        <v>483.10002364139245</v>
      </c>
      <c r="E77" s="466">
        <f t="shared" ref="E77:E104" si="9">D77/100000</f>
        <v>4.8310002364139243E-3</v>
      </c>
    </row>
    <row r="78" spans="2:26">
      <c r="B78" s="456" t="s">
        <v>364</v>
      </c>
      <c r="C78" s="457">
        <f t="shared" si="7"/>
        <v>6661738</v>
      </c>
      <c r="D78" s="467">
        <f t="shared" si="8"/>
        <v>807.69307777353356</v>
      </c>
      <c r="E78" s="466">
        <f t="shared" si="9"/>
        <v>8.0769307777353357E-3</v>
      </c>
    </row>
    <row r="79" spans="2:26">
      <c r="B79" s="456" t="s">
        <v>365</v>
      </c>
      <c r="C79" s="457">
        <f t="shared" si="7"/>
        <v>7205959</v>
      </c>
      <c r="D79" s="467">
        <f t="shared" si="8"/>
        <v>1598.137544550548</v>
      </c>
      <c r="E79" s="466">
        <f t="shared" si="9"/>
        <v>1.5981375445505479E-2</v>
      </c>
    </row>
    <row r="80" spans="2:26">
      <c r="B80" s="456" t="s">
        <v>366</v>
      </c>
      <c r="C80" s="457">
        <f t="shared" si="7"/>
        <v>7148408</v>
      </c>
      <c r="D80" s="467">
        <f t="shared" si="8"/>
        <v>3116.43507850998</v>
      </c>
      <c r="E80" s="466">
        <f t="shared" si="9"/>
        <v>3.1164350785099802E-2</v>
      </c>
    </row>
    <row r="81" spans="2:5">
      <c r="B81" s="456" t="s">
        <v>367</v>
      </c>
      <c r="C81" s="457">
        <f t="shared" si="7"/>
        <v>3169978</v>
      </c>
      <c r="D81" s="467">
        <f t="shared" si="8"/>
        <v>2782.7217664615941</v>
      </c>
      <c r="E81" s="466">
        <f t="shared" si="9"/>
        <v>2.782721766461594E-2</v>
      </c>
    </row>
    <row r="82" spans="2:5">
      <c r="B82" s="456" t="s">
        <v>368</v>
      </c>
      <c r="C82" s="457">
        <f t="shared" si="7"/>
        <v>1575110</v>
      </c>
      <c r="D82" s="467">
        <f t="shared" si="8"/>
        <v>2246.8949039117247</v>
      </c>
      <c r="E82" s="466">
        <f t="shared" si="9"/>
        <v>2.2468949039117246E-2</v>
      </c>
    </row>
    <row r="83" spans="2:5">
      <c r="B83" s="456" t="s">
        <v>369</v>
      </c>
      <c r="C83" s="457">
        <f t="shared" si="7"/>
        <v>704576</v>
      </c>
      <c r="D83" s="467">
        <f t="shared" si="8"/>
        <v>1300.9528173244107</v>
      </c>
      <c r="E83" s="466">
        <f t="shared" si="9"/>
        <v>1.3009528173244108E-2</v>
      </c>
    </row>
    <row r="84" spans="2:5">
      <c r="B84" s="73" t="s">
        <v>381</v>
      </c>
      <c r="C84" s="469">
        <f t="shared" si="7"/>
        <v>31792250</v>
      </c>
      <c r="D84" s="470">
        <f t="shared" si="8"/>
        <v>12992.145965333197</v>
      </c>
      <c r="E84" s="471">
        <f t="shared" si="9"/>
        <v>0.12992145965333196</v>
      </c>
    </row>
    <row r="85" spans="2:5">
      <c r="B85" s="45" t="s">
        <v>371</v>
      </c>
      <c r="C85" s="472"/>
      <c r="D85" s="473"/>
      <c r="E85" s="474"/>
    </row>
    <row r="86" spans="2:5">
      <c r="B86" s="456" t="s">
        <v>362</v>
      </c>
      <c r="C86" s="465">
        <f>C35</f>
        <v>1403037</v>
      </c>
      <c r="D86" s="468">
        <f>G62</f>
        <v>528.30204319441907</v>
      </c>
      <c r="E86" s="466">
        <f t="shared" si="9"/>
        <v>5.2830204319441907E-3</v>
      </c>
    </row>
    <row r="87" spans="2:5">
      <c r="B87" s="456" t="s">
        <v>363</v>
      </c>
      <c r="C87" s="465">
        <f t="shared" ref="C87:C94" si="10">C36</f>
        <v>3629595</v>
      </c>
      <c r="D87" s="468">
        <f t="shared" ref="D87:D94" si="11">G63</f>
        <v>382.142966317461</v>
      </c>
      <c r="E87" s="466">
        <f t="shared" si="9"/>
        <v>3.8214296631746102E-3</v>
      </c>
    </row>
    <row r="88" spans="2:5">
      <c r="B88" s="456" t="s">
        <v>364</v>
      </c>
      <c r="C88" s="465">
        <f t="shared" si="10"/>
        <v>6380131</v>
      </c>
      <c r="D88" s="468">
        <f t="shared" si="11"/>
        <v>818.87347788106354</v>
      </c>
      <c r="E88" s="466">
        <f t="shared" si="9"/>
        <v>8.1887347788106354E-3</v>
      </c>
    </row>
    <row r="89" spans="2:5">
      <c r="B89" s="456" t="s">
        <v>365</v>
      </c>
      <c r="C89" s="465">
        <f t="shared" si="10"/>
        <v>7202903</v>
      </c>
      <c r="D89" s="468">
        <f t="shared" si="11"/>
        <v>1654.9635651696979</v>
      </c>
      <c r="E89" s="466">
        <f t="shared" si="9"/>
        <v>1.6549635651696978E-2</v>
      </c>
    </row>
    <row r="90" spans="2:5">
      <c r="B90" s="456" t="s">
        <v>366</v>
      </c>
      <c r="C90" s="465">
        <f t="shared" si="10"/>
        <v>7842355</v>
      </c>
      <c r="D90" s="468">
        <f t="shared" si="11"/>
        <v>2521.8764468809991</v>
      </c>
      <c r="E90" s="466">
        <f t="shared" si="9"/>
        <v>2.5218764468809992E-2</v>
      </c>
    </row>
    <row r="91" spans="2:5">
      <c r="B91" s="456" t="s">
        <v>367</v>
      </c>
      <c r="C91" s="465">
        <f t="shared" si="10"/>
        <v>3772948</v>
      </c>
      <c r="D91" s="468">
        <f t="shared" si="11"/>
        <v>1915.5902828785308</v>
      </c>
      <c r="E91" s="466">
        <f t="shared" si="9"/>
        <v>1.9155902828785307E-2</v>
      </c>
    </row>
    <row r="92" spans="2:5">
      <c r="B92" s="456" t="s">
        <v>368</v>
      </c>
      <c r="C92" s="465">
        <f t="shared" si="10"/>
        <v>2043425</v>
      </c>
      <c r="D92" s="468">
        <f t="shared" si="11"/>
        <v>1647.0461020692355</v>
      </c>
      <c r="E92" s="466">
        <f t="shared" si="9"/>
        <v>1.6470461020692356E-2</v>
      </c>
    </row>
    <row r="93" spans="2:5">
      <c r="B93" s="456" t="s">
        <v>369</v>
      </c>
      <c r="C93" s="465">
        <f t="shared" si="10"/>
        <v>1085488</v>
      </c>
      <c r="D93" s="468">
        <f t="shared" si="11"/>
        <v>1220.4283239453791</v>
      </c>
      <c r="E93" s="466">
        <f t="shared" si="9"/>
        <v>1.2204283239453792E-2</v>
      </c>
    </row>
    <row r="94" spans="2:5">
      <c r="B94" s="73" t="s">
        <v>381</v>
      </c>
      <c r="C94" s="444">
        <f t="shared" si="10"/>
        <v>33359882</v>
      </c>
      <c r="D94" s="475">
        <f t="shared" si="11"/>
        <v>10689.223208336784</v>
      </c>
      <c r="E94" s="471">
        <f t="shared" si="9"/>
        <v>0.10689223208336783</v>
      </c>
    </row>
    <row r="95" spans="2:5">
      <c r="B95" s="45" t="s">
        <v>385</v>
      </c>
      <c r="C95" s="472"/>
      <c r="D95" s="473"/>
      <c r="E95" s="474"/>
    </row>
    <row r="96" spans="2:5">
      <c r="B96" s="456" t="s">
        <v>362</v>
      </c>
      <c r="C96" s="465">
        <f>C76+C86</f>
        <v>2890627</v>
      </c>
      <c r="D96" s="468">
        <f>D76+D86</f>
        <v>1184.5127963544319</v>
      </c>
      <c r="E96" s="466">
        <f>D96/100000</f>
        <v>1.1845127963544319E-2</v>
      </c>
    </row>
    <row r="97" spans="2:5">
      <c r="B97" s="456" t="s">
        <v>363</v>
      </c>
      <c r="C97" s="465">
        <f t="shared" ref="C97:D103" si="12">C77+C87</f>
        <v>7468486</v>
      </c>
      <c r="D97" s="468">
        <f t="shared" si="12"/>
        <v>865.24298995885351</v>
      </c>
      <c r="E97" s="466">
        <f t="shared" si="9"/>
        <v>8.6524298995885353E-3</v>
      </c>
    </row>
    <row r="98" spans="2:5">
      <c r="B98" s="456" t="s">
        <v>364</v>
      </c>
      <c r="C98" s="465">
        <f t="shared" si="12"/>
        <v>13041869</v>
      </c>
      <c r="D98" s="468">
        <f t="shared" si="12"/>
        <v>1626.5665556545971</v>
      </c>
      <c r="E98" s="466">
        <f t="shared" si="9"/>
        <v>1.6265665556545971E-2</v>
      </c>
    </row>
    <row r="99" spans="2:5">
      <c r="B99" s="456" t="s">
        <v>365</v>
      </c>
      <c r="C99" s="465">
        <f t="shared" si="12"/>
        <v>14408862</v>
      </c>
      <c r="D99" s="468">
        <f t="shared" si="12"/>
        <v>3253.1011097202459</v>
      </c>
      <c r="E99" s="466">
        <f t="shared" si="9"/>
        <v>3.253101109720246E-2</v>
      </c>
    </row>
    <row r="100" spans="2:5">
      <c r="B100" s="456" t="s">
        <v>366</v>
      </c>
      <c r="C100" s="465">
        <f t="shared" si="12"/>
        <v>14990763</v>
      </c>
      <c r="D100" s="468">
        <f t="shared" si="12"/>
        <v>5638.3115253909791</v>
      </c>
      <c r="E100" s="466">
        <f t="shared" si="9"/>
        <v>5.6383115253909794E-2</v>
      </c>
    </row>
    <row r="101" spans="2:5">
      <c r="B101" s="456" t="s">
        <v>367</v>
      </c>
      <c r="C101" s="465">
        <f t="shared" si="12"/>
        <v>6942926</v>
      </c>
      <c r="D101" s="468">
        <f t="shared" si="12"/>
        <v>4698.3120493401248</v>
      </c>
      <c r="E101" s="466">
        <f t="shared" si="9"/>
        <v>4.6983120493401247E-2</v>
      </c>
    </row>
    <row r="102" spans="2:5">
      <c r="B102" s="456" t="s">
        <v>368</v>
      </c>
      <c r="C102" s="465">
        <f t="shared" si="12"/>
        <v>3618535</v>
      </c>
      <c r="D102" s="468">
        <f t="shared" si="12"/>
        <v>3893.9410059809602</v>
      </c>
      <c r="E102" s="466">
        <f t="shared" si="9"/>
        <v>3.8939410059809602E-2</v>
      </c>
    </row>
    <row r="103" spans="2:5">
      <c r="B103" s="456" t="s">
        <v>369</v>
      </c>
      <c r="C103" s="465">
        <f t="shared" si="12"/>
        <v>1790064</v>
      </c>
      <c r="D103" s="468">
        <f t="shared" si="12"/>
        <v>2521.3811412697896</v>
      </c>
      <c r="E103" s="466">
        <f t="shared" si="9"/>
        <v>2.5213811412697896E-2</v>
      </c>
    </row>
    <row r="104" spans="2:5">
      <c r="B104" s="73" t="s">
        <v>381</v>
      </c>
      <c r="C104" s="444">
        <f>C84+C94</f>
        <v>65152132</v>
      </c>
      <c r="D104" s="475">
        <f t="shared" ref="D104" si="13">D84+D94</f>
        <v>23681.36917366998</v>
      </c>
      <c r="E104" s="471">
        <f t="shared" si="9"/>
        <v>0.23681369173669981</v>
      </c>
    </row>
  </sheetData>
  <mergeCells count="2">
    <mergeCell ref="B17:G17"/>
    <mergeCell ref="B11:G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0AFE-4A37-4AFA-A55C-836B7F945A15}">
  <dimension ref="A1:K17"/>
  <sheetViews>
    <sheetView workbookViewId="0">
      <selection activeCell="I11" sqref="I11"/>
    </sheetView>
  </sheetViews>
  <sheetFormatPr defaultRowHeight="14.5"/>
  <cols>
    <col min="11" max="11" width="18.6328125" customWidth="1"/>
  </cols>
  <sheetData>
    <row r="1" spans="1:11" ht="20.5">
      <c r="A1" s="445" t="s">
        <v>534</v>
      </c>
      <c r="B1" s="445" t="s">
        <v>535</v>
      </c>
      <c r="C1" s="445" t="s">
        <v>536</v>
      </c>
      <c r="D1" s="445" t="s">
        <v>537</v>
      </c>
      <c r="E1" s="445" t="s">
        <v>462</v>
      </c>
      <c r="F1" s="445" t="s">
        <v>538</v>
      </c>
      <c r="G1" s="445" t="s">
        <v>539</v>
      </c>
      <c r="H1" s="445" t="s">
        <v>540</v>
      </c>
      <c r="I1" s="445" t="s">
        <v>541</v>
      </c>
      <c r="J1" s="445" t="s">
        <v>542</v>
      </c>
      <c r="K1" s="445" t="s">
        <v>543</v>
      </c>
    </row>
    <row r="2" spans="1:11">
      <c r="A2">
        <v>2565</v>
      </c>
      <c r="B2" t="s">
        <v>544</v>
      </c>
      <c r="C2" t="s">
        <v>545</v>
      </c>
      <c r="D2" t="s">
        <v>546</v>
      </c>
      <c r="E2">
        <v>1</v>
      </c>
      <c r="F2">
        <v>1</v>
      </c>
      <c r="G2" t="s">
        <v>547</v>
      </c>
      <c r="H2" t="s">
        <v>548</v>
      </c>
      <c r="I2" t="s">
        <v>529</v>
      </c>
      <c r="J2" t="s">
        <v>529</v>
      </c>
      <c r="K2" s="446">
        <v>2025.3418307407801</v>
      </c>
    </row>
    <row r="3" spans="1:11">
      <c r="A3">
        <v>2565</v>
      </c>
      <c r="B3" t="s">
        <v>544</v>
      </c>
      <c r="C3" t="s">
        <v>545</v>
      </c>
      <c r="D3" t="s">
        <v>546</v>
      </c>
      <c r="E3">
        <v>1</v>
      </c>
      <c r="F3">
        <v>2</v>
      </c>
      <c r="G3" t="s">
        <v>547</v>
      </c>
      <c r="H3" t="s">
        <v>548</v>
      </c>
      <c r="I3" t="s">
        <v>529</v>
      </c>
      <c r="J3" t="s">
        <v>529</v>
      </c>
      <c r="K3" s="446">
        <v>1491.04945568331</v>
      </c>
    </row>
    <row r="4" spans="1:11">
      <c r="A4">
        <v>2565</v>
      </c>
      <c r="B4" t="s">
        <v>544</v>
      </c>
      <c r="C4" t="s">
        <v>545</v>
      </c>
      <c r="D4" t="s">
        <v>546</v>
      </c>
      <c r="E4">
        <v>1</v>
      </c>
      <c r="F4">
        <v>3</v>
      </c>
      <c r="G4" t="s">
        <v>547</v>
      </c>
      <c r="H4" t="s">
        <v>548</v>
      </c>
      <c r="I4" t="s">
        <v>529</v>
      </c>
      <c r="J4" t="s">
        <v>529</v>
      </c>
      <c r="K4" s="446">
        <v>2492.8798696713998</v>
      </c>
    </row>
    <row r="5" spans="1:11">
      <c r="A5">
        <v>2565</v>
      </c>
      <c r="B5" t="s">
        <v>544</v>
      </c>
      <c r="C5" t="s">
        <v>545</v>
      </c>
      <c r="D5" t="s">
        <v>546</v>
      </c>
      <c r="E5">
        <v>1</v>
      </c>
      <c r="F5">
        <v>4</v>
      </c>
      <c r="G5" t="s">
        <v>547</v>
      </c>
      <c r="H5" t="s">
        <v>548</v>
      </c>
      <c r="I5" t="s">
        <v>529</v>
      </c>
      <c r="J5" t="s">
        <v>529</v>
      </c>
      <c r="K5" s="446">
        <v>4932.5232856498396</v>
      </c>
    </row>
    <row r="6" spans="1:11">
      <c r="A6">
        <v>2565</v>
      </c>
      <c r="B6" t="s">
        <v>544</v>
      </c>
      <c r="C6" t="s">
        <v>545</v>
      </c>
      <c r="D6" t="s">
        <v>546</v>
      </c>
      <c r="E6">
        <v>1</v>
      </c>
      <c r="F6">
        <v>5</v>
      </c>
      <c r="G6" t="s">
        <v>547</v>
      </c>
      <c r="H6" t="s">
        <v>548</v>
      </c>
      <c r="I6" t="s">
        <v>529</v>
      </c>
      <c r="J6" t="s">
        <v>529</v>
      </c>
      <c r="K6" s="446">
        <v>9618.6267855246297</v>
      </c>
    </row>
    <row r="7" spans="1:11">
      <c r="A7">
        <v>2565</v>
      </c>
      <c r="B7" t="s">
        <v>544</v>
      </c>
      <c r="C7" t="s">
        <v>545</v>
      </c>
      <c r="D7" t="s">
        <v>546</v>
      </c>
      <c r="E7">
        <v>1</v>
      </c>
      <c r="F7">
        <v>6</v>
      </c>
      <c r="G7" t="s">
        <v>547</v>
      </c>
      <c r="H7" t="s">
        <v>548</v>
      </c>
      <c r="I7" t="s">
        <v>529</v>
      </c>
      <c r="J7" t="s">
        <v>529</v>
      </c>
      <c r="K7" s="446">
        <v>8588.6474273505992</v>
      </c>
    </row>
    <row r="8" spans="1:11">
      <c r="A8">
        <v>2565</v>
      </c>
      <c r="B8" t="s">
        <v>544</v>
      </c>
      <c r="C8" t="s">
        <v>545</v>
      </c>
      <c r="D8" t="s">
        <v>546</v>
      </c>
      <c r="E8">
        <v>1</v>
      </c>
      <c r="F8">
        <v>7</v>
      </c>
      <c r="G8" t="s">
        <v>547</v>
      </c>
      <c r="H8" t="s">
        <v>548</v>
      </c>
      <c r="I8" t="s">
        <v>529</v>
      </c>
      <c r="J8" t="s">
        <v>529</v>
      </c>
      <c r="K8" s="446">
        <v>6934.8608145423595</v>
      </c>
    </row>
    <row r="9" spans="1:11">
      <c r="A9">
        <v>2565</v>
      </c>
      <c r="B9" t="s">
        <v>544</v>
      </c>
      <c r="C9" t="s">
        <v>545</v>
      </c>
      <c r="D9" t="s">
        <v>546</v>
      </c>
      <c r="E9">
        <v>1</v>
      </c>
      <c r="F9">
        <v>8</v>
      </c>
      <c r="G9" t="s">
        <v>547</v>
      </c>
      <c r="H9" t="s">
        <v>548</v>
      </c>
      <c r="I9" t="s">
        <v>529</v>
      </c>
      <c r="J9" t="s">
        <v>529</v>
      </c>
      <c r="K9" s="446">
        <v>4015.2864732234898</v>
      </c>
    </row>
    <row r="10" spans="1:11">
      <c r="A10">
        <v>2565</v>
      </c>
      <c r="B10" t="s">
        <v>544</v>
      </c>
      <c r="C10" t="s">
        <v>545</v>
      </c>
      <c r="D10" t="s">
        <v>546</v>
      </c>
      <c r="E10">
        <v>2</v>
      </c>
      <c r="F10">
        <v>1</v>
      </c>
      <c r="G10" t="s">
        <v>547</v>
      </c>
      <c r="H10" t="s">
        <v>548</v>
      </c>
      <c r="I10" t="s">
        <v>529</v>
      </c>
      <c r="J10" t="s">
        <v>529</v>
      </c>
      <c r="K10" s="446">
        <v>1630.56186171117</v>
      </c>
    </row>
    <row r="11" spans="1:11">
      <c r="A11">
        <v>2565</v>
      </c>
      <c r="B11" t="s">
        <v>544</v>
      </c>
      <c r="C11" t="s">
        <v>545</v>
      </c>
      <c r="D11" t="s">
        <v>546</v>
      </c>
      <c r="E11">
        <v>2</v>
      </c>
      <c r="F11">
        <v>2</v>
      </c>
      <c r="G11" t="s">
        <v>547</v>
      </c>
      <c r="H11" t="s">
        <v>548</v>
      </c>
      <c r="I11" t="s">
        <v>529</v>
      </c>
      <c r="J11" t="s">
        <v>529</v>
      </c>
      <c r="K11" s="446">
        <v>1179.4535997452499</v>
      </c>
    </row>
    <row r="12" spans="1:11">
      <c r="A12">
        <v>2565</v>
      </c>
      <c r="B12" t="s">
        <v>544</v>
      </c>
      <c r="C12" t="s">
        <v>545</v>
      </c>
      <c r="D12" t="s">
        <v>546</v>
      </c>
      <c r="E12">
        <v>2</v>
      </c>
      <c r="F12">
        <v>3</v>
      </c>
      <c r="G12" t="s">
        <v>547</v>
      </c>
      <c r="H12" t="s">
        <v>548</v>
      </c>
      <c r="I12" t="s">
        <v>529</v>
      </c>
      <c r="J12" t="s">
        <v>529</v>
      </c>
      <c r="K12" s="446">
        <v>2527.3872774106899</v>
      </c>
    </row>
    <row r="13" spans="1:11">
      <c r="A13">
        <v>2565</v>
      </c>
      <c r="B13" t="s">
        <v>544</v>
      </c>
      <c r="C13" t="s">
        <v>545</v>
      </c>
      <c r="D13" t="s">
        <v>546</v>
      </c>
      <c r="E13">
        <v>2</v>
      </c>
      <c r="F13">
        <v>4</v>
      </c>
      <c r="G13" t="s">
        <v>547</v>
      </c>
      <c r="H13" t="s">
        <v>548</v>
      </c>
      <c r="I13" t="s">
        <v>529</v>
      </c>
      <c r="J13" t="s">
        <v>529</v>
      </c>
      <c r="K13" s="446">
        <v>5107.9122381780799</v>
      </c>
    </row>
    <row r="14" spans="1:11">
      <c r="A14">
        <v>2565</v>
      </c>
      <c r="B14" t="s">
        <v>544</v>
      </c>
      <c r="C14" t="s">
        <v>545</v>
      </c>
      <c r="D14" t="s">
        <v>546</v>
      </c>
      <c r="E14">
        <v>2</v>
      </c>
      <c r="F14">
        <v>5</v>
      </c>
      <c r="G14" t="s">
        <v>547</v>
      </c>
      <c r="H14" t="s">
        <v>548</v>
      </c>
      <c r="I14" t="s">
        <v>529</v>
      </c>
      <c r="J14" t="s">
        <v>529</v>
      </c>
      <c r="K14" s="446">
        <v>7783.5692804969103</v>
      </c>
    </row>
    <row r="15" spans="1:11">
      <c r="A15">
        <v>2565</v>
      </c>
      <c r="B15" t="s">
        <v>544</v>
      </c>
      <c r="C15" t="s">
        <v>545</v>
      </c>
      <c r="D15" t="s">
        <v>546</v>
      </c>
      <c r="E15">
        <v>2</v>
      </c>
      <c r="F15">
        <v>6</v>
      </c>
      <c r="G15" t="s">
        <v>547</v>
      </c>
      <c r="H15" t="s">
        <v>548</v>
      </c>
      <c r="I15" t="s">
        <v>529</v>
      </c>
      <c r="J15" t="s">
        <v>529</v>
      </c>
      <c r="K15" s="446">
        <v>5912.3156878967002</v>
      </c>
    </row>
    <row r="16" spans="1:11">
      <c r="A16">
        <v>2565</v>
      </c>
      <c r="B16" t="s">
        <v>544</v>
      </c>
      <c r="C16" t="s">
        <v>545</v>
      </c>
      <c r="D16" t="s">
        <v>546</v>
      </c>
      <c r="E16">
        <v>2</v>
      </c>
      <c r="F16">
        <v>7</v>
      </c>
      <c r="G16" t="s">
        <v>547</v>
      </c>
      <c r="H16" t="s">
        <v>548</v>
      </c>
      <c r="I16" t="s">
        <v>529</v>
      </c>
      <c r="J16" t="s">
        <v>529</v>
      </c>
      <c r="K16" s="446">
        <v>5083.4756236704798</v>
      </c>
    </row>
    <row r="17" spans="1:11">
      <c r="A17">
        <v>2565</v>
      </c>
      <c r="B17" t="s">
        <v>544</v>
      </c>
      <c r="C17" t="s">
        <v>545</v>
      </c>
      <c r="D17" t="s">
        <v>546</v>
      </c>
      <c r="E17">
        <v>2</v>
      </c>
      <c r="F17">
        <v>8</v>
      </c>
      <c r="G17" t="s">
        <v>547</v>
      </c>
      <c r="H17" t="s">
        <v>548</v>
      </c>
      <c r="I17" t="s">
        <v>529</v>
      </c>
      <c r="J17" t="s">
        <v>529</v>
      </c>
      <c r="K17" s="446">
        <v>3766.7540862511701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9D45-F4BC-4CD3-B921-1B94E7A9DBBB}">
  <dimension ref="A1:AH151"/>
  <sheetViews>
    <sheetView topLeftCell="N1" zoomScaleNormal="100" workbookViewId="0">
      <selection activeCell="P12" sqref="P12"/>
    </sheetView>
  </sheetViews>
  <sheetFormatPr defaultColWidth="9.1796875" defaultRowHeight="12.5"/>
  <cols>
    <col min="1" max="1" width="19.26953125" style="148" customWidth="1"/>
    <col min="2" max="2" width="16.54296875" style="148" customWidth="1"/>
    <col min="3" max="4" width="9.54296875" style="148" customWidth="1"/>
    <col min="5" max="5" width="9.453125" style="148" customWidth="1"/>
    <col min="6" max="7" width="9.54296875" style="148" customWidth="1"/>
    <col min="8" max="8" width="11.453125" style="148" customWidth="1"/>
    <col min="9" max="13" width="9.54296875" style="148" customWidth="1"/>
    <col min="14" max="14" width="13.1796875" style="148" customWidth="1"/>
    <col min="15" max="15" width="13.26953125" style="148" customWidth="1"/>
    <col min="16" max="16" width="22.453125" style="148" customWidth="1"/>
    <col min="17" max="17" width="9.1796875" style="148"/>
    <col min="18" max="18" width="9.54296875" style="148" bestFit="1" customWidth="1"/>
    <col min="19" max="19" width="9.453125" style="148" bestFit="1" customWidth="1"/>
    <col min="20" max="20" width="17.54296875" style="148" customWidth="1"/>
    <col min="21" max="21" width="9.1796875" style="148"/>
    <col min="22" max="22" width="10.1796875" style="148" customWidth="1"/>
    <col min="23" max="23" width="11.1796875" style="148" bestFit="1" customWidth="1"/>
    <col min="24" max="24" width="11.81640625" style="148" customWidth="1"/>
    <col min="25" max="25" width="9.1796875" style="148"/>
    <col min="26" max="26" width="10.453125" style="148" bestFit="1" customWidth="1"/>
    <col min="27" max="27" width="13.81640625" style="148" bestFit="1" customWidth="1"/>
    <col min="28" max="28" width="9.1796875" style="148"/>
    <col min="29" max="30" width="10.453125" style="148" bestFit="1" customWidth="1"/>
    <col min="31" max="32" width="9.1796875" style="148"/>
    <col min="33" max="33" width="14" style="148" bestFit="1" customWidth="1"/>
    <col min="34" max="34" width="11" style="148" bestFit="1" customWidth="1"/>
    <col min="35" max="256" width="9.1796875" style="148"/>
    <col min="257" max="257" width="19.26953125" style="148" customWidth="1"/>
    <col min="258" max="258" width="16.54296875" style="148" customWidth="1"/>
    <col min="259" max="260" width="9.54296875" style="148" customWidth="1"/>
    <col min="261" max="261" width="9.453125" style="148" customWidth="1"/>
    <col min="262" max="263" width="9.54296875" style="148" customWidth="1"/>
    <col min="264" max="264" width="11.453125" style="148" customWidth="1"/>
    <col min="265" max="269" width="9.54296875" style="148" customWidth="1"/>
    <col min="270" max="270" width="13.1796875" style="148" customWidth="1"/>
    <col min="271" max="271" width="13.26953125" style="148" customWidth="1"/>
    <col min="272" max="272" width="22.453125" style="148" customWidth="1"/>
    <col min="273" max="273" width="9.1796875" style="148"/>
    <col min="274" max="274" width="9.54296875" style="148" bestFit="1" customWidth="1"/>
    <col min="275" max="275" width="9.453125" style="148" bestFit="1" customWidth="1"/>
    <col min="276" max="276" width="17.54296875" style="148" customWidth="1"/>
    <col min="277" max="277" width="9.1796875" style="148"/>
    <col min="278" max="278" width="10.1796875" style="148" customWidth="1"/>
    <col min="279" max="279" width="11.1796875" style="148" bestFit="1" customWidth="1"/>
    <col min="280" max="280" width="11.81640625" style="148" customWidth="1"/>
    <col min="281" max="281" width="9.1796875" style="148"/>
    <col min="282" max="282" width="10.453125" style="148" bestFit="1" customWidth="1"/>
    <col min="283" max="283" width="13.81640625" style="148" bestFit="1" customWidth="1"/>
    <col min="284" max="284" width="9.1796875" style="148"/>
    <col min="285" max="286" width="10.453125" style="148" bestFit="1" customWidth="1"/>
    <col min="287" max="288" width="9.1796875" style="148"/>
    <col min="289" max="289" width="14" style="148" bestFit="1" customWidth="1"/>
    <col min="290" max="290" width="11" style="148" bestFit="1" customWidth="1"/>
    <col min="291" max="512" width="9.1796875" style="148"/>
    <col min="513" max="513" width="19.26953125" style="148" customWidth="1"/>
    <col min="514" max="514" width="16.54296875" style="148" customWidth="1"/>
    <col min="515" max="516" width="9.54296875" style="148" customWidth="1"/>
    <col min="517" max="517" width="9.453125" style="148" customWidth="1"/>
    <col min="518" max="519" width="9.54296875" style="148" customWidth="1"/>
    <col min="520" max="520" width="11.453125" style="148" customWidth="1"/>
    <col min="521" max="525" width="9.54296875" style="148" customWidth="1"/>
    <col min="526" max="526" width="13.1796875" style="148" customWidth="1"/>
    <col min="527" max="527" width="13.26953125" style="148" customWidth="1"/>
    <col min="528" max="528" width="22.453125" style="148" customWidth="1"/>
    <col min="529" max="529" width="9.1796875" style="148"/>
    <col min="530" max="530" width="9.54296875" style="148" bestFit="1" customWidth="1"/>
    <col min="531" max="531" width="9.453125" style="148" bestFit="1" customWidth="1"/>
    <col min="532" max="532" width="17.54296875" style="148" customWidth="1"/>
    <col min="533" max="533" width="9.1796875" style="148"/>
    <col min="534" max="534" width="10.1796875" style="148" customWidth="1"/>
    <col min="535" max="535" width="11.1796875" style="148" bestFit="1" customWidth="1"/>
    <col min="536" max="536" width="11.81640625" style="148" customWidth="1"/>
    <col min="537" max="537" width="9.1796875" style="148"/>
    <col min="538" max="538" width="10.453125" style="148" bestFit="1" customWidth="1"/>
    <col min="539" max="539" width="13.81640625" style="148" bestFit="1" customWidth="1"/>
    <col min="540" max="540" width="9.1796875" style="148"/>
    <col min="541" max="542" width="10.453125" style="148" bestFit="1" customWidth="1"/>
    <col min="543" max="544" width="9.1796875" style="148"/>
    <col min="545" max="545" width="14" style="148" bestFit="1" customWidth="1"/>
    <col min="546" max="546" width="11" style="148" bestFit="1" customWidth="1"/>
    <col min="547" max="768" width="9.1796875" style="148"/>
    <col min="769" max="769" width="19.26953125" style="148" customWidth="1"/>
    <col min="770" max="770" width="16.54296875" style="148" customWidth="1"/>
    <col min="771" max="772" width="9.54296875" style="148" customWidth="1"/>
    <col min="773" max="773" width="9.453125" style="148" customWidth="1"/>
    <col min="774" max="775" width="9.54296875" style="148" customWidth="1"/>
    <col min="776" max="776" width="11.453125" style="148" customWidth="1"/>
    <col min="777" max="781" width="9.54296875" style="148" customWidth="1"/>
    <col min="782" max="782" width="13.1796875" style="148" customWidth="1"/>
    <col min="783" max="783" width="13.26953125" style="148" customWidth="1"/>
    <col min="784" max="784" width="22.453125" style="148" customWidth="1"/>
    <col min="785" max="785" width="9.1796875" style="148"/>
    <col min="786" max="786" width="9.54296875" style="148" bestFit="1" customWidth="1"/>
    <col min="787" max="787" width="9.453125" style="148" bestFit="1" customWidth="1"/>
    <col min="788" max="788" width="17.54296875" style="148" customWidth="1"/>
    <col min="789" max="789" width="9.1796875" style="148"/>
    <col min="790" max="790" width="10.1796875" style="148" customWidth="1"/>
    <col min="791" max="791" width="11.1796875" style="148" bestFit="1" customWidth="1"/>
    <col min="792" max="792" width="11.81640625" style="148" customWidth="1"/>
    <col min="793" max="793" width="9.1796875" style="148"/>
    <col min="794" max="794" width="10.453125" style="148" bestFit="1" customWidth="1"/>
    <col min="795" max="795" width="13.81640625" style="148" bestFit="1" customWidth="1"/>
    <col min="796" max="796" width="9.1796875" style="148"/>
    <col min="797" max="798" width="10.453125" style="148" bestFit="1" customWidth="1"/>
    <col min="799" max="800" width="9.1796875" style="148"/>
    <col min="801" max="801" width="14" style="148" bestFit="1" customWidth="1"/>
    <col min="802" max="802" width="11" style="148" bestFit="1" customWidth="1"/>
    <col min="803" max="1024" width="9.1796875" style="148"/>
    <col min="1025" max="1025" width="19.26953125" style="148" customWidth="1"/>
    <col min="1026" max="1026" width="16.54296875" style="148" customWidth="1"/>
    <col min="1027" max="1028" width="9.54296875" style="148" customWidth="1"/>
    <col min="1029" max="1029" width="9.453125" style="148" customWidth="1"/>
    <col min="1030" max="1031" width="9.54296875" style="148" customWidth="1"/>
    <col min="1032" max="1032" width="11.453125" style="148" customWidth="1"/>
    <col min="1033" max="1037" width="9.54296875" style="148" customWidth="1"/>
    <col min="1038" max="1038" width="13.1796875" style="148" customWidth="1"/>
    <col min="1039" max="1039" width="13.26953125" style="148" customWidth="1"/>
    <col min="1040" max="1040" width="22.453125" style="148" customWidth="1"/>
    <col min="1041" max="1041" width="9.1796875" style="148"/>
    <col min="1042" max="1042" width="9.54296875" style="148" bestFit="1" customWidth="1"/>
    <col min="1043" max="1043" width="9.453125" style="148" bestFit="1" customWidth="1"/>
    <col min="1044" max="1044" width="17.54296875" style="148" customWidth="1"/>
    <col min="1045" max="1045" width="9.1796875" style="148"/>
    <col min="1046" max="1046" width="10.1796875" style="148" customWidth="1"/>
    <col min="1047" max="1047" width="11.1796875" style="148" bestFit="1" customWidth="1"/>
    <col min="1048" max="1048" width="11.81640625" style="148" customWidth="1"/>
    <col min="1049" max="1049" width="9.1796875" style="148"/>
    <col min="1050" max="1050" width="10.453125" style="148" bestFit="1" customWidth="1"/>
    <col min="1051" max="1051" width="13.81640625" style="148" bestFit="1" customWidth="1"/>
    <col min="1052" max="1052" width="9.1796875" style="148"/>
    <col min="1053" max="1054" width="10.453125" style="148" bestFit="1" customWidth="1"/>
    <col min="1055" max="1056" width="9.1796875" style="148"/>
    <col min="1057" max="1057" width="14" style="148" bestFit="1" customWidth="1"/>
    <col min="1058" max="1058" width="11" style="148" bestFit="1" customWidth="1"/>
    <col min="1059" max="1280" width="9.1796875" style="148"/>
    <col min="1281" max="1281" width="19.26953125" style="148" customWidth="1"/>
    <col min="1282" max="1282" width="16.54296875" style="148" customWidth="1"/>
    <col min="1283" max="1284" width="9.54296875" style="148" customWidth="1"/>
    <col min="1285" max="1285" width="9.453125" style="148" customWidth="1"/>
    <col min="1286" max="1287" width="9.54296875" style="148" customWidth="1"/>
    <col min="1288" max="1288" width="11.453125" style="148" customWidth="1"/>
    <col min="1289" max="1293" width="9.54296875" style="148" customWidth="1"/>
    <col min="1294" max="1294" width="13.1796875" style="148" customWidth="1"/>
    <col min="1295" max="1295" width="13.26953125" style="148" customWidth="1"/>
    <col min="1296" max="1296" width="22.453125" style="148" customWidth="1"/>
    <col min="1297" max="1297" width="9.1796875" style="148"/>
    <col min="1298" max="1298" width="9.54296875" style="148" bestFit="1" customWidth="1"/>
    <col min="1299" max="1299" width="9.453125" style="148" bestFit="1" customWidth="1"/>
    <col min="1300" max="1300" width="17.54296875" style="148" customWidth="1"/>
    <col min="1301" max="1301" width="9.1796875" style="148"/>
    <col min="1302" max="1302" width="10.1796875" style="148" customWidth="1"/>
    <col min="1303" max="1303" width="11.1796875" style="148" bestFit="1" customWidth="1"/>
    <col min="1304" max="1304" width="11.81640625" style="148" customWidth="1"/>
    <col min="1305" max="1305" width="9.1796875" style="148"/>
    <col min="1306" max="1306" width="10.453125" style="148" bestFit="1" customWidth="1"/>
    <col min="1307" max="1307" width="13.81640625" style="148" bestFit="1" customWidth="1"/>
    <col min="1308" max="1308" width="9.1796875" style="148"/>
    <col min="1309" max="1310" width="10.453125" style="148" bestFit="1" customWidth="1"/>
    <col min="1311" max="1312" width="9.1796875" style="148"/>
    <col min="1313" max="1313" width="14" style="148" bestFit="1" customWidth="1"/>
    <col min="1314" max="1314" width="11" style="148" bestFit="1" customWidth="1"/>
    <col min="1315" max="1536" width="9.1796875" style="148"/>
    <col min="1537" max="1537" width="19.26953125" style="148" customWidth="1"/>
    <col min="1538" max="1538" width="16.54296875" style="148" customWidth="1"/>
    <col min="1539" max="1540" width="9.54296875" style="148" customWidth="1"/>
    <col min="1541" max="1541" width="9.453125" style="148" customWidth="1"/>
    <col min="1542" max="1543" width="9.54296875" style="148" customWidth="1"/>
    <col min="1544" max="1544" width="11.453125" style="148" customWidth="1"/>
    <col min="1545" max="1549" width="9.54296875" style="148" customWidth="1"/>
    <col min="1550" max="1550" width="13.1796875" style="148" customWidth="1"/>
    <col min="1551" max="1551" width="13.26953125" style="148" customWidth="1"/>
    <col min="1552" max="1552" width="22.453125" style="148" customWidth="1"/>
    <col min="1553" max="1553" width="9.1796875" style="148"/>
    <col min="1554" max="1554" width="9.54296875" style="148" bestFit="1" customWidth="1"/>
    <col min="1555" max="1555" width="9.453125" style="148" bestFit="1" customWidth="1"/>
    <col min="1556" max="1556" width="17.54296875" style="148" customWidth="1"/>
    <col min="1557" max="1557" width="9.1796875" style="148"/>
    <col min="1558" max="1558" width="10.1796875" style="148" customWidth="1"/>
    <col min="1559" max="1559" width="11.1796875" style="148" bestFit="1" customWidth="1"/>
    <col min="1560" max="1560" width="11.81640625" style="148" customWidth="1"/>
    <col min="1561" max="1561" width="9.1796875" style="148"/>
    <col min="1562" max="1562" width="10.453125" style="148" bestFit="1" customWidth="1"/>
    <col min="1563" max="1563" width="13.81640625" style="148" bestFit="1" customWidth="1"/>
    <col min="1564" max="1564" width="9.1796875" style="148"/>
    <col min="1565" max="1566" width="10.453125" style="148" bestFit="1" customWidth="1"/>
    <col min="1567" max="1568" width="9.1796875" style="148"/>
    <col min="1569" max="1569" width="14" style="148" bestFit="1" customWidth="1"/>
    <col min="1570" max="1570" width="11" style="148" bestFit="1" customWidth="1"/>
    <col min="1571" max="1792" width="9.1796875" style="148"/>
    <col min="1793" max="1793" width="19.26953125" style="148" customWidth="1"/>
    <col min="1794" max="1794" width="16.54296875" style="148" customWidth="1"/>
    <col min="1795" max="1796" width="9.54296875" style="148" customWidth="1"/>
    <col min="1797" max="1797" width="9.453125" style="148" customWidth="1"/>
    <col min="1798" max="1799" width="9.54296875" style="148" customWidth="1"/>
    <col min="1800" max="1800" width="11.453125" style="148" customWidth="1"/>
    <col min="1801" max="1805" width="9.54296875" style="148" customWidth="1"/>
    <col min="1806" max="1806" width="13.1796875" style="148" customWidth="1"/>
    <col min="1807" max="1807" width="13.26953125" style="148" customWidth="1"/>
    <col min="1808" max="1808" width="22.453125" style="148" customWidth="1"/>
    <col min="1809" max="1809" width="9.1796875" style="148"/>
    <col min="1810" max="1810" width="9.54296875" style="148" bestFit="1" customWidth="1"/>
    <col min="1811" max="1811" width="9.453125" style="148" bestFit="1" customWidth="1"/>
    <col min="1812" max="1812" width="17.54296875" style="148" customWidth="1"/>
    <col min="1813" max="1813" width="9.1796875" style="148"/>
    <col min="1814" max="1814" width="10.1796875" style="148" customWidth="1"/>
    <col min="1815" max="1815" width="11.1796875" style="148" bestFit="1" customWidth="1"/>
    <col min="1816" max="1816" width="11.81640625" style="148" customWidth="1"/>
    <col min="1817" max="1817" width="9.1796875" style="148"/>
    <col min="1818" max="1818" width="10.453125" style="148" bestFit="1" customWidth="1"/>
    <col min="1819" max="1819" width="13.81640625" style="148" bestFit="1" customWidth="1"/>
    <col min="1820" max="1820" width="9.1796875" style="148"/>
    <col min="1821" max="1822" width="10.453125" style="148" bestFit="1" customWidth="1"/>
    <col min="1823" max="1824" width="9.1796875" style="148"/>
    <col min="1825" max="1825" width="14" style="148" bestFit="1" customWidth="1"/>
    <col min="1826" max="1826" width="11" style="148" bestFit="1" customWidth="1"/>
    <col min="1827" max="2048" width="9.1796875" style="148"/>
    <col min="2049" max="2049" width="19.26953125" style="148" customWidth="1"/>
    <col min="2050" max="2050" width="16.54296875" style="148" customWidth="1"/>
    <col min="2051" max="2052" width="9.54296875" style="148" customWidth="1"/>
    <col min="2053" max="2053" width="9.453125" style="148" customWidth="1"/>
    <col min="2054" max="2055" width="9.54296875" style="148" customWidth="1"/>
    <col min="2056" max="2056" width="11.453125" style="148" customWidth="1"/>
    <col min="2057" max="2061" width="9.54296875" style="148" customWidth="1"/>
    <col min="2062" max="2062" width="13.1796875" style="148" customWidth="1"/>
    <col min="2063" max="2063" width="13.26953125" style="148" customWidth="1"/>
    <col min="2064" max="2064" width="22.453125" style="148" customWidth="1"/>
    <col min="2065" max="2065" width="9.1796875" style="148"/>
    <col min="2066" max="2066" width="9.54296875" style="148" bestFit="1" customWidth="1"/>
    <col min="2067" max="2067" width="9.453125" style="148" bestFit="1" customWidth="1"/>
    <col min="2068" max="2068" width="17.54296875" style="148" customWidth="1"/>
    <col min="2069" max="2069" width="9.1796875" style="148"/>
    <col min="2070" max="2070" width="10.1796875" style="148" customWidth="1"/>
    <col min="2071" max="2071" width="11.1796875" style="148" bestFit="1" customWidth="1"/>
    <col min="2072" max="2072" width="11.81640625" style="148" customWidth="1"/>
    <col min="2073" max="2073" width="9.1796875" style="148"/>
    <col min="2074" max="2074" width="10.453125" style="148" bestFit="1" customWidth="1"/>
    <col min="2075" max="2075" width="13.81640625" style="148" bestFit="1" customWidth="1"/>
    <col min="2076" max="2076" width="9.1796875" style="148"/>
    <col min="2077" max="2078" width="10.453125" style="148" bestFit="1" customWidth="1"/>
    <col min="2079" max="2080" width="9.1796875" style="148"/>
    <col min="2081" max="2081" width="14" style="148" bestFit="1" customWidth="1"/>
    <col min="2082" max="2082" width="11" style="148" bestFit="1" customWidth="1"/>
    <col min="2083" max="2304" width="9.1796875" style="148"/>
    <col min="2305" max="2305" width="19.26953125" style="148" customWidth="1"/>
    <col min="2306" max="2306" width="16.54296875" style="148" customWidth="1"/>
    <col min="2307" max="2308" width="9.54296875" style="148" customWidth="1"/>
    <col min="2309" max="2309" width="9.453125" style="148" customWidth="1"/>
    <col min="2310" max="2311" width="9.54296875" style="148" customWidth="1"/>
    <col min="2312" max="2312" width="11.453125" style="148" customWidth="1"/>
    <col min="2313" max="2317" width="9.54296875" style="148" customWidth="1"/>
    <col min="2318" max="2318" width="13.1796875" style="148" customWidth="1"/>
    <col min="2319" max="2319" width="13.26953125" style="148" customWidth="1"/>
    <col min="2320" max="2320" width="22.453125" style="148" customWidth="1"/>
    <col min="2321" max="2321" width="9.1796875" style="148"/>
    <col min="2322" max="2322" width="9.54296875" style="148" bestFit="1" customWidth="1"/>
    <col min="2323" max="2323" width="9.453125" style="148" bestFit="1" customWidth="1"/>
    <col min="2324" max="2324" width="17.54296875" style="148" customWidth="1"/>
    <col min="2325" max="2325" width="9.1796875" style="148"/>
    <col min="2326" max="2326" width="10.1796875" style="148" customWidth="1"/>
    <col min="2327" max="2327" width="11.1796875" style="148" bestFit="1" customWidth="1"/>
    <col min="2328" max="2328" width="11.81640625" style="148" customWidth="1"/>
    <col min="2329" max="2329" width="9.1796875" style="148"/>
    <col min="2330" max="2330" width="10.453125" style="148" bestFit="1" customWidth="1"/>
    <col min="2331" max="2331" width="13.81640625" style="148" bestFit="1" customWidth="1"/>
    <col min="2332" max="2332" width="9.1796875" style="148"/>
    <col min="2333" max="2334" width="10.453125" style="148" bestFit="1" customWidth="1"/>
    <col min="2335" max="2336" width="9.1796875" style="148"/>
    <col min="2337" max="2337" width="14" style="148" bestFit="1" customWidth="1"/>
    <col min="2338" max="2338" width="11" style="148" bestFit="1" customWidth="1"/>
    <col min="2339" max="2560" width="9.1796875" style="148"/>
    <col min="2561" max="2561" width="19.26953125" style="148" customWidth="1"/>
    <col min="2562" max="2562" width="16.54296875" style="148" customWidth="1"/>
    <col min="2563" max="2564" width="9.54296875" style="148" customWidth="1"/>
    <col min="2565" max="2565" width="9.453125" style="148" customWidth="1"/>
    <col min="2566" max="2567" width="9.54296875" style="148" customWidth="1"/>
    <col min="2568" max="2568" width="11.453125" style="148" customWidth="1"/>
    <col min="2569" max="2573" width="9.54296875" style="148" customWidth="1"/>
    <col min="2574" max="2574" width="13.1796875" style="148" customWidth="1"/>
    <col min="2575" max="2575" width="13.26953125" style="148" customWidth="1"/>
    <col min="2576" max="2576" width="22.453125" style="148" customWidth="1"/>
    <col min="2577" max="2577" width="9.1796875" style="148"/>
    <col min="2578" max="2578" width="9.54296875" style="148" bestFit="1" customWidth="1"/>
    <col min="2579" max="2579" width="9.453125" style="148" bestFit="1" customWidth="1"/>
    <col min="2580" max="2580" width="17.54296875" style="148" customWidth="1"/>
    <col min="2581" max="2581" width="9.1796875" style="148"/>
    <col min="2582" max="2582" width="10.1796875" style="148" customWidth="1"/>
    <col min="2583" max="2583" width="11.1796875" style="148" bestFit="1" customWidth="1"/>
    <col min="2584" max="2584" width="11.81640625" style="148" customWidth="1"/>
    <col min="2585" max="2585" width="9.1796875" style="148"/>
    <col min="2586" max="2586" width="10.453125" style="148" bestFit="1" customWidth="1"/>
    <col min="2587" max="2587" width="13.81640625" style="148" bestFit="1" customWidth="1"/>
    <col min="2588" max="2588" width="9.1796875" style="148"/>
    <col min="2589" max="2590" width="10.453125" style="148" bestFit="1" customWidth="1"/>
    <col min="2591" max="2592" width="9.1796875" style="148"/>
    <col min="2593" max="2593" width="14" style="148" bestFit="1" customWidth="1"/>
    <col min="2594" max="2594" width="11" style="148" bestFit="1" customWidth="1"/>
    <col min="2595" max="2816" width="9.1796875" style="148"/>
    <col min="2817" max="2817" width="19.26953125" style="148" customWidth="1"/>
    <col min="2818" max="2818" width="16.54296875" style="148" customWidth="1"/>
    <col min="2819" max="2820" width="9.54296875" style="148" customWidth="1"/>
    <col min="2821" max="2821" width="9.453125" style="148" customWidth="1"/>
    <col min="2822" max="2823" width="9.54296875" style="148" customWidth="1"/>
    <col min="2824" max="2824" width="11.453125" style="148" customWidth="1"/>
    <col min="2825" max="2829" width="9.54296875" style="148" customWidth="1"/>
    <col min="2830" max="2830" width="13.1796875" style="148" customWidth="1"/>
    <col min="2831" max="2831" width="13.26953125" style="148" customWidth="1"/>
    <col min="2832" max="2832" width="22.453125" style="148" customWidth="1"/>
    <col min="2833" max="2833" width="9.1796875" style="148"/>
    <col min="2834" max="2834" width="9.54296875" style="148" bestFit="1" customWidth="1"/>
    <col min="2835" max="2835" width="9.453125" style="148" bestFit="1" customWidth="1"/>
    <col min="2836" max="2836" width="17.54296875" style="148" customWidth="1"/>
    <col min="2837" max="2837" width="9.1796875" style="148"/>
    <col min="2838" max="2838" width="10.1796875" style="148" customWidth="1"/>
    <col min="2839" max="2839" width="11.1796875" style="148" bestFit="1" customWidth="1"/>
    <col min="2840" max="2840" width="11.81640625" style="148" customWidth="1"/>
    <col min="2841" max="2841" width="9.1796875" style="148"/>
    <col min="2842" max="2842" width="10.453125" style="148" bestFit="1" customWidth="1"/>
    <col min="2843" max="2843" width="13.81640625" style="148" bestFit="1" customWidth="1"/>
    <col min="2844" max="2844" width="9.1796875" style="148"/>
    <col min="2845" max="2846" width="10.453125" style="148" bestFit="1" customWidth="1"/>
    <col min="2847" max="2848" width="9.1796875" style="148"/>
    <col min="2849" max="2849" width="14" style="148" bestFit="1" customWidth="1"/>
    <col min="2850" max="2850" width="11" style="148" bestFit="1" customWidth="1"/>
    <col min="2851" max="3072" width="9.1796875" style="148"/>
    <col min="3073" max="3073" width="19.26953125" style="148" customWidth="1"/>
    <col min="3074" max="3074" width="16.54296875" style="148" customWidth="1"/>
    <col min="3075" max="3076" width="9.54296875" style="148" customWidth="1"/>
    <col min="3077" max="3077" width="9.453125" style="148" customWidth="1"/>
    <col min="3078" max="3079" width="9.54296875" style="148" customWidth="1"/>
    <col min="3080" max="3080" width="11.453125" style="148" customWidth="1"/>
    <col min="3081" max="3085" width="9.54296875" style="148" customWidth="1"/>
    <col min="3086" max="3086" width="13.1796875" style="148" customWidth="1"/>
    <col min="3087" max="3087" width="13.26953125" style="148" customWidth="1"/>
    <col min="3088" max="3088" width="22.453125" style="148" customWidth="1"/>
    <col min="3089" max="3089" width="9.1796875" style="148"/>
    <col min="3090" max="3090" width="9.54296875" style="148" bestFit="1" customWidth="1"/>
    <col min="3091" max="3091" width="9.453125" style="148" bestFit="1" customWidth="1"/>
    <col min="3092" max="3092" width="17.54296875" style="148" customWidth="1"/>
    <col min="3093" max="3093" width="9.1796875" style="148"/>
    <col min="3094" max="3094" width="10.1796875" style="148" customWidth="1"/>
    <col min="3095" max="3095" width="11.1796875" style="148" bestFit="1" customWidth="1"/>
    <col min="3096" max="3096" width="11.81640625" style="148" customWidth="1"/>
    <col min="3097" max="3097" width="9.1796875" style="148"/>
    <col min="3098" max="3098" width="10.453125" style="148" bestFit="1" customWidth="1"/>
    <col min="3099" max="3099" width="13.81640625" style="148" bestFit="1" customWidth="1"/>
    <col min="3100" max="3100" width="9.1796875" style="148"/>
    <col min="3101" max="3102" width="10.453125" style="148" bestFit="1" customWidth="1"/>
    <col min="3103" max="3104" width="9.1796875" style="148"/>
    <col min="3105" max="3105" width="14" style="148" bestFit="1" customWidth="1"/>
    <col min="3106" max="3106" width="11" style="148" bestFit="1" customWidth="1"/>
    <col min="3107" max="3328" width="9.1796875" style="148"/>
    <col min="3329" max="3329" width="19.26953125" style="148" customWidth="1"/>
    <col min="3330" max="3330" width="16.54296875" style="148" customWidth="1"/>
    <col min="3331" max="3332" width="9.54296875" style="148" customWidth="1"/>
    <col min="3333" max="3333" width="9.453125" style="148" customWidth="1"/>
    <col min="3334" max="3335" width="9.54296875" style="148" customWidth="1"/>
    <col min="3336" max="3336" width="11.453125" style="148" customWidth="1"/>
    <col min="3337" max="3341" width="9.54296875" style="148" customWidth="1"/>
    <col min="3342" max="3342" width="13.1796875" style="148" customWidth="1"/>
    <col min="3343" max="3343" width="13.26953125" style="148" customWidth="1"/>
    <col min="3344" max="3344" width="22.453125" style="148" customWidth="1"/>
    <col min="3345" max="3345" width="9.1796875" style="148"/>
    <col min="3346" max="3346" width="9.54296875" style="148" bestFit="1" customWidth="1"/>
    <col min="3347" max="3347" width="9.453125" style="148" bestFit="1" customWidth="1"/>
    <col min="3348" max="3348" width="17.54296875" style="148" customWidth="1"/>
    <col min="3349" max="3349" width="9.1796875" style="148"/>
    <col min="3350" max="3350" width="10.1796875" style="148" customWidth="1"/>
    <col min="3351" max="3351" width="11.1796875" style="148" bestFit="1" customWidth="1"/>
    <col min="3352" max="3352" width="11.81640625" style="148" customWidth="1"/>
    <col min="3353" max="3353" width="9.1796875" style="148"/>
    <col min="3354" max="3354" width="10.453125" style="148" bestFit="1" customWidth="1"/>
    <col min="3355" max="3355" width="13.81640625" style="148" bestFit="1" customWidth="1"/>
    <col min="3356" max="3356" width="9.1796875" style="148"/>
    <col min="3357" max="3358" width="10.453125" style="148" bestFit="1" customWidth="1"/>
    <col min="3359" max="3360" width="9.1796875" style="148"/>
    <col min="3361" max="3361" width="14" style="148" bestFit="1" customWidth="1"/>
    <col min="3362" max="3362" width="11" style="148" bestFit="1" customWidth="1"/>
    <col min="3363" max="3584" width="9.1796875" style="148"/>
    <col min="3585" max="3585" width="19.26953125" style="148" customWidth="1"/>
    <col min="3586" max="3586" width="16.54296875" style="148" customWidth="1"/>
    <col min="3587" max="3588" width="9.54296875" style="148" customWidth="1"/>
    <col min="3589" max="3589" width="9.453125" style="148" customWidth="1"/>
    <col min="3590" max="3591" width="9.54296875" style="148" customWidth="1"/>
    <col min="3592" max="3592" width="11.453125" style="148" customWidth="1"/>
    <col min="3593" max="3597" width="9.54296875" style="148" customWidth="1"/>
    <col min="3598" max="3598" width="13.1796875" style="148" customWidth="1"/>
    <col min="3599" max="3599" width="13.26953125" style="148" customWidth="1"/>
    <col min="3600" max="3600" width="22.453125" style="148" customWidth="1"/>
    <col min="3601" max="3601" width="9.1796875" style="148"/>
    <col min="3602" max="3602" width="9.54296875" style="148" bestFit="1" customWidth="1"/>
    <col min="3603" max="3603" width="9.453125" style="148" bestFit="1" customWidth="1"/>
    <col min="3604" max="3604" width="17.54296875" style="148" customWidth="1"/>
    <col min="3605" max="3605" width="9.1796875" style="148"/>
    <col min="3606" max="3606" width="10.1796875" style="148" customWidth="1"/>
    <col min="3607" max="3607" width="11.1796875" style="148" bestFit="1" customWidth="1"/>
    <col min="3608" max="3608" width="11.81640625" style="148" customWidth="1"/>
    <col min="3609" max="3609" width="9.1796875" style="148"/>
    <col min="3610" max="3610" width="10.453125" style="148" bestFit="1" customWidth="1"/>
    <col min="3611" max="3611" width="13.81640625" style="148" bestFit="1" customWidth="1"/>
    <col min="3612" max="3612" width="9.1796875" style="148"/>
    <col min="3613" max="3614" width="10.453125" style="148" bestFit="1" customWidth="1"/>
    <col min="3615" max="3616" width="9.1796875" style="148"/>
    <col min="3617" max="3617" width="14" style="148" bestFit="1" customWidth="1"/>
    <col min="3618" max="3618" width="11" style="148" bestFit="1" customWidth="1"/>
    <col min="3619" max="3840" width="9.1796875" style="148"/>
    <col min="3841" max="3841" width="19.26953125" style="148" customWidth="1"/>
    <col min="3842" max="3842" width="16.54296875" style="148" customWidth="1"/>
    <col min="3843" max="3844" width="9.54296875" style="148" customWidth="1"/>
    <col min="3845" max="3845" width="9.453125" style="148" customWidth="1"/>
    <col min="3846" max="3847" width="9.54296875" style="148" customWidth="1"/>
    <col min="3848" max="3848" width="11.453125" style="148" customWidth="1"/>
    <col min="3849" max="3853" width="9.54296875" style="148" customWidth="1"/>
    <col min="3854" max="3854" width="13.1796875" style="148" customWidth="1"/>
    <col min="3855" max="3855" width="13.26953125" style="148" customWidth="1"/>
    <col min="3856" max="3856" width="22.453125" style="148" customWidth="1"/>
    <col min="3857" max="3857" width="9.1796875" style="148"/>
    <col min="3858" max="3858" width="9.54296875" style="148" bestFit="1" customWidth="1"/>
    <col min="3859" max="3859" width="9.453125" style="148" bestFit="1" customWidth="1"/>
    <col min="3860" max="3860" width="17.54296875" style="148" customWidth="1"/>
    <col min="3861" max="3861" width="9.1796875" style="148"/>
    <col min="3862" max="3862" width="10.1796875" style="148" customWidth="1"/>
    <col min="3863" max="3863" width="11.1796875" style="148" bestFit="1" customWidth="1"/>
    <col min="3864" max="3864" width="11.81640625" style="148" customWidth="1"/>
    <col min="3865" max="3865" width="9.1796875" style="148"/>
    <col min="3866" max="3866" width="10.453125" style="148" bestFit="1" customWidth="1"/>
    <col min="3867" max="3867" width="13.81640625" style="148" bestFit="1" customWidth="1"/>
    <col min="3868" max="3868" width="9.1796875" style="148"/>
    <col min="3869" max="3870" width="10.453125" style="148" bestFit="1" customWidth="1"/>
    <col min="3871" max="3872" width="9.1796875" style="148"/>
    <col min="3873" max="3873" width="14" style="148" bestFit="1" customWidth="1"/>
    <col min="3874" max="3874" width="11" style="148" bestFit="1" customWidth="1"/>
    <col min="3875" max="4096" width="9.1796875" style="148"/>
    <col min="4097" max="4097" width="19.26953125" style="148" customWidth="1"/>
    <col min="4098" max="4098" width="16.54296875" style="148" customWidth="1"/>
    <col min="4099" max="4100" width="9.54296875" style="148" customWidth="1"/>
    <col min="4101" max="4101" width="9.453125" style="148" customWidth="1"/>
    <col min="4102" max="4103" width="9.54296875" style="148" customWidth="1"/>
    <col min="4104" max="4104" width="11.453125" style="148" customWidth="1"/>
    <col min="4105" max="4109" width="9.54296875" style="148" customWidth="1"/>
    <col min="4110" max="4110" width="13.1796875" style="148" customWidth="1"/>
    <col min="4111" max="4111" width="13.26953125" style="148" customWidth="1"/>
    <col min="4112" max="4112" width="22.453125" style="148" customWidth="1"/>
    <col min="4113" max="4113" width="9.1796875" style="148"/>
    <col min="4114" max="4114" width="9.54296875" style="148" bestFit="1" customWidth="1"/>
    <col min="4115" max="4115" width="9.453125" style="148" bestFit="1" customWidth="1"/>
    <col min="4116" max="4116" width="17.54296875" style="148" customWidth="1"/>
    <col min="4117" max="4117" width="9.1796875" style="148"/>
    <col min="4118" max="4118" width="10.1796875" style="148" customWidth="1"/>
    <col min="4119" max="4119" width="11.1796875" style="148" bestFit="1" customWidth="1"/>
    <col min="4120" max="4120" width="11.81640625" style="148" customWidth="1"/>
    <col min="4121" max="4121" width="9.1796875" style="148"/>
    <col min="4122" max="4122" width="10.453125" style="148" bestFit="1" customWidth="1"/>
    <col min="4123" max="4123" width="13.81640625" style="148" bestFit="1" customWidth="1"/>
    <col min="4124" max="4124" width="9.1796875" style="148"/>
    <col min="4125" max="4126" width="10.453125" style="148" bestFit="1" customWidth="1"/>
    <col min="4127" max="4128" width="9.1796875" style="148"/>
    <col min="4129" max="4129" width="14" style="148" bestFit="1" customWidth="1"/>
    <col min="4130" max="4130" width="11" style="148" bestFit="1" customWidth="1"/>
    <col min="4131" max="4352" width="9.1796875" style="148"/>
    <col min="4353" max="4353" width="19.26953125" style="148" customWidth="1"/>
    <col min="4354" max="4354" width="16.54296875" style="148" customWidth="1"/>
    <col min="4355" max="4356" width="9.54296875" style="148" customWidth="1"/>
    <col min="4357" max="4357" width="9.453125" style="148" customWidth="1"/>
    <col min="4358" max="4359" width="9.54296875" style="148" customWidth="1"/>
    <col min="4360" max="4360" width="11.453125" style="148" customWidth="1"/>
    <col min="4361" max="4365" width="9.54296875" style="148" customWidth="1"/>
    <col min="4366" max="4366" width="13.1796875" style="148" customWidth="1"/>
    <col min="4367" max="4367" width="13.26953125" style="148" customWidth="1"/>
    <col min="4368" max="4368" width="22.453125" style="148" customWidth="1"/>
    <col min="4369" max="4369" width="9.1796875" style="148"/>
    <col min="4370" max="4370" width="9.54296875" style="148" bestFit="1" customWidth="1"/>
    <col min="4371" max="4371" width="9.453125" style="148" bestFit="1" customWidth="1"/>
    <col min="4372" max="4372" width="17.54296875" style="148" customWidth="1"/>
    <col min="4373" max="4373" width="9.1796875" style="148"/>
    <col min="4374" max="4374" width="10.1796875" style="148" customWidth="1"/>
    <col min="4375" max="4375" width="11.1796875" style="148" bestFit="1" customWidth="1"/>
    <col min="4376" max="4376" width="11.81640625" style="148" customWidth="1"/>
    <col min="4377" max="4377" width="9.1796875" style="148"/>
    <col min="4378" max="4378" width="10.453125" style="148" bestFit="1" customWidth="1"/>
    <col min="4379" max="4379" width="13.81640625" style="148" bestFit="1" customWidth="1"/>
    <col min="4380" max="4380" width="9.1796875" style="148"/>
    <col min="4381" max="4382" width="10.453125" style="148" bestFit="1" customWidth="1"/>
    <col min="4383" max="4384" width="9.1796875" style="148"/>
    <col min="4385" max="4385" width="14" style="148" bestFit="1" customWidth="1"/>
    <col min="4386" max="4386" width="11" style="148" bestFit="1" customWidth="1"/>
    <col min="4387" max="4608" width="9.1796875" style="148"/>
    <col min="4609" max="4609" width="19.26953125" style="148" customWidth="1"/>
    <col min="4610" max="4610" width="16.54296875" style="148" customWidth="1"/>
    <col min="4611" max="4612" width="9.54296875" style="148" customWidth="1"/>
    <col min="4613" max="4613" width="9.453125" style="148" customWidth="1"/>
    <col min="4614" max="4615" width="9.54296875" style="148" customWidth="1"/>
    <col min="4616" max="4616" width="11.453125" style="148" customWidth="1"/>
    <col min="4617" max="4621" width="9.54296875" style="148" customWidth="1"/>
    <col min="4622" max="4622" width="13.1796875" style="148" customWidth="1"/>
    <col min="4623" max="4623" width="13.26953125" style="148" customWidth="1"/>
    <col min="4624" max="4624" width="22.453125" style="148" customWidth="1"/>
    <col min="4625" max="4625" width="9.1796875" style="148"/>
    <col min="4626" max="4626" width="9.54296875" style="148" bestFit="1" customWidth="1"/>
    <col min="4627" max="4627" width="9.453125" style="148" bestFit="1" customWidth="1"/>
    <col min="4628" max="4628" width="17.54296875" style="148" customWidth="1"/>
    <col min="4629" max="4629" width="9.1796875" style="148"/>
    <col min="4630" max="4630" width="10.1796875" style="148" customWidth="1"/>
    <col min="4631" max="4631" width="11.1796875" style="148" bestFit="1" customWidth="1"/>
    <col min="4632" max="4632" width="11.81640625" style="148" customWidth="1"/>
    <col min="4633" max="4633" width="9.1796875" style="148"/>
    <col min="4634" max="4634" width="10.453125" style="148" bestFit="1" customWidth="1"/>
    <col min="4635" max="4635" width="13.81640625" style="148" bestFit="1" customWidth="1"/>
    <col min="4636" max="4636" width="9.1796875" style="148"/>
    <col min="4637" max="4638" width="10.453125" style="148" bestFit="1" customWidth="1"/>
    <col min="4639" max="4640" width="9.1796875" style="148"/>
    <col min="4641" max="4641" width="14" style="148" bestFit="1" customWidth="1"/>
    <col min="4642" max="4642" width="11" style="148" bestFit="1" customWidth="1"/>
    <col min="4643" max="4864" width="9.1796875" style="148"/>
    <col min="4865" max="4865" width="19.26953125" style="148" customWidth="1"/>
    <col min="4866" max="4866" width="16.54296875" style="148" customWidth="1"/>
    <col min="4867" max="4868" width="9.54296875" style="148" customWidth="1"/>
    <col min="4869" max="4869" width="9.453125" style="148" customWidth="1"/>
    <col min="4870" max="4871" width="9.54296875" style="148" customWidth="1"/>
    <col min="4872" max="4872" width="11.453125" style="148" customWidth="1"/>
    <col min="4873" max="4877" width="9.54296875" style="148" customWidth="1"/>
    <col min="4878" max="4878" width="13.1796875" style="148" customWidth="1"/>
    <col min="4879" max="4879" width="13.26953125" style="148" customWidth="1"/>
    <col min="4880" max="4880" width="22.453125" style="148" customWidth="1"/>
    <col min="4881" max="4881" width="9.1796875" style="148"/>
    <col min="4882" max="4882" width="9.54296875" style="148" bestFit="1" customWidth="1"/>
    <col min="4883" max="4883" width="9.453125" style="148" bestFit="1" customWidth="1"/>
    <col min="4884" max="4884" width="17.54296875" style="148" customWidth="1"/>
    <col min="4885" max="4885" width="9.1796875" style="148"/>
    <col min="4886" max="4886" width="10.1796875" style="148" customWidth="1"/>
    <col min="4887" max="4887" width="11.1796875" style="148" bestFit="1" customWidth="1"/>
    <col min="4888" max="4888" width="11.81640625" style="148" customWidth="1"/>
    <col min="4889" max="4889" width="9.1796875" style="148"/>
    <col min="4890" max="4890" width="10.453125" style="148" bestFit="1" customWidth="1"/>
    <col min="4891" max="4891" width="13.81640625" style="148" bestFit="1" customWidth="1"/>
    <col min="4892" max="4892" width="9.1796875" style="148"/>
    <col min="4893" max="4894" width="10.453125" style="148" bestFit="1" customWidth="1"/>
    <col min="4895" max="4896" width="9.1796875" style="148"/>
    <col min="4897" max="4897" width="14" style="148" bestFit="1" customWidth="1"/>
    <col min="4898" max="4898" width="11" style="148" bestFit="1" customWidth="1"/>
    <col min="4899" max="5120" width="9.1796875" style="148"/>
    <col min="5121" max="5121" width="19.26953125" style="148" customWidth="1"/>
    <col min="5122" max="5122" width="16.54296875" style="148" customWidth="1"/>
    <col min="5123" max="5124" width="9.54296875" style="148" customWidth="1"/>
    <col min="5125" max="5125" width="9.453125" style="148" customWidth="1"/>
    <col min="5126" max="5127" width="9.54296875" style="148" customWidth="1"/>
    <col min="5128" max="5128" width="11.453125" style="148" customWidth="1"/>
    <col min="5129" max="5133" width="9.54296875" style="148" customWidth="1"/>
    <col min="5134" max="5134" width="13.1796875" style="148" customWidth="1"/>
    <col min="5135" max="5135" width="13.26953125" style="148" customWidth="1"/>
    <col min="5136" max="5136" width="22.453125" style="148" customWidth="1"/>
    <col min="5137" max="5137" width="9.1796875" style="148"/>
    <col min="5138" max="5138" width="9.54296875" style="148" bestFit="1" customWidth="1"/>
    <col min="5139" max="5139" width="9.453125" style="148" bestFit="1" customWidth="1"/>
    <col min="5140" max="5140" width="17.54296875" style="148" customWidth="1"/>
    <col min="5141" max="5141" width="9.1796875" style="148"/>
    <col min="5142" max="5142" width="10.1796875" style="148" customWidth="1"/>
    <col min="5143" max="5143" width="11.1796875" style="148" bestFit="1" customWidth="1"/>
    <col min="5144" max="5144" width="11.81640625" style="148" customWidth="1"/>
    <col min="5145" max="5145" width="9.1796875" style="148"/>
    <col min="5146" max="5146" width="10.453125" style="148" bestFit="1" customWidth="1"/>
    <col min="5147" max="5147" width="13.81640625" style="148" bestFit="1" customWidth="1"/>
    <col min="5148" max="5148" width="9.1796875" style="148"/>
    <col min="5149" max="5150" width="10.453125" style="148" bestFit="1" customWidth="1"/>
    <col min="5151" max="5152" width="9.1796875" style="148"/>
    <col min="5153" max="5153" width="14" style="148" bestFit="1" customWidth="1"/>
    <col min="5154" max="5154" width="11" style="148" bestFit="1" customWidth="1"/>
    <col min="5155" max="5376" width="9.1796875" style="148"/>
    <col min="5377" max="5377" width="19.26953125" style="148" customWidth="1"/>
    <col min="5378" max="5378" width="16.54296875" style="148" customWidth="1"/>
    <col min="5379" max="5380" width="9.54296875" style="148" customWidth="1"/>
    <col min="5381" max="5381" width="9.453125" style="148" customWidth="1"/>
    <col min="5382" max="5383" width="9.54296875" style="148" customWidth="1"/>
    <col min="5384" max="5384" width="11.453125" style="148" customWidth="1"/>
    <col min="5385" max="5389" width="9.54296875" style="148" customWidth="1"/>
    <col min="5390" max="5390" width="13.1796875" style="148" customWidth="1"/>
    <col min="5391" max="5391" width="13.26953125" style="148" customWidth="1"/>
    <col min="5392" max="5392" width="22.453125" style="148" customWidth="1"/>
    <col min="5393" max="5393" width="9.1796875" style="148"/>
    <col min="5394" max="5394" width="9.54296875" style="148" bestFit="1" customWidth="1"/>
    <col min="5395" max="5395" width="9.453125" style="148" bestFit="1" customWidth="1"/>
    <col min="5396" max="5396" width="17.54296875" style="148" customWidth="1"/>
    <col min="5397" max="5397" width="9.1796875" style="148"/>
    <col min="5398" max="5398" width="10.1796875" style="148" customWidth="1"/>
    <col min="5399" max="5399" width="11.1796875" style="148" bestFit="1" customWidth="1"/>
    <col min="5400" max="5400" width="11.81640625" style="148" customWidth="1"/>
    <col min="5401" max="5401" width="9.1796875" style="148"/>
    <col min="5402" max="5402" width="10.453125" style="148" bestFit="1" customWidth="1"/>
    <col min="5403" max="5403" width="13.81640625" style="148" bestFit="1" customWidth="1"/>
    <col min="5404" max="5404" width="9.1796875" style="148"/>
    <col min="5405" max="5406" width="10.453125" style="148" bestFit="1" customWidth="1"/>
    <col min="5407" max="5408" width="9.1796875" style="148"/>
    <col min="5409" max="5409" width="14" style="148" bestFit="1" customWidth="1"/>
    <col min="5410" max="5410" width="11" style="148" bestFit="1" customWidth="1"/>
    <col min="5411" max="5632" width="9.1796875" style="148"/>
    <col min="5633" max="5633" width="19.26953125" style="148" customWidth="1"/>
    <col min="5634" max="5634" width="16.54296875" style="148" customWidth="1"/>
    <col min="5635" max="5636" width="9.54296875" style="148" customWidth="1"/>
    <col min="5637" max="5637" width="9.453125" style="148" customWidth="1"/>
    <col min="5638" max="5639" width="9.54296875" style="148" customWidth="1"/>
    <col min="5640" max="5640" width="11.453125" style="148" customWidth="1"/>
    <col min="5641" max="5645" width="9.54296875" style="148" customWidth="1"/>
    <col min="5646" max="5646" width="13.1796875" style="148" customWidth="1"/>
    <col min="5647" max="5647" width="13.26953125" style="148" customWidth="1"/>
    <col min="5648" max="5648" width="22.453125" style="148" customWidth="1"/>
    <col min="5649" max="5649" width="9.1796875" style="148"/>
    <col min="5650" max="5650" width="9.54296875" style="148" bestFit="1" customWidth="1"/>
    <col min="5651" max="5651" width="9.453125" style="148" bestFit="1" customWidth="1"/>
    <col min="5652" max="5652" width="17.54296875" style="148" customWidth="1"/>
    <col min="5653" max="5653" width="9.1796875" style="148"/>
    <col min="5654" max="5654" width="10.1796875" style="148" customWidth="1"/>
    <col min="5655" max="5655" width="11.1796875" style="148" bestFit="1" customWidth="1"/>
    <col min="5656" max="5656" width="11.81640625" style="148" customWidth="1"/>
    <col min="5657" max="5657" width="9.1796875" style="148"/>
    <col min="5658" max="5658" width="10.453125" style="148" bestFit="1" customWidth="1"/>
    <col min="5659" max="5659" width="13.81640625" style="148" bestFit="1" customWidth="1"/>
    <col min="5660" max="5660" width="9.1796875" style="148"/>
    <col min="5661" max="5662" width="10.453125" style="148" bestFit="1" customWidth="1"/>
    <col min="5663" max="5664" width="9.1796875" style="148"/>
    <col min="5665" max="5665" width="14" style="148" bestFit="1" customWidth="1"/>
    <col min="5666" max="5666" width="11" style="148" bestFit="1" customWidth="1"/>
    <col min="5667" max="5888" width="9.1796875" style="148"/>
    <col min="5889" max="5889" width="19.26953125" style="148" customWidth="1"/>
    <col min="5890" max="5890" width="16.54296875" style="148" customWidth="1"/>
    <col min="5891" max="5892" width="9.54296875" style="148" customWidth="1"/>
    <col min="5893" max="5893" width="9.453125" style="148" customWidth="1"/>
    <col min="5894" max="5895" width="9.54296875" style="148" customWidth="1"/>
    <col min="5896" max="5896" width="11.453125" style="148" customWidth="1"/>
    <col min="5897" max="5901" width="9.54296875" style="148" customWidth="1"/>
    <col min="5902" max="5902" width="13.1796875" style="148" customWidth="1"/>
    <col min="5903" max="5903" width="13.26953125" style="148" customWidth="1"/>
    <col min="5904" max="5904" width="22.453125" style="148" customWidth="1"/>
    <col min="5905" max="5905" width="9.1796875" style="148"/>
    <col min="5906" max="5906" width="9.54296875" style="148" bestFit="1" customWidth="1"/>
    <col min="5907" max="5907" width="9.453125" style="148" bestFit="1" customWidth="1"/>
    <col min="5908" max="5908" width="17.54296875" style="148" customWidth="1"/>
    <col min="5909" max="5909" width="9.1796875" style="148"/>
    <col min="5910" max="5910" width="10.1796875" style="148" customWidth="1"/>
    <col min="5911" max="5911" width="11.1796875" style="148" bestFit="1" customWidth="1"/>
    <col min="5912" max="5912" width="11.81640625" style="148" customWidth="1"/>
    <col min="5913" max="5913" width="9.1796875" style="148"/>
    <col min="5914" max="5914" width="10.453125" style="148" bestFit="1" customWidth="1"/>
    <col min="5915" max="5915" width="13.81640625" style="148" bestFit="1" customWidth="1"/>
    <col min="5916" max="5916" width="9.1796875" style="148"/>
    <col min="5917" max="5918" width="10.453125" style="148" bestFit="1" customWidth="1"/>
    <col min="5919" max="5920" width="9.1796875" style="148"/>
    <col min="5921" max="5921" width="14" style="148" bestFit="1" customWidth="1"/>
    <col min="5922" max="5922" width="11" style="148" bestFit="1" customWidth="1"/>
    <col min="5923" max="6144" width="9.1796875" style="148"/>
    <col min="6145" max="6145" width="19.26953125" style="148" customWidth="1"/>
    <col min="6146" max="6146" width="16.54296875" style="148" customWidth="1"/>
    <col min="6147" max="6148" width="9.54296875" style="148" customWidth="1"/>
    <col min="6149" max="6149" width="9.453125" style="148" customWidth="1"/>
    <col min="6150" max="6151" width="9.54296875" style="148" customWidth="1"/>
    <col min="6152" max="6152" width="11.453125" style="148" customWidth="1"/>
    <col min="6153" max="6157" width="9.54296875" style="148" customWidth="1"/>
    <col min="6158" max="6158" width="13.1796875" style="148" customWidth="1"/>
    <col min="6159" max="6159" width="13.26953125" style="148" customWidth="1"/>
    <col min="6160" max="6160" width="22.453125" style="148" customWidth="1"/>
    <col min="6161" max="6161" width="9.1796875" style="148"/>
    <col min="6162" max="6162" width="9.54296875" style="148" bestFit="1" customWidth="1"/>
    <col min="6163" max="6163" width="9.453125" style="148" bestFit="1" customWidth="1"/>
    <col min="6164" max="6164" width="17.54296875" style="148" customWidth="1"/>
    <col min="6165" max="6165" width="9.1796875" style="148"/>
    <col min="6166" max="6166" width="10.1796875" style="148" customWidth="1"/>
    <col min="6167" max="6167" width="11.1796875" style="148" bestFit="1" customWidth="1"/>
    <col min="6168" max="6168" width="11.81640625" style="148" customWidth="1"/>
    <col min="6169" max="6169" width="9.1796875" style="148"/>
    <col min="6170" max="6170" width="10.453125" style="148" bestFit="1" customWidth="1"/>
    <col min="6171" max="6171" width="13.81640625" style="148" bestFit="1" customWidth="1"/>
    <col min="6172" max="6172" width="9.1796875" style="148"/>
    <col min="6173" max="6174" width="10.453125" style="148" bestFit="1" customWidth="1"/>
    <col min="6175" max="6176" width="9.1796875" style="148"/>
    <col min="6177" max="6177" width="14" style="148" bestFit="1" customWidth="1"/>
    <col min="6178" max="6178" width="11" style="148" bestFit="1" customWidth="1"/>
    <col min="6179" max="6400" width="9.1796875" style="148"/>
    <col min="6401" max="6401" width="19.26953125" style="148" customWidth="1"/>
    <col min="6402" max="6402" width="16.54296875" style="148" customWidth="1"/>
    <col min="6403" max="6404" width="9.54296875" style="148" customWidth="1"/>
    <col min="6405" max="6405" width="9.453125" style="148" customWidth="1"/>
    <col min="6406" max="6407" width="9.54296875" style="148" customWidth="1"/>
    <col min="6408" max="6408" width="11.453125" style="148" customWidth="1"/>
    <col min="6409" max="6413" width="9.54296875" style="148" customWidth="1"/>
    <col min="6414" max="6414" width="13.1796875" style="148" customWidth="1"/>
    <col min="6415" max="6415" width="13.26953125" style="148" customWidth="1"/>
    <col min="6416" max="6416" width="22.453125" style="148" customWidth="1"/>
    <col min="6417" max="6417" width="9.1796875" style="148"/>
    <col min="6418" max="6418" width="9.54296875" style="148" bestFit="1" customWidth="1"/>
    <col min="6419" max="6419" width="9.453125" style="148" bestFit="1" customWidth="1"/>
    <col min="6420" max="6420" width="17.54296875" style="148" customWidth="1"/>
    <col min="6421" max="6421" width="9.1796875" style="148"/>
    <col min="6422" max="6422" width="10.1796875" style="148" customWidth="1"/>
    <col min="6423" max="6423" width="11.1796875" style="148" bestFit="1" customWidth="1"/>
    <col min="6424" max="6424" width="11.81640625" style="148" customWidth="1"/>
    <col min="6425" max="6425" width="9.1796875" style="148"/>
    <col min="6426" max="6426" width="10.453125" style="148" bestFit="1" customWidth="1"/>
    <col min="6427" max="6427" width="13.81640625" style="148" bestFit="1" customWidth="1"/>
    <col min="6428" max="6428" width="9.1796875" style="148"/>
    <col min="6429" max="6430" width="10.453125" style="148" bestFit="1" customWidth="1"/>
    <col min="6431" max="6432" width="9.1796875" style="148"/>
    <col min="6433" max="6433" width="14" style="148" bestFit="1" customWidth="1"/>
    <col min="6434" max="6434" width="11" style="148" bestFit="1" customWidth="1"/>
    <col min="6435" max="6656" width="9.1796875" style="148"/>
    <col min="6657" max="6657" width="19.26953125" style="148" customWidth="1"/>
    <col min="6658" max="6658" width="16.54296875" style="148" customWidth="1"/>
    <col min="6659" max="6660" width="9.54296875" style="148" customWidth="1"/>
    <col min="6661" max="6661" width="9.453125" style="148" customWidth="1"/>
    <col min="6662" max="6663" width="9.54296875" style="148" customWidth="1"/>
    <col min="6664" max="6664" width="11.453125" style="148" customWidth="1"/>
    <col min="6665" max="6669" width="9.54296875" style="148" customWidth="1"/>
    <col min="6670" max="6670" width="13.1796875" style="148" customWidth="1"/>
    <col min="6671" max="6671" width="13.26953125" style="148" customWidth="1"/>
    <col min="6672" max="6672" width="22.453125" style="148" customWidth="1"/>
    <col min="6673" max="6673" width="9.1796875" style="148"/>
    <col min="6674" max="6674" width="9.54296875" style="148" bestFit="1" customWidth="1"/>
    <col min="6675" max="6675" width="9.453125" style="148" bestFit="1" customWidth="1"/>
    <col min="6676" max="6676" width="17.54296875" style="148" customWidth="1"/>
    <col min="6677" max="6677" width="9.1796875" style="148"/>
    <col min="6678" max="6678" width="10.1796875" style="148" customWidth="1"/>
    <col min="6679" max="6679" width="11.1796875" style="148" bestFit="1" customWidth="1"/>
    <col min="6680" max="6680" width="11.81640625" style="148" customWidth="1"/>
    <col min="6681" max="6681" width="9.1796875" style="148"/>
    <col min="6682" max="6682" width="10.453125" style="148" bestFit="1" customWidth="1"/>
    <col min="6683" max="6683" width="13.81640625" style="148" bestFit="1" customWidth="1"/>
    <col min="6684" max="6684" width="9.1796875" style="148"/>
    <col min="6685" max="6686" width="10.453125" style="148" bestFit="1" customWidth="1"/>
    <col min="6687" max="6688" width="9.1796875" style="148"/>
    <col min="6689" max="6689" width="14" style="148" bestFit="1" customWidth="1"/>
    <col min="6690" max="6690" width="11" style="148" bestFit="1" customWidth="1"/>
    <col min="6691" max="6912" width="9.1796875" style="148"/>
    <col min="6913" max="6913" width="19.26953125" style="148" customWidth="1"/>
    <col min="6914" max="6914" width="16.54296875" style="148" customWidth="1"/>
    <col min="6915" max="6916" width="9.54296875" style="148" customWidth="1"/>
    <col min="6917" max="6917" width="9.453125" style="148" customWidth="1"/>
    <col min="6918" max="6919" width="9.54296875" style="148" customWidth="1"/>
    <col min="6920" max="6920" width="11.453125" style="148" customWidth="1"/>
    <col min="6921" max="6925" width="9.54296875" style="148" customWidth="1"/>
    <col min="6926" max="6926" width="13.1796875" style="148" customWidth="1"/>
    <col min="6927" max="6927" width="13.26953125" style="148" customWidth="1"/>
    <col min="6928" max="6928" width="22.453125" style="148" customWidth="1"/>
    <col min="6929" max="6929" width="9.1796875" style="148"/>
    <col min="6930" max="6930" width="9.54296875" style="148" bestFit="1" customWidth="1"/>
    <col min="6931" max="6931" width="9.453125" style="148" bestFit="1" customWidth="1"/>
    <col min="6932" max="6932" width="17.54296875" style="148" customWidth="1"/>
    <col min="6933" max="6933" width="9.1796875" style="148"/>
    <col min="6934" max="6934" width="10.1796875" style="148" customWidth="1"/>
    <col min="6935" max="6935" width="11.1796875" style="148" bestFit="1" customWidth="1"/>
    <col min="6936" max="6936" width="11.81640625" style="148" customWidth="1"/>
    <col min="6937" max="6937" width="9.1796875" style="148"/>
    <col min="6938" max="6938" width="10.453125" style="148" bestFit="1" customWidth="1"/>
    <col min="6939" max="6939" width="13.81640625" style="148" bestFit="1" customWidth="1"/>
    <col min="6940" max="6940" width="9.1796875" style="148"/>
    <col min="6941" max="6942" width="10.453125" style="148" bestFit="1" customWidth="1"/>
    <col min="6943" max="6944" width="9.1796875" style="148"/>
    <col min="6945" max="6945" width="14" style="148" bestFit="1" customWidth="1"/>
    <col min="6946" max="6946" width="11" style="148" bestFit="1" customWidth="1"/>
    <col min="6947" max="7168" width="9.1796875" style="148"/>
    <col min="7169" max="7169" width="19.26953125" style="148" customWidth="1"/>
    <col min="7170" max="7170" width="16.54296875" style="148" customWidth="1"/>
    <col min="7171" max="7172" width="9.54296875" style="148" customWidth="1"/>
    <col min="7173" max="7173" width="9.453125" style="148" customWidth="1"/>
    <col min="7174" max="7175" width="9.54296875" style="148" customWidth="1"/>
    <col min="7176" max="7176" width="11.453125" style="148" customWidth="1"/>
    <col min="7177" max="7181" width="9.54296875" style="148" customWidth="1"/>
    <col min="7182" max="7182" width="13.1796875" style="148" customWidth="1"/>
    <col min="7183" max="7183" width="13.26953125" style="148" customWidth="1"/>
    <col min="7184" max="7184" width="22.453125" style="148" customWidth="1"/>
    <col min="7185" max="7185" width="9.1796875" style="148"/>
    <col min="7186" max="7186" width="9.54296875" style="148" bestFit="1" customWidth="1"/>
    <col min="7187" max="7187" width="9.453125" style="148" bestFit="1" customWidth="1"/>
    <col min="7188" max="7188" width="17.54296875" style="148" customWidth="1"/>
    <col min="7189" max="7189" width="9.1796875" style="148"/>
    <col min="7190" max="7190" width="10.1796875" style="148" customWidth="1"/>
    <col min="7191" max="7191" width="11.1796875" style="148" bestFit="1" customWidth="1"/>
    <col min="7192" max="7192" width="11.81640625" style="148" customWidth="1"/>
    <col min="7193" max="7193" width="9.1796875" style="148"/>
    <col min="7194" max="7194" width="10.453125" style="148" bestFit="1" customWidth="1"/>
    <col min="7195" max="7195" width="13.81640625" style="148" bestFit="1" customWidth="1"/>
    <col min="7196" max="7196" width="9.1796875" style="148"/>
    <col min="7197" max="7198" width="10.453125" style="148" bestFit="1" customWidth="1"/>
    <col min="7199" max="7200" width="9.1796875" style="148"/>
    <col min="7201" max="7201" width="14" style="148" bestFit="1" customWidth="1"/>
    <col min="7202" max="7202" width="11" style="148" bestFit="1" customWidth="1"/>
    <col min="7203" max="7424" width="9.1796875" style="148"/>
    <col min="7425" max="7425" width="19.26953125" style="148" customWidth="1"/>
    <col min="7426" max="7426" width="16.54296875" style="148" customWidth="1"/>
    <col min="7427" max="7428" width="9.54296875" style="148" customWidth="1"/>
    <col min="7429" max="7429" width="9.453125" style="148" customWidth="1"/>
    <col min="7430" max="7431" width="9.54296875" style="148" customWidth="1"/>
    <col min="7432" max="7432" width="11.453125" style="148" customWidth="1"/>
    <col min="7433" max="7437" width="9.54296875" style="148" customWidth="1"/>
    <col min="7438" max="7438" width="13.1796875" style="148" customWidth="1"/>
    <col min="7439" max="7439" width="13.26953125" style="148" customWidth="1"/>
    <col min="7440" max="7440" width="22.453125" style="148" customWidth="1"/>
    <col min="7441" max="7441" width="9.1796875" style="148"/>
    <col min="7442" max="7442" width="9.54296875" style="148" bestFit="1" customWidth="1"/>
    <col min="7443" max="7443" width="9.453125" style="148" bestFit="1" customWidth="1"/>
    <col min="7444" max="7444" width="17.54296875" style="148" customWidth="1"/>
    <col min="7445" max="7445" width="9.1796875" style="148"/>
    <col min="7446" max="7446" width="10.1796875" style="148" customWidth="1"/>
    <col min="7447" max="7447" width="11.1796875" style="148" bestFit="1" customWidth="1"/>
    <col min="7448" max="7448" width="11.81640625" style="148" customWidth="1"/>
    <col min="7449" max="7449" width="9.1796875" style="148"/>
    <col min="7450" max="7450" width="10.453125" style="148" bestFit="1" customWidth="1"/>
    <col min="7451" max="7451" width="13.81640625" style="148" bestFit="1" customWidth="1"/>
    <col min="7452" max="7452" width="9.1796875" style="148"/>
    <col min="7453" max="7454" width="10.453125" style="148" bestFit="1" customWidth="1"/>
    <col min="7455" max="7456" width="9.1796875" style="148"/>
    <col min="7457" max="7457" width="14" style="148" bestFit="1" customWidth="1"/>
    <col min="7458" max="7458" width="11" style="148" bestFit="1" customWidth="1"/>
    <col min="7459" max="7680" width="9.1796875" style="148"/>
    <col min="7681" max="7681" width="19.26953125" style="148" customWidth="1"/>
    <col min="7682" max="7682" width="16.54296875" style="148" customWidth="1"/>
    <col min="7683" max="7684" width="9.54296875" style="148" customWidth="1"/>
    <col min="7685" max="7685" width="9.453125" style="148" customWidth="1"/>
    <col min="7686" max="7687" width="9.54296875" style="148" customWidth="1"/>
    <col min="7688" max="7688" width="11.453125" style="148" customWidth="1"/>
    <col min="7689" max="7693" width="9.54296875" style="148" customWidth="1"/>
    <col min="7694" max="7694" width="13.1796875" style="148" customWidth="1"/>
    <col min="7695" max="7695" width="13.26953125" style="148" customWidth="1"/>
    <col min="7696" max="7696" width="22.453125" style="148" customWidth="1"/>
    <col min="7697" max="7697" width="9.1796875" style="148"/>
    <col min="7698" max="7698" width="9.54296875" style="148" bestFit="1" customWidth="1"/>
    <col min="7699" max="7699" width="9.453125" style="148" bestFit="1" customWidth="1"/>
    <col min="7700" max="7700" width="17.54296875" style="148" customWidth="1"/>
    <col min="7701" max="7701" width="9.1796875" style="148"/>
    <col min="7702" max="7702" width="10.1796875" style="148" customWidth="1"/>
    <col min="7703" max="7703" width="11.1796875" style="148" bestFit="1" customWidth="1"/>
    <col min="7704" max="7704" width="11.81640625" style="148" customWidth="1"/>
    <col min="7705" max="7705" width="9.1796875" style="148"/>
    <col min="7706" max="7706" width="10.453125" style="148" bestFit="1" customWidth="1"/>
    <col min="7707" max="7707" width="13.81640625" style="148" bestFit="1" customWidth="1"/>
    <col min="7708" max="7708" width="9.1796875" style="148"/>
    <col min="7709" max="7710" width="10.453125" style="148" bestFit="1" customWidth="1"/>
    <col min="7711" max="7712" width="9.1796875" style="148"/>
    <col min="7713" max="7713" width="14" style="148" bestFit="1" customWidth="1"/>
    <col min="7714" max="7714" width="11" style="148" bestFit="1" customWidth="1"/>
    <col min="7715" max="7936" width="9.1796875" style="148"/>
    <col min="7937" max="7937" width="19.26953125" style="148" customWidth="1"/>
    <col min="7938" max="7938" width="16.54296875" style="148" customWidth="1"/>
    <col min="7939" max="7940" width="9.54296875" style="148" customWidth="1"/>
    <col min="7941" max="7941" width="9.453125" style="148" customWidth="1"/>
    <col min="7942" max="7943" width="9.54296875" style="148" customWidth="1"/>
    <col min="7944" max="7944" width="11.453125" style="148" customWidth="1"/>
    <col min="7945" max="7949" width="9.54296875" style="148" customWidth="1"/>
    <col min="7950" max="7950" width="13.1796875" style="148" customWidth="1"/>
    <col min="7951" max="7951" width="13.26953125" style="148" customWidth="1"/>
    <col min="7952" max="7952" width="22.453125" style="148" customWidth="1"/>
    <col min="7953" max="7953" width="9.1796875" style="148"/>
    <col min="7954" max="7954" width="9.54296875" style="148" bestFit="1" customWidth="1"/>
    <col min="7955" max="7955" width="9.453125" style="148" bestFit="1" customWidth="1"/>
    <col min="7956" max="7956" width="17.54296875" style="148" customWidth="1"/>
    <col min="7957" max="7957" width="9.1796875" style="148"/>
    <col min="7958" max="7958" width="10.1796875" style="148" customWidth="1"/>
    <col min="7959" max="7959" width="11.1796875" style="148" bestFit="1" customWidth="1"/>
    <col min="7960" max="7960" width="11.81640625" style="148" customWidth="1"/>
    <col min="7961" max="7961" width="9.1796875" style="148"/>
    <col min="7962" max="7962" width="10.453125" style="148" bestFit="1" customWidth="1"/>
    <col min="7963" max="7963" width="13.81640625" style="148" bestFit="1" customWidth="1"/>
    <col min="7964" max="7964" width="9.1796875" style="148"/>
    <col min="7965" max="7966" width="10.453125" style="148" bestFit="1" customWidth="1"/>
    <col min="7967" max="7968" width="9.1796875" style="148"/>
    <col min="7969" max="7969" width="14" style="148" bestFit="1" customWidth="1"/>
    <col min="7970" max="7970" width="11" style="148" bestFit="1" customWidth="1"/>
    <col min="7971" max="8192" width="9.1796875" style="148"/>
    <col min="8193" max="8193" width="19.26953125" style="148" customWidth="1"/>
    <col min="8194" max="8194" width="16.54296875" style="148" customWidth="1"/>
    <col min="8195" max="8196" width="9.54296875" style="148" customWidth="1"/>
    <col min="8197" max="8197" width="9.453125" style="148" customWidth="1"/>
    <col min="8198" max="8199" width="9.54296875" style="148" customWidth="1"/>
    <col min="8200" max="8200" width="11.453125" style="148" customWidth="1"/>
    <col min="8201" max="8205" width="9.54296875" style="148" customWidth="1"/>
    <col min="8206" max="8206" width="13.1796875" style="148" customWidth="1"/>
    <col min="8207" max="8207" width="13.26953125" style="148" customWidth="1"/>
    <col min="8208" max="8208" width="22.453125" style="148" customWidth="1"/>
    <col min="8209" max="8209" width="9.1796875" style="148"/>
    <col min="8210" max="8210" width="9.54296875" style="148" bestFit="1" customWidth="1"/>
    <col min="8211" max="8211" width="9.453125" style="148" bestFit="1" customWidth="1"/>
    <col min="8212" max="8212" width="17.54296875" style="148" customWidth="1"/>
    <col min="8213" max="8213" width="9.1796875" style="148"/>
    <col min="8214" max="8214" width="10.1796875" style="148" customWidth="1"/>
    <col min="8215" max="8215" width="11.1796875" style="148" bestFit="1" customWidth="1"/>
    <col min="8216" max="8216" width="11.81640625" style="148" customWidth="1"/>
    <col min="8217" max="8217" width="9.1796875" style="148"/>
    <col min="8218" max="8218" width="10.453125" style="148" bestFit="1" customWidth="1"/>
    <col min="8219" max="8219" width="13.81640625" style="148" bestFit="1" customWidth="1"/>
    <col min="8220" max="8220" width="9.1796875" style="148"/>
    <col min="8221" max="8222" width="10.453125" style="148" bestFit="1" customWidth="1"/>
    <col min="8223" max="8224" width="9.1796875" style="148"/>
    <col min="8225" max="8225" width="14" style="148" bestFit="1" customWidth="1"/>
    <col min="8226" max="8226" width="11" style="148" bestFit="1" customWidth="1"/>
    <col min="8227" max="8448" width="9.1796875" style="148"/>
    <col min="8449" max="8449" width="19.26953125" style="148" customWidth="1"/>
    <col min="8450" max="8450" width="16.54296875" style="148" customWidth="1"/>
    <col min="8451" max="8452" width="9.54296875" style="148" customWidth="1"/>
    <col min="8453" max="8453" width="9.453125" style="148" customWidth="1"/>
    <col min="8454" max="8455" width="9.54296875" style="148" customWidth="1"/>
    <col min="8456" max="8456" width="11.453125" style="148" customWidth="1"/>
    <col min="8457" max="8461" width="9.54296875" style="148" customWidth="1"/>
    <col min="8462" max="8462" width="13.1796875" style="148" customWidth="1"/>
    <col min="8463" max="8463" width="13.26953125" style="148" customWidth="1"/>
    <col min="8464" max="8464" width="22.453125" style="148" customWidth="1"/>
    <col min="8465" max="8465" width="9.1796875" style="148"/>
    <col min="8466" max="8466" width="9.54296875" style="148" bestFit="1" customWidth="1"/>
    <col min="8467" max="8467" width="9.453125" style="148" bestFit="1" customWidth="1"/>
    <col min="8468" max="8468" width="17.54296875" style="148" customWidth="1"/>
    <col min="8469" max="8469" width="9.1796875" style="148"/>
    <col min="8470" max="8470" width="10.1796875" style="148" customWidth="1"/>
    <col min="8471" max="8471" width="11.1796875" style="148" bestFit="1" customWidth="1"/>
    <col min="8472" max="8472" width="11.81640625" style="148" customWidth="1"/>
    <col min="8473" max="8473" width="9.1796875" style="148"/>
    <col min="8474" max="8474" width="10.453125" style="148" bestFit="1" customWidth="1"/>
    <col min="8475" max="8475" width="13.81640625" style="148" bestFit="1" customWidth="1"/>
    <col min="8476" max="8476" width="9.1796875" style="148"/>
    <col min="8477" max="8478" width="10.453125" style="148" bestFit="1" customWidth="1"/>
    <col min="8479" max="8480" width="9.1796875" style="148"/>
    <col min="8481" max="8481" width="14" style="148" bestFit="1" customWidth="1"/>
    <col min="8482" max="8482" width="11" style="148" bestFit="1" customWidth="1"/>
    <col min="8483" max="8704" width="9.1796875" style="148"/>
    <col min="8705" max="8705" width="19.26953125" style="148" customWidth="1"/>
    <col min="8706" max="8706" width="16.54296875" style="148" customWidth="1"/>
    <col min="8707" max="8708" width="9.54296875" style="148" customWidth="1"/>
    <col min="8709" max="8709" width="9.453125" style="148" customWidth="1"/>
    <col min="8710" max="8711" width="9.54296875" style="148" customWidth="1"/>
    <col min="8712" max="8712" width="11.453125" style="148" customWidth="1"/>
    <col min="8713" max="8717" width="9.54296875" style="148" customWidth="1"/>
    <col min="8718" max="8718" width="13.1796875" style="148" customWidth="1"/>
    <col min="8719" max="8719" width="13.26953125" style="148" customWidth="1"/>
    <col min="8720" max="8720" width="22.453125" style="148" customWidth="1"/>
    <col min="8721" max="8721" width="9.1796875" style="148"/>
    <col min="8722" max="8722" width="9.54296875" style="148" bestFit="1" customWidth="1"/>
    <col min="8723" max="8723" width="9.453125" style="148" bestFit="1" customWidth="1"/>
    <col min="8724" max="8724" width="17.54296875" style="148" customWidth="1"/>
    <col min="8725" max="8725" width="9.1796875" style="148"/>
    <col min="8726" max="8726" width="10.1796875" style="148" customWidth="1"/>
    <col min="8727" max="8727" width="11.1796875" style="148" bestFit="1" customWidth="1"/>
    <col min="8728" max="8728" width="11.81640625" style="148" customWidth="1"/>
    <col min="8729" max="8729" width="9.1796875" style="148"/>
    <col min="8730" max="8730" width="10.453125" style="148" bestFit="1" customWidth="1"/>
    <col min="8731" max="8731" width="13.81640625" style="148" bestFit="1" customWidth="1"/>
    <col min="8732" max="8732" width="9.1796875" style="148"/>
    <col min="8733" max="8734" width="10.453125" style="148" bestFit="1" customWidth="1"/>
    <col min="8735" max="8736" width="9.1796875" style="148"/>
    <col min="8737" max="8737" width="14" style="148" bestFit="1" customWidth="1"/>
    <col min="8738" max="8738" width="11" style="148" bestFit="1" customWidth="1"/>
    <col min="8739" max="8960" width="9.1796875" style="148"/>
    <col min="8961" max="8961" width="19.26953125" style="148" customWidth="1"/>
    <col min="8962" max="8962" width="16.54296875" style="148" customWidth="1"/>
    <col min="8963" max="8964" width="9.54296875" style="148" customWidth="1"/>
    <col min="8965" max="8965" width="9.453125" style="148" customWidth="1"/>
    <col min="8966" max="8967" width="9.54296875" style="148" customWidth="1"/>
    <col min="8968" max="8968" width="11.453125" style="148" customWidth="1"/>
    <col min="8969" max="8973" width="9.54296875" style="148" customWidth="1"/>
    <col min="8974" max="8974" width="13.1796875" style="148" customWidth="1"/>
    <col min="8975" max="8975" width="13.26953125" style="148" customWidth="1"/>
    <col min="8976" max="8976" width="22.453125" style="148" customWidth="1"/>
    <col min="8977" max="8977" width="9.1796875" style="148"/>
    <col min="8978" max="8978" width="9.54296875" style="148" bestFit="1" customWidth="1"/>
    <col min="8979" max="8979" width="9.453125" style="148" bestFit="1" customWidth="1"/>
    <col min="8980" max="8980" width="17.54296875" style="148" customWidth="1"/>
    <col min="8981" max="8981" width="9.1796875" style="148"/>
    <col min="8982" max="8982" width="10.1796875" style="148" customWidth="1"/>
    <col min="8983" max="8983" width="11.1796875" style="148" bestFit="1" customWidth="1"/>
    <col min="8984" max="8984" width="11.81640625" style="148" customWidth="1"/>
    <col min="8985" max="8985" width="9.1796875" style="148"/>
    <col min="8986" max="8986" width="10.453125" style="148" bestFit="1" customWidth="1"/>
    <col min="8987" max="8987" width="13.81640625" style="148" bestFit="1" customWidth="1"/>
    <col min="8988" max="8988" width="9.1796875" style="148"/>
    <col min="8989" max="8990" width="10.453125" style="148" bestFit="1" customWidth="1"/>
    <col min="8991" max="8992" width="9.1796875" style="148"/>
    <col min="8993" max="8993" width="14" style="148" bestFit="1" customWidth="1"/>
    <col min="8994" max="8994" width="11" style="148" bestFit="1" customWidth="1"/>
    <col min="8995" max="9216" width="9.1796875" style="148"/>
    <col min="9217" max="9217" width="19.26953125" style="148" customWidth="1"/>
    <col min="9218" max="9218" width="16.54296875" style="148" customWidth="1"/>
    <col min="9219" max="9220" width="9.54296875" style="148" customWidth="1"/>
    <col min="9221" max="9221" width="9.453125" style="148" customWidth="1"/>
    <col min="9222" max="9223" width="9.54296875" style="148" customWidth="1"/>
    <col min="9224" max="9224" width="11.453125" style="148" customWidth="1"/>
    <col min="9225" max="9229" width="9.54296875" style="148" customWidth="1"/>
    <col min="9230" max="9230" width="13.1796875" style="148" customWidth="1"/>
    <col min="9231" max="9231" width="13.26953125" style="148" customWidth="1"/>
    <col min="9232" max="9232" width="22.453125" style="148" customWidth="1"/>
    <col min="9233" max="9233" width="9.1796875" style="148"/>
    <col min="9234" max="9234" width="9.54296875" style="148" bestFit="1" customWidth="1"/>
    <col min="9235" max="9235" width="9.453125" style="148" bestFit="1" customWidth="1"/>
    <col min="9236" max="9236" width="17.54296875" style="148" customWidth="1"/>
    <col min="9237" max="9237" width="9.1796875" style="148"/>
    <col min="9238" max="9238" width="10.1796875" style="148" customWidth="1"/>
    <col min="9239" max="9239" width="11.1796875" style="148" bestFit="1" customWidth="1"/>
    <col min="9240" max="9240" width="11.81640625" style="148" customWidth="1"/>
    <col min="9241" max="9241" width="9.1796875" style="148"/>
    <col min="9242" max="9242" width="10.453125" style="148" bestFit="1" customWidth="1"/>
    <col min="9243" max="9243" width="13.81640625" style="148" bestFit="1" customWidth="1"/>
    <col min="9244" max="9244" width="9.1796875" style="148"/>
    <col min="9245" max="9246" width="10.453125" style="148" bestFit="1" customWidth="1"/>
    <col min="9247" max="9248" width="9.1796875" style="148"/>
    <col min="9249" max="9249" width="14" style="148" bestFit="1" customWidth="1"/>
    <col min="9250" max="9250" width="11" style="148" bestFit="1" customWidth="1"/>
    <col min="9251" max="9472" width="9.1796875" style="148"/>
    <col min="9473" max="9473" width="19.26953125" style="148" customWidth="1"/>
    <col min="9474" max="9474" width="16.54296875" style="148" customWidth="1"/>
    <col min="9475" max="9476" width="9.54296875" style="148" customWidth="1"/>
    <col min="9477" max="9477" width="9.453125" style="148" customWidth="1"/>
    <col min="9478" max="9479" width="9.54296875" style="148" customWidth="1"/>
    <col min="9480" max="9480" width="11.453125" style="148" customWidth="1"/>
    <col min="9481" max="9485" width="9.54296875" style="148" customWidth="1"/>
    <col min="9486" max="9486" width="13.1796875" style="148" customWidth="1"/>
    <col min="9487" max="9487" width="13.26953125" style="148" customWidth="1"/>
    <col min="9488" max="9488" width="22.453125" style="148" customWidth="1"/>
    <col min="9489" max="9489" width="9.1796875" style="148"/>
    <col min="9490" max="9490" width="9.54296875" style="148" bestFit="1" customWidth="1"/>
    <col min="9491" max="9491" width="9.453125" style="148" bestFit="1" customWidth="1"/>
    <col min="9492" max="9492" width="17.54296875" style="148" customWidth="1"/>
    <col min="9493" max="9493" width="9.1796875" style="148"/>
    <col min="9494" max="9494" width="10.1796875" style="148" customWidth="1"/>
    <col min="9495" max="9495" width="11.1796875" style="148" bestFit="1" customWidth="1"/>
    <col min="9496" max="9496" width="11.81640625" style="148" customWidth="1"/>
    <col min="9497" max="9497" width="9.1796875" style="148"/>
    <col min="9498" max="9498" width="10.453125" style="148" bestFit="1" customWidth="1"/>
    <col min="9499" max="9499" width="13.81640625" style="148" bestFit="1" customWidth="1"/>
    <col min="9500" max="9500" width="9.1796875" style="148"/>
    <col min="9501" max="9502" width="10.453125" style="148" bestFit="1" customWidth="1"/>
    <col min="9503" max="9504" width="9.1796875" style="148"/>
    <col min="9505" max="9505" width="14" style="148" bestFit="1" customWidth="1"/>
    <col min="9506" max="9506" width="11" style="148" bestFit="1" customWidth="1"/>
    <col min="9507" max="9728" width="9.1796875" style="148"/>
    <col min="9729" max="9729" width="19.26953125" style="148" customWidth="1"/>
    <col min="9730" max="9730" width="16.54296875" style="148" customWidth="1"/>
    <col min="9731" max="9732" width="9.54296875" style="148" customWidth="1"/>
    <col min="9733" max="9733" width="9.453125" style="148" customWidth="1"/>
    <col min="9734" max="9735" width="9.54296875" style="148" customWidth="1"/>
    <col min="9736" max="9736" width="11.453125" style="148" customWidth="1"/>
    <col min="9737" max="9741" width="9.54296875" style="148" customWidth="1"/>
    <col min="9742" max="9742" width="13.1796875" style="148" customWidth="1"/>
    <col min="9743" max="9743" width="13.26953125" style="148" customWidth="1"/>
    <col min="9744" max="9744" width="22.453125" style="148" customWidth="1"/>
    <col min="9745" max="9745" width="9.1796875" style="148"/>
    <col min="9746" max="9746" width="9.54296875" style="148" bestFit="1" customWidth="1"/>
    <col min="9747" max="9747" width="9.453125" style="148" bestFit="1" customWidth="1"/>
    <col min="9748" max="9748" width="17.54296875" style="148" customWidth="1"/>
    <col min="9749" max="9749" width="9.1796875" style="148"/>
    <col min="9750" max="9750" width="10.1796875" style="148" customWidth="1"/>
    <col min="9751" max="9751" width="11.1796875" style="148" bestFit="1" customWidth="1"/>
    <col min="9752" max="9752" width="11.81640625" style="148" customWidth="1"/>
    <col min="9753" max="9753" width="9.1796875" style="148"/>
    <col min="9754" max="9754" width="10.453125" style="148" bestFit="1" customWidth="1"/>
    <col min="9755" max="9755" width="13.81640625" style="148" bestFit="1" customWidth="1"/>
    <col min="9756" max="9756" width="9.1796875" style="148"/>
    <col min="9757" max="9758" width="10.453125" style="148" bestFit="1" customWidth="1"/>
    <col min="9759" max="9760" width="9.1796875" style="148"/>
    <col min="9761" max="9761" width="14" style="148" bestFit="1" customWidth="1"/>
    <col min="9762" max="9762" width="11" style="148" bestFit="1" customWidth="1"/>
    <col min="9763" max="9984" width="9.1796875" style="148"/>
    <col min="9985" max="9985" width="19.26953125" style="148" customWidth="1"/>
    <col min="9986" max="9986" width="16.54296875" style="148" customWidth="1"/>
    <col min="9987" max="9988" width="9.54296875" style="148" customWidth="1"/>
    <col min="9989" max="9989" width="9.453125" style="148" customWidth="1"/>
    <col min="9990" max="9991" width="9.54296875" style="148" customWidth="1"/>
    <col min="9992" max="9992" width="11.453125" style="148" customWidth="1"/>
    <col min="9993" max="9997" width="9.54296875" style="148" customWidth="1"/>
    <col min="9998" max="9998" width="13.1796875" style="148" customWidth="1"/>
    <col min="9999" max="9999" width="13.26953125" style="148" customWidth="1"/>
    <col min="10000" max="10000" width="22.453125" style="148" customWidth="1"/>
    <col min="10001" max="10001" width="9.1796875" style="148"/>
    <col min="10002" max="10002" width="9.54296875" style="148" bestFit="1" customWidth="1"/>
    <col min="10003" max="10003" width="9.453125" style="148" bestFit="1" customWidth="1"/>
    <col min="10004" max="10004" width="17.54296875" style="148" customWidth="1"/>
    <col min="10005" max="10005" width="9.1796875" style="148"/>
    <col min="10006" max="10006" width="10.1796875" style="148" customWidth="1"/>
    <col min="10007" max="10007" width="11.1796875" style="148" bestFit="1" customWidth="1"/>
    <col min="10008" max="10008" width="11.81640625" style="148" customWidth="1"/>
    <col min="10009" max="10009" width="9.1796875" style="148"/>
    <col min="10010" max="10010" width="10.453125" style="148" bestFit="1" customWidth="1"/>
    <col min="10011" max="10011" width="13.81640625" style="148" bestFit="1" customWidth="1"/>
    <col min="10012" max="10012" width="9.1796875" style="148"/>
    <col min="10013" max="10014" width="10.453125" style="148" bestFit="1" customWidth="1"/>
    <col min="10015" max="10016" width="9.1796875" style="148"/>
    <col min="10017" max="10017" width="14" style="148" bestFit="1" customWidth="1"/>
    <col min="10018" max="10018" width="11" style="148" bestFit="1" customWidth="1"/>
    <col min="10019" max="10240" width="9.1796875" style="148"/>
    <col min="10241" max="10241" width="19.26953125" style="148" customWidth="1"/>
    <col min="10242" max="10242" width="16.54296875" style="148" customWidth="1"/>
    <col min="10243" max="10244" width="9.54296875" style="148" customWidth="1"/>
    <col min="10245" max="10245" width="9.453125" style="148" customWidth="1"/>
    <col min="10246" max="10247" width="9.54296875" style="148" customWidth="1"/>
    <col min="10248" max="10248" width="11.453125" style="148" customWidth="1"/>
    <col min="10249" max="10253" width="9.54296875" style="148" customWidth="1"/>
    <col min="10254" max="10254" width="13.1796875" style="148" customWidth="1"/>
    <col min="10255" max="10255" width="13.26953125" style="148" customWidth="1"/>
    <col min="10256" max="10256" width="22.453125" style="148" customWidth="1"/>
    <col min="10257" max="10257" width="9.1796875" style="148"/>
    <col min="10258" max="10258" width="9.54296875" style="148" bestFit="1" customWidth="1"/>
    <col min="10259" max="10259" width="9.453125" style="148" bestFit="1" customWidth="1"/>
    <col min="10260" max="10260" width="17.54296875" style="148" customWidth="1"/>
    <col min="10261" max="10261" width="9.1796875" style="148"/>
    <col min="10262" max="10262" width="10.1796875" style="148" customWidth="1"/>
    <col min="10263" max="10263" width="11.1796875" style="148" bestFit="1" customWidth="1"/>
    <col min="10264" max="10264" width="11.81640625" style="148" customWidth="1"/>
    <col min="10265" max="10265" width="9.1796875" style="148"/>
    <col min="10266" max="10266" width="10.453125" style="148" bestFit="1" customWidth="1"/>
    <col min="10267" max="10267" width="13.81640625" style="148" bestFit="1" customWidth="1"/>
    <col min="10268" max="10268" width="9.1796875" style="148"/>
    <col min="10269" max="10270" width="10.453125" style="148" bestFit="1" customWidth="1"/>
    <col min="10271" max="10272" width="9.1796875" style="148"/>
    <col min="10273" max="10273" width="14" style="148" bestFit="1" customWidth="1"/>
    <col min="10274" max="10274" width="11" style="148" bestFit="1" customWidth="1"/>
    <col min="10275" max="10496" width="9.1796875" style="148"/>
    <col min="10497" max="10497" width="19.26953125" style="148" customWidth="1"/>
    <col min="10498" max="10498" width="16.54296875" style="148" customWidth="1"/>
    <col min="10499" max="10500" width="9.54296875" style="148" customWidth="1"/>
    <col min="10501" max="10501" width="9.453125" style="148" customWidth="1"/>
    <col min="10502" max="10503" width="9.54296875" style="148" customWidth="1"/>
    <col min="10504" max="10504" width="11.453125" style="148" customWidth="1"/>
    <col min="10505" max="10509" width="9.54296875" style="148" customWidth="1"/>
    <col min="10510" max="10510" width="13.1796875" style="148" customWidth="1"/>
    <col min="10511" max="10511" width="13.26953125" style="148" customWidth="1"/>
    <col min="10512" max="10512" width="22.453125" style="148" customWidth="1"/>
    <col min="10513" max="10513" width="9.1796875" style="148"/>
    <col min="10514" max="10514" width="9.54296875" style="148" bestFit="1" customWidth="1"/>
    <col min="10515" max="10515" width="9.453125" style="148" bestFit="1" customWidth="1"/>
    <col min="10516" max="10516" width="17.54296875" style="148" customWidth="1"/>
    <col min="10517" max="10517" width="9.1796875" style="148"/>
    <col min="10518" max="10518" width="10.1796875" style="148" customWidth="1"/>
    <col min="10519" max="10519" width="11.1796875" style="148" bestFit="1" customWidth="1"/>
    <col min="10520" max="10520" width="11.81640625" style="148" customWidth="1"/>
    <col min="10521" max="10521" width="9.1796875" style="148"/>
    <col min="10522" max="10522" width="10.453125" style="148" bestFit="1" customWidth="1"/>
    <col min="10523" max="10523" width="13.81640625" style="148" bestFit="1" customWidth="1"/>
    <col min="10524" max="10524" width="9.1796875" style="148"/>
    <col min="10525" max="10526" width="10.453125" style="148" bestFit="1" customWidth="1"/>
    <col min="10527" max="10528" width="9.1796875" style="148"/>
    <col min="10529" max="10529" width="14" style="148" bestFit="1" customWidth="1"/>
    <col min="10530" max="10530" width="11" style="148" bestFit="1" customWidth="1"/>
    <col min="10531" max="10752" width="9.1796875" style="148"/>
    <col min="10753" max="10753" width="19.26953125" style="148" customWidth="1"/>
    <col min="10754" max="10754" width="16.54296875" style="148" customWidth="1"/>
    <col min="10755" max="10756" width="9.54296875" style="148" customWidth="1"/>
    <col min="10757" max="10757" width="9.453125" style="148" customWidth="1"/>
    <col min="10758" max="10759" width="9.54296875" style="148" customWidth="1"/>
    <col min="10760" max="10760" width="11.453125" style="148" customWidth="1"/>
    <col min="10761" max="10765" width="9.54296875" style="148" customWidth="1"/>
    <col min="10766" max="10766" width="13.1796875" style="148" customWidth="1"/>
    <col min="10767" max="10767" width="13.26953125" style="148" customWidth="1"/>
    <col min="10768" max="10768" width="22.453125" style="148" customWidth="1"/>
    <col min="10769" max="10769" width="9.1796875" style="148"/>
    <col min="10770" max="10770" width="9.54296875" style="148" bestFit="1" customWidth="1"/>
    <col min="10771" max="10771" width="9.453125" style="148" bestFit="1" customWidth="1"/>
    <col min="10772" max="10772" width="17.54296875" style="148" customWidth="1"/>
    <col min="10773" max="10773" width="9.1796875" style="148"/>
    <col min="10774" max="10774" width="10.1796875" style="148" customWidth="1"/>
    <col min="10775" max="10775" width="11.1796875" style="148" bestFit="1" customWidth="1"/>
    <col min="10776" max="10776" width="11.81640625" style="148" customWidth="1"/>
    <col min="10777" max="10777" width="9.1796875" style="148"/>
    <col min="10778" max="10778" width="10.453125" style="148" bestFit="1" customWidth="1"/>
    <col min="10779" max="10779" width="13.81640625" style="148" bestFit="1" customWidth="1"/>
    <col min="10780" max="10780" width="9.1796875" style="148"/>
    <col min="10781" max="10782" width="10.453125" style="148" bestFit="1" customWidth="1"/>
    <col min="10783" max="10784" width="9.1796875" style="148"/>
    <col min="10785" max="10785" width="14" style="148" bestFit="1" customWidth="1"/>
    <col min="10786" max="10786" width="11" style="148" bestFit="1" customWidth="1"/>
    <col min="10787" max="11008" width="9.1796875" style="148"/>
    <col min="11009" max="11009" width="19.26953125" style="148" customWidth="1"/>
    <col min="11010" max="11010" width="16.54296875" style="148" customWidth="1"/>
    <col min="11011" max="11012" width="9.54296875" style="148" customWidth="1"/>
    <col min="11013" max="11013" width="9.453125" style="148" customWidth="1"/>
    <col min="11014" max="11015" width="9.54296875" style="148" customWidth="1"/>
    <col min="11016" max="11016" width="11.453125" style="148" customWidth="1"/>
    <col min="11017" max="11021" width="9.54296875" style="148" customWidth="1"/>
    <col min="11022" max="11022" width="13.1796875" style="148" customWidth="1"/>
    <col min="11023" max="11023" width="13.26953125" style="148" customWidth="1"/>
    <col min="11024" max="11024" width="22.453125" style="148" customWidth="1"/>
    <col min="11025" max="11025" width="9.1796875" style="148"/>
    <col min="11026" max="11026" width="9.54296875" style="148" bestFit="1" customWidth="1"/>
    <col min="11027" max="11027" width="9.453125" style="148" bestFit="1" customWidth="1"/>
    <col min="11028" max="11028" width="17.54296875" style="148" customWidth="1"/>
    <col min="11029" max="11029" width="9.1796875" style="148"/>
    <col min="11030" max="11030" width="10.1796875" style="148" customWidth="1"/>
    <col min="11031" max="11031" width="11.1796875" style="148" bestFit="1" customWidth="1"/>
    <col min="11032" max="11032" width="11.81640625" style="148" customWidth="1"/>
    <col min="11033" max="11033" width="9.1796875" style="148"/>
    <col min="11034" max="11034" width="10.453125" style="148" bestFit="1" customWidth="1"/>
    <col min="11035" max="11035" width="13.81640625" style="148" bestFit="1" customWidth="1"/>
    <col min="11036" max="11036" width="9.1796875" style="148"/>
    <col min="11037" max="11038" width="10.453125" style="148" bestFit="1" customWidth="1"/>
    <col min="11039" max="11040" width="9.1796875" style="148"/>
    <col min="11041" max="11041" width="14" style="148" bestFit="1" customWidth="1"/>
    <col min="11042" max="11042" width="11" style="148" bestFit="1" customWidth="1"/>
    <col min="11043" max="11264" width="9.1796875" style="148"/>
    <col min="11265" max="11265" width="19.26953125" style="148" customWidth="1"/>
    <col min="11266" max="11266" width="16.54296875" style="148" customWidth="1"/>
    <col min="11267" max="11268" width="9.54296875" style="148" customWidth="1"/>
    <col min="11269" max="11269" width="9.453125" style="148" customWidth="1"/>
    <col min="11270" max="11271" width="9.54296875" style="148" customWidth="1"/>
    <col min="11272" max="11272" width="11.453125" style="148" customWidth="1"/>
    <col min="11273" max="11277" width="9.54296875" style="148" customWidth="1"/>
    <col min="11278" max="11278" width="13.1796875" style="148" customWidth="1"/>
    <col min="11279" max="11279" width="13.26953125" style="148" customWidth="1"/>
    <col min="11280" max="11280" width="22.453125" style="148" customWidth="1"/>
    <col min="11281" max="11281" width="9.1796875" style="148"/>
    <col min="11282" max="11282" width="9.54296875" style="148" bestFit="1" customWidth="1"/>
    <col min="11283" max="11283" width="9.453125" style="148" bestFit="1" customWidth="1"/>
    <col min="11284" max="11284" width="17.54296875" style="148" customWidth="1"/>
    <col min="11285" max="11285" width="9.1796875" style="148"/>
    <col min="11286" max="11286" width="10.1796875" style="148" customWidth="1"/>
    <col min="11287" max="11287" width="11.1796875" style="148" bestFit="1" customWidth="1"/>
    <col min="11288" max="11288" width="11.81640625" style="148" customWidth="1"/>
    <col min="11289" max="11289" width="9.1796875" style="148"/>
    <col min="11290" max="11290" width="10.453125" style="148" bestFit="1" customWidth="1"/>
    <col min="11291" max="11291" width="13.81640625" style="148" bestFit="1" customWidth="1"/>
    <col min="11292" max="11292" width="9.1796875" style="148"/>
    <col min="11293" max="11294" width="10.453125" style="148" bestFit="1" customWidth="1"/>
    <col min="11295" max="11296" width="9.1796875" style="148"/>
    <col min="11297" max="11297" width="14" style="148" bestFit="1" customWidth="1"/>
    <col min="11298" max="11298" width="11" style="148" bestFit="1" customWidth="1"/>
    <col min="11299" max="11520" width="9.1796875" style="148"/>
    <col min="11521" max="11521" width="19.26953125" style="148" customWidth="1"/>
    <col min="11522" max="11522" width="16.54296875" style="148" customWidth="1"/>
    <col min="11523" max="11524" width="9.54296875" style="148" customWidth="1"/>
    <col min="11525" max="11525" width="9.453125" style="148" customWidth="1"/>
    <col min="11526" max="11527" width="9.54296875" style="148" customWidth="1"/>
    <col min="11528" max="11528" width="11.453125" style="148" customWidth="1"/>
    <col min="11529" max="11533" width="9.54296875" style="148" customWidth="1"/>
    <col min="11534" max="11534" width="13.1796875" style="148" customWidth="1"/>
    <col min="11535" max="11535" width="13.26953125" style="148" customWidth="1"/>
    <col min="11536" max="11536" width="22.453125" style="148" customWidth="1"/>
    <col min="11537" max="11537" width="9.1796875" style="148"/>
    <col min="11538" max="11538" width="9.54296875" style="148" bestFit="1" customWidth="1"/>
    <col min="11539" max="11539" width="9.453125" style="148" bestFit="1" customWidth="1"/>
    <col min="11540" max="11540" width="17.54296875" style="148" customWidth="1"/>
    <col min="11541" max="11541" width="9.1796875" style="148"/>
    <col min="11542" max="11542" width="10.1796875" style="148" customWidth="1"/>
    <col min="11543" max="11543" width="11.1796875" style="148" bestFit="1" customWidth="1"/>
    <col min="11544" max="11544" width="11.81640625" style="148" customWidth="1"/>
    <col min="11545" max="11545" width="9.1796875" style="148"/>
    <col min="11546" max="11546" width="10.453125" style="148" bestFit="1" customWidth="1"/>
    <col min="11547" max="11547" width="13.81640625" style="148" bestFit="1" customWidth="1"/>
    <col min="11548" max="11548" width="9.1796875" style="148"/>
    <col min="11549" max="11550" width="10.453125" style="148" bestFit="1" customWidth="1"/>
    <col min="11551" max="11552" width="9.1796875" style="148"/>
    <col min="11553" max="11553" width="14" style="148" bestFit="1" customWidth="1"/>
    <col min="11554" max="11554" width="11" style="148" bestFit="1" customWidth="1"/>
    <col min="11555" max="11776" width="9.1796875" style="148"/>
    <col min="11777" max="11777" width="19.26953125" style="148" customWidth="1"/>
    <col min="11778" max="11778" width="16.54296875" style="148" customWidth="1"/>
    <col min="11779" max="11780" width="9.54296875" style="148" customWidth="1"/>
    <col min="11781" max="11781" width="9.453125" style="148" customWidth="1"/>
    <col min="11782" max="11783" width="9.54296875" style="148" customWidth="1"/>
    <col min="11784" max="11784" width="11.453125" style="148" customWidth="1"/>
    <col min="11785" max="11789" width="9.54296875" style="148" customWidth="1"/>
    <col min="11790" max="11790" width="13.1796875" style="148" customWidth="1"/>
    <col min="11791" max="11791" width="13.26953125" style="148" customWidth="1"/>
    <col min="11792" max="11792" width="22.453125" style="148" customWidth="1"/>
    <col min="11793" max="11793" width="9.1796875" style="148"/>
    <col min="11794" max="11794" width="9.54296875" style="148" bestFit="1" customWidth="1"/>
    <col min="11795" max="11795" width="9.453125" style="148" bestFit="1" customWidth="1"/>
    <col min="11796" max="11796" width="17.54296875" style="148" customWidth="1"/>
    <col min="11797" max="11797" width="9.1796875" style="148"/>
    <col min="11798" max="11798" width="10.1796875" style="148" customWidth="1"/>
    <col min="11799" max="11799" width="11.1796875" style="148" bestFit="1" customWidth="1"/>
    <col min="11800" max="11800" width="11.81640625" style="148" customWidth="1"/>
    <col min="11801" max="11801" width="9.1796875" style="148"/>
    <col min="11802" max="11802" width="10.453125" style="148" bestFit="1" customWidth="1"/>
    <col min="11803" max="11803" width="13.81640625" style="148" bestFit="1" customWidth="1"/>
    <col min="11804" max="11804" width="9.1796875" style="148"/>
    <col min="11805" max="11806" width="10.453125" style="148" bestFit="1" customWidth="1"/>
    <col min="11807" max="11808" width="9.1796875" style="148"/>
    <col min="11809" max="11809" width="14" style="148" bestFit="1" customWidth="1"/>
    <col min="11810" max="11810" width="11" style="148" bestFit="1" customWidth="1"/>
    <col min="11811" max="12032" width="9.1796875" style="148"/>
    <col min="12033" max="12033" width="19.26953125" style="148" customWidth="1"/>
    <col min="12034" max="12034" width="16.54296875" style="148" customWidth="1"/>
    <col min="12035" max="12036" width="9.54296875" style="148" customWidth="1"/>
    <col min="12037" max="12037" width="9.453125" style="148" customWidth="1"/>
    <col min="12038" max="12039" width="9.54296875" style="148" customWidth="1"/>
    <col min="12040" max="12040" width="11.453125" style="148" customWidth="1"/>
    <col min="12041" max="12045" width="9.54296875" style="148" customWidth="1"/>
    <col min="12046" max="12046" width="13.1796875" style="148" customWidth="1"/>
    <col min="12047" max="12047" width="13.26953125" style="148" customWidth="1"/>
    <col min="12048" max="12048" width="22.453125" style="148" customWidth="1"/>
    <col min="12049" max="12049" width="9.1796875" style="148"/>
    <col min="12050" max="12050" width="9.54296875" style="148" bestFit="1" customWidth="1"/>
    <col min="12051" max="12051" width="9.453125" style="148" bestFit="1" customWidth="1"/>
    <col min="12052" max="12052" width="17.54296875" style="148" customWidth="1"/>
    <col min="12053" max="12053" width="9.1796875" style="148"/>
    <col min="12054" max="12054" width="10.1796875" style="148" customWidth="1"/>
    <col min="12055" max="12055" width="11.1796875" style="148" bestFit="1" customWidth="1"/>
    <col min="12056" max="12056" width="11.81640625" style="148" customWidth="1"/>
    <col min="12057" max="12057" width="9.1796875" style="148"/>
    <col min="12058" max="12058" width="10.453125" style="148" bestFit="1" customWidth="1"/>
    <col min="12059" max="12059" width="13.81640625" style="148" bestFit="1" customWidth="1"/>
    <col min="12060" max="12060" width="9.1796875" style="148"/>
    <col min="12061" max="12062" width="10.453125" style="148" bestFit="1" customWidth="1"/>
    <col min="12063" max="12064" width="9.1796875" style="148"/>
    <col min="12065" max="12065" width="14" style="148" bestFit="1" customWidth="1"/>
    <col min="12066" max="12066" width="11" style="148" bestFit="1" customWidth="1"/>
    <col min="12067" max="12288" width="9.1796875" style="148"/>
    <col min="12289" max="12289" width="19.26953125" style="148" customWidth="1"/>
    <col min="12290" max="12290" width="16.54296875" style="148" customWidth="1"/>
    <col min="12291" max="12292" width="9.54296875" style="148" customWidth="1"/>
    <col min="12293" max="12293" width="9.453125" style="148" customWidth="1"/>
    <col min="12294" max="12295" width="9.54296875" style="148" customWidth="1"/>
    <col min="12296" max="12296" width="11.453125" style="148" customWidth="1"/>
    <col min="12297" max="12301" width="9.54296875" style="148" customWidth="1"/>
    <col min="12302" max="12302" width="13.1796875" style="148" customWidth="1"/>
    <col min="12303" max="12303" width="13.26953125" style="148" customWidth="1"/>
    <col min="12304" max="12304" width="22.453125" style="148" customWidth="1"/>
    <col min="12305" max="12305" width="9.1796875" style="148"/>
    <col min="12306" max="12306" width="9.54296875" style="148" bestFit="1" customWidth="1"/>
    <col min="12307" max="12307" width="9.453125" style="148" bestFit="1" customWidth="1"/>
    <col min="12308" max="12308" width="17.54296875" style="148" customWidth="1"/>
    <col min="12309" max="12309" width="9.1796875" style="148"/>
    <col min="12310" max="12310" width="10.1796875" style="148" customWidth="1"/>
    <col min="12311" max="12311" width="11.1796875" style="148" bestFit="1" customWidth="1"/>
    <col min="12312" max="12312" width="11.81640625" style="148" customWidth="1"/>
    <col min="12313" max="12313" width="9.1796875" style="148"/>
    <col min="12314" max="12314" width="10.453125" style="148" bestFit="1" customWidth="1"/>
    <col min="12315" max="12315" width="13.81640625" style="148" bestFit="1" customWidth="1"/>
    <col min="12316" max="12316" width="9.1796875" style="148"/>
    <col min="12317" max="12318" width="10.453125" style="148" bestFit="1" customWidth="1"/>
    <col min="12319" max="12320" width="9.1796875" style="148"/>
    <col min="12321" max="12321" width="14" style="148" bestFit="1" customWidth="1"/>
    <col min="12322" max="12322" width="11" style="148" bestFit="1" customWidth="1"/>
    <col min="12323" max="12544" width="9.1796875" style="148"/>
    <col min="12545" max="12545" width="19.26953125" style="148" customWidth="1"/>
    <col min="12546" max="12546" width="16.54296875" style="148" customWidth="1"/>
    <col min="12547" max="12548" width="9.54296875" style="148" customWidth="1"/>
    <col min="12549" max="12549" width="9.453125" style="148" customWidth="1"/>
    <col min="12550" max="12551" width="9.54296875" style="148" customWidth="1"/>
    <col min="12552" max="12552" width="11.453125" style="148" customWidth="1"/>
    <col min="12553" max="12557" width="9.54296875" style="148" customWidth="1"/>
    <col min="12558" max="12558" width="13.1796875" style="148" customWidth="1"/>
    <col min="12559" max="12559" width="13.26953125" style="148" customWidth="1"/>
    <col min="12560" max="12560" width="22.453125" style="148" customWidth="1"/>
    <col min="12561" max="12561" width="9.1796875" style="148"/>
    <col min="12562" max="12562" width="9.54296875" style="148" bestFit="1" customWidth="1"/>
    <col min="12563" max="12563" width="9.453125" style="148" bestFit="1" customWidth="1"/>
    <col min="12564" max="12564" width="17.54296875" style="148" customWidth="1"/>
    <col min="12565" max="12565" width="9.1796875" style="148"/>
    <col min="12566" max="12566" width="10.1796875" style="148" customWidth="1"/>
    <col min="12567" max="12567" width="11.1796875" style="148" bestFit="1" customWidth="1"/>
    <col min="12568" max="12568" width="11.81640625" style="148" customWidth="1"/>
    <col min="12569" max="12569" width="9.1796875" style="148"/>
    <col min="12570" max="12570" width="10.453125" style="148" bestFit="1" customWidth="1"/>
    <col min="12571" max="12571" width="13.81640625" style="148" bestFit="1" customWidth="1"/>
    <col min="12572" max="12572" width="9.1796875" style="148"/>
    <col min="12573" max="12574" width="10.453125" style="148" bestFit="1" customWidth="1"/>
    <col min="12575" max="12576" width="9.1796875" style="148"/>
    <col min="12577" max="12577" width="14" style="148" bestFit="1" customWidth="1"/>
    <col min="12578" max="12578" width="11" style="148" bestFit="1" customWidth="1"/>
    <col min="12579" max="12800" width="9.1796875" style="148"/>
    <col min="12801" max="12801" width="19.26953125" style="148" customWidth="1"/>
    <col min="12802" max="12802" width="16.54296875" style="148" customWidth="1"/>
    <col min="12803" max="12804" width="9.54296875" style="148" customWidth="1"/>
    <col min="12805" max="12805" width="9.453125" style="148" customWidth="1"/>
    <col min="12806" max="12807" width="9.54296875" style="148" customWidth="1"/>
    <col min="12808" max="12808" width="11.453125" style="148" customWidth="1"/>
    <col min="12809" max="12813" width="9.54296875" style="148" customWidth="1"/>
    <col min="12814" max="12814" width="13.1796875" style="148" customWidth="1"/>
    <col min="12815" max="12815" width="13.26953125" style="148" customWidth="1"/>
    <col min="12816" max="12816" width="22.453125" style="148" customWidth="1"/>
    <col min="12817" max="12817" width="9.1796875" style="148"/>
    <col min="12818" max="12818" width="9.54296875" style="148" bestFit="1" customWidth="1"/>
    <col min="12819" max="12819" width="9.453125" style="148" bestFit="1" customWidth="1"/>
    <col min="12820" max="12820" width="17.54296875" style="148" customWidth="1"/>
    <col min="12821" max="12821" width="9.1796875" style="148"/>
    <col min="12822" max="12822" width="10.1796875" style="148" customWidth="1"/>
    <col min="12823" max="12823" width="11.1796875" style="148" bestFit="1" customWidth="1"/>
    <col min="12824" max="12824" width="11.81640625" style="148" customWidth="1"/>
    <col min="12825" max="12825" width="9.1796875" style="148"/>
    <col min="12826" max="12826" width="10.453125" style="148" bestFit="1" customWidth="1"/>
    <col min="12827" max="12827" width="13.81640625" style="148" bestFit="1" customWidth="1"/>
    <col min="12828" max="12828" width="9.1796875" style="148"/>
    <col min="12829" max="12830" width="10.453125" style="148" bestFit="1" customWidth="1"/>
    <col min="12831" max="12832" width="9.1796875" style="148"/>
    <col min="12833" max="12833" width="14" style="148" bestFit="1" customWidth="1"/>
    <col min="12834" max="12834" width="11" style="148" bestFit="1" customWidth="1"/>
    <col min="12835" max="13056" width="9.1796875" style="148"/>
    <col min="13057" max="13057" width="19.26953125" style="148" customWidth="1"/>
    <col min="13058" max="13058" width="16.54296875" style="148" customWidth="1"/>
    <col min="13059" max="13060" width="9.54296875" style="148" customWidth="1"/>
    <col min="13061" max="13061" width="9.453125" style="148" customWidth="1"/>
    <col min="13062" max="13063" width="9.54296875" style="148" customWidth="1"/>
    <col min="13064" max="13064" width="11.453125" style="148" customWidth="1"/>
    <col min="13065" max="13069" width="9.54296875" style="148" customWidth="1"/>
    <col min="13070" max="13070" width="13.1796875" style="148" customWidth="1"/>
    <col min="13071" max="13071" width="13.26953125" style="148" customWidth="1"/>
    <col min="13072" max="13072" width="22.453125" style="148" customWidth="1"/>
    <col min="13073" max="13073" width="9.1796875" style="148"/>
    <col min="13074" max="13074" width="9.54296875" style="148" bestFit="1" customWidth="1"/>
    <col min="13075" max="13075" width="9.453125" style="148" bestFit="1" customWidth="1"/>
    <col min="13076" max="13076" width="17.54296875" style="148" customWidth="1"/>
    <col min="13077" max="13077" width="9.1796875" style="148"/>
    <col min="13078" max="13078" width="10.1796875" style="148" customWidth="1"/>
    <col min="13079" max="13079" width="11.1796875" style="148" bestFit="1" customWidth="1"/>
    <col min="13080" max="13080" width="11.81640625" style="148" customWidth="1"/>
    <col min="13081" max="13081" width="9.1796875" style="148"/>
    <col min="13082" max="13082" width="10.453125" style="148" bestFit="1" customWidth="1"/>
    <col min="13083" max="13083" width="13.81640625" style="148" bestFit="1" customWidth="1"/>
    <col min="13084" max="13084" width="9.1796875" style="148"/>
    <col min="13085" max="13086" width="10.453125" style="148" bestFit="1" customWidth="1"/>
    <col min="13087" max="13088" width="9.1796875" style="148"/>
    <col min="13089" max="13089" width="14" style="148" bestFit="1" customWidth="1"/>
    <col min="13090" max="13090" width="11" style="148" bestFit="1" customWidth="1"/>
    <col min="13091" max="13312" width="9.1796875" style="148"/>
    <col min="13313" max="13313" width="19.26953125" style="148" customWidth="1"/>
    <col min="13314" max="13314" width="16.54296875" style="148" customWidth="1"/>
    <col min="13315" max="13316" width="9.54296875" style="148" customWidth="1"/>
    <col min="13317" max="13317" width="9.453125" style="148" customWidth="1"/>
    <col min="13318" max="13319" width="9.54296875" style="148" customWidth="1"/>
    <col min="13320" max="13320" width="11.453125" style="148" customWidth="1"/>
    <col min="13321" max="13325" width="9.54296875" style="148" customWidth="1"/>
    <col min="13326" max="13326" width="13.1796875" style="148" customWidth="1"/>
    <col min="13327" max="13327" width="13.26953125" style="148" customWidth="1"/>
    <col min="13328" max="13328" width="22.453125" style="148" customWidth="1"/>
    <col min="13329" max="13329" width="9.1796875" style="148"/>
    <col min="13330" max="13330" width="9.54296875" style="148" bestFit="1" customWidth="1"/>
    <col min="13331" max="13331" width="9.453125" style="148" bestFit="1" customWidth="1"/>
    <col min="13332" max="13332" width="17.54296875" style="148" customWidth="1"/>
    <col min="13333" max="13333" width="9.1796875" style="148"/>
    <col min="13334" max="13334" width="10.1796875" style="148" customWidth="1"/>
    <col min="13335" max="13335" width="11.1796875" style="148" bestFit="1" customWidth="1"/>
    <col min="13336" max="13336" width="11.81640625" style="148" customWidth="1"/>
    <col min="13337" max="13337" width="9.1796875" style="148"/>
    <col min="13338" max="13338" width="10.453125" style="148" bestFit="1" customWidth="1"/>
    <col min="13339" max="13339" width="13.81640625" style="148" bestFit="1" customWidth="1"/>
    <col min="13340" max="13340" width="9.1796875" style="148"/>
    <col min="13341" max="13342" width="10.453125" style="148" bestFit="1" customWidth="1"/>
    <col min="13343" max="13344" width="9.1796875" style="148"/>
    <col min="13345" max="13345" width="14" style="148" bestFit="1" customWidth="1"/>
    <col min="13346" max="13346" width="11" style="148" bestFit="1" customWidth="1"/>
    <col min="13347" max="13568" width="9.1796875" style="148"/>
    <col min="13569" max="13569" width="19.26953125" style="148" customWidth="1"/>
    <col min="13570" max="13570" width="16.54296875" style="148" customWidth="1"/>
    <col min="13571" max="13572" width="9.54296875" style="148" customWidth="1"/>
    <col min="13573" max="13573" width="9.453125" style="148" customWidth="1"/>
    <col min="13574" max="13575" width="9.54296875" style="148" customWidth="1"/>
    <col min="13576" max="13576" width="11.453125" style="148" customWidth="1"/>
    <col min="13577" max="13581" width="9.54296875" style="148" customWidth="1"/>
    <col min="13582" max="13582" width="13.1796875" style="148" customWidth="1"/>
    <col min="13583" max="13583" width="13.26953125" style="148" customWidth="1"/>
    <col min="13584" max="13584" width="22.453125" style="148" customWidth="1"/>
    <col min="13585" max="13585" width="9.1796875" style="148"/>
    <col min="13586" max="13586" width="9.54296875" style="148" bestFit="1" customWidth="1"/>
    <col min="13587" max="13587" width="9.453125" style="148" bestFit="1" customWidth="1"/>
    <col min="13588" max="13588" width="17.54296875" style="148" customWidth="1"/>
    <col min="13589" max="13589" width="9.1796875" style="148"/>
    <col min="13590" max="13590" width="10.1796875" style="148" customWidth="1"/>
    <col min="13591" max="13591" width="11.1796875" style="148" bestFit="1" customWidth="1"/>
    <col min="13592" max="13592" width="11.81640625" style="148" customWidth="1"/>
    <col min="13593" max="13593" width="9.1796875" style="148"/>
    <col min="13594" max="13594" width="10.453125" style="148" bestFit="1" customWidth="1"/>
    <col min="13595" max="13595" width="13.81640625" style="148" bestFit="1" customWidth="1"/>
    <col min="13596" max="13596" width="9.1796875" style="148"/>
    <col min="13597" max="13598" width="10.453125" style="148" bestFit="1" customWidth="1"/>
    <col min="13599" max="13600" width="9.1796875" style="148"/>
    <col min="13601" max="13601" width="14" style="148" bestFit="1" customWidth="1"/>
    <col min="13602" max="13602" width="11" style="148" bestFit="1" customWidth="1"/>
    <col min="13603" max="13824" width="9.1796875" style="148"/>
    <col min="13825" max="13825" width="19.26953125" style="148" customWidth="1"/>
    <col min="13826" max="13826" width="16.54296875" style="148" customWidth="1"/>
    <col min="13827" max="13828" width="9.54296875" style="148" customWidth="1"/>
    <col min="13829" max="13829" width="9.453125" style="148" customWidth="1"/>
    <col min="13830" max="13831" width="9.54296875" style="148" customWidth="1"/>
    <col min="13832" max="13832" width="11.453125" style="148" customWidth="1"/>
    <col min="13833" max="13837" width="9.54296875" style="148" customWidth="1"/>
    <col min="13838" max="13838" width="13.1796875" style="148" customWidth="1"/>
    <col min="13839" max="13839" width="13.26953125" style="148" customWidth="1"/>
    <col min="13840" max="13840" width="22.453125" style="148" customWidth="1"/>
    <col min="13841" max="13841" width="9.1796875" style="148"/>
    <col min="13842" max="13842" width="9.54296875" style="148" bestFit="1" customWidth="1"/>
    <col min="13843" max="13843" width="9.453125" style="148" bestFit="1" customWidth="1"/>
    <col min="13844" max="13844" width="17.54296875" style="148" customWidth="1"/>
    <col min="13845" max="13845" width="9.1796875" style="148"/>
    <col min="13846" max="13846" width="10.1796875" style="148" customWidth="1"/>
    <col min="13847" max="13847" width="11.1796875" style="148" bestFit="1" customWidth="1"/>
    <col min="13848" max="13848" width="11.81640625" style="148" customWidth="1"/>
    <col min="13849" max="13849" width="9.1796875" style="148"/>
    <col min="13850" max="13850" width="10.453125" style="148" bestFit="1" customWidth="1"/>
    <col min="13851" max="13851" width="13.81640625" style="148" bestFit="1" customWidth="1"/>
    <col min="13852" max="13852" width="9.1796875" style="148"/>
    <col min="13853" max="13854" width="10.453125" style="148" bestFit="1" customWidth="1"/>
    <col min="13855" max="13856" width="9.1796875" style="148"/>
    <col min="13857" max="13857" width="14" style="148" bestFit="1" customWidth="1"/>
    <col min="13858" max="13858" width="11" style="148" bestFit="1" customWidth="1"/>
    <col min="13859" max="14080" width="9.1796875" style="148"/>
    <col min="14081" max="14081" width="19.26953125" style="148" customWidth="1"/>
    <col min="14082" max="14082" width="16.54296875" style="148" customWidth="1"/>
    <col min="14083" max="14084" width="9.54296875" style="148" customWidth="1"/>
    <col min="14085" max="14085" width="9.453125" style="148" customWidth="1"/>
    <col min="14086" max="14087" width="9.54296875" style="148" customWidth="1"/>
    <col min="14088" max="14088" width="11.453125" style="148" customWidth="1"/>
    <col min="14089" max="14093" width="9.54296875" style="148" customWidth="1"/>
    <col min="14094" max="14094" width="13.1796875" style="148" customWidth="1"/>
    <col min="14095" max="14095" width="13.26953125" style="148" customWidth="1"/>
    <col min="14096" max="14096" width="22.453125" style="148" customWidth="1"/>
    <col min="14097" max="14097" width="9.1796875" style="148"/>
    <col min="14098" max="14098" width="9.54296875" style="148" bestFit="1" customWidth="1"/>
    <col min="14099" max="14099" width="9.453125" style="148" bestFit="1" customWidth="1"/>
    <col min="14100" max="14100" width="17.54296875" style="148" customWidth="1"/>
    <col min="14101" max="14101" width="9.1796875" style="148"/>
    <col min="14102" max="14102" width="10.1796875" style="148" customWidth="1"/>
    <col min="14103" max="14103" width="11.1796875" style="148" bestFit="1" customWidth="1"/>
    <col min="14104" max="14104" width="11.81640625" style="148" customWidth="1"/>
    <col min="14105" max="14105" width="9.1796875" style="148"/>
    <col min="14106" max="14106" width="10.453125" style="148" bestFit="1" customWidth="1"/>
    <col min="14107" max="14107" width="13.81640625" style="148" bestFit="1" customWidth="1"/>
    <col min="14108" max="14108" width="9.1796875" style="148"/>
    <col min="14109" max="14110" width="10.453125" style="148" bestFit="1" customWidth="1"/>
    <col min="14111" max="14112" width="9.1796875" style="148"/>
    <col min="14113" max="14113" width="14" style="148" bestFit="1" customWidth="1"/>
    <col min="14114" max="14114" width="11" style="148" bestFit="1" customWidth="1"/>
    <col min="14115" max="14336" width="9.1796875" style="148"/>
    <col min="14337" max="14337" width="19.26953125" style="148" customWidth="1"/>
    <col min="14338" max="14338" width="16.54296875" style="148" customWidth="1"/>
    <col min="14339" max="14340" width="9.54296875" style="148" customWidth="1"/>
    <col min="14341" max="14341" width="9.453125" style="148" customWidth="1"/>
    <col min="14342" max="14343" width="9.54296875" style="148" customWidth="1"/>
    <col min="14344" max="14344" width="11.453125" style="148" customWidth="1"/>
    <col min="14345" max="14349" width="9.54296875" style="148" customWidth="1"/>
    <col min="14350" max="14350" width="13.1796875" style="148" customWidth="1"/>
    <col min="14351" max="14351" width="13.26953125" style="148" customWidth="1"/>
    <col min="14352" max="14352" width="22.453125" style="148" customWidth="1"/>
    <col min="14353" max="14353" width="9.1796875" style="148"/>
    <col min="14354" max="14354" width="9.54296875" style="148" bestFit="1" customWidth="1"/>
    <col min="14355" max="14355" width="9.453125" style="148" bestFit="1" customWidth="1"/>
    <col min="14356" max="14356" width="17.54296875" style="148" customWidth="1"/>
    <col min="14357" max="14357" width="9.1796875" style="148"/>
    <col min="14358" max="14358" width="10.1796875" style="148" customWidth="1"/>
    <col min="14359" max="14359" width="11.1796875" style="148" bestFit="1" customWidth="1"/>
    <col min="14360" max="14360" width="11.81640625" style="148" customWidth="1"/>
    <col min="14361" max="14361" width="9.1796875" style="148"/>
    <col min="14362" max="14362" width="10.453125" style="148" bestFit="1" customWidth="1"/>
    <col min="14363" max="14363" width="13.81640625" style="148" bestFit="1" customWidth="1"/>
    <col min="14364" max="14364" width="9.1796875" style="148"/>
    <col min="14365" max="14366" width="10.453125" style="148" bestFit="1" customWidth="1"/>
    <col min="14367" max="14368" width="9.1796875" style="148"/>
    <col min="14369" max="14369" width="14" style="148" bestFit="1" customWidth="1"/>
    <col min="14370" max="14370" width="11" style="148" bestFit="1" customWidth="1"/>
    <col min="14371" max="14592" width="9.1796875" style="148"/>
    <col min="14593" max="14593" width="19.26953125" style="148" customWidth="1"/>
    <col min="14594" max="14594" width="16.54296875" style="148" customWidth="1"/>
    <col min="14595" max="14596" width="9.54296875" style="148" customWidth="1"/>
    <col min="14597" max="14597" width="9.453125" style="148" customWidth="1"/>
    <col min="14598" max="14599" width="9.54296875" style="148" customWidth="1"/>
    <col min="14600" max="14600" width="11.453125" style="148" customWidth="1"/>
    <col min="14601" max="14605" width="9.54296875" style="148" customWidth="1"/>
    <col min="14606" max="14606" width="13.1796875" style="148" customWidth="1"/>
    <col min="14607" max="14607" width="13.26953125" style="148" customWidth="1"/>
    <col min="14608" max="14608" width="22.453125" style="148" customWidth="1"/>
    <col min="14609" max="14609" width="9.1796875" style="148"/>
    <col min="14610" max="14610" width="9.54296875" style="148" bestFit="1" customWidth="1"/>
    <col min="14611" max="14611" width="9.453125" style="148" bestFit="1" customWidth="1"/>
    <col min="14612" max="14612" width="17.54296875" style="148" customWidth="1"/>
    <col min="14613" max="14613" width="9.1796875" style="148"/>
    <col min="14614" max="14614" width="10.1796875" style="148" customWidth="1"/>
    <col min="14615" max="14615" width="11.1796875" style="148" bestFit="1" customWidth="1"/>
    <col min="14616" max="14616" width="11.81640625" style="148" customWidth="1"/>
    <col min="14617" max="14617" width="9.1796875" style="148"/>
    <col min="14618" max="14618" width="10.453125" style="148" bestFit="1" customWidth="1"/>
    <col min="14619" max="14619" width="13.81640625" style="148" bestFit="1" customWidth="1"/>
    <col min="14620" max="14620" width="9.1796875" style="148"/>
    <col min="14621" max="14622" width="10.453125" style="148" bestFit="1" customWidth="1"/>
    <col min="14623" max="14624" width="9.1796875" style="148"/>
    <col min="14625" max="14625" width="14" style="148" bestFit="1" customWidth="1"/>
    <col min="14626" max="14626" width="11" style="148" bestFit="1" customWidth="1"/>
    <col min="14627" max="14848" width="9.1796875" style="148"/>
    <col min="14849" max="14849" width="19.26953125" style="148" customWidth="1"/>
    <col min="14850" max="14850" width="16.54296875" style="148" customWidth="1"/>
    <col min="14851" max="14852" width="9.54296875" style="148" customWidth="1"/>
    <col min="14853" max="14853" width="9.453125" style="148" customWidth="1"/>
    <col min="14854" max="14855" width="9.54296875" style="148" customWidth="1"/>
    <col min="14856" max="14856" width="11.453125" style="148" customWidth="1"/>
    <col min="14857" max="14861" width="9.54296875" style="148" customWidth="1"/>
    <col min="14862" max="14862" width="13.1796875" style="148" customWidth="1"/>
    <col min="14863" max="14863" width="13.26953125" style="148" customWidth="1"/>
    <col min="14864" max="14864" width="22.453125" style="148" customWidth="1"/>
    <col min="14865" max="14865" width="9.1796875" style="148"/>
    <col min="14866" max="14866" width="9.54296875" style="148" bestFit="1" customWidth="1"/>
    <col min="14867" max="14867" width="9.453125" style="148" bestFit="1" customWidth="1"/>
    <col min="14868" max="14868" width="17.54296875" style="148" customWidth="1"/>
    <col min="14869" max="14869" width="9.1796875" style="148"/>
    <col min="14870" max="14870" width="10.1796875" style="148" customWidth="1"/>
    <col min="14871" max="14871" width="11.1796875" style="148" bestFit="1" customWidth="1"/>
    <col min="14872" max="14872" width="11.81640625" style="148" customWidth="1"/>
    <col min="14873" max="14873" width="9.1796875" style="148"/>
    <col min="14874" max="14874" width="10.453125" style="148" bestFit="1" customWidth="1"/>
    <col min="14875" max="14875" width="13.81640625" style="148" bestFit="1" customWidth="1"/>
    <col min="14876" max="14876" width="9.1796875" style="148"/>
    <col min="14877" max="14878" width="10.453125" style="148" bestFit="1" customWidth="1"/>
    <col min="14879" max="14880" width="9.1796875" style="148"/>
    <col min="14881" max="14881" width="14" style="148" bestFit="1" customWidth="1"/>
    <col min="14882" max="14882" width="11" style="148" bestFit="1" customWidth="1"/>
    <col min="14883" max="15104" width="9.1796875" style="148"/>
    <col min="15105" max="15105" width="19.26953125" style="148" customWidth="1"/>
    <col min="15106" max="15106" width="16.54296875" style="148" customWidth="1"/>
    <col min="15107" max="15108" width="9.54296875" style="148" customWidth="1"/>
    <col min="15109" max="15109" width="9.453125" style="148" customWidth="1"/>
    <col min="15110" max="15111" width="9.54296875" style="148" customWidth="1"/>
    <col min="15112" max="15112" width="11.453125" style="148" customWidth="1"/>
    <col min="15113" max="15117" width="9.54296875" style="148" customWidth="1"/>
    <col min="15118" max="15118" width="13.1796875" style="148" customWidth="1"/>
    <col min="15119" max="15119" width="13.26953125" style="148" customWidth="1"/>
    <col min="15120" max="15120" width="22.453125" style="148" customWidth="1"/>
    <col min="15121" max="15121" width="9.1796875" style="148"/>
    <col min="15122" max="15122" width="9.54296875" style="148" bestFit="1" customWidth="1"/>
    <col min="15123" max="15123" width="9.453125" style="148" bestFit="1" customWidth="1"/>
    <col min="15124" max="15124" width="17.54296875" style="148" customWidth="1"/>
    <col min="15125" max="15125" width="9.1796875" style="148"/>
    <col min="15126" max="15126" width="10.1796875" style="148" customWidth="1"/>
    <col min="15127" max="15127" width="11.1796875" style="148" bestFit="1" customWidth="1"/>
    <col min="15128" max="15128" width="11.81640625" style="148" customWidth="1"/>
    <col min="15129" max="15129" width="9.1796875" style="148"/>
    <col min="15130" max="15130" width="10.453125" style="148" bestFit="1" customWidth="1"/>
    <col min="15131" max="15131" width="13.81640625" style="148" bestFit="1" customWidth="1"/>
    <col min="15132" max="15132" width="9.1796875" style="148"/>
    <col min="15133" max="15134" width="10.453125" style="148" bestFit="1" customWidth="1"/>
    <col min="15135" max="15136" width="9.1796875" style="148"/>
    <col min="15137" max="15137" width="14" style="148" bestFit="1" customWidth="1"/>
    <col min="15138" max="15138" width="11" style="148" bestFit="1" customWidth="1"/>
    <col min="15139" max="15360" width="9.1796875" style="148"/>
    <col min="15361" max="15361" width="19.26953125" style="148" customWidth="1"/>
    <col min="15362" max="15362" width="16.54296875" style="148" customWidth="1"/>
    <col min="15363" max="15364" width="9.54296875" style="148" customWidth="1"/>
    <col min="15365" max="15365" width="9.453125" style="148" customWidth="1"/>
    <col min="15366" max="15367" width="9.54296875" style="148" customWidth="1"/>
    <col min="15368" max="15368" width="11.453125" style="148" customWidth="1"/>
    <col min="15369" max="15373" width="9.54296875" style="148" customWidth="1"/>
    <col min="15374" max="15374" width="13.1796875" style="148" customWidth="1"/>
    <col min="15375" max="15375" width="13.26953125" style="148" customWidth="1"/>
    <col min="15376" max="15376" width="22.453125" style="148" customWidth="1"/>
    <col min="15377" max="15377" width="9.1796875" style="148"/>
    <col min="15378" max="15378" width="9.54296875" style="148" bestFit="1" customWidth="1"/>
    <col min="15379" max="15379" width="9.453125" style="148" bestFit="1" customWidth="1"/>
    <col min="15380" max="15380" width="17.54296875" style="148" customWidth="1"/>
    <col min="15381" max="15381" width="9.1796875" style="148"/>
    <col min="15382" max="15382" width="10.1796875" style="148" customWidth="1"/>
    <col min="15383" max="15383" width="11.1796875" style="148" bestFit="1" customWidth="1"/>
    <col min="15384" max="15384" width="11.81640625" style="148" customWidth="1"/>
    <col min="15385" max="15385" width="9.1796875" style="148"/>
    <col min="15386" max="15386" width="10.453125" style="148" bestFit="1" customWidth="1"/>
    <col min="15387" max="15387" width="13.81640625" style="148" bestFit="1" customWidth="1"/>
    <col min="15388" max="15388" width="9.1796875" style="148"/>
    <col min="15389" max="15390" width="10.453125" style="148" bestFit="1" customWidth="1"/>
    <col min="15391" max="15392" width="9.1796875" style="148"/>
    <col min="15393" max="15393" width="14" style="148" bestFit="1" customWidth="1"/>
    <col min="15394" max="15394" width="11" style="148" bestFit="1" customWidth="1"/>
    <col min="15395" max="15616" width="9.1796875" style="148"/>
    <col min="15617" max="15617" width="19.26953125" style="148" customWidth="1"/>
    <col min="15618" max="15618" width="16.54296875" style="148" customWidth="1"/>
    <col min="15619" max="15620" width="9.54296875" style="148" customWidth="1"/>
    <col min="15621" max="15621" width="9.453125" style="148" customWidth="1"/>
    <col min="15622" max="15623" width="9.54296875" style="148" customWidth="1"/>
    <col min="15624" max="15624" width="11.453125" style="148" customWidth="1"/>
    <col min="15625" max="15629" width="9.54296875" style="148" customWidth="1"/>
    <col min="15630" max="15630" width="13.1796875" style="148" customWidth="1"/>
    <col min="15631" max="15631" width="13.26953125" style="148" customWidth="1"/>
    <col min="15632" max="15632" width="22.453125" style="148" customWidth="1"/>
    <col min="15633" max="15633" width="9.1796875" style="148"/>
    <col min="15634" max="15634" width="9.54296875" style="148" bestFit="1" customWidth="1"/>
    <col min="15635" max="15635" width="9.453125" style="148" bestFit="1" customWidth="1"/>
    <col min="15636" max="15636" width="17.54296875" style="148" customWidth="1"/>
    <col min="15637" max="15637" width="9.1796875" style="148"/>
    <col min="15638" max="15638" width="10.1796875" style="148" customWidth="1"/>
    <col min="15639" max="15639" width="11.1796875" style="148" bestFit="1" customWidth="1"/>
    <col min="15640" max="15640" width="11.81640625" style="148" customWidth="1"/>
    <col min="15641" max="15641" width="9.1796875" style="148"/>
    <col min="15642" max="15642" width="10.453125" style="148" bestFit="1" customWidth="1"/>
    <col min="15643" max="15643" width="13.81640625" style="148" bestFit="1" customWidth="1"/>
    <col min="15644" max="15644" width="9.1796875" style="148"/>
    <col min="15645" max="15646" width="10.453125" style="148" bestFit="1" customWidth="1"/>
    <col min="15647" max="15648" width="9.1796875" style="148"/>
    <col min="15649" max="15649" width="14" style="148" bestFit="1" customWidth="1"/>
    <col min="15650" max="15650" width="11" style="148" bestFit="1" customWidth="1"/>
    <col min="15651" max="15872" width="9.1796875" style="148"/>
    <col min="15873" max="15873" width="19.26953125" style="148" customWidth="1"/>
    <col min="15874" max="15874" width="16.54296875" style="148" customWidth="1"/>
    <col min="15875" max="15876" width="9.54296875" style="148" customWidth="1"/>
    <col min="15877" max="15877" width="9.453125" style="148" customWidth="1"/>
    <col min="15878" max="15879" width="9.54296875" style="148" customWidth="1"/>
    <col min="15880" max="15880" width="11.453125" style="148" customWidth="1"/>
    <col min="15881" max="15885" width="9.54296875" style="148" customWidth="1"/>
    <col min="15886" max="15886" width="13.1796875" style="148" customWidth="1"/>
    <col min="15887" max="15887" width="13.26953125" style="148" customWidth="1"/>
    <col min="15888" max="15888" width="22.453125" style="148" customWidth="1"/>
    <col min="15889" max="15889" width="9.1796875" style="148"/>
    <col min="15890" max="15890" width="9.54296875" style="148" bestFit="1" customWidth="1"/>
    <col min="15891" max="15891" width="9.453125" style="148" bestFit="1" customWidth="1"/>
    <col min="15892" max="15892" width="17.54296875" style="148" customWidth="1"/>
    <col min="15893" max="15893" width="9.1796875" style="148"/>
    <col min="15894" max="15894" width="10.1796875" style="148" customWidth="1"/>
    <col min="15895" max="15895" width="11.1796875" style="148" bestFit="1" customWidth="1"/>
    <col min="15896" max="15896" width="11.81640625" style="148" customWidth="1"/>
    <col min="15897" max="15897" width="9.1796875" style="148"/>
    <col min="15898" max="15898" width="10.453125" style="148" bestFit="1" customWidth="1"/>
    <col min="15899" max="15899" width="13.81640625" style="148" bestFit="1" customWidth="1"/>
    <col min="15900" max="15900" width="9.1796875" style="148"/>
    <col min="15901" max="15902" width="10.453125" style="148" bestFit="1" customWidth="1"/>
    <col min="15903" max="15904" width="9.1796875" style="148"/>
    <col min="15905" max="15905" width="14" style="148" bestFit="1" customWidth="1"/>
    <col min="15906" max="15906" width="11" style="148" bestFit="1" customWidth="1"/>
    <col min="15907" max="16128" width="9.1796875" style="148"/>
    <col min="16129" max="16129" width="19.26953125" style="148" customWidth="1"/>
    <col min="16130" max="16130" width="16.54296875" style="148" customWidth="1"/>
    <col min="16131" max="16132" width="9.54296875" style="148" customWidth="1"/>
    <col min="16133" max="16133" width="9.453125" style="148" customWidth="1"/>
    <col min="16134" max="16135" width="9.54296875" style="148" customWidth="1"/>
    <col min="16136" max="16136" width="11.453125" style="148" customWidth="1"/>
    <col min="16137" max="16141" width="9.54296875" style="148" customWidth="1"/>
    <col min="16142" max="16142" width="13.1796875" style="148" customWidth="1"/>
    <col min="16143" max="16143" width="13.26953125" style="148" customWidth="1"/>
    <col min="16144" max="16144" width="22.453125" style="148" customWidth="1"/>
    <col min="16145" max="16145" width="9.1796875" style="148"/>
    <col min="16146" max="16146" width="9.54296875" style="148" bestFit="1" customWidth="1"/>
    <col min="16147" max="16147" width="9.453125" style="148" bestFit="1" customWidth="1"/>
    <col min="16148" max="16148" width="17.54296875" style="148" customWidth="1"/>
    <col min="16149" max="16149" width="9.1796875" style="148"/>
    <col min="16150" max="16150" width="10.1796875" style="148" customWidth="1"/>
    <col min="16151" max="16151" width="11.1796875" style="148" bestFit="1" customWidth="1"/>
    <col min="16152" max="16152" width="11.81640625" style="148" customWidth="1"/>
    <col min="16153" max="16153" width="9.1796875" style="148"/>
    <col min="16154" max="16154" width="10.453125" style="148" bestFit="1" customWidth="1"/>
    <col min="16155" max="16155" width="13.81640625" style="148" bestFit="1" customWidth="1"/>
    <col min="16156" max="16156" width="9.1796875" style="148"/>
    <col min="16157" max="16158" width="10.453125" style="148" bestFit="1" customWidth="1"/>
    <col min="16159" max="16160" width="9.1796875" style="148"/>
    <col min="16161" max="16161" width="14" style="148" bestFit="1" customWidth="1"/>
    <col min="16162" max="16162" width="11" style="148" bestFit="1" customWidth="1"/>
    <col min="16163" max="16384" width="9.1796875" style="148"/>
  </cols>
  <sheetData>
    <row r="1" spans="1:18" ht="13">
      <c r="A1" s="144" t="s">
        <v>404</v>
      </c>
      <c r="B1" s="144" t="s">
        <v>403</v>
      </c>
      <c r="C1" s="144"/>
      <c r="D1" s="145"/>
      <c r="E1" s="146"/>
      <c r="F1" s="147"/>
      <c r="H1" s="149" t="s">
        <v>405</v>
      </c>
      <c r="I1" s="150"/>
      <c r="J1" s="151"/>
      <c r="L1" s="152"/>
    </row>
    <row r="2" spans="1:18" ht="13.5" thickBot="1">
      <c r="A2" s="153" t="s">
        <v>406</v>
      </c>
      <c r="B2" s="153" t="s">
        <v>407</v>
      </c>
      <c r="C2" s="154"/>
      <c r="D2" s="155"/>
      <c r="E2" s="156"/>
      <c r="F2" s="154"/>
      <c r="G2" s="157"/>
      <c r="H2" s="158" t="s">
        <v>408</v>
      </c>
      <c r="I2" s="159"/>
      <c r="J2" s="160"/>
      <c r="L2" s="152"/>
    </row>
    <row r="3" spans="1:18" ht="13">
      <c r="A3" s="161"/>
      <c r="B3" s="161"/>
      <c r="C3" s="157"/>
      <c r="D3" s="162"/>
      <c r="E3" s="163"/>
      <c r="F3" s="157"/>
      <c r="H3" s="164" t="s">
        <v>409</v>
      </c>
      <c r="I3" s="165"/>
      <c r="J3" s="166"/>
      <c r="L3" s="152"/>
    </row>
    <row r="4" spans="1:18" ht="13">
      <c r="A4" s="167"/>
      <c r="B4" s="168"/>
      <c r="C4" s="168"/>
      <c r="D4" s="145"/>
      <c r="E4" s="146"/>
      <c r="F4" s="168"/>
      <c r="G4" s="168"/>
      <c r="H4" s="169" t="s">
        <v>311</v>
      </c>
      <c r="I4" s="170"/>
      <c r="J4" s="171"/>
      <c r="L4" s="152"/>
    </row>
    <row r="5" spans="1:18" ht="13">
      <c r="A5" s="167" t="s">
        <v>410</v>
      </c>
      <c r="B5" s="168"/>
      <c r="C5" s="168"/>
      <c r="D5" s="145"/>
      <c r="E5" s="146"/>
      <c r="F5" s="168"/>
      <c r="G5" s="168"/>
      <c r="L5" s="152"/>
    </row>
    <row r="6" spans="1:18">
      <c r="A6" s="168" t="s">
        <v>411</v>
      </c>
      <c r="B6" s="168"/>
      <c r="C6" s="168"/>
      <c r="D6" s="145"/>
      <c r="E6" s="146" t="s">
        <v>412</v>
      </c>
      <c r="F6" s="172" t="s">
        <v>413</v>
      </c>
      <c r="G6" s="168"/>
      <c r="L6" s="152"/>
    </row>
    <row r="7" spans="1:18">
      <c r="A7" s="147"/>
      <c r="B7" s="173" t="s">
        <v>414</v>
      </c>
      <c r="C7" s="173"/>
      <c r="D7" s="174" t="s">
        <v>415</v>
      </c>
      <c r="E7" s="175"/>
      <c r="F7" s="173" t="s">
        <v>416</v>
      </c>
      <c r="G7" s="175"/>
      <c r="H7" s="175"/>
      <c r="I7" s="175"/>
      <c r="J7" s="173"/>
    </row>
    <row r="8" spans="1:18">
      <c r="A8" s="147"/>
      <c r="B8" s="176" t="s">
        <v>403</v>
      </c>
      <c r="C8" s="176"/>
      <c r="D8" s="426" t="s">
        <v>417</v>
      </c>
      <c r="E8" s="427"/>
      <c r="F8" s="427"/>
      <c r="G8" s="427"/>
      <c r="H8" s="427"/>
      <c r="I8" s="427"/>
      <c r="J8" s="427"/>
    </row>
    <row r="9" spans="1:18" ht="12" customHeight="1">
      <c r="A9" s="147"/>
      <c r="B9" s="176"/>
      <c r="C9" s="176"/>
      <c r="D9" s="428"/>
      <c r="E9" s="429"/>
      <c r="F9" s="429"/>
      <c r="G9" s="429"/>
      <c r="H9" s="429"/>
      <c r="I9" s="429"/>
      <c r="J9" s="429"/>
      <c r="R9" s="177"/>
    </row>
    <row r="10" spans="1:18">
      <c r="A10" s="147"/>
      <c r="B10" s="178"/>
      <c r="C10" s="178"/>
      <c r="D10" s="179"/>
      <c r="E10" s="180"/>
      <c r="F10" s="180"/>
      <c r="G10" s="430"/>
      <c r="H10" s="430"/>
      <c r="I10" s="430"/>
      <c r="J10" s="430"/>
      <c r="R10" s="177"/>
    </row>
    <row r="11" spans="1:18">
      <c r="A11" s="147"/>
      <c r="B11" s="181"/>
      <c r="C11" s="181"/>
      <c r="D11" s="182"/>
      <c r="E11" s="182"/>
      <c r="F11" s="181"/>
      <c r="G11" s="181"/>
      <c r="H11" s="177"/>
      <c r="I11" s="177"/>
      <c r="J11" s="177"/>
      <c r="L11" s="183"/>
    </row>
    <row r="12" spans="1:18">
      <c r="A12" s="147" t="s">
        <v>418</v>
      </c>
      <c r="B12" s="173" t="s">
        <v>419</v>
      </c>
      <c r="C12" s="173"/>
      <c r="D12" s="174"/>
      <c r="E12" s="174" t="s">
        <v>420</v>
      </c>
      <c r="F12" s="173" t="s">
        <v>421</v>
      </c>
      <c r="G12" s="173"/>
      <c r="H12" s="175"/>
      <c r="I12" s="175"/>
      <c r="J12" s="175"/>
      <c r="L12" s="183"/>
    </row>
    <row r="13" spans="1:18">
      <c r="A13" s="147"/>
      <c r="B13" s="184" t="s">
        <v>422</v>
      </c>
      <c r="C13" s="184"/>
      <c r="D13" s="185"/>
      <c r="E13" s="186">
        <v>0.627</v>
      </c>
      <c r="F13" s="187" t="s">
        <v>423</v>
      </c>
      <c r="G13" s="185"/>
      <c r="H13" s="185"/>
      <c r="I13" s="185"/>
      <c r="J13" s="185"/>
      <c r="R13" s="177"/>
    </row>
    <row r="14" spans="1:18">
      <c r="A14" s="147"/>
      <c r="B14" s="178" t="s">
        <v>424</v>
      </c>
      <c r="C14" s="178"/>
      <c r="D14" s="188"/>
      <c r="E14" s="189">
        <v>0.35099999999999998</v>
      </c>
      <c r="F14" s="190" t="s">
        <v>423</v>
      </c>
      <c r="G14" s="188"/>
      <c r="H14" s="188"/>
      <c r="I14" s="188"/>
      <c r="J14" s="188"/>
    </row>
    <row r="15" spans="1:18">
      <c r="A15" s="147"/>
      <c r="B15" s="181"/>
      <c r="C15" s="181"/>
      <c r="D15" s="182"/>
      <c r="E15" s="182"/>
      <c r="F15" s="181"/>
      <c r="G15" s="181"/>
      <c r="H15" s="177"/>
      <c r="I15" s="177"/>
      <c r="J15" s="177"/>
      <c r="L15" s="183"/>
    </row>
    <row r="16" spans="1:18">
      <c r="A16" s="191"/>
      <c r="B16" s="192"/>
      <c r="C16" s="192"/>
      <c r="D16" s="192"/>
      <c r="E16" s="192"/>
      <c r="F16" s="192"/>
      <c r="G16" s="192"/>
      <c r="H16" s="192"/>
      <c r="I16" s="192"/>
      <c r="J16" s="192"/>
      <c r="K16" s="192"/>
    </row>
    <row r="17" spans="1:24">
      <c r="A17" s="191"/>
      <c r="C17" s="192"/>
      <c r="D17" s="192"/>
      <c r="E17" s="192"/>
      <c r="F17" s="192"/>
      <c r="G17" s="192"/>
      <c r="H17" s="192"/>
      <c r="I17" s="192"/>
      <c r="J17" s="192"/>
      <c r="K17" s="192"/>
    </row>
    <row r="18" spans="1:24">
      <c r="A18" s="147" t="s">
        <v>425</v>
      </c>
      <c r="B18" s="192"/>
      <c r="C18" s="192"/>
      <c r="D18" s="192"/>
      <c r="E18" s="192"/>
      <c r="F18" s="192"/>
      <c r="G18" s="192"/>
      <c r="H18" s="192"/>
      <c r="I18" s="192"/>
      <c r="J18" s="192"/>
      <c r="K18" s="192"/>
    </row>
    <row r="19" spans="1:24">
      <c r="A19" s="147"/>
      <c r="B19" s="192"/>
      <c r="C19" s="192"/>
      <c r="D19" s="192"/>
      <c r="E19" s="192"/>
      <c r="F19" s="192"/>
      <c r="G19" s="192"/>
      <c r="H19" s="192"/>
      <c r="I19" s="192"/>
      <c r="J19" s="192"/>
      <c r="K19" s="192"/>
    </row>
    <row r="20" spans="1:24">
      <c r="A20" s="147"/>
      <c r="B20" s="192"/>
      <c r="C20" s="192"/>
      <c r="D20" s="192"/>
      <c r="E20" s="192"/>
      <c r="F20" s="192"/>
      <c r="G20" s="192"/>
      <c r="H20" s="192"/>
      <c r="I20" s="192"/>
      <c r="J20" s="192"/>
      <c r="K20" s="192"/>
    </row>
    <row r="21" spans="1:24">
      <c r="A21" s="147"/>
      <c r="B21" s="192"/>
      <c r="C21" s="192"/>
      <c r="D21" s="192"/>
      <c r="E21" s="192"/>
      <c r="F21" s="192"/>
      <c r="G21" s="192"/>
      <c r="H21" s="192"/>
      <c r="I21" s="192"/>
      <c r="J21" s="192"/>
      <c r="K21" s="192"/>
    </row>
    <row r="22" spans="1:24">
      <c r="A22" s="147"/>
      <c r="B22" s="192"/>
      <c r="C22" s="192"/>
      <c r="D22" s="192"/>
      <c r="E22" s="192"/>
      <c r="F22" s="192"/>
      <c r="G22" s="192"/>
      <c r="H22" s="192"/>
      <c r="I22" s="192"/>
      <c r="J22" s="192"/>
      <c r="K22" s="192"/>
    </row>
    <row r="23" spans="1:24">
      <c r="A23" s="147"/>
      <c r="B23" s="192"/>
      <c r="C23" s="192"/>
      <c r="D23" s="192"/>
      <c r="E23" s="192"/>
      <c r="F23" s="192"/>
      <c r="G23" s="192"/>
      <c r="H23" s="192"/>
      <c r="I23" s="192"/>
      <c r="J23" s="192"/>
      <c r="K23" s="192"/>
    </row>
    <row r="24" spans="1:24">
      <c r="A24" s="147"/>
      <c r="B24" s="192"/>
      <c r="C24" s="192"/>
      <c r="D24" s="192"/>
      <c r="E24" s="192"/>
      <c r="F24" s="192"/>
      <c r="G24" s="192"/>
      <c r="H24" s="192"/>
      <c r="I24" s="192"/>
      <c r="J24" s="192"/>
      <c r="K24" s="192"/>
    </row>
    <row r="25" spans="1:24">
      <c r="A25" s="147"/>
      <c r="B25" s="192"/>
      <c r="C25" s="192"/>
      <c r="D25" s="192"/>
      <c r="E25" s="192"/>
      <c r="F25" s="192"/>
      <c r="G25" s="192"/>
      <c r="H25" s="192"/>
      <c r="I25" s="192"/>
      <c r="J25" s="192"/>
      <c r="K25" s="192"/>
    </row>
    <row r="26" spans="1:24" ht="13">
      <c r="A26" s="147"/>
      <c r="B26" s="192"/>
      <c r="C26" s="192"/>
      <c r="D26" s="192"/>
      <c r="E26" s="192"/>
      <c r="F26" s="192"/>
      <c r="G26" s="192"/>
      <c r="H26" s="192"/>
      <c r="I26" s="192"/>
      <c r="J26" s="192"/>
      <c r="K26" s="192"/>
      <c r="U26" s="193" t="s">
        <v>426</v>
      </c>
    </row>
    <row r="27" spans="1:24">
      <c r="A27" s="191"/>
      <c r="B27" s="192"/>
      <c r="C27" s="192"/>
      <c r="D27" s="192"/>
      <c r="E27" s="192"/>
      <c r="F27" s="192"/>
      <c r="G27" s="192"/>
      <c r="H27" s="192"/>
      <c r="I27" s="192"/>
      <c r="J27" s="192"/>
      <c r="K27" s="192"/>
      <c r="U27" s="194" t="s">
        <v>427</v>
      </c>
      <c r="V27" s="195" t="s">
        <v>428</v>
      </c>
      <c r="W27" s="195" t="s">
        <v>429</v>
      </c>
      <c r="X27" s="196" t="s">
        <v>430</v>
      </c>
    </row>
    <row r="28" spans="1:24">
      <c r="A28" s="191"/>
      <c r="B28" s="192"/>
      <c r="C28" s="192"/>
      <c r="D28" s="192"/>
      <c r="E28" s="192"/>
      <c r="F28" s="192"/>
      <c r="G28" s="192"/>
      <c r="H28" s="192"/>
      <c r="I28" s="192"/>
      <c r="J28" s="192"/>
      <c r="K28" s="192"/>
      <c r="U28" s="197" t="s">
        <v>431</v>
      </c>
      <c r="V28" s="198">
        <v>48608</v>
      </c>
      <c r="W28" s="198">
        <v>38929</v>
      </c>
      <c r="X28" s="199"/>
    </row>
    <row r="29" spans="1:24">
      <c r="A29" s="191"/>
      <c r="B29" s="192"/>
      <c r="C29" s="192"/>
      <c r="D29" s="192"/>
      <c r="E29" s="192"/>
      <c r="F29" s="192"/>
      <c r="G29" s="192"/>
      <c r="H29" s="192"/>
      <c r="I29" s="192"/>
      <c r="J29" s="192"/>
      <c r="K29" s="192"/>
      <c r="L29" s="200"/>
      <c r="U29" s="197" t="s">
        <v>360</v>
      </c>
      <c r="V29" s="198">
        <v>9871642</v>
      </c>
      <c r="W29" s="198">
        <v>10009827</v>
      </c>
      <c r="X29" s="199"/>
    </row>
    <row r="30" spans="1:24">
      <c r="B30" s="192"/>
      <c r="C30" s="192"/>
      <c r="D30" s="192"/>
      <c r="E30" s="192"/>
      <c r="F30" s="192"/>
      <c r="G30" s="192"/>
      <c r="H30" s="192"/>
      <c r="I30" s="192"/>
      <c r="J30" s="192"/>
      <c r="K30" s="192"/>
      <c r="L30" s="200"/>
      <c r="U30" s="201" t="s">
        <v>432</v>
      </c>
      <c r="V30" s="202">
        <f>V28/V29</f>
        <v>4.9240035244389937E-3</v>
      </c>
      <c r="W30" s="202">
        <f>W28/W29</f>
        <v>3.889078202850059E-3</v>
      </c>
      <c r="X30" s="203">
        <f>V30/W30</f>
        <v>1.2661106996589844</v>
      </c>
    </row>
    <row r="31" spans="1:24">
      <c r="A31" s="147" t="s">
        <v>433</v>
      </c>
      <c r="B31" s="192"/>
      <c r="C31" s="192"/>
      <c r="D31" s="192"/>
      <c r="E31" s="192"/>
      <c r="F31" s="192"/>
      <c r="G31" s="192"/>
      <c r="H31" s="192"/>
      <c r="I31" s="192"/>
      <c r="J31" s="192"/>
      <c r="K31" s="192"/>
      <c r="L31" s="200"/>
    </row>
    <row r="32" spans="1:24">
      <c r="B32" s="192"/>
      <c r="C32" s="192"/>
      <c r="D32" s="192"/>
      <c r="E32" s="192"/>
      <c r="F32" s="192"/>
      <c r="J32" s="192"/>
      <c r="K32" s="192"/>
      <c r="L32" s="200"/>
      <c r="M32" s="204" t="s">
        <v>434</v>
      </c>
      <c r="N32" s="192"/>
      <c r="O32" s="192"/>
      <c r="Q32" s="148" t="s">
        <v>435</v>
      </c>
      <c r="U32" s="148" t="s">
        <v>436</v>
      </c>
    </row>
    <row r="33" spans="1:34" ht="13">
      <c r="B33" s="205"/>
      <c r="C33" s="205" t="s">
        <v>361</v>
      </c>
      <c r="D33" s="205" t="s">
        <v>371</v>
      </c>
      <c r="E33" s="192"/>
      <c r="F33" s="192"/>
      <c r="J33" s="152"/>
      <c r="K33" s="152"/>
      <c r="L33" s="152"/>
      <c r="M33" s="206" t="s">
        <v>437</v>
      </c>
      <c r="N33" s="206" t="s">
        <v>361</v>
      </c>
      <c r="O33" s="206" t="s">
        <v>371</v>
      </c>
      <c r="P33" s="206"/>
      <c r="Q33" s="206" t="s">
        <v>437</v>
      </c>
      <c r="R33" s="206" t="s">
        <v>361</v>
      </c>
      <c r="S33" s="206" t="s">
        <v>371</v>
      </c>
      <c r="U33" s="206" t="s">
        <v>437</v>
      </c>
      <c r="V33" s="206" t="s">
        <v>361</v>
      </c>
      <c r="W33" s="206" t="s">
        <v>371</v>
      </c>
    </row>
    <row r="34" spans="1:34" ht="13">
      <c r="B34" s="205" t="s">
        <v>438</v>
      </c>
      <c r="C34" s="207">
        <f t="shared" ref="C34:D39" si="0">N34</f>
        <v>0.5</v>
      </c>
      <c r="D34" s="207">
        <f t="shared" si="0"/>
        <v>0.3</v>
      </c>
      <c r="E34" s="192"/>
      <c r="F34" s="192"/>
      <c r="J34" s="152"/>
      <c r="K34" s="152"/>
      <c r="L34" s="152"/>
      <c r="M34" s="206" t="s">
        <v>438</v>
      </c>
      <c r="N34" s="208">
        <v>0.5</v>
      </c>
      <c r="O34" s="209">
        <v>0.3</v>
      </c>
      <c r="P34" s="206"/>
      <c r="Q34" s="206" t="s">
        <v>438</v>
      </c>
      <c r="R34" s="208">
        <f>N34*$C$53</f>
        <v>0.36575000000000002</v>
      </c>
      <c r="S34" s="209">
        <f>O34*$C$53</f>
        <v>0.21945000000000001</v>
      </c>
      <c r="U34" s="206" t="s">
        <v>438</v>
      </c>
      <c r="V34" s="210">
        <f>W34*$X$30</f>
        <v>0.27784799304016411</v>
      </c>
      <c r="W34" s="211">
        <f t="shared" ref="W34:W39" si="1">S34</f>
        <v>0.21945000000000001</v>
      </c>
    </row>
    <row r="35" spans="1:34" ht="13">
      <c r="B35" s="205" t="s">
        <v>439</v>
      </c>
      <c r="C35" s="207">
        <f t="shared" si="0"/>
        <v>1.8</v>
      </c>
      <c r="D35" s="207">
        <f t="shared" si="0"/>
        <v>0.3</v>
      </c>
      <c r="E35" s="192"/>
      <c r="F35" s="192"/>
      <c r="G35" s="192"/>
      <c r="H35" s="192"/>
      <c r="I35" s="192"/>
      <c r="J35" s="152"/>
      <c r="K35" s="152"/>
      <c r="L35" s="212"/>
      <c r="M35" s="206" t="s">
        <v>439</v>
      </c>
      <c r="N35" s="213">
        <v>1.8</v>
      </c>
      <c r="O35" s="214">
        <v>0.3</v>
      </c>
      <c r="P35" s="206"/>
      <c r="Q35" s="206" t="s">
        <v>439</v>
      </c>
      <c r="R35" s="213">
        <f t="shared" ref="R35:S39" si="2">N35*$C$53</f>
        <v>1.3167000000000002</v>
      </c>
      <c r="S35" s="214">
        <f t="shared" si="2"/>
        <v>0.21945000000000001</v>
      </c>
      <c r="U35" s="206" t="s">
        <v>439</v>
      </c>
      <c r="V35" s="215">
        <f t="shared" ref="V35:V39" si="3">W35*$X$30</f>
        <v>0.27784799304016411</v>
      </c>
      <c r="W35" s="216">
        <f t="shared" si="1"/>
        <v>0.21945000000000001</v>
      </c>
    </row>
    <row r="36" spans="1:34" ht="13">
      <c r="B36" s="205" t="s">
        <v>440</v>
      </c>
      <c r="C36" s="207">
        <f t="shared" si="0"/>
        <v>1.3</v>
      </c>
      <c r="D36" s="207">
        <f t="shared" si="0"/>
        <v>1.1000000000000001</v>
      </c>
      <c r="E36" s="192"/>
      <c r="F36" s="192"/>
      <c r="G36" s="192"/>
      <c r="H36" s="192"/>
      <c r="I36" s="192"/>
      <c r="J36" s="152"/>
      <c r="K36" s="152"/>
      <c r="L36" s="152"/>
      <c r="M36" s="206" t="s">
        <v>440</v>
      </c>
      <c r="N36" s="213">
        <v>1.3</v>
      </c>
      <c r="O36" s="214">
        <v>1.1000000000000001</v>
      </c>
      <c r="P36" s="206"/>
      <c r="Q36" s="206" t="s">
        <v>440</v>
      </c>
      <c r="R36" s="213">
        <f t="shared" si="2"/>
        <v>0.95095000000000007</v>
      </c>
      <c r="S36" s="214">
        <f t="shared" si="2"/>
        <v>0.80465000000000009</v>
      </c>
      <c r="U36" s="206" t="s">
        <v>440</v>
      </c>
      <c r="V36" s="215">
        <f t="shared" si="3"/>
        <v>1.018775974480602</v>
      </c>
      <c r="W36" s="216">
        <f t="shared" si="1"/>
        <v>0.80465000000000009</v>
      </c>
    </row>
    <row r="37" spans="1:34" ht="13">
      <c r="B37" s="205" t="s">
        <v>441</v>
      </c>
      <c r="C37" s="207">
        <f t="shared" si="0"/>
        <v>1.4</v>
      </c>
      <c r="D37" s="207">
        <f t="shared" si="0"/>
        <v>0.5</v>
      </c>
      <c r="E37" s="192"/>
      <c r="F37" s="192"/>
      <c r="G37" s="192"/>
      <c r="H37" s="192"/>
      <c r="I37" s="192"/>
      <c r="J37" s="152"/>
      <c r="K37" s="152"/>
      <c r="L37" s="152"/>
      <c r="M37" s="206" t="s">
        <v>441</v>
      </c>
      <c r="N37" s="213">
        <v>1.4</v>
      </c>
      <c r="O37" s="214">
        <v>0.5</v>
      </c>
      <c r="P37" s="206"/>
      <c r="Q37" s="206" t="s">
        <v>441</v>
      </c>
      <c r="R37" s="213">
        <f t="shared" si="2"/>
        <v>1.0241</v>
      </c>
      <c r="S37" s="214">
        <f t="shared" si="2"/>
        <v>0.36575000000000002</v>
      </c>
      <c r="U37" s="206" t="s">
        <v>441</v>
      </c>
      <c r="V37" s="215">
        <f t="shared" si="3"/>
        <v>0.46307998840027353</v>
      </c>
      <c r="W37" s="216">
        <f t="shared" si="1"/>
        <v>0.36575000000000002</v>
      </c>
    </row>
    <row r="38" spans="1:34" ht="13">
      <c r="B38" s="205" t="s">
        <v>442</v>
      </c>
      <c r="C38" s="207">
        <f t="shared" si="0"/>
        <v>0.3</v>
      </c>
      <c r="D38" s="207">
        <f t="shared" si="0"/>
        <v>0.3</v>
      </c>
      <c r="E38" s="192"/>
      <c r="F38" s="192"/>
      <c r="G38" s="192"/>
      <c r="H38" s="192"/>
      <c r="I38" s="192"/>
      <c r="J38" s="152"/>
      <c r="K38" s="152"/>
      <c r="L38" s="152"/>
      <c r="M38" s="206" t="s">
        <v>442</v>
      </c>
      <c r="N38" s="213">
        <v>0.3</v>
      </c>
      <c r="O38" s="214">
        <v>0.3</v>
      </c>
      <c r="P38" s="206"/>
      <c r="Q38" s="206" t="s">
        <v>442</v>
      </c>
      <c r="R38" s="213">
        <f t="shared" si="2"/>
        <v>0.21945000000000001</v>
      </c>
      <c r="S38" s="214">
        <f t="shared" si="2"/>
        <v>0.21945000000000001</v>
      </c>
      <c r="U38" s="206" t="s">
        <v>442</v>
      </c>
      <c r="V38" s="215">
        <f t="shared" si="3"/>
        <v>0.27784799304016411</v>
      </c>
      <c r="W38" s="216">
        <f t="shared" si="1"/>
        <v>0.21945000000000001</v>
      </c>
    </row>
    <row r="39" spans="1:34" ht="13">
      <c r="B39" s="205" t="s">
        <v>443</v>
      </c>
      <c r="C39" s="207">
        <f t="shared" si="0"/>
        <v>1.2</v>
      </c>
      <c r="D39" s="207">
        <f t="shared" si="0"/>
        <v>0.6</v>
      </c>
      <c r="E39" s="192"/>
      <c r="F39" s="192"/>
      <c r="G39" s="192"/>
      <c r="H39" s="192"/>
      <c r="I39" s="192"/>
      <c r="J39" s="152"/>
      <c r="K39" s="152"/>
      <c r="L39" s="152"/>
      <c r="M39" s="206" t="s">
        <v>443</v>
      </c>
      <c r="N39" s="217">
        <v>1.2</v>
      </c>
      <c r="O39" s="218">
        <v>0.6</v>
      </c>
      <c r="P39" s="379">
        <f>SUM(N39:O39)</f>
        <v>1.7999999999999998</v>
      </c>
      <c r="Q39" s="206" t="s">
        <v>443</v>
      </c>
      <c r="R39" s="219">
        <f t="shared" si="2"/>
        <v>0.87780000000000002</v>
      </c>
      <c r="S39" s="220">
        <f t="shared" si="2"/>
        <v>0.43890000000000001</v>
      </c>
      <c r="U39" s="152" t="s">
        <v>443</v>
      </c>
      <c r="V39" s="221">
        <f t="shared" si="3"/>
        <v>0.55569598608032822</v>
      </c>
      <c r="W39" s="222">
        <f t="shared" si="1"/>
        <v>0.43890000000000001</v>
      </c>
    </row>
    <row r="40" spans="1:34">
      <c r="B40" s="192"/>
      <c r="C40" s="192"/>
      <c r="D40" s="192"/>
      <c r="E40" s="192"/>
      <c r="F40" s="192"/>
      <c r="G40" s="192"/>
      <c r="H40" s="192"/>
      <c r="I40" s="192"/>
      <c r="J40" s="192"/>
      <c r="K40" s="192"/>
      <c r="L40" s="200"/>
    </row>
    <row r="41" spans="1:34" ht="13">
      <c r="A41" s="147" t="s">
        <v>444</v>
      </c>
      <c r="B41" s="192"/>
      <c r="C41" s="192"/>
      <c r="D41" s="192"/>
      <c r="E41" s="192"/>
      <c r="F41" s="192"/>
      <c r="G41" s="192"/>
      <c r="H41" s="192"/>
      <c r="I41" s="192"/>
      <c r="J41" s="192"/>
      <c r="K41" s="192"/>
      <c r="L41" s="200"/>
      <c r="M41" s="223" t="s">
        <v>445</v>
      </c>
      <c r="Q41" s="224" t="s">
        <v>446</v>
      </c>
      <c r="R41" s="206"/>
      <c r="S41" s="206"/>
      <c r="U41" s="225" t="s">
        <v>447</v>
      </c>
      <c r="V41" s="226"/>
      <c r="W41" s="226"/>
      <c r="AB41" s="148" t="s">
        <v>448</v>
      </c>
      <c r="AF41" s="148" t="s">
        <v>360</v>
      </c>
    </row>
    <row r="42" spans="1:34">
      <c r="B42" s="192" t="s">
        <v>449</v>
      </c>
      <c r="C42" s="192"/>
      <c r="D42" s="192"/>
      <c r="E42" s="192"/>
      <c r="F42" s="200"/>
      <c r="G42" s="200"/>
      <c r="H42" s="200"/>
      <c r="I42" s="192"/>
      <c r="J42" s="192"/>
      <c r="K42" s="192"/>
      <c r="L42" s="200"/>
      <c r="M42" s="152" t="s">
        <v>437</v>
      </c>
      <c r="N42" s="148" t="s">
        <v>361</v>
      </c>
      <c r="O42" s="148" t="s">
        <v>371</v>
      </c>
      <c r="Q42" s="206" t="s">
        <v>437</v>
      </c>
      <c r="R42" s="206" t="s">
        <v>361</v>
      </c>
      <c r="S42" s="206" t="s">
        <v>371</v>
      </c>
      <c r="U42" s="226" t="s">
        <v>437</v>
      </c>
      <c r="V42" s="226" t="s">
        <v>361</v>
      </c>
      <c r="W42" s="226" t="s">
        <v>371</v>
      </c>
      <c r="AB42" s="194"/>
      <c r="AC42" s="227" t="s">
        <v>361</v>
      </c>
      <c r="AD42" s="228" t="s">
        <v>371</v>
      </c>
      <c r="AG42" s="148" t="s">
        <v>450</v>
      </c>
      <c r="AH42" s="152" t="s">
        <v>451</v>
      </c>
    </row>
    <row r="43" spans="1:34" ht="13">
      <c r="B43" s="205"/>
      <c r="C43" s="229" t="s">
        <v>361</v>
      </c>
      <c r="D43" s="229" t="s">
        <v>371</v>
      </c>
      <c r="E43" s="192"/>
      <c r="F43" s="230"/>
      <c r="G43" s="231"/>
      <c r="H43" s="231"/>
      <c r="I43" s="192"/>
      <c r="J43" s="192"/>
      <c r="K43" s="192"/>
      <c r="L43" s="200"/>
      <c r="M43" s="232" t="s">
        <v>452</v>
      </c>
      <c r="N43" s="233">
        <f>R43*(SUM(N$44:N$48)/SUM(R$44:R$49))</f>
        <v>1089.1949070401288</v>
      </c>
      <c r="O43" s="233">
        <f>S43*(SUM(O$44:O$48)/SUM(S$44:S$49))</f>
        <v>1257.0763034064214</v>
      </c>
      <c r="Q43" s="206" t="s">
        <v>452</v>
      </c>
      <c r="R43" s="234">
        <f>(Z55+Z56+AG55+AG56)</f>
        <v>86</v>
      </c>
      <c r="S43" s="235">
        <f>SUM(Z64:Z65,AG64:AG65)</f>
        <v>106</v>
      </c>
      <c r="U43" s="226" t="s">
        <v>452</v>
      </c>
      <c r="V43" s="236">
        <v>108</v>
      </c>
      <c r="W43" s="237">
        <v>126</v>
      </c>
      <c r="AB43" s="197" t="s">
        <v>362</v>
      </c>
      <c r="AC43" s="238">
        <v>2049110</v>
      </c>
      <c r="AD43" s="239">
        <v>1924611</v>
      </c>
      <c r="AF43" s="148" t="s">
        <v>452</v>
      </c>
      <c r="AG43" s="240">
        <f>AC43+AC44</f>
        <v>6637909</v>
      </c>
      <c r="AH43" s="241">
        <f>AD43+AD44</f>
        <v>6253836</v>
      </c>
    </row>
    <row r="44" spans="1:34" ht="13">
      <c r="B44" s="205" t="s">
        <v>452</v>
      </c>
      <c r="C44" s="242">
        <f>V43</f>
        <v>108</v>
      </c>
      <c r="D44" s="242">
        <f>W43</f>
        <v>126</v>
      </c>
      <c r="E44" s="192"/>
      <c r="F44" s="231"/>
      <c r="G44" s="243"/>
      <c r="H44" s="243"/>
      <c r="I44" s="192"/>
      <c r="J44" s="192"/>
      <c r="K44" s="192"/>
      <c r="L44" s="200"/>
      <c r="M44" s="148" t="s">
        <v>438</v>
      </c>
      <c r="N44" s="244">
        <f t="shared" ref="N44:O48" si="4">R34/100*AG44</f>
        <v>18437.113695</v>
      </c>
      <c r="O44" s="244">
        <f t="shared" si="4"/>
        <v>10701.42073</v>
      </c>
      <c r="Q44" s="206" t="s">
        <v>438</v>
      </c>
      <c r="R44" s="245">
        <f>(Z57+AG57)*10/15</f>
        <v>2827.3333333333335</v>
      </c>
      <c r="S44" s="246">
        <f>(Z66+AG66)*10/15</f>
        <v>1094.6666666666667</v>
      </c>
      <c r="U44" s="226" t="s">
        <v>438</v>
      </c>
      <c r="V44" s="247">
        <v>3339</v>
      </c>
      <c r="W44" s="248">
        <v>1436</v>
      </c>
      <c r="AB44" s="197" t="s">
        <v>363</v>
      </c>
      <c r="AC44" s="238">
        <v>4588799</v>
      </c>
      <c r="AD44" s="239">
        <v>4329225</v>
      </c>
      <c r="AF44" s="148" t="s">
        <v>438</v>
      </c>
      <c r="AG44" s="249">
        <f>AC45*10/15</f>
        <v>5040906</v>
      </c>
      <c r="AH44" s="239">
        <f>AD45*10/15</f>
        <v>4876473.333333333</v>
      </c>
    </row>
    <row r="45" spans="1:34" ht="13">
      <c r="B45" s="205" t="s">
        <v>438</v>
      </c>
      <c r="C45" s="242">
        <f t="shared" ref="C45:D50" si="5">V44</f>
        <v>3339</v>
      </c>
      <c r="D45" s="242">
        <f t="shared" si="5"/>
        <v>1436</v>
      </c>
      <c r="E45" s="192"/>
      <c r="F45" s="231"/>
      <c r="G45" s="243"/>
      <c r="H45" s="243"/>
      <c r="I45" s="192"/>
      <c r="J45" s="192"/>
      <c r="K45" s="192"/>
      <c r="L45" s="200"/>
      <c r="M45" s="148" t="s">
        <v>439</v>
      </c>
      <c r="N45" s="244">
        <f t="shared" si="4"/>
        <v>68670.522228000002</v>
      </c>
      <c r="O45" s="244">
        <f t="shared" si="4"/>
        <v>11440.736807500001</v>
      </c>
      <c r="Q45" s="206" t="s">
        <v>439</v>
      </c>
      <c r="R45" s="245">
        <f>(Z57+AG57)*5/15+(Z58+AG58)*5/15</f>
        <v>3810.333333333333</v>
      </c>
      <c r="S45" s="246">
        <f>(Z66+AG66)*5/15+(Z67+AG67)*5/15</f>
        <v>1571</v>
      </c>
      <c r="U45" s="226" t="s">
        <v>439</v>
      </c>
      <c r="V45" s="247">
        <v>7557</v>
      </c>
      <c r="W45" s="248">
        <v>2940</v>
      </c>
      <c r="AB45" s="197" t="s">
        <v>364</v>
      </c>
      <c r="AC45" s="238">
        <v>7561359</v>
      </c>
      <c r="AD45" s="239">
        <v>7314710</v>
      </c>
      <c r="AF45" s="148" t="s">
        <v>439</v>
      </c>
      <c r="AG45" s="249">
        <f>AC45*5/15+AC46*5/15</f>
        <v>5215350.666666666</v>
      </c>
      <c r="AH45" s="239">
        <f>AD45*5/15+AD46*5/15</f>
        <v>5213368.333333333</v>
      </c>
    </row>
    <row r="46" spans="1:34" ht="13">
      <c r="B46" s="205" t="s">
        <v>439</v>
      </c>
      <c r="C46" s="242">
        <f t="shared" si="5"/>
        <v>7557</v>
      </c>
      <c r="D46" s="242">
        <f t="shared" si="5"/>
        <v>2940</v>
      </c>
      <c r="E46" s="192"/>
      <c r="F46" s="231"/>
      <c r="G46" s="243"/>
      <c r="H46" s="243"/>
      <c r="I46" s="192"/>
      <c r="J46" s="192"/>
      <c r="K46" s="192"/>
      <c r="L46" s="200"/>
      <c r="M46" s="148" t="s">
        <v>440</v>
      </c>
      <c r="N46" s="244">
        <f t="shared" si="4"/>
        <v>51254.258722333332</v>
      </c>
      <c r="O46" s="244">
        <f t="shared" si="4"/>
        <v>44660.193911666684</v>
      </c>
      <c r="Q46" s="206" t="s">
        <v>440</v>
      </c>
      <c r="R46" s="245">
        <f>(Z58+AG58)*10/15</f>
        <v>4793.333333333333</v>
      </c>
      <c r="S46" s="246">
        <f>(Z67+AG67)*10/15</f>
        <v>2047.3333333333333</v>
      </c>
      <c r="U46" s="226" t="s">
        <v>440</v>
      </c>
      <c r="V46" s="247">
        <v>4877</v>
      </c>
      <c r="W46" s="248">
        <v>2862</v>
      </c>
      <c r="AB46" s="197" t="s">
        <v>365</v>
      </c>
      <c r="AC46" s="238">
        <v>8084693</v>
      </c>
      <c r="AD46" s="239">
        <v>8325395</v>
      </c>
      <c r="AF46" s="148" t="s">
        <v>440</v>
      </c>
      <c r="AG46" s="249">
        <f>AC46/15*10</f>
        <v>5389795.333333333</v>
      </c>
      <c r="AH46" s="239">
        <f>AD46/15*10</f>
        <v>5550263.333333334</v>
      </c>
    </row>
    <row r="47" spans="1:34" ht="13">
      <c r="B47" s="205" t="s">
        <v>440</v>
      </c>
      <c r="C47" s="242">
        <f t="shared" si="5"/>
        <v>4877</v>
      </c>
      <c r="D47" s="242">
        <f t="shared" si="5"/>
        <v>2862</v>
      </c>
      <c r="E47" s="192"/>
      <c r="F47" s="231"/>
      <c r="G47" s="243"/>
      <c r="H47" s="243"/>
      <c r="I47" s="192"/>
      <c r="J47" s="192"/>
      <c r="K47" s="192"/>
      <c r="L47" s="200"/>
      <c r="M47" s="148" t="s">
        <v>441</v>
      </c>
      <c r="N47" s="244">
        <f t="shared" si="4"/>
        <v>39606.705651333337</v>
      </c>
      <c r="O47" s="244">
        <f t="shared" si="4"/>
        <v>15390.052883333336</v>
      </c>
      <c r="Q47" s="206" t="s">
        <v>453</v>
      </c>
      <c r="R47" s="245">
        <f>(Z59+AG59)*10/15</f>
        <v>1560.6666666666667</v>
      </c>
      <c r="S47" s="246">
        <f>(Z68+AG68)*10/15</f>
        <v>1270</v>
      </c>
      <c r="U47" s="226" t="s">
        <v>453</v>
      </c>
      <c r="V47" s="247">
        <v>2533</v>
      </c>
      <c r="W47" s="248">
        <v>2298</v>
      </c>
      <c r="AB47" s="197" t="s">
        <v>366</v>
      </c>
      <c r="AC47" s="238">
        <v>5801197</v>
      </c>
      <c r="AD47" s="239">
        <v>6311710</v>
      </c>
      <c r="AF47" s="148" t="s">
        <v>441</v>
      </c>
      <c r="AG47" s="249">
        <f>AC47/15*10</f>
        <v>3867464.666666667</v>
      </c>
      <c r="AH47" s="239">
        <f>AD47/15*10</f>
        <v>4207806.666666667</v>
      </c>
    </row>
    <row r="48" spans="1:34" ht="13">
      <c r="B48" s="205" t="s">
        <v>453</v>
      </c>
      <c r="C48" s="242">
        <f t="shared" si="5"/>
        <v>2533</v>
      </c>
      <c r="D48" s="242">
        <f t="shared" si="5"/>
        <v>2298</v>
      </c>
      <c r="E48" s="192"/>
      <c r="F48" s="231"/>
      <c r="G48" s="243"/>
      <c r="H48" s="243"/>
      <c r="I48" s="192"/>
      <c r="J48" s="192"/>
      <c r="K48" s="192"/>
      <c r="L48" s="200"/>
      <c r="M48" s="148" t="s">
        <v>442</v>
      </c>
      <c r="N48" s="244">
        <f t="shared" si="4"/>
        <v>4243.5756055000011</v>
      </c>
      <c r="O48" s="244">
        <f t="shared" si="4"/>
        <v>4617.0158650000012</v>
      </c>
      <c r="Q48" s="206" t="s">
        <v>442</v>
      </c>
      <c r="R48" s="245">
        <f>(Z59+AG59)*5/15</f>
        <v>780.33333333333337</v>
      </c>
      <c r="S48" s="246">
        <f>(Z68+AG68)*5/15</f>
        <v>635</v>
      </c>
      <c r="U48" s="226" t="s">
        <v>442</v>
      </c>
      <c r="V48" s="247">
        <v>612</v>
      </c>
      <c r="W48" s="248">
        <v>723</v>
      </c>
      <c r="AB48" s="197" t="s">
        <v>367</v>
      </c>
      <c r="AC48" s="238">
        <v>1818468</v>
      </c>
      <c r="AD48" s="239">
        <v>2099589</v>
      </c>
      <c r="AF48" s="148" t="s">
        <v>442</v>
      </c>
      <c r="AG48" s="249">
        <f>AC47/15*5</f>
        <v>1933732.3333333335</v>
      </c>
      <c r="AH48" s="239">
        <f>AD47/15*5</f>
        <v>2103903.3333333335</v>
      </c>
    </row>
    <row r="49" spans="1:34" ht="13">
      <c r="B49" s="205" t="s">
        <v>442</v>
      </c>
      <c r="C49" s="242">
        <f t="shared" si="5"/>
        <v>612</v>
      </c>
      <c r="D49" s="242">
        <f t="shared" si="5"/>
        <v>723</v>
      </c>
      <c r="E49" s="192"/>
      <c r="F49" s="231"/>
      <c r="G49" s="243"/>
      <c r="H49" s="243"/>
      <c r="I49" s="192"/>
      <c r="J49" s="192"/>
      <c r="K49" s="192"/>
      <c r="L49" s="200"/>
      <c r="M49" s="232" t="s">
        <v>454</v>
      </c>
      <c r="N49" s="233">
        <f>R49*(SUM(N$44:N$48)/SUM(R$44:R$49))</f>
        <v>7789.0100910427809</v>
      </c>
      <c r="O49" s="233">
        <f>S49*(SUM(O$44:O$48)/SUM(S$44:S$49))</f>
        <v>8325.1657074651666</v>
      </c>
      <c r="Q49" s="206" t="s">
        <v>454</v>
      </c>
      <c r="R49" s="245">
        <f>SUM(Z60:Z62,AG60:AG62)</f>
        <v>615</v>
      </c>
      <c r="S49" s="246">
        <f>SUM(Z69:Z71,AG69:AG71)</f>
        <v>702</v>
      </c>
      <c r="U49" s="226" t="s">
        <v>454</v>
      </c>
      <c r="V49" s="247">
        <v>1388</v>
      </c>
      <c r="W49" s="248">
        <v>1842</v>
      </c>
      <c r="AB49" s="197" t="s">
        <v>368</v>
      </c>
      <c r="AC49" s="238">
        <v>1018774</v>
      </c>
      <c r="AD49" s="239">
        <v>1330252</v>
      </c>
      <c r="AF49" s="148" t="s">
        <v>454</v>
      </c>
      <c r="AG49" s="249">
        <f>SUM(AC48:AC50)</f>
        <v>3189347</v>
      </c>
      <c r="AH49" s="239">
        <f>SUM(AD48:AD50)</f>
        <v>3977283</v>
      </c>
    </row>
    <row r="50" spans="1:34" ht="13">
      <c r="B50" s="205" t="s">
        <v>454</v>
      </c>
      <c r="C50" s="242">
        <f t="shared" si="5"/>
        <v>1388</v>
      </c>
      <c r="D50" s="242">
        <f t="shared" si="5"/>
        <v>1842</v>
      </c>
      <c r="E50" s="192"/>
      <c r="F50" s="192"/>
      <c r="G50" s="192"/>
      <c r="H50" s="192"/>
      <c r="I50" s="192"/>
      <c r="J50" s="192"/>
      <c r="K50" s="192"/>
      <c r="L50" s="200"/>
      <c r="M50" s="148" t="s">
        <v>455</v>
      </c>
      <c r="N50" s="244">
        <f>SUM(N43:N49)</f>
        <v>191090.38090024955</v>
      </c>
      <c r="O50" s="244">
        <f>SUM(O43:O49)</f>
        <v>96391.662208371621</v>
      </c>
      <c r="Q50" s="206" t="s">
        <v>455</v>
      </c>
      <c r="R50" s="250">
        <f>SUM(R43:R49)</f>
        <v>14473</v>
      </c>
      <c r="S50" s="251">
        <f>SUM(S43:S49)</f>
        <v>7426</v>
      </c>
      <c r="U50" s="226" t="s">
        <v>455</v>
      </c>
      <c r="V50" s="252">
        <f>SUM(V43:V49)</f>
        <v>20414</v>
      </c>
      <c r="W50" s="253">
        <f>SUM(W43:W49)</f>
        <v>12227</v>
      </c>
      <c r="AB50" s="197" t="s">
        <v>369</v>
      </c>
      <c r="AC50" s="238">
        <v>352105</v>
      </c>
      <c r="AD50" s="239">
        <v>547442</v>
      </c>
      <c r="AF50" s="148" t="s">
        <v>455</v>
      </c>
      <c r="AG50" s="254">
        <f>SUM(AG43:AG49)</f>
        <v>31274504.999999996</v>
      </c>
      <c r="AH50" s="255">
        <f>SUM(AH43:AH49)</f>
        <v>32182934</v>
      </c>
    </row>
    <row r="51" spans="1:34" ht="13">
      <c r="A51" s="147" t="s">
        <v>456</v>
      </c>
      <c r="B51" s="256"/>
      <c r="R51" s="148" t="b">
        <f>R50=SUM(Z63,AG63)</f>
        <v>1</v>
      </c>
      <c r="S51" s="148" t="b">
        <f>S50=SUM(Z72,AG72)</f>
        <v>1</v>
      </c>
      <c r="AB51" s="257" t="s">
        <v>455</v>
      </c>
      <c r="AC51" s="258">
        <f>SUM(AC43:AC50)</f>
        <v>31274505</v>
      </c>
      <c r="AD51" s="255">
        <f>SUM(AD43:AD50)</f>
        <v>32182934</v>
      </c>
    </row>
    <row r="52" spans="1:34" ht="13">
      <c r="A52" s="147"/>
      <c r="B52" s="256"/>
      <c r="K52" s="152"/>
      <c r="L52" s="152"/>
      <c r="M52" s="152" t="s">
        <v>457</v>
      </c>
      <c r="N52" s="152"/>
      <c r="O52" s="152"/>
      <c r="P52" s="198"/>
      <c r="Q52" s="259" t="s">
        <v>458</v>
      </c>
      <c r="R52" s="259"/>
      <c r="S52" s="259"/>
    </row>
    <row r="53" spans="1:34" ht="13">
      <c r="A53" s="260"/>
      <c r="B53" s="261" t="s">
        <v>459</v>
      </c>
      <c r="C53" s="260">
        <v>0.73150000000000004</v>
      </c>
      <c r="K53" s="152"/>
      <c r="L53" s="152"/>
      <c r="M53" s="152" t="s">
        <v>437</v>
      </c>
      <c r="N53" s="262" t="s">
        <v>361</v>
      </c>
      <c r="O53" s="262" t="s">
        <v>371</v>
      </c>
      <c r="P53" s="198"/>
      <c r="Q53" s="259" t="s">
        <v>437</v>
      </c>
      <c r="R53" s="259" t="s">
        <v>428</v>
      </c>
      <c r="S53" s="259" t="s">
        <v>429</v>
      </c>
      <c r="U53" s="223" t="s">
        <v>460</v>
      </c>
      <c r="AB53" s="256" t="s">
        <v>461</v>
      </c>
    </row>
    <row r="54" spans="1:34">
      <c r="B54" s="192"/>
      <c r="C54" s="192"/>
      <c r="D54" s="192"/>
      <c r="E54" s="192"/>
      <c r="F54" s="192"/>
      <c r="G54" s="192"/>
      <c r="H54" s="192"/>
      <c r="I54" s="192"/>
      <c r="J54" s="192"/>
      <c r="K54" s="200"/>
      <c r="L54" s="200"/>
      <c r="M54" s="148" t="s">
        <v>452</v>
      </c>
      <c r="N54" s="263">
        <f>N43+R43</f>
        <v>1175.1949070401288</v>
      </c>
      <c r="O54" s="263">
        <f>O43+S43</f>
        <v>1363.0763034064214</v>
      </c>
      <c r="P54" s="198"/>
      <c r="Q54" s="259" t="str">
        <f>M54</f>
        <v>&lt;15</v>
      </c>
      <c r="R54" s="264">
        <f>N54/AG43</f>
        <v>1.7704293732260097E-4</v>
      </c>
      <c r="S54" s="265">
        <f>O54/AH43</f>
        <v>2.179584343763446E-4</v>
      </c>
      <c r="U54" s="148" t="s">
        <v>462</v>
      </c>
      <c r="V54" s="148" t="s">
        <v>463</v>
      </c>
      <c r="W54" s="148" t="s">
        <v>464</v>
      </c>
      <c r="X54" s="148" t="s">
        <v>465</v>
      </c>
      <c r="Y54" s="148" t="s">
        <v>466</v>
      </c>
      <c r="Z54" s="148" t="s">
        <v>467</v>
      </c>
      <c r="AB54" s="148" t="s">
        <v>462</v>
      </c>
      <c r="AC54" s="148" t="s">
        <v>463</v>
      </c>
      <c r="AD54" s="148" t="s">
        <v>464</v>
      </c>
      <c r="AE54" s="148" t="s">
        <v>465</v>
      </c>
      <c r="AF54" s="148" t="s">
        <v>466</v>
      </c>
      <c r="AG54" s="148" t="s">
        <v>467</v>
      </c>
    </row>
    <row r="55" spans="1:34">
      <c r="A55" s="147" t="s">
        <v>468</v>
      </c>
      <c r="B55" s="192"/>
      <c r="C55" s="192"/>
      <c r="D55" s="192"/>
      <c r="E55" s="192"/>
      <c r="F55" s="192"/>
      <c r="G55" s="192"/>
      <c r="H55" s="192"/>
      <c r="I55" s="192"/>
      <c r="J55" s="192"/>
      <c r="K55" s="200"/>
      <c r="L55" s="200"/>
      <c r="M55" s="148" t="s">
        <v>438</v>
      </c>
      <c r="N55" s="263">
        <f t="shared" ref="N55:O60" si="6">N44+R44</f>
        <v>21264.447028333332</v>
      </c>
      <c r="O55" s="263">
        <f t="shared" si="6"/>
        <v>11796.087396666666</v>
      </c>
      <c r="P55" s="198"/>
      <c r="Q55" s="259" t="str">
        <f t="shared" ref="Q55:Q61" si="7">M55</f>
        <v>15-24</v>
      </c>
      <c r="R55" s="266">
        <f t="shared" ref="R55:S60" si="8">N55/AG44</f>
        <v>4.2183780114791528E-3</v>
      </c>
      <c r="S55" s="267">
        <f t="shared" si="8"/>
        <v>2.418979165954631E-3</v>
      </c>
      <c r="U55" s="148" t="s">
        <v>428</v>
      </c>
      <c r="V55" s="268" t="s">
        <v>362</v>
      </c>
      <c r="W55" s="194">
        <v>7</v>
      </c>
      <c r="X55" s="195">
        <v>25</v>
      </c>
      <c r="Y55" s="196"/>
      <c r="Z55" s="148">
        <v>32</v>
      </c>
      <c r="AB55" s="152" t="s">
        <v>428</v>
      </c>
      <c r="AC55" s="194"/>
      <c r="AD55" s="195"/>
      <c r="AE55" s="195"/>
      <c r="AF55" s="196"/>
    </row>
    <row r="56" spans="1:34">
      <c r="A56" s="147"/>
      <c r="B56" s="192"/>
      <c r="C56" s="192"/>
      <c r="D56" s="192"/>
      <c r="E56" s="192"/>
      <c r="F56" s="192"/>
      <c r="G56" s="192"/>
      <c r="H56" s="192"/>
      <c r="I56" s="192"/>
      <c r="J56" s="192"/>
      <c r="K56" s="200"/>
      <c r="L56" s="200"/>
      <c r="M56" s="148" t="s">
        <v>439</v>
      </c>
      <c r="N56" s="263">
        <f t="shared" si="6"/>
        <v>72480.85556133333</v>
      </c>
      <c r="O56" s="263">
        <f t="shared" si="6"/>
        <v>13011.736807500001</v>
      </c>
      <c r="P56" s="198"/>
      <c r="Q56" s="259" t="str">
        <f t="shared" si="7"/>
        <v>25-34</v>
      </c>
      <c r="R56" s="266">
        <f t="shared" si="8"/>
        <v>1.3897599642644675E-2</v>
      </c>
      <c r="S56" s="267">
        <f t="shared" si="8"/>
        <v>2.4958406879301647E-3</v>
      </c>
      <c r="V56" s="268" t="s">
        <v>363</v>
      </c>
      <c r="W56" s="197">
        <v>34</v>
      </c>
      <c r="X56" s="198">
        <v>19</v>
      </c>
      <c r="Y56" s="199">
        <v>1</v>
      </c>
      <c r="Z56" s="148">
        <v>54</v>
      </c>
      <c r="AC56" s="197"/>
      <c r="AD56" s="198"/>
      <c r="AE56" s="198"/>
      <c r="AF56" s="199"/>
    </row>
    <row r="57" spans="1:34">
      <c r="B57" s="269" t="s">
        <v>469</v>
      </c>
      <c r="C57" s="270">
        <v>1.4999999999999999E-2</v>
      </c>
      <c r="D57" s="192"/>
      <c r="E57" s="192"/>
      <c r="F57" s="192"/>
      <c r="G57" s="192"/>
      <c r="H57" s="192"/>
      <c r="I57" s="192"/>
      <c r="J57" s="192"/>
      <c r="K57" s="192"/>
      <c r="L57" s="200"/>
      <c r="M57" s="148" t="s">
        <v>440</v>
      </c>
      <c r="N57" s="263">
        <f t="shared" si="6"/>
        <v>56047.592055666668</v>
      </c>
      <c r="O57" s="263">
        <f t="shared" si="6"/>
        <v>46707.527245000019</v>
      </c>
      <c r="Q57" s="259" t="str">
        <f t="shared" si="7"/>
        <v>35-44</v>
      </c>
      <c r="R57" s="266">
        <f>N57/AG46</f>
        <v>1.0398834944443779E-2</v>
      </c>
      <c r="S57" s="267">
        <f t="shared" si="8"/>
        <v>8.4153713868831467E-3</v>
      </c>
      <c r="V57" s="268" t="s">
        <v>364</v>
      </c>
      <c r="W57" s="197">
        <v>1171</v>
      </c>
      <c r="X57" s="198">
        <v>2959</v>
      </c>
      <c r="Y57" s="199">
        <v>9</v>
      </c>
      <c r="Z57" s="148">
        <v>4139</v>
      </c>
      <c r="AC57" s="271" t="s">
        <v>364</v>
      </c>
      <c r="AD57" s="198">
        <v>37</v>
      </c>
      <c r="AE57" s="198">
        <v>10</v>
      </c>
      <c r="AF57" s="199">
        <v>55</v>
      </c>
      <c r="AG57" s="148">
        <v>102</v>
      </c>
    </row>
    <row r="58" spans="1:34">
      <c r="B58" s="272"/>
      <c r="C58" s="273"/>
      <c r="D58" s="192"/>
      <c r="E58" s="192"/>
      <c r="F58" s="192"/>
      <c r="G58" s="192"/>
      <c r="H58" s="192"/>
      <c r="I58" s="192"/>
      <c r="J58" s="192"/>
      <c r="K58" s="192"/>
      <c r="L58" s="200"/>
      <c r="M58" s="148" t="s">
        <v>441</v>
      </c>
      <c r="N58" s="263">
        <f t="shared" si="6"/>
        <v>41167.372318000002</v>
      </c>
      <c r="O58" s="263">
        <f t="shared" si="6"/>
        <v>16660.052883333337</v>
      </c>
      <c r="P58" s="274"/>
      <c r="Q58" s="259" t="str">
        <f t="shared" si="7"/>
        <v>45-54</v>
      </c>
      <c r="R58" s="266">
        <f t="shared" si="8"/>
        <v>1.0644537407883235E-2</v>
      </c>
      <c r="S58" s="267">
        <f t="shared" si="8"/>
        <v>3.9593199505363851E-3</v>
      </c>
      <c r="T58" s="274"/>
      <c r="V58" s="268" t="s">
        <v>365</v>
      </c>
      <c r="W58" s="197">
        <v>1920</v>
      </c>
      <c r="X58" s="198">
        <v>5135</v>
      </c>
      <c r="Y58" s="199">
        <v>17</v>
      </c>
      <c r="Z58" s="148">
        <v>7072</v>
      </c>
      <c r="AC58" s="271" t="s">
        <v>365</v>
      </c>
      <c r="AD58" s="198">
        <v>53</v>
      </c>
      <c r="AE58" s="198">
        <v>8</v>
      </c>
      <c r="AF58" s="199">
        <v>57</v>
      </c>
      <c r="AG58" s="148">
        <v>118</v>
      </c>
    </row>
    <row r="59" spans="1:34">
      <c r="A59" s="147" t="s">
        <v>470</v>
      </c>
      <c r="B59" s="192"/>
      <c r="C59" s="192"/>
      <c r="D59" s="192"/>
      <c r="E59" s="192"/>
      <c r="F59" s="192"/>
      <c r="G59" s="192"/>
      <c r="H59" s="192"/>
      <c r="I59" s="192"/>
      <c r="J59" s="192"/>
      <c r="K59" s="192"/>
      <c r="L59" s="200"/>
      <c r="M59" s="148" t="s">
        <v>442</v>
      </c>
      <c r="N59" s="263">
        <f t="shared" si="6"/>
        <v>5023.9089388333341</v>
      </c>
      <c r="O59" s="263">
        <f t="shared" si="6"/>
        <v>5252.0158650000012</v>
      </c>
      <c r="Q59" s="259" t="str">
        <f t="shared" si="7"/>
        <v>55-59</v>
      </c>
      <c r="R59" s="266">
        <f t="shared" si="8"/>
        <v>2.5980374078832355E-3</v>
      </c>
      <c r="S59" s="267">
        <f t="shared" si="8"/>
        <v>2.4963199505363843E-3</v>
      </c>
      <c r="V59" s="268" t="s">
        <v>366</v>
      </c>
      <c r="W59" s="197">
        <v>702</v>
      </c>
      <c r="X59" s="198">
        <v>1606</v>
      </c>
      <c r="Y59" s="199">
        <v>15</v>
      </c>
      <c r="Z59" s="148">
        <v>2323</v>
      </c>
      <c r="AC59" s="271" t="s">
        <v>366</v>
      </c>
      <c r="AD59" s="198">
        <v>7</v>
      </c>
      <c r="AE59" s="198"/>
      <c r="AF59" s="199">
        <v>11</v>
      </c>
      <c r="AG59" s="148">
        <v>18</v>
      </c>
    </row>
    <row r="60" spans="1:34" ht="13">
      <c r="A60" s="147"/>
      <c r="B60" s="205" t="s">
        <v>471</v>
      </c>
      <c r="C60" s="229" t="s">
        <v>450</v>
      </c>
      <c r="D60" s="229" t="s">
        <v>451</v>
      </c>
      <c r="E60" s="192"/>
      <c r="F60" s="192"/>
      <c r="G60" s="192"/>
      <c r="H60" s="192"/>
      <c r="I60" s="192"/>
      <c r="J60" s="192"/>
      <c r="K60" s="192"/>
      <c r="L60" s="200"/>
      <c r="M60" s="148" t="s">
        <v>454</v>
      </c>
      <c r="N60" s="263">
        <f>N49+R49</f>
        <v>8404.0100910427809</v>
      </c>
      <c r="O60" s="263">
        <f t="shared" si="6"/>
        <v>9027.1657074651666</v>
      </c>
      <c r="Q60" s="259" t="str">
        <f t="shared" si="7"/>
        <v>60+</v>
      </c>
      <c r="R60" s="266">
        <f t="shared" si="8"/>
        <v>2.635025317421648E-3</v>
      </c>
      <c r="S60" s="267">
        <f t="shared" si="8"/>
        <v>2.2696815156138415E-3</v>
      </c>
      <c r="V60" s="268" t="s">
        <v>367</v>
      </c>
      <c r="W60" s="197">
        <v>166</v>
      </c>
      <c r="X60" s="198">
        <v>233</v>
      </c>
      <c r="Y60" s="199">
        <v>2</v>
      </c>
      <c r="Z60" s="148">
        <v>401</v>
      </c>
      <c r="AC60" s="271" t="s">
        <v>367</v>
      </c>
      <c r="AD60" s="198">
        <v>1</v>
      </c>
      <c r="AE60" s="198"/>
      <c r="AF60" s="199"/>
      <c r="AG60" s="148">
        <v>1</v>
      </c>
    </row>
    <row r="61" spans="1:34">
      <c r="A61" s="147"/>
      <c r="B61" s="275" t="s">
        <v>472</v>
      </c>
      <c r="C61" s="276">
        <v>5.3</v>
      </c>
      <c r="D61" s="276">
        <v>1.6</v>
      </c>
      <c r="E61" s="192"/>
      <c r="F61" s="192"/>
      <c r="G61" s="192"/>
      <c r="H61" s="192"/>
      <c r="I61" s="192"/>
      <c r="J61" s="200"/>
      <c r="M61" s="148" t="s">
        <v>455</v>
      </c>
      <c r="N61" s="263">
        <f>N50+R50</f>
        <v>205563.38090024955</v>
      </c>
      <c r="O61" s="263">
        <f>O50+S50</f>
        <v>103817.66220837162</v>
      </c>
      <c r="Q61" s="259" t="str">
        <f t="shared" si="7"/>
        <v>all age</v>
      </c>
      <c r="R61" s="277">
        <f>N61/AG50</f>
        <v>6.5728740039290657E-3</v>
      </c>
      <c r="S61" s="278">
        <f>O61/AH50</f>
        <v>3.2258607064343985E-3</v>
      </c>
      <c r="V61" s="268" t="s">
        <v>368</v>
      </c>
      <c r="W61" s="197">
        <v>109</v>
      </c>
      <c r="X61" s="198">
        <v>66</v>
      </c>
      <c r="Y61" s="199">
        <v>2</v>
      </c>
      <c r="Z61" s="148">
        <v>177</v>
      </c>
      <c r="AC61" s="271" t="s">
        <v>368</v>
      </c>
      <c r="AD61" s="198"/>
      <c r="AE61" s="198"/>
      <c r="AF61" s="199"/>
    </row>
    <row r="62" spans="1:34">
      <c r="A62" s="147"/>
      <c r="B62" s="229" t="s">
        <v>473</v>
      </c>
      <c r="C62" s="279">
        <v>4.0999999999999996</v>
      </c>
      <c r="D62" s="279">
        <v>1.6</v>
      </c>
      <c r="E62" s="192"/>
      <c r="F62" s="192"/>
      <c r="G62" s="192"/>
      <c r="H62" s="192"/>
      <c r="I62" s="192"/>
      <c r="J62" s="200"/>
      <c r="N62" s="280"/>
      <c r="O62" s="280"/>
      <c r="V62" s="268" t="s">
        <v>369</v>
      </c>
      <c r="W62" s="201">
        <v>26</v>
      </c>
      <c r="X62" s="202">
        <v>8</v>
      </c>
      <c r="Y62" s="281">
        <v>1</v>
      </c>
      <c r="Z62" s="148">
        <v>35</v>
      </c>
      <c r="AC62" s="282" t="s">
        <v>369</v>
      </c>
      <c r="AD62" s="202"/>
      <c r="AE62" s="202"/>
      <c r="AF62" s="281">
        <v>1</v>
      </c>
      <c r="AG62" s="148">
        <v>1</v>
      </c>
    </row>
    <row r="63" spans="1:34">
      <c r="A63" s="147"/>
      <c r="B63" s="229" t="s">
        <v>474</v>
      </c>
      <c r="C63" s="279">
        <v>2.2000000000000002</v>
      </c>
      <c r="D63" s="279">
        <v>1.1000000000000001</v>
      </c>
      <c r="E63" s="192"/>
      <c r="F63" s="192"/>
      <c r="G63" s="192"/>
      <c r="H63" s="192"/>
      <c r="I63" s="192"/>
      <c r="J63" s="200"/>
      <c r="R63" s="283"/>
      <c r="V63" s="148" t="s">
        <v>475</v>
      </c>
      <c r="W63" s="148">
        <v>4135</v>
      </c>
      <c r="X63" s="148">
        <v>10051</v>
      </c>
      <c r="Y63" s="148">
        <v>47</v>
      </c>
      <c r="Z63" s="148">
        <v>14233</v>
      </c>
      <c r="AD63" s="148">
        <v>98</v>
      </c>
      <c r="AE63" s="148">
        <v>18</v>
      </c>
      <c r="AF63" s="148">
        <v>124</v>
      </c>
      <c r="AG63" s="148">
        <v>240</v>
      </c>
    </row>
    <row r="64" spans="1:34">
      <c r="A64" s="147"/>
      <c r="B64" s="229" t="s">
        <v>476</v>
      </c>
      <c r="C64" s="279">
        <v>2.4</v>
      </c>
      <c r="D64" s="279">
        <v>1.3</v>
      </c>
      <c r="E64" s="192"/>
      <c r="F64" s="192"/>
      <c r="G64" s="192"/>
      <c r="H64" s="192"/>
      <c r="I64" s="192"/>
      <c r="J64" s="200"/>
      <c r="U64" s="148" t="s">
        <v>429</v>
      </c>
      <c r="V64" s="268" t="s">
        <v>362</v>
      </c>
      <c r="W64" s="194">
        <v>2</v>
      </c>
      <c r="X64" s="195">
        <v>12</v>
      </c>
      <c r="Y64" s="196"/>
      <c r="Z64" s="148">
        <v>14</v>
      </c>
      <c r="AB64" s="148" t="s">
        <v>429</v>
      </c>
      <c r="AC64" s="194"/>
      <c r="AD64" s="195"/>
      <c r="AE64" s="195"/>
      <c r="AF64" s="196"/>
    </row>
    <row r="65" spans="1:33">
      <c r="A65" s="147"/>
      <c r="B65" s="229" t="s">
        <v>477</v>
      </c>
      <c r="C65" s="279">
        <v>2.5</v>
      </c>
      <c r="D65" s="279">
        <v>1.1000000000000001</v>
      </c>
      <c r="E65" s="192"/>
      <c r="F65" s="192"/>
      <c r="G65" s="192"/>
      <c r="H65" s="192"/>
      <c r="I65" s="192"/>
      <c r="J65" s="200"/>
      <c r="V65" s="268" t="s">
        <v>363</v>
      </c>
      <c r="W65" s="197">
        <v>62</v>
      </c>
      <c r="X65" s="198">
        <v>28</v>
      </c>
      <c r="Y65" s="199">
        <v>2</v>
      </c>
      <c r="Z65" s="148">
        <v>92</v>
      </c>
      <c r="AC65" s="197"/>
      <c r="AD65" s="198"/>
      <c r="AE65" s="198"/>
      <c r="AF65" s="199"/>
    </row>
    <row r="66" spans="1:33">
      <c r="A66" s="147"/>
      <c r="B66" s="229" t="s">
        <v>478</v>
      </c>
      <c r="C66" s="279">
        <v>2.2000000000000002</v>
      </c>
      <c r="D66" s="279">
        <v>1.4</v>
      </c>
      <c r="E66" s="192"/>
      <c r="F66" s="192"/>
      <c r="G66" s="192"/>
      <c r="H66" s="192"/>
      <c r="I66" s="192"/>
      <c r="J66" s="200"/>
      <c r="V66" s="268" t="s">
        <v>364</v>
      </c>
      <c r="W66" s="197">
        <v>683</v>
      </c>
      <c r="X66" s="198">
        <v>888</v>
      </c>
      <c r="Y66" s="199">
        <v>11</v>
      </c>
      <c r="Z66" s="148">
        <v>1582</v>
      </c>
      <c r="AC66" s="271" t="s">
        <v>364</v>
      </c>
      <c r="AD66" s="198">
        <v>22</v>
      </c>
      <c r="AE66" s="198">
        <v>2</v>
      </c>
      <c r="AF66" s="199">
        <v>36</v>
      </c>
      <c r="AG66" s="148">
        <v>60</v>
      </c>
    </row>
    <row r="67" spans="1:33">
      <c r="A67" s="147"/>
      <c r="B67" s="229" t="s">
        <v>479</v>
      </c>
      <c r="C67" s="279">
        <v>1.8</v>
      </c>
      <c r="D67" s="279">
        <v>1.3</v>
      </c>
      <c r="E67" s="192"/>
      <c r="F67" s="192"/>
      <c r="G67" s="192"/>
      <c r="H67" s="192"/>
      <c r="I67" s="192"/>
      <c r="J67" s="200"/>
      <c r="V67" s="268" t="s">
        <v>365</v>
      </c>
      <c r="W67" s="197">
        <v>1087</v>
      </c>
      <c r="X67" s="198">
        <v>1892</v>
      </c>
      <c r="Y67" s="199">
        <v>12</v>
      </c>
      <c r="Z67" s="148">
        <v>2991</v>
      </c>
      <c r="AC67" s="271" t="s">
        <v>365</v>
      </c>
      <c r="AD67" s="198">
        <v>27</v>
      </c>
      <c r="AE67" s="198">
        <v>5</v>
      </c>
      <c r="AF67" s="199">
        <v>48</v>
      </c>
      <c r="AG67" s="148">
        <v>80</v>
      </c>
    </row>
    <row r="68" spans="1:33">
      <c r="A68" s="147"/>
      <c r="B68" s="229" t="s">
        <v>442</v>
      </c>
      <c r="C68" s="279">
        <v>1.5</v>
      </c>
      <c r="D68" s="279">
        <v>1.3</v>
      </c>
      <c r="E68" s="192"/>
      <c r="F68" s="192"/>
      <c r="G68" s="192"/>
      <c r="H68" s="192"/>
      <c r="I68" s="192"/>
      <c r="J68" s="200"/>
      <c r="V68" s="268" t="s">
        <v>366</v>
      </c>
      <c r="W68" s="197">
        <v>704</v>
      </c>
      <c r="X68" s="198">
        <v>1154</v>
      </c>
      <c r="Y68" s="199">
        <v>9</v>
      </c>
      <c r="Z68" s="148">
        <v>1867</v>
      </c>
      <c r="AC68" s="271" t="s">
        <v>366</v>
      </c>
      <c r="AD68" s="198">
        <v>7</v>
      </c>
      <c r="AE68" s="198">
        <v>2</v>
      </c>
      <c r="AF68" s="199">
        <v>29</v>
      </c>
      <c r="AG68" s="148">
        <v>38</v>
      </c>
    </row>
    <row r="69" spans="1:33">
      <c r="A69" s="147"/>
      <c r="B69" s="229" t="s">
        <v>480</v>
      </c>
      <c r="C69" s="279">
        <v>1.7</v>
      </c>
      <c r="D69" s="279">
        <v>1.4</v>
      </c>
      <c r="E69" s="192"/>
      <c r="F69" s="192"/>
      <c r="G69" s="192"/>
      <c r="H69" s="192"/>
      <c r="I69" s="192"/>
      <c r="J69" s="200"/>
      <c r="V69" s="268" t="s">
        <v>367</v>
      </c>
      <c r="W69" s="197">
        <v>209</v>
      </c>
      <c r="X69" s="198">
        <v>245</v>
      </c>
      <c r="Y69" s="199">
        <v>10</v>
      </c>
      <c r="Z69" s="148">
        <v>464</v>
      </c>
      <c r="AC69" s="271" t="s">
        <v>367</v>
      </c>
      <c r="AD69" s="198"/>
      <c r="AE69" s="198">
        <v>1</v>
      </c>
      <c r="AF69" s="199"/>
      <c r="AG69" s="148">
        <v>1</v>
      </c>
    </row>
    <row r="70" spans="1:33">
      <c r="A70" s="147"/>
      <c r="B70" s="229" t="s">
        <v>481</v>
      </c>
      <c r="C70" s="279">
        <v>1.6</v>
      </c>
      <c r="D70" s="279">
        <v>1.5</v>
      </c>
      <c r="E70" s="192"/>
      <c r="F70" s="192"/>
      <c r="G70" s="192"/>
      <c r="H70" s="192"/>
      <c r="I70" s="192"/>
      <c r="J70" s="200"/>
      <c r="V70" s="268" t="s">
        <v>368</v>
      </c>
      <c r="W70" s="197">
        <v>114</v>
      </c>
      <c r="X70" s="198">
        <v>61</v>
      </c>
      <c r="Y70" s="199">
        <v>5</v>
      </c>
      <c r="Z70" s="148">
        <v>180</v>
      </c>
      <c r="AC70" s="271" t="s">
        <v>368</v>
      </c>
      <c r="AD70" s="198"/>
      <c r="AE70" s="198"/>
      <c r="AF70" s="199"/>
    </row>
    <row r="71" spans="1:33">
      <c r="A71" s="147"/>
      <c r="B71" s="229" t="s">
        <v>482</v>
      </c>
      <c r="C71" s="279">
        <v>1.7</v>
      </c>
      <c r="D71" s="279">
        <v>1.6</v>
      </c>
      <c r="E71" s="192"/>
      <c r="F71" s="192"/>
      <c r="G71" s="192"/>
      <c r="H71" s="192"/>
      <c r="I71" s="192"/>
      <c r="J71" s="200"/>
      <c r="V71" s="268" t="s">
        <v>369</v>
      </c>
      <c r="W71" s="201">
        <v>43</v>
      </c>
      <c r="X71" s="202">
        <v>13</v>
      </c>
      <c r="Y71" s="281">
        <v>1</v>
      </c>
      <c r="Z71" s="148">
        <v>57</v>
      </c>
      <c r="AC71" s="282" t="s">
        <v>369</v>
      </c>
      <c r="AD71" s="202"/>
      <c r="AE71" s="202"/>
      <c r="AF71" s="281"/>
    </row>
    <row r="72" spans="1:33">
      <c r="A72" s="147"/>
      <c r="B72" s="229" t="s">
        <v>483</v>
      </c>
      <c r="C72" s="279">
        <v>2</v>
      </c>
      <c r="D72" s="279">
        <v>1.6</v>
      </c>
      <c r="E72" s="192"/>
      <c r="F72" s="192"/>
      <c r="G72" s="192"/>
      <c r="H72" s="192"/>
      <c r="I72" s="192"/>
      <c r="J72" s="200"/>
      <c r="V72" s="148" t="s">
        <v>484</v>
      </c>
      <c r="W72" s="148">
        <v>2904</v>
      </c>
      <c r="X72" s="148">
        <v>4293</v>
      </c>
      <c r="Y72" s="148">
        <v>50</v>
      </c>
      <c r="Z72" s="148">
        <v>7247</v>
      </c>
      <c r="AD72" s="148">
        <v>56</v>
      </c>
      <c r="AE72" s="148">
        <v>10</v>
      </c>
      <c r="AF72" s="148">
        <v>113</v>
      </c>
      <c r="AG72" s="148">
        <v>179</v>
      </c>
    </row>
    <row r="73" spans="1:33">
      <c r="A73" s="147"/>
      <c r="B73" s="229" t="s">
        <v>485</v>
      </c>
      <c r="C73" s="279">
        <v>2</v>
      </c>
      <c r="D73" s="279">
        <v>2</v>
      </c>
      <c r="E73" s="192"/>
      <c r="F73" s="192"/>
      <c r="G73" s="192"/>
      <c r="H73" s="192"/>
      <c r="I73" s="192"/>
      <c r="J73" s="200"/>
      <c r="U73" s="148" t="s">
        <v>467</v>
      </c>
      <c r="W73" s="148">
        <v>7039</v>
      </c>
      <c r="X73" s="148">
        <v>14344</v>
      </c>
      <c r="Y73" s="148">
        <v>97</v>
      </c>
      <c r="Z73" s="148">
        <v>21480</v>
      </c>
      <c r="AB73" s="148" t="s">
        <v>467</v>
      </c>
      <c r="AD73" s="148">
        <v>154</v>
      </c>
      <c r="AE73" s="148">
        <v>28</v>
      </c>
      <c r="AF73" s="148">
        <v>237</v>
      </c>
      <c r="AG73" s="148">
        <v>419</v>
      </c>
    </row>
    <row r="74" spans="1:33">
      <c r="B74" s="284" t="s">
        <v>486</v>
      </c>
      <c r="C74" s="285">
        <v>2.1</v>
      </c>
      <c r="D74" s="285">
        <v>2.2999999999999998</v>
      </c>
      <c r="E74" s="192"/>
      <c r="F74" s="192"/>
      <c r="G74" s="192"/>
      <c r="H74" s="192"/>
      <c r="I74" s="192"/>
      <c r="J74" s="200"/>
    </row>
    <row r="75" spans="1:33">
      <c r="A75" s="191"/>
      <c r="B75" s="192"/>
      <c r="C75" s="192"/>
      <c r="D75" s="192"/>
      <c r="E75" s="192"/>
      <c r="F75" s="192"/>
      <c r="G75" s="192"/>
      <c r="H75" s="192"/>
      <c r="I75" s="192"/>
      <c r="J75" s="192"/>
      <c r="K75" s="192"/>
      <c r="L75" s="200"/>
    </row>
    <row r="76" spans="1:33">
      <c r="A76" s="147" t="s">
        <v>487</v>
      </c>
      <c r="B76" s="192"/>
      <c r="C76" s="192"/>
      <c r="D76" s="192"/>
      <c r="E76" s="192"/>
      <c r="F76" s="192"/>
      <c r="G76" s="192"/>
      <c r="H76" s="192"/>
      <c r="I76" s="192"/>
      <c r="J76" s="192"/>
    </row>
    <row r="77" spans="1:33">
      <c r="A77" s="147"/>
      <c r="B77" s="192"/>
      <c r="C77" s="192"/>
      <c r="D77" s="192"/>
      <c r="E77" s="192"/>
      <c r="F77" s="192"/>
      <c r="G77" s="192"/>
      <c r="H77" s="192"/>
      <c r="I77" s="192"/>
      <c r="J77" s="192"/>
    </row>
    <row r="78" spans="1:33" ht="12.75" customHeight="1">
      <c r="A78" s="286"/>
      <c r="B78" s="431" t="s">
        <v>488</v>
      </c>
      <c r="C78" s="432"/>
      <c r="D78" s="431" t="s">
        <v>489</v>
      </c>
      <c r="E78" s="432"/>
      <c r="F78" s="431" t="s">
        <v>490</v>
      </c>
      <c r="G78" s="432"/>
      <c r="H78" s="434"/>
      <c r="I78" s="434"/>
      <c r="J78" s="192"/>
    </row>
    <row r="79" spans="1:33">
      <c r="A79" s="259"/>
      <c r="B79" s="433"/>
      <c r="C79" s="433"/>
      <c r="D79" s="433"/>
      <c r="E79" s="433"/>
      <c r="F79" s="433"/>
      <c r="G79" s="433"/>
      <c r="H79" s="434"/>
      <c r="I79" s="434"/>
      <c r="J79" s="192"/>
      <c r="R79" s="152"/>
      <c r="S79" s="152"/>
    </row>
    <row r="80" spans="1:33">
      <c r="A80" s="287"/>
      <c r="B80" s="288" t="s">
        <v>491</v>
      </c>
      <c r="C80" s="288" t="s">
        <v>492</v>
      </c>
      <c r="D80" s="288" t="s">
        <v>491</v>
      </c>
      <c r="E80" s="288" t="s">
        <v>492</v>
      </c>
      <c r="F80" s="288" t="s">
        <v>491</v>
      </c>
      <c r="G80" s="288" t="s">
        <v>492</v>
      </c>
      <c r="H80" s="231"/>
      <c r="I80" s="231"/>
      <c r="J80" s="192"/>
      <c r="R80" s="152"/>
      <c r="S80" s="152"/>
    </row>
    <row r="81" spans="1:19">
      <c r="A81" s="289" t="s">
        <v>362</v>
      </c>
      <c r="B81" s="290" t="e">
        <f>#REF!*1000</f>
        <v>#REF!</v>
      </c>
      <c r="C81" s="290" t="e">
        <f>#REF!*1000</f>
        <v>#REF!</v>
      </c>
      <c r="D81" s="291" t="e">
        <f>#REF!*1000</f>
        <v>#REF!</v>
      </c>
      <c r="E81" s="291" t="e">
        <f>#REF!*1000</f>
        <v>#REF!</v>
      </c>
      <c r="F81" s="292" t="e">
        <f>#REF!</f>
        <v>#REF!</v>
      </c>
      <c r="G81" s="292" t="e">
        <f>#REF!</f>
        <v>#REF!</v>
      </c>
      <c r="H81" s="293"/>
      <c r="I81" s="294"/>
      <c r="J81" s="295"/>
      <c r="R81" s="293"/>
      <c r="S81" s="293"/>
    </row>
    <row r="82" spans="1:19">
      <c r="A82" s="296" t="s">
        <v>363</v>
      </c>
      <c r="B82" s="297" t="e">
        <f>#REF!*1000</f>
        <v>#REF!</v>
      </c>
      <c r="C82" s="297" t="e">
        <f>#REF!*1000</f>
        <v>#REF!</v>
      </c>
      <c r="D82" s="298" t="e">
        <f>#REF!*1000</f>
        <v>#REF!</v>
      </c>
      <c r="E82" s="298" t="e">
        <f>#REF!*1000</f>
        <v>#REF!</v>
      </c>
      <c r="F82" s="299" t="e">
        <f>#REF!</f>
        <v>#REF!</v>
      </c>
      <c r="G82" s="299" t="e">
        <f>#REF!</f>
        <v>#REF!</v>
      </c>
      <c r="H82" s="293"/>
      <c r="I82" s="294"/>
      <c r="J82" s="295"/>
      <c r="R82" s="293"/>
      <c r="S82" s="293"/>
    </row>
    <row r="83" spans="1:19">
      <c r="A83" s="296" t="s">
        <v>364</v>
      </c>
      <c r="B83" s="297" t="e">
        <f>#REF!*1000</f>
        <v>#REF!</v>
      </c>
      <c r="C83" s="297" t="e">
        <f>#REF!*1000</f>
        <v>#REF!</v>
      </c>
      <c r="D83" s="298" t="e">
        <f>#REF!*1000</f>
        <v>#REF!</v>
      </c>
      <c r="E83" s="298" t="e">
        <f>#REF!*1000</f>
        <v>#REF!</v>
      </c>
      <c r="F83" s="299" t="e">
        <f>#REF!</f>
        <v>#REF!</v>
      </c>
      <c r="G83" s="299" t="e">
        <f>#REF!</f>
        <v>#REF!</v>
      </c>
      <c r="H83" s="293"/>
      <c r="I83" s="294"/>
      <c r="J83" s="295"/>
      <c r="R83" s="293"/>
      <c r="S83" s="293"/>
    </row>
    <row r="84" spans="1:19">
      <c r="A84" s="296" t="s">
        <v>365</v>
      </c>
      <c r="B84" s="297" t="e">
        <f>#REF!*1000</f>
        <v>#REF!</v>
      </c>
      <c r="C84" s="297" t="e">
        <f>#REF!*1000</f>
        <v>#REF!</v>
      </c>
      <c r="D84" s="298" t="e">
        <f>#REF!*1000</f>
        <v>#REF!</v>
      </c>
      <c r="E84" s="298" t="e">
        <f>#REF!*1000</f>
        <v>#REF!</v>
      </c>
      <c r="F84" s="299" t="e">
        <f>#REF!</f>
        <v>#REF!</v>
      </c>
      <c r="G84" s="299" t="e">
        <f>#REF!</f>
        <v>#REF!</v>
      </c>
      <c r="H84" s="293"/>
      <c r="I84" s="294"/>
      <c r="J84" s="295"/>
      <c r="R84" s="293"/>
      <c r="S84" s="293"/>
    </row>
    <row r="85" spans="1:19">
      <c r="A85" s="296" t="s">
        <v>366</v>
      </c>
      <c r="B85" s="297" t="e">
        <f>#REF!*1000</f>
        <v>#REF!</v>
      </c>
      <c r="C85" s="297" t="e">
        <f>#REF!*1000</f>
        <v>#REF!</v>
      </c>
      <c r="D85" s="298" t="e">
        <f>#REF!*1000</f>
        <v>#REF!</v>
      </c>
      <c r="E85" s="298" t="e">
        <f>#REF!*1000</f>
        <v>#REF!</v>
      </c>
      <c r="F85" s="299" t="e">
        <f>#REF!</f>
        <v>#REF!</v>
      </c>
      <c r="G85" s="299" t="e">
        <f>#REF!</f>
        <v>#REF!</v>
      </c>
      <c r="H85" s="293"/>
      <c r="I85" s="294"/>
      <c r="J85" s="295"/>
      <c r="R85" s="293"/>
      <c r="S85" s="293"/>
    </row>
    <row r="86" spans="1:19">
      <c r="A86" s="296" t="s">
        <v>367</v>
      </c>
      <c r="B86" s="297" t="e">
        <f>#REF!*1000</f>
        <v>#REF!</v>
      </c>
      <c r="C86" s="297" t="e">
        <f>#REF!*1000</f>
        <v>#REF!</v>
      </c>
      <c r="D86" s="298" t="e">
        <f>#REF!*1000</f>
        <v>#REF!</v>
      </c>
      <c r="E86" s="298" t="e">
        <f>#REF!*1000</f>
        <v>#REF!</v>
      </c>
      <c r="F86" s="299" t="e">
        <f>#REF!</f>
        <v>#REF!</v>
      </c>
      <c r="G86" s="299" t="e">
        <f>#REF!</f>
        <v>#REF!</v>
      </c>
      <c r="H86" s="293"/>
      <c r="I86" s="294"/>
      <c r="J86" s="295"/>
      <c r="R86" s="293"/>
      <c r="S86" s="293"/>
    </row>
    <row r="87" spans="1:19">
      <c r="A87" s="296" t="s">
        <v>368</v>
      </c>
      <c r="B87" s="297" t="e">
        <f>#REF!*1000</f>
        <v>#REF!</v>
      </c>
      <c r="C87" s="297" t="e">
        <f>#REF!*1000</f>
        <v>#REF!</v>
      </c>
      <c r="D87" s="298" t="e">
        <f>#REF!*1000</f>
        <v>#REF!</v>
      </c>
      <c r="E87" s="298" t="e">
        <f>#REF!*1000</f>
        <v>#REF!</v>
      </c>
      <c r="F87" s="299" t="e">
        <f>#REF!</f>
        <v>#REF!</v>
      </c>
      <c r="G87" s="299" t="e">
        <f>#REF!</f>
        <v>#REF!</v>
      </c>
      <c r="H87" s="293"/>
      <c r="I87" s="294"/>
      <c r="J87" s="295"/>
      <c r="R87" s="293"/>
      <c r="S87" s="293"/>
    </row>
    <row r="88" spans="1:19">
      <c r="A88" s="300" t="s">
        <v>369</v>
      </c>
      <c r="B88" s="301" t="e">
        <f>#REF!*1000</f>
        <v>#REF!</v>
      </c>
      <c r="C88" s="301" t="e">
        <f>#REF!*1000</f>
        <v>#REF!</v>
      </c>
      <c r="D88" s="302" t="e">
        <f>#REF!*1000</f>
        <v>#REF!</v>
      </c>
      <c r="E88" s="302" t="e">
        <f>#REF!*1000</f>
        <v>#REF!</v>
      </c>
      <c r="F88" s="303" t="e">
        <f>#REF!</f>
        <v>#REF!</v>
      </c>
      <c r="G88" s="303" t="e">
        <f>#REF!</f>
        <v>#REF!</v>
      </c>
      <c r="H88" s="293"/>
      <c r="I88" s="294"/>
      <c r="J88" s="295"/>
      <c r="R88" s="293"/>
      <c r="S88" s="293"/>
    </row>
    <row r="89" spans="1:19">
      <c r="A89" s="191"/>
      <c r="B89" s="192"/>
      <c r="C89" s="192"/>
      <c r="D89" s="192"/>
      <c r="E89" s="192"/>
      <c r="F89" s="192"/>
      <c r="G89" s="192"/>
      <c r="H89" s="192"/>
      <c r="I89" s="192"/>
      <c r="J89" s="192"/>
      <c r="L89" s="152"/>
    </row>
    <row r="90" spans="1:19">
      <c r="A90" s="147"/>
      <c r="B90" s="192"/>
      <c r="C90" s="192"/>
      <c r="D90" s="192"/>
      <c r="E90" s="192"/>
      <c r="F90" s="192"/>
      <c r="G90" s="192"/>
      <c r="H90" s="192"/>
      <c r="I90" s="192"/>
      <c r="J90" s="192"/>
      <c r="L90" s="152"/>
    </row>
    <row r="91" spans="1:19">
      <c r="A91" s="147" t="s">
        <v>493</v>
      </c>
      <c r="B91" s="304"/>
      <c r="C91" s="304" t="s">
        <v>351</v>
      </c>
      <c r="D91" s="304" t="s">
        <v>494</v>
      </c>
      <c r="E91" s="304"/>
      <c r="F91" s="192"/>
      <c r="G91" s="192"/>
      <c r="H91" s="192"/>
      <c r="I91" s="192"/>
    </row>
    <row r="92" spans="1:19">
      <c r="A92" s="147"/>
      <c r="B92" s="305" t="s">
        <v>422</v>
      </c>
      <c r="C92" s="306">
        <f>E13</f>
        <v>0.627</v>
      </c>
      <c r="D92" s="260">
        <v>0.37</v>
      </c>
      <c r="E92" s="305"/>
      <c r="F92" s="192"/>
      <c r="G92" s="192"/>
      <c r="H92" s="192"/>
      <c r="I92" s="192"/>
    </row>
    <row r="93" spans="1:19">
      <c r="A93" s="147"/>
      <c r="B93" s="305" t="s">
        <v>424</v>
      </c>
      <c r="C93" s="306">
        <f>E14</f>
        <v>0.35099999999999998</v>
      </c>
      <c r="D93" s="260">
        <v>0.63</v>
      </c>
      <c r="E93" s="305"/>
      <c r="F93" s="192"/>
      <c r="G93" s="192"/>
      <c r="H93" s="192"/>
      <c r="I93" s="192"/>
    </row>
    <row r="94" spans="1:19">
      <c r="A94" s="147"/>
      <c r="B94" s="304" t="s">
        <v>495</v>
      </c>
      <c r="C94" s="307">
        <f>SUMPRODUCT(C92:C93,D92:D93)</f>
        <v>0.45311999999999997</v>
      </c>
      <c r="D94" s="304"/>
      <c r="E94" s="304"/>
      <c r="F94" s="192"/>
      <c r="G94" s="192"/>
      <c r="H94" s="192"/>
      <c r="I94" s="192"/>
    </row>
    <row r="95" spans="1:19">
      <c r="A95" s="147"/>
      <c r="B95" s="192"/>
      <c r="C95" s="308"/>
      <c r="D95" s="273"/>
      <c r="E95" s="192"/>
      <c r="F95" s="192"/>
      <c r="G95" s="192"/>
      <c r="H95" s="192"/>
      <c r="I95" s="192"/>
    </row>
    <row r="96" spans="1:19">
      <c r="B96" s="206"/>
      <c r="C96" s="206"/>
      <c r="D96" s="206"/>
      <c r="E96" s="206"/>
      <c r="F96" s="206"/>
      <c r="G96" s="206"/>
      <c r="H96" s="206"/>
      <c r="I96" s="206"/>
    </row>
    <row r="97" spans="1:17" ht="13">
      <c r="A97" s="256" t="s">
        <v>496</v>
      </c>
      <c r="E97" s="309"/>
      <c r="F97" s="310"/>
      <c r="G97" s="168"/>
      <c r="H97" s="168"/>
    </row>
    <row r="98" spans="1:17">
      <c r="D98" s="311"/>
      <c r="E98" s="309"/>
      <c r="G98" s="168"/>
      <c r="H98" s="168"/>
    </row>
    <row r="99" spans="1:17" ht="14">
      <c r="A99" s="167" t="s">
        <v>407</v>
      </c>
      <c r="B99" s="312" t="s">
        <v>360</v>
      </c>
      <c r="C99" s="313" t="s">
        <v>497</v>
      </c>
      <c r="D99" s="313" t="s">
        <v>497</v>
      </c>
      <c r="E99" s="314" t="s">
        <v>490</v>
      </c>
      <c r="F99" s="312" t="s">
        <v>498</v>
      </c>
      <c r="G99" s="315" t="s">
        <v>499</v>
      </c>
      <c r="H99" s="316" t="s">
        <v>500</v>
      </c>
      <c r="I99" s="312" t="s">
        <v>501</v>
      </c>
      <c r="K99" s="317" t="s">
        <v>500</v>
      </c>
      <c r="L99" s="312" t="s">
        <v>502</v>
      </c>
      <c r="M99" s="312" t="s">
        <v>500</v>
      </c>
      <c r="N99" s="312" t="s">
        <v>503</v>
      </c>
      <c r="O99" s="318" t="s">
        <v>504</v>
      </c>
      <c r="P99" s="318" t="s">
        <v>504</v>
      </c>
      <c r="Q99" s="319" t="s">
        <v>505</v>
      </c>
    </row>
    <row r="100" spans="1:17" ht="14">
      <c r="A100" s="320"/>
      <c r="B100" s="321"/>
      <c r="C100" s="322"/>
      <c r="D100" s="323" t="s">
        <v>506</v>
      </c>
      <c r="E100" s="324"/>
      <c r="F100" s="321" t="s">
        <v>420</v>
      </c>
      <c r="G100" s="325" t="s">
        <v>507</v>
      </c>
      <c r="H100" s="326" t="s">
        <v>508</v>
      </c>
      <c r="I100" s="327">
        <v>100000</v>
      </c>
      <c r="K100" s="328" t="s">
        <v>509</v>
      </c>
      <c r="L100" s="327">
        <v>100000</v>
      </c>
      <c r="M100" s="321" t="s">
        <v>510</v>
      </c>
      <c r="N100" s="327">
        <v>100000</v>
      </c>
      <c r="O100" s="329" t="s">
        <v>511</v>
      </c>
      <c r="P100" s="329" t="s">
        <v>417</v>
      </c>
      <c r="Q100" s="330" t="s">
        <v>512</v>
      </c>
    </row>
    <row r="101" spans="1:17" ht="14">
      <c r="G101" s="315"/>
      <c r="H101" s="331"/>
      <c r="K101" s="332"/>
      <c r="O101" s="333"/>
      <c r="P101" s="334"/>
      <c r="Q101" s="335"/>
    </row>
    <row r="102" spans="1:17" ht="14">
      <c r="A102" s="336" t="s">
        <v>450</v>
      </c>
      <c r="B102" s="168"/>
      <c r="C102" s="168"/>
      <c r="D102" s="145"/>
      <c r="E102" s="146"/>
      <c r="F102" s="168"/>
      <c r="G102" s="337"/>
      <c r="H102" s="338"/>
      <c r="K102" s="332"/>
      <c r="M102" s="339"/>
      <c r="O102" s="333"/>
      <c r="P102" s="334"/>
      <c r="Q102" s="335"/>
    </row>
    <row r="103" spans="1:17" ht="14">
      <c r="A103" s="268" t="s">
        <v>362</v>
      </c>
      <c r="B103" s="340">
        <v>2049110</v>
      </c>
      <c r="C103" s="341" t="e">
        <f>B103*(D103/1000)</f>
        <v>#REF!</v>
      </c>
      <c r="D103" s="342" t="e">
        <f>B81</f>
        <v>#REF!</v>
      </c>
      <c r="E103" s="146" t="e">
        <f>F81</f>
        <v>#REF!</v>
      </c>
      <c r="F103" s="342">
        <f t="shared" ref="F103:F110" si="9">$C$94</f>
        <v>0.45311999999999997</v>
      </c>
      <c r="G103" s="337" t="e">
        <f>#REF!</f>
        <v>#REF!</v>
      </c>
      <c r="H103" s="343" t="e">
        <f>C103*F103*(1-EXP(-0.03*(E103)))/0.03</f>
        <v>#REF!</v>
      </c>
      <c r="I103" s="344" t="e">
        <f t="shared" ref="I103:I111" si="10">H103/$B103*100000</f>
        <v>#REF!</v>
      </c>
      <c r="K103" s="332" t="e">
        <f t="shared" ref="K103:K110" si="11">C103*((0.1658*F103*EXP(0.03*G103))/(-0.07^2))*((EXP(-0.07*(E103+G103))*(-0.07*(E103+G103)-1))-(EXP(-0.07*(G103))*(-0.07*(G103)-1)))</f>
        <v>#REF!</v>
      </c>
      <c r="L103" s="344" t="e">
        <f t="shared" ref="L103:L111" si="12">K103/$B103*100000</f>
        <v>#REF!</v>
      </c>
      <c r="M103" s="345" t="e">
        <f t="shared" ref="M103:M110" si="13">C103*E103*F103</f>
        <v>#REF!</v>
      </c>
      <c r="N103" s="344" t="e">
        <f t="shared" ref="N103:N111" si="14">M103/$B103*100000</f>
        <v>#REF!</v>
      </c>
      <c r="O103" s="346" t="e">
        <f t="shared" ref="O103:O110" si="15">P103*F103</f>
        <v>#REF!</v>
      </c>
      <c r="P103" s="347" t="e">
        <f t="shared" ref="P103:P110" si="16">(D81/1000)*B103</f>
        <v>#REF!</v>
      </c>
      <c r="Q103" s="348" t="e">
        <f t="shared" ref="Q103:Q111" si="17">P103/B103</f>
        <v>#REF!</v>
      </c>
    </row>
    <row r="104" spans="1:17" ht="14">
      <c r="A104" s="268" t="s">
        <v>363</v>
      </c>
      <c r="B104" s="340">
        <v>4588799</v>
      </c>
      <c r="C104" s="341" t="e">
        <f t="shared" ref="C104:C110" si="18">B104*(D104/1000)</f>
        <v>#REF!</v>
      </c>
      <c r="D104" s="342" t="e">
        <f t="shared" ref="D104:D110" si="19">B82</f>
        <v>#REF!</v>
      </c>
      <c r="E104" s="146" t="e">
        <f t="shared" ref="E104:E110" si="20">F82</f>
        <v>#REF!</v>
      </c>
      <c r="F104" s="342">
        <f t="shared" si="9"/>
        <v>0.45311999999999997</v>
      </c>
      <c r="G104" s="337" t="e">
        <f>#REF!</f>
        <v>#REF!</v>
      </c>
      <c r="H104" s="343" t="e">
        <f t="shared" ref="H104:H110" si="21">C104*F104*(1-EXP(-0.03*(E104)))/0.03</f>
        <v>#REF!</v>
      </c>
      <c r="I104" s="344" t="e">
        <f t="shared" si="10"/>
        <v>#REF!</v>
      </c>
      <c r="K104" s="332" t="e">
        <f t="shared" si="11"/>
        <v>#REF!</v>
      </c>
      <c r="L104" s="344" t="e">
        <f t="shared" si="12"/>
        <v>#REF!</v>
      </c>
      <c r="M104" s="345" t="e">
        <f t="shared" si="13"/>
        <v>#REF!</v>
      </c>
      <c r="N104" s="344" t="e">
        <f t="shared" si="14"/>
        <v>#REF!</v>
      </c>
      <c r="O104" s="346" t="e">
        <f t="shared" si="15"/>
        <v>#REF!</v>
      </c>
      <c r="P104" s="347" t="e">
        <f t="shared" si="16"/>
        <v>#REF!</v>
      </c>
      <c r="Q104" s="348" t="e">
        <f t="shared" si="17"/>
        <v>#REF!</v>
      </c>
    </row>
    <row r="105" spans="1:17" ht="14">
      <c r="A105" s="268" t="s">
        <v>364</v>
      </c>
      <c r="B105" s="340">
        <v>7561359</v>
      </c>
      <c r="C105" s="341" t="e">
        <f t="shared" si="18"/>
        <v>#REF!</v>
      </c>
      <c r="D105" s="342" t="e">
        <f t="shared" si="19"/>
        <v>#REF!</v>
      </c>
      <c r="E105" s="146" t="e">
        <f t="shared" si="20"/>
        <v>#REF!</v>
      </c>
      <c r="F105" s="342">
        <f t="shared" si="9"/>
        <v>0.45311999999999997</v>
      </c>
      <c r="G105" s="337" t="e">
        <f>#REF!</f>
        <v>#REF!</v>
      </c>
      <c r="H105" s="343" t="e">
        <f t="shared" si="21"/>
        <v>#REF!</v>
      </c>
      <c r="I105" s="344" t="e">
        <f t="shared" si="10"/>
        <v>#REF!</v>
      </c>
      <c r="K105" s="332" t="e">
        <f t="shared" si="11"/>
        <v>#REF!</v>
      </c>
      <c r="L105" s="344" t="e">
        <f t="shared" si="12"/>
        <v>#REF!</v>
      </c>
      <c r="M105" s="345" t="e">
        <f t="shared" si="13"/>
        <v>#REF!</v>
      </c>
      <c r="N105" s="344" t="e">
        <f t="shared" si="14"/>
        <v>#REF!</v>
      </c>
      <c r="O105" s="346" t="e">
        <f t="shared" si="15"/>
        <v>#REF!</v>
      </c>
      <c r="P105" s="347" t="e">
        <f t="shared" si="16"/>
        <v>#REF!</v>
      </c>
      <c r="Q105" s="348" t="e">
        <f t="shared" si="17"/>
        <v>#REF!</v>
      </c>
    </row>
    <row r="106" spans="1:17" ht="14">
      <c r="A106" s="268" t="s">
        <v>365</v>
      </c>
      <c r="B106" s="340">
        <v>8084693</v>
      </c>
      <c r="C106" s="341" t="e">
        <f t="shared" si="18"/>
        <v>#REF!</v>
      </c>
      <c r="D106" s="342" t="e">
        <f t="shared" si="19"/>
        <v>#REF!</v>
      </c>
      <c r="E106" s="146" t="e">
        <f t="shared" si="20"/>
        <v>#REF!</v>
      </c>
      <c r="F106" s="342">
        <f t="shared" si="9"/>
        <v>0.45311999999999997</v>
      </c>
      <c r="G106" s="337" t="e">
        <f>#REF!</f>
        <v>#REF!</v>
      </c>
      <c r="H106" s="343" t="e">
        <f t="shared" si="21"/>
        <v>#REF!</v>
      </c>
      <c r="I106" s="344" t="e">
        <f t="shared" si="10"/>
        <v>#REF!</v>
      </c>
      <c r="K106" s="332" t="e">
        <f t="shared" si="11"/>
        <v>#REF!</v>
      </c>
      <c r="L106" s="344" t="e">
        <f t="shared" si="12"/>
        <v>#REF!</v>
      </c>
      <c r="M106" s="345" t="e">
        <f t="shared" si="13"/>
        <v>#REF!</v>
      </c>
      <c r="N106" s="344" t="e">
        <f t="shared" si="14"/>
        <v>#REF!</v>
      </c>
      <c r="O106" s="346" t="e">
        <f t="shared" si="15"/>
        <v>#REF!</v>
      </c>
      <c r="P106" s="347" t="e">
        <f t="shared" si="16"/>
        <v>#REF!</v>
      </c>
      <c r="Q106" s="348" t="e">
        <f t="shared" si="17"/>
        <v>#REF!</v>
      </c>
    </row>
    <row r="107" spans="1:17" ht="14">
      <c r="A107" s="268" t="s">
        <v>366</v>
      </c>
      <c r="B107" s="340">
        <v>5801197</v>
      </c>
      <c r="C107" s="341" t="e">
        <f t="shared" si="18"/>
        <v>#REF!</v>
      </c>
      <c r="D107" s="342" t="e">
        <f t="shared" si="19"/>
        <v>#REF!</v>
      </c>
      <c r="E107" s="146" t="e">
        <f t="shared" si="20"/>
        <v>#REF!</v>
      </c>
      <c r="F107" s="342">
        <f t="shared" si="9"/>
        <v>0.45311999999999997</v>
      </c>
      <c r="G107" s="337" t="e">
        <f>#REF!</f>
        <v>#REF!</v>
      </c>
      <c r="H107" s="343" t="e">
        <f t="shared" si="21"/>
        <v>#REF!</v>
      </c>
      <c r="I107" s="344" t="e">
        <f t="shared" si="10"/>
        <v>#REF!</v>
      </c>
      <c r="K107" s="332" t="e">
        <f t="shared" si="11"/>
        <v>#REF!</v>
      </c>
      <c r="L107" s="344" t="e">
        <f t="shared" si="12"/>
        <v>#REF!</v>
      </c>
      <c r="M107" s="345" t="e">
        <f t="shared" si="13"/>
        <v>#REF!</v>
      </c>
      <c r="N107" s="344" t="e">
        <f t="shared" si="14"/>
        <v>#REF!</v>
      </c>
      <c r="O107" s="346" t="e">
        <f t="shared" si="15"/>
        <v>#REF!</v>
      </c>
      <c r="P107" s="347" t="e">
        <f t="shared" si="16"/>
        <v>#REF!</v>
      </c>
      <c r="Q107" s="348" t="e">
        <f t="shared" si="17"/>
        <v>#REF!</v>
      </c>
    </row>
    <row r="108" spans="1:17" ht="14">
      <c r="A108" s="268" t="s">
        <v>367</v>
      </c>
      <c r="B108" s="340">
        <v>1818468</v>
      </c>
      <c r="C108" s="341" t="e">
        <f t="shared" si="18"/>
        <v>#REF!</v>
      </c>
      <c r="D108" s="342" t="e">
        <f t="shared" si="19"/>
        <v>#REF!</v>
      </c>
      <c r="E108" s="146" t="e">
        <f t="shared" si="20"/>
        <v>#REF!</v>
      </c>
      <c r="F108" s="342">
        <f t="shared" si="9"/>
        <v>0.45311999999999997</v>
      </c>
      <c r="G108" s="337" t="e">
        <f>#REF!</f>
        <v>#REF!</v>
      </c>
      <c r="H108" s="343" t="e">
        <f t="shared" si="21"/>
        <v>#REF!</v>
      </c>
      <c r="I108" s="344" t="e">
        <f t="shared" si="10"/>
        <v>#REF!</v>
      </c>
      <c r="K108" s="332" t="e">
        <f t="shared" si="11"/>
        <v>#REF!</v>
      </c>
      <c r="L108" s="344" t="e">
        <f t="shared" si="12"/>
        <v>#REF!</v>
      </c>
      <c r="M108" s="345" t="e">
        <f t="shared" si="13"/>
        <v>#REF!</v>
      </c>
      <c r="N108" s="344" t="e">
        <f t="shared" si="14"/>
        <v>#REF!</v>
      </c>
      <c r="O108" s="346" t="e">
        <f t="shared" si="15"/>
        <v>#REF!</v>
      </c>
      <c r="P108" s="347" t="e">
        <f t="shared" si="16"/>
        <v>#REF!</v>
      </c>
      <c r="Q108" s="348" t="e">
        <f t="shared" si="17"/>
        <v>#REF!</v>
      </c>
    </row>
    <row r="109" spans="1:17" ht="14">
      <c r="A109" s="268" t="s">
        <v>368</v>
      </c>
      <c r="B109" s="340">
        <v>1018774</v>
      </c>
      <c r="C109" s="341" t="e">
        <f t="shared" si="18"/>
        <v>#REF!</v>
      </c>
      <c r="D109" s="342" t="e">
        <f t="shared" si="19"/>
        <v>#REF!</v>
      </c>
      <c r="E109" s="146" t="e">
        <f t="shared" si="20"/>
        <v>#REF!</v>
      </c>
      <c r="F109" s="342">
        <f t="shared" si="9"/>
        <v>0.45311999999999997</v>
      </c>
      <c r="G109" s="337" t="e">
        <f>#REF!</f>
        <v>#REF!</v>
      </c>
      <c r="H109" s="343" t="e">
        <f t="shared" si="21"/>
        <v>#REF!</v>
      </c>
      <c r="I109" s="344" t="e">
        <f t="shared" si="10"/>
        <v>#REF!</v>
      </c>
      <c r="K109" s="332" t="e">
        <f t="shared" si="11"/>
        <v>#REF!</v>
      </c>
      <c r="L109" s="344" t="e">
        <f t="shared" si="12"/>
        <v>#REF!</v>
      </c>
      <c r="M109" s="345" t="e">
        <f t="shared" si="13"/>
        <v>#REF!</v>
      </c>
      <c r="N109" s="344" t="e">
        <f t="shared" si="14"/>
        <v>#REF!</v>
      </c>
      <c r="O109" s="346" t="e">
        <f t="shared" si="15"/>
        <v>#REF!</v>
      </c>
      <c r="P109" s="347" t="e">
        <f t="shared" si="16"/>
        <v>#REF!</v>
      </c>
      <c r="Q109" s="348" t="e">
        <f t="shared" si="17"/>
        <v>#REF!</v>
      </c>
    </row>
    <row r="110" spans="1:17" ht="14">
      <c r="A110" s="268" t="s">
        <v>369</v>
      </c>
      <c r="B110" s="340">
        <v>352105</v>
      </c>
      <c r="C110" s="341" t="e">
        <f t="shared" si="18"/>
        <v>#REF!</v>
      </c>
      <c r="D110" s="342" t="e">
        <f t="shared" si="19"/>
        <v>#REF!</v>
      </c>
      <c r="E110" s="146" t="e">
        <f t="shared" si="20"/>
        <v>#REF!</v>
      </c>
      <c r="F110" s="342">
        <f t="shared" si="9"/>
        <v>0.45311999999999997</v>
      </c>
      <c r="G110" s="337" t="e">
        <f>#REF!</f>
        <v>#REF!</v>
      </c>
      <c r="H110" s="343" t="e">
        <f t="shared" si="21"/>
        <v>#REF!</v>
      </c>
      <c r="I110" s="344" t="e">
        <f t="shared" si="10"/>
        <v>#REF!</v>
      </c>
      <c r="K110" s="332" t="e">
        <f t="shared" si="11"/>
        <v>#REF!</v>
      </c>
      <c r="L110" s="344" t="e">
        <f t="shared" si="12"/>
        <v>#REF!</v>
      </c>
      <c r="M110" s="345" t="e">
        <f t="shared" si="13"/>
        <v>#REF!</v>
      </c>
      <c r="N110" s="344" t="e">
        <f t="shared" si="14"/>
        <v>#REF!</v>
      </c>
      <c r="O110" s="346" t="e">
        <f t="shared" si="15"/>
        <v>#REF!</v>
      </c>
      <c r="P110" s="347" t="e">
        <f t="shared" si="16"/>
        <v>#REF!</v>
      </c>
      <c r="Q110" s="349" t="e">
        <f t="shared" si="17"/>
        <v>#REF!</v>
      </c>
    </row>
    <row r="111" spans="1:17" ht="14">
      <c r="A111" s="350"/>
      <c r="B111" s="351">
        <f>SUM(B103:B110)</f>
        <v>31274505</v>
      </c>
      <c r="C111" s="352" t="e">
        <f>SUM(C103:C110)</f>
        <v>#REF!</v>
      </c>
      <c r="D111" s="353" t="e">
        <f>C111/B111*1000</f>
        <v>#REF!</v>
      </c>
      <c r="E111" s="354"/>
      <c r="F111" s="355"/>
      <c r="G111" s="354"/>
      <c r="H111" s="356" t="e">
        <f>SUM(H103:H110)</f>
        <v>#REF!</v>
      </c>
      <c r="I111" s="354" t="e">
        <f t="shared" si="10"/>
        <v>#REF!</v>
      </c>
      <c r="K111" s="357" t="e">
        <f>SUM(K103:K110)</f>
        <v>#REF!</v>
      </c>
      <c r="L111" s="354" t="e">
        <f t="shared" si="12"/>
        <v>#REF!</v>
      </c>
      <c r="M111" s="358" t="e">
        <f>SUM(M103:M110)</f>
        <v>#REF!</v>
      </c>
      <c r="N111" s="354" t="e">
        <f t="shared" si="14"/>
        <v>#REF!</v>
      </c>
      <c r="O111" s="359" t="e">
        <f>SUM(O103:O110)</f>
        <v>#REF!</v>
      </c>
      <c r="P111" s="359" t="e">
        <f>SUM(P103:P110)</f>
        <v>#REF!</v>
      </c>
      <c r="Q111" s="360" t="e">
        <f t="shared" si="17"/>
        <v>#REF!</v>
      </c>
    </row>
    <row r="112" spans="1:17" ht="16.5">
      <c r="A112" s="167"/>
      <c r="B112" s="361"/>
      <c r="C112" s="341"/>
      <c r="D112" s="145"/>
      <c r="E112" s="146"/>
      <c r="F112" s="168"/>
      <c r="G112" s="337"/>
      <c r="H112" s="362"/>
      <c r="K112" s="332"/>
      <c r="M112" s="339"/>
      <c r="O112" s="333"/>
      <c r="P112" s="334"/>
      <c r="Q112" s="335"/>
    </row>
    <row r="113" spans="1:17" ht="16.5">
      <c r="A113" s="336" t="s">
        <v>451</v>
      </c>
      <c r="B113" s="363"/>
      <c r="C113" s="341"/>
      <c r="D113" s="145"/>
      <c r="E113" s="146"/>
      <c r="F113" s="168"/>
      <c r="G113" s="337"/>
      <c r="H113" s="362"/>
      <c r="K113" s="332"/>
      <c r="M113" s="339"/>
      <c r="O113" s="333"/>
      <c r="P113" s="334"/>
      <c r="Q113" s="335"/>
    </row>
    <row r="114" spans="1:17" ht="14">
      <c r="A114" s="268" t="s">
        <v>362</v>
      </c>
      <c r="B114" s="340">
        <v>1924611</v>
      </c>
      <c r="C114" s="341" t="e">
        <f>B114*(D114/1000)</f>
        <v>#REF!</v>
      </c>
      <c r="D114" s="342" t="e">
        <f>C81</f>
        <v>#REF!</v>
      </c>
      <c r="E114" s="146" t="e">
        <f>G81</f>
        <v>#REF!</v>
      </c>
      <c r="F114" s="342">
        <f t="shared" ref="F114:F121" si="22">$C$94</f>
        <v>0.45311999999999997</v>
      </c>
      <c r="G114" s="337" t="e">
        <f>#REF!</f>
        <v>#REF!</v>
      </c>
      <c r="H114" s="343" t="e">
        <f t="shared" ref="H114:H121" si="23">C114*F114*(1-EXP(-0.03*(E114)))/0.03</f>
        <v>#REF!</v>
      </c>
      <c r="I114" s="344" t="e">
        <f t="shared" ref="I114:I122" si="24">H114/$B114*100000</f>
        <v>#REF!</v>
      </c>
      <c r="K114" s="332" t="e">
        <f t="shared" ref="K114:K121" si="25">C114*((0.1658*F114*EXP(0.03*G114))/(-0.07^2))*((EXP(-0.07*(E114+G114))*(-0.07*(E114+G114)-1))-(EXP(-0.07*(G114))*(-0.07*(G114)-1)))</f>
        <v>#REF!</v>
      </c>
      <c r="L114" s="344" t="e">
        <f t="shared" ref="L114:L122" si="26">K114/$B114*100000</f>
        <v>#REF!</v>
      </c>
      <c r="M114" s="339" t="e">
        <f t="shared" ref="M114:M121" si="27">C114*E114*F114</f>
        <v>#REF!</v>
      </c>
      <c r="N114" s="344" t="e">
        <f t="shared" ref="N114:N122" si="28">M114/$B114*100000</f>
        <v>#REF!</v>
      </c>
      <c r="O114" s="346" t="e">
        <f t="shared" ref="O114:O121" si="29">P114*F114</f>
        <v>#REF!</v>
      </c>
      <c r="P114" s="347" t="e">
        <f>(E81/1000)*B114</f>
        <v>#REF!</v>
      </c>
      <c r="Q114" s="348" t="e">
        <f t="shared" ref="Q114:Q122" si="30">P114/B114</f>
        <v>#REF!</v>
      </c>
    </row>
    <row r="115" spans="1:17" ht="14">
      <c r="A115" s="268" t="s">
        <v>363</v>
      </c>
      <c r="B115" s="340">
        <v>4329225</v>
      </c>
      <c r="C115" s="341" t="e">
        <f t="shared" ref="C115:C121" si="31">B115*(D115/1000)</f>
        <v>#REF!</v>
      </c>
      <c r="D115" s="342" t="e">
        <f t="shared" ref="D115:D121" si="32">C82</f>
        <v>#REF!</v>
      </c>
      <c r="E115" s="146" t="e">
        <f t="shared" ref="E115:E121" si="33">G82</f>
        <v>#REF!</v>
      </c>
      <c r="F115" s="342">
        <f t="shared" si="22"/>
        <v>0.45311999999999997</v>
      </c>
      <c r="G115" s="337" t="e">
        <f>#REF!</f>
        <v>#REF!</v>
      </c>
      <c r="H115" s="343" t="e">
        <f t="shared" si="23"/>
        <v>#REF!</v>
      </c>
      <c r="I115" s="344" t="e">
        <f t="shared" si="24"/>
        <v>#REF!</v>
      </c>
      <c r="K115" s="332" t="e">
        <f t="shared" si="25"/>
        <v>#REF!</v>
      </c>
      <c r="L115" s="344" t="e">
        <f t="shared" si="26"/>
        <v>#REF!</v>
      </c>
      <c r="M115" s="339" t="e">
        <f t="shared" si="27"/>
        <v>#REF!</v>
      </c>
      <c r="N115" s="344" t="e">
        <f t="shared" si="28"/>
        <v>#REF!</v>
      </c>
      <c r="O115" s="346" t="e">
        <f t="shared" si="29"/>
        <v>#REF!</v>
      </c>
      <c r="P115" s="347" t="e">
        <f t="shared" ref="P115:P121" si="34">(E82/1000)*B115</f>
        <v>#REF!</v>
      </c>
      <c r="Q115" s="348" t="e">
        <f t="shared" si="30"/>
        <v>#REF!</v>
      </c>
    </row>
    <row r="116" spans="1:17" ht="14">
      <c r="A116" s="268" t="s">
        <v>364</v>
      </c>
      <c r="B116" s="340">
        <v>7314710</v>
      </c>
      <c r="C116" s="341" t="e">
        <f t="shared" si="31"/>
        <v>#REF!</v>
      </c>
      <c r="D116" s="342" t="e">
        <f t="shared" si="32"/>
        <v>#REF!</v>
      </c>
      <c r="E116" s="146" t="e">
        <f t="shared" si="33"/>
        <v>#REF!</v>
      </c>
      <c r="F116" s="342">
        <f t="shared" si="22"/>
        <v>0.45311999999999997</v>
      </c>
      <c r="G116" s="337" t="e">
        <f>#REF!</f>
        <v>#REF!</v>
      </c>
      <c r="H116" s="343" t="e">
        <f t="shared" si="23"/>
        <v>#REF!</v>
      </c>
      <c r="I116" s="344" t="e">
        <f t="shared" si="24"/>
        <v>#REF!</v>
      </c>
      <c r="K116" s="332" t="e">
        <f t="shared" si="25"/>
        <v>#REF!</v>
      </c>
      <c r="L116" s="344" t="e">
        <f t="shared" si="26"/>
        <v>#REF!</v>
      </c>
      <c r="M116" s="339" t="e">
        <f t="shared" si="27"/>
        <v>#REF!</v>
      </c>
      <c r="N116" s="344" t="e">
        <f t="shared" si="28"/>
        <v>#REF!</v>
      </c>
      <c r="O116" s="346" t="e">
        <f t="shared" si="29"/>
        <v>#REF!</v>
      </c>
      <c r="P116" s="347" t="e">
        <f t="shared" si="34"/>
        <v>#REF!</v>
      </c>
      <c r="Q116" s="348" t="e">
        <f t="shared" si="30"/>
        <v>#REF!</v>
      </c>
    </row>
    <row r="117" spans="1:17" ht="14">
      <c r="A117" s="268" t="s">
        <v>365</v>
      </c>
      <c r="B117" s="340">
        <v>8325395</v>
      </c>
      <c r="C117" s="341" t="e">
        <f t="shared" si="31"/>
        <v>#REF!</v>
      </c>
      <c r="D117" s="342" t="e">
        <f t="shared" si="32"/>
        <v>#REF!</v>
      </c>
      <c r="E117" s="146" t="e">
        <f t="shared" si="33"/>
        <v>#REF!</v>
      </c>
      <c r="F117" s="342">
        <f t="shared" si="22"/>
        <v>0.45311999999999997</v>
      </c>
      <c r="G117" s="337" t="e">
        <f>#REF!</f>
        <v>#REF!</v>
      </c>
      <c r="H117" s="343" t="e">
        <f t="shared" si="23"/>
        <v>#REF!</v>
      </c>
      <c r="I117" s="344" t="e">
        <f t="shared" si="24"/>
        <v>#REF!</v>
      </c>
      <c r="K117" s="332" t="e">
        <f t="shared" si="25"/>
        <v>#REF!</v>
      </c>
      <c r="L117" s="344" t="e">
        <f t="shared" si="26"/>
        <v>#REF!</v>
      </c>
      <c r="M117" s="339" t="e">
        <f t="shared" si="27"/>
        <v>#REF!</v>
      </c>
      <c r="N117" s="344" t="e">
        <f t="shared" si="28"/>
        <v>#REF!</v>
      </c>
      <c r="O117" s="346" t="e">
        <f t="shared" si="29"/>
        <v>#REF!</v>
      </c>
      <c r="P117" s="347" t="e">
        <f t="shared" si="34"/>
        <v>#REF!</v>
      </c>
      <c r="Q117" s="348" t="e">
        <f t="shared" si="30"/>
        <v>#REF!</v>
      </c>
    </row>
    <row r="118" spans="1:17" ht="14">
      <c r="A118" s="268" t="s">
        <v>366</v>
      </c>
      <c r="B118" s="340">
        <v>6311710</v>
      </c>
      <c r="C118" s="341" t="e">
        <f t="shared" si="31"/>
        <v>#REF!</v>
      </c>
      <c r="D118" s="342" t="e">
        <f t="shared" si="32"/>
        <v>#REF!</v>
      </c>
      <c r="E118" s="146" t="e">
        <f t="shared" si="33"/>
        <v>#REF!</v>
      </c>
      <c r="F118" s="342">
        <f t="shared" si="22"/>
        <v>0.45311999999999997</v>
      </c>
      <c r="G118" s="337" t="e">
        <f>#REF!</f>
        <v>#REF!</v>
      </c>
      <c r="H118" s="343" t="e">
        <f t="shared" si="23"/>
        <v>#REF!</v>
      </c>
      <c r="I118" s="344" t="e">
        <f t="shared" si="24"/>
        <v>#REF!</v>
      </c>
      <c r="K118" s="332" t="e">
        <f t="shared" si="25"/>
        <v>#REF!</v>
      </c>
      <c r="L118" s="344" t="e">
        <f t="shared" si="26"/>
        <v>#REF!</v>
      </c>
      <c r="M118" s="339" t="e">
        <f t="shared" si="27"/>
        <v>#REF!</v>
      </c>
      <c r="N118" s="344" t="e">
        <f t="shared" si="28"/>
        <v>#REF!</v>
      </c>
      <c r="O118" s="346" t="e">
        <f t="shared" si="29"/>
        <v>#REF!</v>
      </c>
      <c r="P118" s="347" t="e">
        <f t="shared" si="34"/>
        <v>#REF!</v>
      </c>
      <c r="Q118" s="348" t="e">
        <f t="shared" si="30"/>
        <v>#REF!</v>
      </c>
    </row>
    <row r="119" spans="1:17" ht="14">
      <c r="A119" s="268" t="s">
        <v>367</v>
      </c>
      <c r="B119" s="340">
        <v>2099589</v>
      </c>
      <c r="C119" s="341" t="e">
        <f t="shared" si="31"/>
        <v>#REF!</v>
      </c>
      <c r="D119" s="342" t="e">
        <f t="shared" si="32"/>
        <v>#REF!</v>
      </c>
      <c r="E119" s="146" t="e">
        <f t="shared" si="33"/>
        <v>#REF!</v>
      </c>
      <c r="F119" s="342">
        <f t="shared" si="22"/>
        <v>0.45311999999999997</v>
      </c>
      <c r="G119" s="337" t="e">
        <f>#REF!</f>
        <v>#REF!</v>
      </c>
      <c r="H119" s="343" t="e">
        <f t="shared" si="23"/>
        <v>#REF!</v>
      </c>
      <c r="I119" s="344" t="e">
        <f t="shared" si="24"/>
        <v>#REF!</v>
      </c>
      <c r="K119" s="332" t="e">
        <f t="shared" si="25"/>
        <v>#REF!</v>
      </c>
      <c r="L119" s="344" t="e">
        <f t="shared" si="26"/>
        <v>#REF!</v>
      </c>
      <c r="M119" s="339" t="e">
        <f t="shared" si="27"/>
        <v>#REF!</v>
      </c>
      <c r="N119" s="344" t="e">
        <f t="shared" si="28"/>
        <v>#REF!</v>
      </c>
      <c r="O119" s="346" t="e">
        <f t="shared" si="29"/>
        <v>#REF!</v>
      </c>
      <c r="P119" s="347" t="e">
        <f t="shared" si="34"/>
        <v>#REF!</v>
      </c>
      <c r="Q119" s="348" t="e">
        <f t="shared" si="30"/>
        <v>#REF!</v>
      </c>
    </row>
    <row r="120" spans="1:17" ht="14">
      <c r="A120" s="268" t="s">
        <v>368</v>
      </c>
      <c r="B120" s="340">
        <v>1330252</v>
      </c>
      <c r="C120" s="341" t="e">
        <f t="shared" si="31"/>
        <v>#REF!</v>
      </c>
      <c r="D120" s="342" t="e">
        <f t="shared" si="32"/>
        <v>#REF!</v>
      </c>
      <c r="E120" s="146" t="e">
        <f t="shared" si="33"/>
        <v>#REF!</v>
      </c>
      <c r="F120" s="342">
        <f t="shared" si="22"/>
        <v>0.45311999999999997</v>
      </c>
      <c r="G120" s="337" t="e">
        <f>#REF!</f>
        <v>#REF!</v>
      </c>
      <c r="H120" s="343" t="e">
        <f t="shared" si="23"/>
        <v>#REF!</v>
      </c>
      <c r="I120" s="344" t="e">
        <f t="shared" si="24"/>
        <v>#REF!</v>
      </c>
      <c r="K120" s="332" t="e">
        <f t="shared" si="25"/>
        <v>#REF!</v>
      </c>
      <c r="L120" s="344" t="e">
        <f t="shared" si="26"/>
        <v>#REF!</v>
      </c>
      <c r="M120" s="339" t="e">
        <f t="shared" si="27"/>
        <v>#REF!</v>
      </c>
      <c r="N120" s="344" t="e">
        <f t="shared" si="28"/>
        <v>#REF!</v>
      </c>
      <c r="O120" s="346" t="e">
        <f t="shared" si="29"/>
        <v>#REF!</v>
      </c>
      <c r="P120" s="347" t="e">
        <f t="shared" si="34"/>
        <v>#REF!</v>
      </c>
      <c r="Q120" s="348" t="e">
        <f t="shared" si="30"/>
        <v>#REF!</v>
      </c>
    </row>
    <row r="121" spans="1:17" ht="14">
      <c r="A121" s="268" t="s">
        <v>369</v>
      </c>
      <c r="B121" s="340">
        <v>547442</v>
      </c>
      <c r="C121" s="341" t="e">
        <f t="shared" si="31"/>
        <v>#REF!</v>
      </c>
      <c r="D121" s="342" t="e">
        <f t="shared" si="32"/>
        <v>#REF!</v>
      </c>
      <c r="E121" s="146" t="e">
        <f t="shared" si="33"/>
        <v>#REF!</v>
      </c>
      <c r="F121" s="342">
        <f t="shared" si="22"/>
        <v>0.45311999999999997</v>
      </c>
      <c r="G121" s="337" t="e">
        <f>#REF!</f>
        <v>#REF!</v>
      </c>
      <c r="H121" s="343" t="e">
        <f t="shared" si="23"/>
        <v>#REF!</v>
      </c>
      <c r="I121" s="344" t="e">
        <f t="shared" si="24"/>
        <v>#REF!</v>
      </c>
      <c r="K121" s="332" t="e">
        <f t="shared" si="25"/>
        <v>#REF!</v>
      </c>
      <c r="L121" s="344" t="e">
        <f t="shared" si="26"/>
        <v>#REF!</v>
      </c>
      <c r="M121" s="339" t="e">
        <f t="shared" si="27"/>
        <v>#REF!</v>
      </c>
      <c r="N121" s="344" t="e">
        <f t="shared" si="28"/>
        <v>#REF!</v>
      </c>
      <c r="O121" s="346" t="e">
        <f t="shared" si="29"/>
        <v>#REF!</v>
      </c>
      <c r="P121" s="347" t="e">
        <f t="shared" si="34"/>
        <v>#REF!</v>
      </c>
      <c r="Q121" s="348" t="e">
        <f t="shared" si="30"/>
        <v>#REF!</v>
      </c>
    </row>
    <row r="122" spans="1:17" ht="14">
      <c r="A122" s="350"/>
      <c r="B122" s="351">
        <f>SUM(B114:B121)</f>
        <v>32182934</v>
      </c>
      <c r="C122" s="352" t="e">
        <f>SUM(C114:C121)</f>
        <v>#REF!</v>
      </c>
      <c r="D122" s="364" t="e">
        <f>C122/B122*1000</f>
        <v>#REF!</v>
      </c>
      <c r="E122" s="354"/>
      <c r="F122" s="355"/>
      <c r="G122" s="365"/>
      <c r="H122" s="356" t="e">
        <f>SUM(H114:H121)</f>
        <v>#REF!</v>
      </c>
      <c r="I122" s="354" t="e">
        <f t="shared" si="24"/>
        <v>#REF!</v>
      </c>
      <c r="K122" s="357" t="e">
        <f>SUM(K114:K121)</f>
        <v>#REF!</v>
      </c>
      <c r="L122" s="354" t="e">
        <f t="shared" si="26"/>
        <v>#REF!</v>
      </c>
      <c r="M122" s="366" t="e">
        <f>SUM(M114:M121)</f>
        <v>#REF!</v>
      </c>
      <c r="N122" s="354" t="e">
        <f t="shared" si="28"/>
        <v>#REF!</v>
      </c>
      <c r="O122" s="359" t="e">
        <f>SUM(O114:O121)</f>
        <v>#REF!</v>
      </c>
      <c r="P122" s="359" t="e">
        <f>SUM(P114:P121)</f>
        <v>#REF!</v>
      </c>
      <c r="Q122" s="360" t="e">
        <f t="shared" si="30"/>
        <v>#REF!</v>
      </c>
    </row>
    <row r="125" spans="1:17" ht="13">
      <c r="A125" s="167" t="s">
        <v>407</v>
      </c>
      <c r="B125" s="316" t="s">
        <v>500</v>
      </c>
      <c r="D125" s="317" t="s">
        <v>500</v>
      </c>
      <c r="F125" s="312" t="s">
        <v>500</v>
      </c>
    </row>
    <row r="126" spans="1:17" ht="13">
      <c r="A126" s="320"/>
      <c r="B126" s="367" t="s">
        <v>508</v>
      </c>
      <c r="C126" s="202"/>
      <c r="D126" s="368" t="s">
        <v>509</v>
      </c>
      <c r="E126" s="202"/>
      <c r="F126" s="321" t="s">
        <v>510</v>
      </c>
    </row>
    <row r="127" spans="1:17" ht="13">
      <c r="B127" s="369"/>
      <c r="C127" s="198"/>
      <c r="D127" s="370"/>
      <c r="E127" s="198"/>
    </row>
    <row r="128" spans="1:17" ht="13">
      <c r="A128" s="336" t="s">
        <v>450</v>
      </c>
      <c r="B128" s="369"/>
      <c r="C128" s="198"/>
      <c r="D128" s="370"/>
      <c r="E128" s="198"/>
    </row>
    <row r="129" spans="1:8">
      <c r="A129" s="268" t="s">
        <v>362</v>
      </c>
      <c r="B129" s="371" t="e">
        <f>H103</f>
        <v>#REF!</v>
      </c>
      <c r="C129" s="372"/>
      <c r="D129" s="373" t="e">
        <f t="shared" ref="D129:D137" si="35">K103</f>
        <v>#REF!</v>
      </c>
      <c r="E129" s="372"/>
      <c r="F129" s="345" t="e">
        <f t="shared" ref="F129:F137" si="36">M103</f>
        <v>#REF!</v>
      </c>
    </row>
    <row r="130" spans="1:8">
      <c r="A130" s="268" t="s">
        <v>363</v>
      </c>
      <c r="B130" s="371" t="e">
        <f t="shared" ref="B130:B136" si="37">H104</f>
        <v>#REF!</v>
      </c>
      <c r="C130" s="372"/>
      <c r="D130" s="373" t="e">
        <f t="shared" si="35"/>
        <v>#REF!</v>
      </c>
      <c r="E130" s="372"/>
      <c r="F130" s="345" t="e">
        <f t="shared" si="36"/>
        <v>#REF!</v>
      </c>
    </row>
    <row r="131" spans="1:8">
      <c r="A131" s="268" t="s">
        <v>364</v>
      </c>
      <c r="B131" s="371" t="e">
        <f t="shared" si="37"/>
        <v>#REF!</v>
      </c>
      <c r="C131" s="372"/>
      <c r="D131" s="373" t="e">
        <f t="shared" si="35"/>
        <v>#REF!</v>
      </c>
      <c r="E131" s="372"/>
      <c r="F131" s="345" t="e">
        <f t="shared" si="36"/>
        <v>#REF!</v>
      </c>
    </row>
    <row r="132" spans="1:8">
      <c r="A132" s="268" t="s">
        <v>365</v>
      </c>
      <c r="B132" s="371" t="e">
        <f t="shared" si="37"/>
        <v>#REF!</v>
      </c>
      <c r="C132" s="372"/>
      <c r="D132" s="373" t="e">
        <f t="shared" si="35"/>
        <v>#REF!</v>
      </c>
      <c r="E132" s="372"/>
      <c r="F132" s="345" t="e">
        <f t="shared" si="36"/>
        <v>#REF!</v>
      </c>
    </row>
    <row r="133" spans="1:8">
      <c r="A133" s="268" t="s">
        <v>366</v>
      </c>
      <c r="B133" s="371" t="e">
        <f t="shared" si="37"/>
        <v>#REF!</v>
      </c>
      <c r="C133" s="372"/>
      <c r="D133" s="373" t="e">
        <f t="shared" si="35"/>
        <v>#REF!</v>
      </c>
      <c r="E133" s="372"/>
      <c r="F133" s="345" t="e">
        <f t="shared" si="36"/>
        <v>#REF!</v>
      </c>
    </row>
    <row r="134" spans="1:8">
      <c r="A134" s="268" t="s">
        <v>367</v>
      </c>
      <c r="B134" s="371" t="e">
        <f t="shared" si="37"/>
        <v>#REF!</v>
      </c>
      <c r="C134" s="372"/>
      <c r="D134" s="373" t="e">
        <f t="shared" si="35"/>
        <v>#REF!</v>
      </c>
      <c r="E134" s="372"/>
      <c r="F134" s="345" t="e">
        <f t="shared" si="36"/>
        <v>#REF!</v>
      </c>
    </row>
    <row r="135" spans="1:8">
      <c r="A135" s="268" t="s">
        <v>368</v>
      </c>
      <c r="B135" s="371" t="e">
        <f t="shared" si="37"/>
        <v>#REF!</v>
      </c>
      <c r="C135" s="372"/>
      <c r="D135" s="373" t="e">
        <f t="shared" si="35"/>
        <v>#REF!</v>
      </c>
      <c r="E135" s="372"/>
      <c r="F135" s="345" t="e">
        <f t="shared" si="36"/>
        <v>#REF!</v>
      </c>
    </row>
    <row r="136" spans="1:8">
      <c r="A136" s="268" t="s">
        <v>369</v>
      </c>
      <c r="B136" s="371" t="e">
        <f t="shared" si="37"/>
        <v>#REF!</v>
      </c>
      <c r="C136" s="372"/>
      <c r="D136" s="373" t="e">
        <f t="shared" si="35"/>
        <v>#REF!</v>
      </c>
      <c r="E136" s="372"/>
      <c r="F136" s="345" t="e">
        <f t="shared" si="36"/>
        <v>#REF!</v>
      </c>
    </row>
    <row r="137" spans="1:8" ht="14">
      <c r="A137" s="350"/>
      <c r="B137" s="374" t="e">
        <f>H111</f>
        <v>#REF!</v>
      </c>
      <c r="C137" s="375"/>
      <c r="D137" s="376" t="e">
        <f t="shared" si="35"/>
        <v>#REF!</v>
      </c>
      <c r="E137" s="375"/>
      <c r="F137" s="375" t="e">
        <f t="shared" si="36"/>
        <v>#REF!</v>
      </c>
      <c r="H137" s="377"/>
    </row>
    <row r="138" spans="1:8" ht="13">
      <c r="A138" s="167"/>
      <c r="B138" s="371"/>
      <c r="C138" s="372"/>
      <c r="D138" s="373"/>
      <c r="E138" s="372"/>
      <c r="F138" s="345"/>
      <c r="H138" s="152"/>
    </row>
    <row r="139" spans="1:8" ht="13">
      <c r="A139" s="336" t="s">
        <v>451</v>
      </c>
      <c r="B139" s="371"/>
      <c r="C139" s="372"/>
      <c r="D139" s="373"/>
      <c r="E139" s="372"/>
      <c r="F139" s="345"/>
      <c r="H139" s="152"/>
    </row>
    <row r="140" spans="1:8">
      <c r="A140" s="268" t="s">
        <v>362</v>
      </c>
      <c r="B140" s="371" t="e">
        <f>H114</f>
        <v>#REF!</v>
      </c>
      <c r="C140" s="372"/>
      <c r="D140" s="373" t="e">
        <f t="shared" ref="D140:D148" si="38">K114</f>
        <v>#REF!</v>
      </c>
      <c r="E140" s="372"/>
      <c r="F140" s="345" t="e">
        <f t="shared" ref="F140:F148" si="39">M114</f>
        <v>#REF!</v>
      </c>
      <c r="H140" s="152"/>
    </row>
    <row r="141" spans="1:8">
      <c r="A141" s="268" t="s">
        <v>363</v>
      </c>
      <c r="B141" s="371" t="e">
        <f t="shared" ref="B141:B148" si="40">H115</f>
        <v>#REF!</v>
      </c>
      <c r="C141" s="372"/>
      <c r="D141" s="373" t="e">
        <f t="shared" si="38"/>
        <v>#REF!</v>
      </c>
      <c r="E141" s="372"/>
      <c r="F141" s="345" t="e">
        <f t="shared" si="39"/>
        <v>#REF!</v>
      </c>
      <c r="H141" s="152"/>
    </row>
    <row r="142" spans="1:8">
      <c r="A142" s="268" t="s">
        <v>364</v>
      </c>
      <c r="B142" s="371" t="e">
        <f t="shared" si="40"/>
        <v>#REF!</v>
      </c>
      <c r="C142" s="372"/>
      <c r="D142" s="373" t="e">
        <f t="shared" si="38"/>
        <v>#REF!</v>
      </c>
      <c r="E142" s="372"/>
      <c r="F142" s="345" t="e">
        <f t="shared" si="39"/>
        <v>#REF!</v>
      </c>
      <c r="H142" s="152"/>
    </row>
    <row r="143" spans="1:8">
      <c r="A143" s="268" t="s">
        <v>365</v>
      </c>
      <c r="B143" s="371" t="e">
        <f t="shared" si="40"/>
        <v>#REF!</v>
      </c>
      <c r="C143" s="372"/>
      <c r="D143" s="373" t="e">
        <f t="shared" si="38"/>
        <v>#REF!</v>
      </c>
      <c r="E143" s="372"/>
      <c r="F143" s="345" t="e">
        <f t="shared" si="39"/>
        <v>#REF!</v>
      </c>
      <c r="H143" s="152"/>
    </row>
    <row r="144" spans="1:8">
      <c r="A144" s="268" t="s">
        <v>366</v>
      </c>
      <c r="B144" s="371" t="e">
        <f t="shared" si="40"/>
        <v>#REF!</v>
      </c>
      <c r="C144" s="372"/>
      <c r="D144" s="373" t="e">
        <f t="shared" si="38"/>
        <v>#REF!</v>
      </c>
      <c r="E144" s="372"/>
      <c r="F144" s="345" t="e">
        <f t="shared" si="39"/>
        <v>#REF!</v>
      </c>
      <c r="H144" s="152"/>
    </row>
    <row r="145" spans="1:8">
      <c r="A145" s="268" t="s">
        <v>367</v>
      </c>
      <c r="B145" s="371" t="e">
        <f t="shared" si="40"/>
        <v>#REF!</v>
      </c>
      <c r="C145" s="372"/>
      <c r="D145" s="373" t="e">
        <f t="shared" si="38"/>
        <v>#REF!</v>
      </c>
      <c r="E145" s="372"/>
      <c r="F145" s="345" t="e">
        <f t="shared" si="39"/>
        <v>#REF!</v>
      </c>
      <c r="H145" s="152"/>
    </row>
    <row r="146" spans="1:8">
      <c r="A146" s="268" t="s">
        <v>368</v>
      </c>
      <c r="B146" s="371" t="e">
        <f t="shared" si="40"/>
        <v>#REF!</v>
      </c>
      <c r="C146" s="372"/>
      <c r="D146" s="373" t="e">
        <f t="shared" si="38"/>
        <v>#REF!</v>
      </c>
      <c r="E146" s="372"/>
      <c r="F146" s="345" t="e">
        <f t="shared" si="39"/>
        <v>#REF!</v>
      </c>
      <c r="H146" s="152"/>
    </row>
    <row r="147" spans="1:8">
      <c r="A147" s="268" t="s">
        <v>369</v>
      </c>
      <c r="B147" s="371" t="e">
        <f t="shared" si="40"/>
        <v>#REF!</v>
      </c>
      <c r="C147" s="372"/>
      <c r="D147" s="373" t="e">
        <f t="shared" si="38"/>
        <v>#REF!</v>
      </c>
      <c r="E147" s="372"/>
      <c r="F147" s="345" t="e">
        <f t="shared" si="39"/>
        <v>#REF!</v>
      </c>
      <c r="H147" s="152"/>
    </row>
    <row r="148" spans="1:8" ht="14">
      <c r="A148" s="350"/>
      <c r="B148" s="374" t="e">
        <f t="shared" si="40"/>
        <v>#REF!</v>
      </c>
      <c r="C148" s="375"/>
      <c r="D148" s="376" t="e">
        <f t="shared" si="38"/>
        <v>#REF!</v>
      </c>
      <c r="E148" s="375"/>
      <c r="F148" s="375" t="e">
        <f t="shared" si="39"/>
        <v>#REF!</v>
      </c>
      <c r="H148" s="377"/>
    </row>
    <row r="149" spans="1:8">
      <c r="F149" s="339"/>
      <c r="H149" s="152"/>
    </row>
    <row r="151" spans="1:8">
      <c r="B151" s="378"/>
      <c r="H151" s="378"/>
    </row>
  </sheetData>
  <mergeCells count="7">
    <mergeCell ref="D8:J8"/>
    <mergeCell ref="D9:J9"/>
    <mergeCell ref="G10:J10"/>
    <mergeCell ref="B78:C79"/>
    <mergeCell ref="D78:E79"/>
    <mergeCell ref="F78:G79"/>
    <mergeCell ref="H78:I79"/>
  </mergeCells>
  <pageMargins left="0.75" right="0.75" top="1" bottom="1" header="0.5" footer="0.5"/>
  <pageSetup paperSize="9" scale="50" orientation="portrait" r:id="rId1"/>
  <headerFooter alignWithMargins="0"/>
  <rowBreaks count="1" manualBreakCount="1">
    <brk id="96" max="16383" man="1"/>
  </rowBreaks>
  <colBreaks count="1" manualBreakCount="1">
    <brk id="17" max="1048575"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f69a366-043f-40c5-bdb2-b19314d0ab9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E10D341103A8498589D0160A82D512" ma:contentTypeVersion="7" ma:contentTypeDescription="Create a new document." ma:contentTypeScope="" ma:versionID="dd47ac05aa365d16a43a52c4738cb4c7">
  <xsd:schema xmlns:xsd="http://www.w3.org/2001/XMLSchema" xmlns:xs="http://www.w3.org/2001/XMLSchema" xmlns:p="http://schemas.microsoft.com/office/2006/metadata/properties" xmlns:ns3="1f69a366-043f-40c5-bdb2-b19314d0ab9f" xmlns:ns4="2841e4bb-35d9-44b7-8b1f-e02c98c1d732" targetNamespace="http://schemas.microsoft.com/office/2006/metadata/properties" ma:root="true" ma:fieldsID="d6614a36f6b2bc2ea286a674610bbb04" ns3:_="" ns4:_="">
    <xsd:import namespace="1f69a366-043f-40c5-bdb2-b19314d0ab9f"/>
    <xsd:import namespace="2841e4bb-35d9-44b7-8b1f-e02c98c1d732"/>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69a366-043f-40c5-bdb2-b19314d0ab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41e4bb-35d9-44b7-8b1f-e02c98c1d7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24B17C-7814-44E2-B6F5-BF6C60EF9CAE}">
  <ds:schemaRefs>
    <ds:schemaRef ds:uri="http://schemas.microsoft.com/office/2006/metadata/properties"/>
    <ds:schemaRef ds:uri="http://schemas.microsoft.com/office/infopath/2007/PartnerControls"/>
    <ds:schemaRef ds:uri="1f69a366-043f-40c5-bdb2-b19314d0ab9f"/>
  </ds:schemaRefs>
</ds:datastoreItem>
</file>

<file path=customXml/itemProps2.xml><?xml version="1.0" encoding="utf-8"?>
<ds:datastoreItem xmlns:ds="http://schemas.openxmlformats.org/officeDocument/2006/customXml" ds:itemID="{18BFE28C-E378-433E-A39B-8A6C10950387}">
  <ds:schemaRefs>
    <ds:schemaRef ds:uri="http://schemas.microsoft.com/sharepoint/v3/contenttype/forms"/>
  </ds:schemaRefs>
</ds:datastoreItem>
</file>

<file path=customXml/itemProps3.xml><?xml version="1.0" encoding="utf-8"?>
<ds:datastoreItem xmlns:ds="http://schemas.openxmlformats.org/officeDocument/2006/customXml" ds:itemID="{A5CCD870-1AB9-43C2-B743-1DC58A766F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69a366-043f-40c5-bdb2-b19314d0ab9f"/>
    <ds:schemaRef ds:uri="2841e4bb-35d9-44b7-8b1f-e02c98c1d7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LitReview Summary</vt:lpstr>
      <vt:lpstr>LitReview Select</vt:lpstr>
      <vt:lpstr>Extraction Form</vt:lpstr>
      <vt:lpstr>GBD</vt:lpstr>
      <vt:lpstr>TBD</vt:lpstr>
      <vt:lpstr>YLD_cal</vt:lpstr>
      <vt:lpstr>IPOP_K4</vt:lpstr>
      <vt:lpstr>YLD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kullatida rajsiri</dc:creator>
  <cp:keywords/>
  <dc:description/>
  <cp:lastModifiedBy>kullatida rajsiri</cp:lastModifiedBy>
  <cp:revision/>
  <dcterms:created xsi:type="dcterms:W3CDTF">2023-09-25T07:15:07Z</dcterms:created>
  <dcterms:modified xsi:type="dcterms:W3CDTF">2024-08-19T07:35:27Z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0x0101006DE10D341103A8498589D0160A82D512</vt:lpwstr>
  </property>
</Properties>
</file>