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bodym\Desktop\"/>
    </mc:Choice>
  </mc:AlternateContent>
  <xr:revisionPtr revIDLastSave="0" documentId="8_{1C12620D-E153-4203-B500-D928FE435BC4}" xr6:coauthVersionLast="47" xr6:coauthVersionMax="47" xr10:uidLastSave="{00000000-0000-0000-0000-000000000000}"/>
  <bookViews>
    <workbookView xWindow="-28920" yWindow="-120" windowWidth="29040" windowHeight="15720" tabRatio="879" xr2:uid="{CC81B58F-FE77-442C-A1E5-6303AE9B32FB}"/>
  </bookViews>
  <sheets>
    <sheet name="Q1 Bonds" sheetId="1" r:id="rId1"/>
    <sheet name="Q2 Bonds" sheetId="2" r:id="rId2"/>
    <sheet name="Q3 Bond" sheetId="3" r:id="rId3"/>
    <sheet name="Q4 Stocks" sheetId="4" r:id="rId4"/>
    <sheet name="Q5 Stock" sheetId="5" r:id="rId5"/>
    <sheet name="Q6 Options" sheetId="6" r:id="rId6"/>
    <sheet name="Q7 Options" sheetId="8" r:id="rId7"/>
    <sheet name="Q7 RM" sheetId="7" r:id="rId8"/>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4" i="5" l="1"/>
  <c r="C28" i="4" l="1"/>
  <c r="D24" i="7" l="1"/>
  <c r="D23" i="7"/>
  <c r="D22" i="7"/>
  <c r="D21" i="7"/>
  <c r="D20" i="7"/>
  <c r="E32" i="7"/>
  <c r="D32" i="7"/>
  <c r="E36" i="7" l="1"/>
  <c r="D36" i="7"/>
  <c r="D35" i="7"/>
  <c r="E35" i="7"/>
  <c r="E34" i="7"/>
  <c r="D33" i="7"/>
  <c r="D37" i="7" s="1"/>
  <c r="D34" i="7"/>
  <c r="E33" i="7"/>
  <c r="E37" i="7" l="1"/>
  <c r="E46" i="8"/>
  <c r="D46" i="8"/>
  <c r="D45" i="8"/>
  <c r="E44" i="8"/>
  <c r="E41" i="8"/>
  <c r="D40" i="8"/>
  <c r="D36" i="8"/>
  <c r="E32" i="8"/>
  <c r="D32" i="8"/>
  <c r="D42" i="8" s="1"/>
  <c r="C32" i="8"/>
  <c r="E31" i="8"/>
  <c r="D31" i="6"/>
  <c r="D27" i="6"/>
  <c r="D37" i="8" l="1"/>
  <c r="D33" i="8"/>
  <c r="C27" i="5"/>
  <c r="C31" i="4"/>
  <c r="C25" i="4"/>
  <c r="J34" i="3" l="1"/>
  <c r="I34" i="3"/>
  <c r="H34" i="3"/>
  <c r="F34" i="3"/>
  <c r="C33" i="3"/>
  <c r="C29" i="3"/>
  <c r="J28" i="3"/>
  <c r="I28" i="3"/>
  <c r="H28" i="3"/>
  <c r="F28" i="3"/>
  <c r="C26" i="3"/>
  <c r="C29" i="2"/>
  <c r="C26" i="2"/>
  <c r="H37" i="1"/>
  <c r="J36" i="1"/>
  <c r="I36" i="1"/>
  <c r="G36" i="1"/>
  <c r="F36" i="1"/>
  <c r="C35" i="1"/>
  <c r="H33" i="1"/>
  <c r="J32" i="1"/>
  <c r="I32" i="1"/>
  <c r="G32" i="1"/>
  <c r="F32" i="1"/>
  <c r="C31" i="1"/>
  <c r="C28" i="1"/>
  <c r="G29" i="3" l="1"/>
  <c r="G35" i="3"/>
  <c r="G36" i="3" s="1"/>
  <c r="E36" i="1"/>
  <c r="C36" i="1"/>
</calcChain>
</file>

<file path=xl/sharedStrings.xml><?xml version="1.0" encoding="utf-8"?>
<sst xmlns="http://schemas.openxmlformats.org/spreadsheetml/2006/main" count="273" uniqueCount="132">
  <si>
    <t>Brealey 9e Pr 6-5</t>
  </si>
  <si>
    <t xml:space="preserve"> </t>
  </si>
  <si>
    <t>Connect static version:</t>
  </si>
  <si>
    <t>A General Power bond with a face value of $1,000  carries a coupon rate of 8%, has 9 years until maturity, and sells at a yield to maturity of 7%. (Assume annual interest payments.)</t>
  </si>
  <si>
    <r>
      <rPr>
        <b/>
        <sz val="11"/>
        <color theme="1"/>
        <rFont val="Calibri"/>
        <family val="2"/>
        <scheme val="minor"/>
      </rPr>
      <t xml:space="preserve">a. </t>
    </r>
    <r>
      <rPr>
        <sz val="11"/>
        <color theme="1"/>
        <rFont val="Calibri"/>
        <family val="2"/>
        <scheme val="minor"/>
      </rPr>
      <t>What interest payments do bondholders receive each year?</t>
    </r>
  </si>
  <si>
    <r>
      <t xml:space="preserve">b. </t>
    </r>
    <r>
      <rPr>
        <sz val="11"/>
        <color theme="1"/>
        <rFont val="Calibri"/>
        <family val="2"/>
        <scheme val="minor"/>
      </rPr>
      <t>At what price does the bond sell?</t>
    </r>
  </si>
  <si>
    <r>
      <rPr>
        <b/>
        <sz val="11"/>
        <color theme="1"/>
        <rFont val="Calibri"/>
        <family val="2"/>
        <scheme val="minor"/>
      </rPr>
      <t>c</t>
    </r>
    <r>
      <rPr>
        <sz val="11"/>
        <color theme="1"/>
        <rFont val="Calibri"/>
        <family val="2"/>
        <scheme val="minor"/>
      </rPr>
      <t xml:space="preserve">. What will happen to the bond price if the yield to maturity falls to 6%? </t>
    </r>
  </si>
  <si>
    <r>
      <rPr>
        <b/>
        <sz val="11"/>
        <color rgb="FF000000"/>
        <rFont val="Calibri"/>
        <family val="2"/>
        <scheme val="minor"/>
      </rPr>
      <t xml:space="preserve">d. </t>
    </r>
    <r>
      <rPr>
        <sz val="11"/>
        <color rgb="FF000000"/>
        <rFont val="Calibri"/>
        <family val="2"/>
        <scheme val="minor"/>
      </rPr>
      <t>If the yield to maturity falls to 6%, will the current yield be less, or more, than the yield to maturity?</t>
    </r>
  </si>
  <si>
    <t>All input values are shown in yellow. Only these values need changed to review algo versions.</t>
  </si>
  <si>
    <r>
      <t xml:space="preserve">Answers are displayed in red. </t>
    </r>
    <r>
      <rPr>
        <b/>
        <sz val="11"/>
        <rFont val="Calibri"/>
        <family val="2"/>
        <scheme val="minor"/>
      </rPr>
      <t/>
    </r>
  </si>
  <si>
    <t>Assumptions and other problem notes are displayed at the very bottom.</t>
  </si>
  <si>
    <t>Input variables:</t>
  </si>
  <si>
    <t>Face value</t>
  </si>
  <si>
    <t>Coupon rate</t>
  </si>
  <si>
    <t>Years until maturity</t>
  </si>
  <si>
    <t>Settlement date</t>
  </si>
  <si>
    <t>YTM</t>
  </si>
  <si>
    <t>Maturity date</t>
  </si>
  <si>
    <t>c. YTM</t>
  </si>
  <si>
    <t>Solution and Explanation:</t>
  </si>
  <si>
    <t>a.</t>
  </si>
  <si>
    <t>Annual interest payments</t>
  </si>
  <si>
    <t xml:space="preserve">b. </t>
  </si>
  <si>
    <t>Bond price</t>
  </si>
  <si>
    <t>N</t>
  </si>
  <si>
    <t>I/Y</t>
  </si>
  <si>
    <t>PV</t>
  </si>
  <si>
    <t>PMT</t>
  </si>
  <si>
    <t>FV</t>
  </si>
  <si>
    <t xml:space="preserve">c. </t>
  </si>
  <si>
    <t>Price will</t>
  </si>
  <si>
    <t>by</t>
  </si>
  <si>
    <t xml:space="preserve">d. </t>
  </si>
  <si>
    <t>More. The current yield exceeds the yield to maturity on the bond because the bond is selling at a premium.  At maturity the holder of the bond will receive only the $1,000 face value, reducing the total return on investment as measured by yield to maturity.</t>
  </si>
  <si>
    <t>Brealey 9e Pr 6-35</t>
  </si>
  <si>
    <t>A bond’s credit rating provides a guide to its risk. Suppose that long-term bonds rated Aa currently offer yields to maturity of 7.5%. A-rated bonds sell at yields of 7.8%. Suppose that a 10-year bond with a coupon rate of 7.6% is downgraded by Moody’s from an Aa to A rating.</t>
  </si>
  <si>
    <r>
      <rPr>
        <b/>
        <sz val="11"/>
        <color theme="1"/>
        <rFont val="Calibri"/>
        <family val="2"/>
        <scheme val="minor"/>
      </rPr>
      <t xml:space="preserve">a. </t>
    </r>
    <r>
      <rPr>
        <sz val="11"/>
        <color theme="1"/>
        <rFont val="Calibri"/>
        <family val="2"/>
        <scheme val="minor"/>
      </rPr>
      <t>Is the bond likely to sell above or below par value before the downgrade?</t>
    </r>
  </si>
  <si>
    <r>
      <rPr>
        <b/>
        <sz val="11"/>
        <color theme="1"/>
        <rFont val="Calibri"/>
        <family val="2"/>
        <scheme val="minor"/>
      </rPr>
      <t xml:space="preserve">b. </t>
    </r>
    <r>
      <rPr>
        <sz val="11"/>
        <color theme="1"/>
        <rFont val="Calibri"/>
        <family val="2"/>
        <scheme val="minor"/>
      </rPr>
      <t>Is the bond likely to sell above or below par value after the downgrade?</t>
    </r>
  </si>
  <si>
    <t>Aa YTM</t>
  </si>
  <si>
    <t>A YTM</t>
  </si>
  <si>
    <t>Years to maturity</t>
  </si>
  <si>
    <t>Face Value</t>
  </si>
  <si>
    <t>Coupon</t>
  </si>
  <si>
    <t>Price before downgrade</t>
  </si>
  <si>
    <t>Above Par</t>
  </si>
  <si>
    <t>b.</t>
  </si>
  <si>
    <t>Price after downgrade</t>
  </si>
  <si>
    <t>Below Par</t>
  </si>
  <si>
    <t>Brealey 9e Pr 6-6</t>
  </si>
  <si>
    <t>A bond has 8 years until maturity, has a coupon rate of 8%, and sells for $1,100.</t>
  </si>
  <si>
    <r>
      <rPr>
        <b/>
        <sz val="11"/>
        <color theme="1"/>
        <rFont val="Calibri"/>
        <family val="2"/>
        <scheme val="minor"/>
      </rPr>
      <t>a.</t>
    </r>
    <r>
      <rPr>
        <sz val="11"/>
        <color theme="1"/>
        <rFont val="Calibri"/>
        <family val="2"/>
        <scheme val="minor"/>
      </rPr>
      <t xml:space="preserve"> What is the current yield on the bond?  </t>
    </r>
  </si>
  <si>
    <r>
      <rPr>
        <b/>
        <sz val="10"/>
        <color rgb="FF000000"/>
        <rFont val="Arial"/>
        <family val="2"/>
      </rPr>
      <t>b.</t>
    </r>
    <r>
      <rPr>
        <sz val="10"/>
        <color rgb="FF000000"/>
        <rFont val="Arial"/>
        <family val="2"/>
      </rPr>
      <t xml:space="preserve"> What is the yield to maturity if interest is paid once a year?  </t>
    </r>
  </si>
  <si>
    <r>
      <rPr>
        <b/>
        <sz val="11"/>
        <color theme="1"/>
        <rFont val="Calibri"/>
        <family val="2"/>
        <scheme val="minor"/>
      </rPr>
      <t>c.</t>
    </r>
    <r>
      <rPr>
        <sz val="11"/>
        <color theme="1"/>
        <rFont val="Calibri"/>
        <family val="2"/>
        <scheme val="minor"/>
      </rPr>
      <t xml:space="preserve"> What is the yield to maturity if interest is paid semiannually? </t>
    </r>
  </si>
  <si>
    <t>Bond Price</t>
  </si>
  <si>
    <t xml:space="preserve">a. </t>
  </si>
  <si>
    <t>Current Yield</t>
  </si>
  <si>
    <t>YTM w/annual interest</t>
  </si>
  <si>
    <t xml:space="preserve">c.  </t>
  </si>
  <si>
    <t xml:space="preserve"> YTM w/ semi-annual interest</t>
  </si>
  <si>
    <t>semiannual rate</t>
  </si>
  <si>
    <t>annual rate</t>
  </si>
  <si>
    <t>Brealey 9e Pr 7-19</t>
  </si>
  <si>
    <t>Horse and Buggy Inc. is in a declining industry. Sales, earnings, and dividends are all shrinking at a rate of 10% per year.</t>
  </si>
  <si>
    <r>
      <rPr>
        <b/>
        <sz val="11"/>
        <color theme="1"/>
        <rFont val="Calibri"/>
        <family val="2"/>
        <scheme val="minor"/>
      </rPr>
      <t xml:space="preserve">a. </t>
    </r>
    <r>
      <rPr>
        <sz val="11"/>
        <color theme="1"/>
        <rFont val="Calibri"/>
        <family val="2"/>
        <scheme val="minor"/>
      </rPr>
      <t>If r = 15% and DIV</t>
    </r>
    <r>
      <rPr>
        <vertAlign val="subscript"/>
        <sz val="11"/>
        <color theme="1"/>
        <rFont val="Calibri"/>
        <family val="2"/>
        <scheme val="minor"/>
      </rPr>
      <t>1</t>
    </r>
    <r>
      <rPr>
        <sz val="11"/>
        <color theme="1"/>
        <rFont val="Calibri"/>
        <family val="2"/>
        <scheme val="minor"/>
      </rPr>
      <t xml:space="preserve"> = $3, what is the value of a share? </t>
    </r>
  </si>
  <si>
    <r>
      <rPr>
        <b/>
        <sz val="11"/>
        <color theme="1"/>
        <rFont val="Calibri"/>
        <family val="2"/>
        <scheme val="minor"/>
      </rPr>
      <t xml:space="preserve">b. </t>
    </r>
    <r>
      <rPr>
        <sz val="11"/>
        <color theme="1"/>
        <rFont val="Calibri"/>
        <family val="2"/>
        <scheme val="minor"/>
      </rPr>
      <t xml:space="preserve">What price do you forecast for the stock next year? </t>
    </r>
  </si>
  <si>
    <r>
      <rPr>
        <b/>
        <sz val="11"/>
        <color theme="1"/>
        <rFont val="Calibri"/>
        <family val="2"/>
        <scheme val="minor"/>
      </rPr>
      <t xml:space="preserve">c. </t>
    </r>
    <r>
      <rPr>
        <sz val="11"/>
        <color theme="1"/>
        <rFont val="Calibri"/>
        <family val="2"/>
        <scheme val="minor"/>
      </rPr>
      <t>What rate of return should you expect if you buy the stock today and sell it in one year?</t>
    </r>
  </si>
  <si>
    <t>Annual growth rate</t>
  </si>
  <si>
    <t>a. Required return</t>
  </si>
  <si>
    <r>
      <t>a. DIV</t>
    </r>
    <r>
      <rPr>
        <vertAlign val="subscript"/>
        <sz val="11"/>
        <color theme="1"/>
        <rFont val="Calibri"/>
        <family val="2"/>
        <scheme val="minor"/>
      </rPr>
      <t>1</t>
    </r>
  </si>
  <si>
    <t>Value of a share</t>
  </si>
  <si>
    <t>Stock price</t>
  </si>
  <si>
    <t>c.</t>
  </si>
  <si>
    <t>Expected rate of return</t>
  </si>
  <si>
    <t>Brealey 9e Pr 7-16</t>
  </si>
  <si>
    <t>Gentleman Gym just paid its annual dividend of $3 per share, and it is widely expected that the dividend will increase by 5% per year indefinitely.</t>
  </si>
  <si>
    <r>
      <rPr>
        <b/>
        <sz val="11"/>
        <color theme="1"/>
        <rFont val="Calibri"/>
        <family val="2"/>
        <scheme val="minor"/>
      </rPr>
      <t xml:space="preserve">a. </t>
    </r>
    <r>
      <rPr>
        <sz val="11"/>
        <color theme="1"/>
        <rFont val="Calibri"/>
        <family val="2"/>
        <scheme val="minor"/>
      </rPr>
      <t xml:space="preserve">What price should the stock sell at if the discount rate is 15%? </t>
    </r>
  </si>
  <si>
    <r>
      <rPr>
        <b/>
        <sz val="11"/>
        <color theme="1"/>
        <rFont val="Calibri"/>
        <family val="2"/>
        <scheme val="minor"/>
      </rPr>
      <t xml:space="preserve">b. </t>
    </r>
    <r>
      <rPr>
        <sz val="11"/>
        <color theme="1"/>
        <rFont val="Calibri"/>
        <family val="2"/>
        <scheme val="minor"/>
      </rPr>
      <t xml:space="preserve">What price should the stock sell at if the discount rate is 12%.  </t>
    </r>
  </si>
  <si>
    <t>Dividend just paid</t>
  </si>
  <si>
    <t>Growth rate</t>
  </si>
  <si>
    <t>a. Discount rate</t>
  </si>
  <si>
    <t>b. Discount rate</t>
  </si>
  <si>
    <t>Current Price</t>
  </si>
  <si>
    <t>Brealey 9e  Pr 23-7</t>
  </si>
  <si>
    <t xml:space="preserve">  </t>
  </si>
  <si>
    <t xml:space="preserve"> Suppose that you hold a share of stock and a put option on that share with an exercise price of $100.</t>
  </si>
  <si>
    <t>  </t>
  </si>
  <si>
    <t>What is the value of your portfolio when the option expires if the stock price is below $100?</t>
  </si>
  <si>
    <t xml:space="preserve">What is the value of your portfolio when the option expires if the stock price is $130?
</t>
  </si>
  <si>
    <t>Exercise price</t>
  </si>
  <si>
    <t>a. Stock price</t>
  </si>
  <si>
    <t>b. Stock price</t>
  </si>
  <si>
    <t>Value</t>
  </si>
  <si>
    <t>Note:</t>
  </si>
  <si>
    <t>The first stock price must be less than the exercise price.</t>
  </si>
  <si>
    <t>The second stock price must exceed the exercise price.</t>
  </si>
  <si>
    <t>Brealey 9e Pr 23-8</t>
  </si>
  <si>
    <t>Mixing options and securities can often create interesting payoffs. For each of the following combinations, show what the payoff would be when the option expires if (i) the stock price is below the exercise price and (ii) the stock price is above the exercise price. Assume that each option has the same exercise price and expiration date.
Consider options with an exercise price of $100. Call the stock price at the expiration date S.</t>
  </si>
  <si>
    <t>Buy a call and invest the present value of the exercise price in a bank deposit.</t>
  </si>
  <si>
    <t>Buy a share and a put option on the share.</t>
  </si>
  <si>
    <t>Buy a share, buy a put option on the share, and sell a call option on the share.</t>
  </si>
  <si>
    <t>d.</t>
  </si>
  <si>
    <t>Buy a call option and a put option on the share.</t>
  </si>
  <si>
    <t>Value of Asset at Option Expiration</t>
  </si>
  <si>
    <t>S &lt; 100</t>
  </si>
  <si>
    <t>S ≥ 100</t>
  </si>
  <si>
    <t>Buy Call</t>
  </si>
  <si>
    <t>Total</t>
  </si>
  <si>
    <t>S</t>
  </si>
  <si>
    <t>Buy Share</t>
  </si>
  <si>
    <t>Buy Put</t>
  </si>
  <si>
    <t>Sell Call</t>
  </si>
  <si>
    <t>Brealey 9e Pr 24-16</t>
  </si>
  <si>
    <t>Connect static version</t>
  </si>
  <si>
    <t>Day</t>
  </si>
  <si>
    <t>Price</t>
  </si>
  <si>
    <t xml:space="preserve">At the end of day 5 the farmer decides to quit wheat farming and buys back his futures contract.
(Hint: Contract size = 5,000 bushels)
What payments are made between the farmer and the exchange on each day?  </t>
  </si>
  <si>
    <t>Futures purchase price</t>
  </si>
  <si>
    <t>Day 1 Price</t>
  </si>
  <si>
    <t>Day 2 Price</t>
  </si>
  <si>
    <t>Day 3 Price</t>
  </si>
  <si>
    <t>Day 4 Price</t>
  </si>
  <si>
    <t>Day 5 Price</t>
  </si>
  <si>
    <t>Contract Size</t>
  </si>
  <si>
    <t>Bushels</t>
  </si>
  <si>
    <t>Change in futures price</t>
  </si>
  <si>
    <t>Cash flow</t>
  </si>
  <si>
    <t>e.</t>
  </si>
  <si>
    <t>Total Payment</t>
  </si>
  <si>
    <t>Would the payment size be different?</t>
  </si>
  <si>
    <t>No</t>
  </si>
  <si>
    <t>The contract size should be constant at 5,000 bushels.</t>
  </si>
  <si>
    <t>Suppose that in the 5 days following a farmer’s sale of December wheat futures at a futures price of $6.50 the futures price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</si>
</sst>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164" formatCode="_-* #,##0.00\ &quot;€&quot;_-;\-* #,##0.00\ &quot;€&quot;_-;_-* &quot;-&quot;??\ &quot;€&quot;_-;_-@_-"/>
    <numFmt numFmtId="165" formatCode="_-* #,##0.00_-;\-* #,##0.00_-;_-* &quot;-&quot;??_-;_-@_-"/>
    <numFmt numFmtId="166" formatCode="&quot;$&quot;#,##0"/>
    <numFmt numFmtId="167" formatCode="&quot;$&quot;#,##0.00"/>
    <numFmt numFmtId="168" formatCode="0.000%"/>
    <numFmt numFmtId="169" formatCode="_(* #,##0_);_(* \(#,##0\);_(* &quot;-&quot;??_);_(@_)"/>
    <numFmt numFmtId="170" formatCode="0.0000%"/>
    <numFmt numFmtId="171" formatCode="0.0000"/>
    <numFmt numFmtId="172" formatCode="0.0%"/>
    <numFmt numFmtId="173" formatCode="0.000"/>
    <numFmt numFmtId="174" formatCode="&quot;$&quot;#,###.00"/>
    <numFmt numFmtId="175" formatCode=".00"/>
    <numFmt numFmtId="176" formatCode="&quot;$&quot;#,##0.0"/>
  </numFmts>
  <fonts count="2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sz val="10"/>
      <color rgb="FF000000"/>
      <name val="Arial"/>
      <family val="2"/>
    </font>
    <font>
      <b/>
      <sz val="11"/>
      <color rgb="FF000000"/>
      <name val="Calibri"/>
      <family val="2"/>
      <scheme val="minor"/>
    </font>
    <font>
      <b/>
      <sz val="1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11"/>
      <name val="Calibri"/>
      <family val="2"/>
      <scheme val="minor"/>
    </font>
    <font>
      <sz val="12"/>
      <color rgb="FFFF0000"/>
      <name val="Times New Roman"/>
      <family val="1"/>
    </font>
    <font>
      <b/>
      <sz val="10"/>
      <color rgb="FF000000"/>
      <name val="Arial"/>
      <family val="2"/>
    </font>
    <font>
      <sz val="11"/>
      <color rgb="FF00B0F0"/>
      <name val="Calibri"/>
      <family val="2"/>
      <scheme val="minor"/>
    </font>
    <font>
      <vertAlign val="subscript"/>
      <sz val="11"/>
      <color theme="1"/>
      <name val="Calibri"/>
      <family val="2"/>
      <scheme val="minor"/>
    </font>
    <font>
      <b/>
      <u/>
      <sz val="11"/>
      <color theme="1"/>
      <name val="Calibri"/>
      <family val="2"/>
      <scheme val="minor"/>
    </font>
    <font>
      <u/>
      <sz val="11"/>
      <color theme="1"/>
      <name val="Calibri"/>
      <family val="2"/>
      <scheme val="minor"/>
    </font>
    <font>
      <u/>
      <sz val="11"/>
      <name val="Calibri"/>
      <family val="2"/>
      <scheme val="minor"/>
    </font>
    <font>
      <u/>
      <sz val="11"/>
      <color rgb="FFFF0000"/>
      <name val="Calibri"/>
      <family val="2"/>
      <scheme val="minor"/>
    </font>
    <font>
      <u val="double"/>
      <sz val="11"/>
      <color rgb="FFFF0000"/>
      <name val="Calibri"/>
      <family val="2"/>
      <scheme val="minor"/>
    </font>
    <font>
      <u val="double"/>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D7DCE6"/>
        <bgColor indexed="64"/>
      </patternFill>
    </fill>
  </fills>
  <borders count="1">
    <border>
      <left/>
      <right/>
      <top/>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1">
    <xf numFmtId="0" fontId="0" fillId="0" borderId="0" xfId="0"/>
    <xf numFmtId="0" fontId="3" fillId="0" borderId="0" xfId="0" applyFont="1"/>
    <xf numFmtId="0" fontId="3" fillId="2" borderId="0" xfId="0" applyFont="1" applyFill="1"/>
    <xf numFmtId="0" fontId="0" fillId="2" borderId="0" xfId="0" applyFill="1"/>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4" fillId="0" borderId="0" xfId="0" applyFont="1" applyAlignment="1">
      <alignment horizontal="left" vertical="top"/>
    </xf>
    <xf numFmtId="0" fontId="5" fillId="0" borderId="0" xfId="0" applyFont="1" applyAlignment="1">
      <alignment horizontal="left" vertical="top" wrapText="1"/>
    </xf>
    <xf numFmtId="0" fontId="3" fillId="3" borderId="0" xfId="0" applyFont="1" applyFill="1"/>
    <xf numFmtId="0" fontId="7" fillId="3" borderId="0" xfId="0" applyFont="1" applyFill="1"/>
    <xf numFmtId="0" fontId="0" fillId="3" borderId="0" xfId="0" applyFill="1"/>
    <xf numFmtId="0" fontId="7" fillId="0" borderId="0" xfId="0" applyFont="1"/>
    <xf numFmtId="0" fontId="7" fillId="4" borderId="0" xfId="0" applyFont="1" applyFill="1"/>
    <xf numFmtId="0" fontId="0" fillId="4" borderId="0" xfId="0" applyFill="1"/>
    <xf numFmtId="0" fontId="8" fillId="0" borderId="0" xfId="0" applyFont="1"/>
    <xf numFmtId="0" fontId="9" fillId="0" borderId="0" xfId="0" applyFont="1"/>
    <xf numFmtId="0" fontId="10" fillId="0" borderId="0" xfId="0" applyFont="1"/>
    <xf numFmtId="2" fontId="0" fillId="0" borderId="0" xfId="0" applyNumberFormat="1"/>
    <xf numFmtId="0" fontId="11" fillId="0" borderId="0" xfId="0" applyFont="1"/>
    <xf numFmtId="166" fontId="11" fillId="0" borderId="0" xfId="0" applyNumberFormat="1" applyFont="1"/>
    <xf numFmtId="9" fontId="0" fillId="4" borderId="0" xfId="3" applyFont="1" applyFill="1"/>
    <xf numFmtId="1" fontId="0" fillId="4" borderId="0" xfId="3" applyNumberFormat="1" applyFont="1" applyFill="1"/>
    <xf numFmtId="14" fontId="0" fillId="0" borderId="0" xfId="0" applyNumberFormat="1"/>
    <xf numFmtId="14" fontId="0" fillId="4" borderId="0" xfId="0" applyNumberFormat="1" applyFill="1"/>
    <xf numFmtId="2" fontId="0" fillId="2" borderId="0" xfId="0" applyNumberFormat="1" applyFill="1"/>
    <xf numFmtId="0" fontId="11" fillId="2" borderId="0" xfId="0" applyFont="1" applyFill="1"/>
    <xf numFmtId="166" fontId="11" fillId="2" borderId="0" xfId="0" applyNumberFormat="1" applyFont="1" applyFill="1"/>
    <xf numFmtId="0" fontId="8" fillId="2" borderId="0" xfId="0" applyFont="1" applyFill="1"/>
    <xf numFmtId="167" fontId="2" fillId="0" borderId="0" xfId="1" applyNumberFormat="1" applyFont="1"/>
    <xf numFmtId="167" fontId="2" fillId="0" borderId="0" xfId="0" applyNumberFormat="1" applyFont="1"/>
    <xf numFmtId="0" fontId="0" fillId="0" borderId="0" xfId="0"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165" fontId="11" fillId="0" borderId="0" xfId="1" applyFont="1" applyAlignment="1">
      <alignment horizontal="center"/>
    </xf>
    <xf numFmtId="2" fontId="0" fillId="0" borderId="0" xfId="0" applyNumberFormat="1" applyAlignment="1">
      <alignment horizontal="center"/>
    </xf>
    <xf numFmtId="167" fontId="11" fillId="0" borderId="0" xfId="0" applyNumberFormat="1" applyFont="1"/>
    <xf numFmtId="0" fontId="0" fillId="0" borderId="0" xfId="0" applyAlignment="1">
      <alignment horizontal="right"/>
    </xf>
    <xf numFmtId="0" fontId="2" fillId="0" borderId="0" xfId="0" applyFont="1" applyAlignment="1">
      <alignment horizontal="center"/>
    </xf>
    <xf numFmtId="8" fontId="2" fillId="0" borderId="0" xfId="0" applyNumberFormat="1" applyFont="1" applyAlignment="1">
      <alignment horizontal="left"/>
    </xf>
    <xf numFmtId="8" fontId="2" fillId="0" borderId="0" xfId="0" applyNumberFormat="1" applyFont="1"/>
    <xf numFmtId="165" fontId="0" fillId="0" borderId="0" xfId="1" applyFont="1" applyAlignment="1">
      <alignment horizontal="center"/>
    </xf>
    <xf numFmtId="0" fontId="12" fillId="0" borderId="0" xfId="0" applyFont="1" applyAlignment="1">
      <alignment vertical="center"/>
    </xf>
    <xf numFmtId="0" fontId="12" fillId="0" borderId="0" xfId="0" applyFont="1" applyAlignment="1">
      <alignment horizontal="left" vertical="center" indent="7"/>
    </xf>
    <xf numFmtId="0" fontId="0" fillId="2" borderId="0" xfId="0" applyFill="1" applyAlignment="1">
      <alignment wrapText="1"/>
    </xf>
    <xf numFmtId="0" fontId="0" fillId="2" borderId="0" xfId="0" applyFill="1" applyAlignment="1">
      <alignment horizontal="left" vertical="top" wrapText="1"/>
    </xf>
    <xf numFmtId="0" fontId="0" fillId="2" borderId="0" xfId="0" applyFill="1" applyAlignment="1">
      <alignment vertical="top" wrapText="1"/>
    </xf>
    <xf numFmtId="2" fontId="11" fillId="0" borderId="0" xfId="0" applyNumberFormat="1" applyFont="1"/>
    <xf numFmtId="0" fontId="5" fillId="0" borderId="0" xfId="0" applyFont="1" applyAlignment="1">
      <alignment horizontal="left" vertical="center" wrapText="1"/>
    </xf>
    <xf numFmtId="10" fontId="5" fillId="4" borderId="0" xfId="3" applyNumberFormat="1" applyFont="1" applyFill="1" applyAlignment="1">
      <alignment horizontal="right" vertical="center" wrapText="1"/>
    </xf>
    <xf numFmtId="1" fontId="5" fillId="4" borderId="0" xfId="1" applyNumberFormat="1" applyFont="1" applyFill="1" applyAlignment="1">
      <alignment horizontal="right" vertical="center" wrapText="1"/>
    </xf>
    <xf numFmtId="166" fontId="11" fillId="0" borderId="0" xfId="0" applyNumberFormat="1" applyFont="1" applyAlignment="1">
      <alignment horizontal="right"/>
    </xf>
    <xf numFmtId="2" fontId="11" fillId="2" borderId="0" xfId="0" applyNumberFormat="1" applyFont="1" applyFill="1"/>
    <xf numFmtId="166" fontId="11" fillId="2" borderId="0" xfId="0" applyNumberFormat="1" applyFont="1" applyFill="1" applyAlignment="1">
      <alignment horizontal="right"/>
    </xf>
    <xf numFmtId="2" fontId="8" fillId="0" borderId="0" xfId="0" applyNumberFormat="1" applyFont="1"/>
    <xf numFmtId="9" fontId="0" fillId="0" borderId="0" xfId="0" applyNumberFormat="1"/>
    <xf numFmtId="8" fontId="2" fillId="0" borderId="0" xfId="1" applyNumberFormat="1" applyFont="1" applyAlignment="1">
      <alignment horizontal="right"/>
    </xf>
    <xf numFmtId="2" fontId="8" fillId="0" borderId="0" xfId="1" applyNumberFormat="1" applyFont="1" applyAlignment="1">
      <alignment horizontal="center"/>
    </xf>
    <xf numFmtId="8" fontId="11" fillId="0" borderId="0" xfId="3" applyNumberFormat="1" applyFont="1" applyAlignment="1">
      <alignment horizontal="center"/>
    </xf>
    <xf numFmtId="9" fontId="3" fillId="0" borderId="0" xfId="0" applyNumberFormat="1" applyFont="1"/>
    <xf numFmtId="8" fontId="2" fillId="0" borderId="0" xfId="3" applyNumberFormat="1" applyFont="1" applyAlignment="1">
      <alignment horizontal="right"/>
    </xf>
    <xf numFmtId="10" fontId="8" fillId="0" borderId="0" xfId="3" applyNumberFormat="1" applyFont="1" applyAlignment="1">
      <alignment horizontal="center"/>
    </xf>
    <xf numFmtId="168" fontId="11" fillId="0" borderId="0" xfId="3" applyNumberFormat="1" applyFont="1"/>
    <xf numFmtId="0" fontId="5" fillId="0" borderId="0" xfId="0" applyFont="1" applyAlignment="1">
      <alignment horizontal="left" vertical="top"/>
    </xf>
    <xf numFmtId="0" fontId="7" fillId="2" borderId="0" xfId="0" applyFont="1" applyFill="1"/>
    <xf numFmtId="0" fontId="0" fillId="4" borderId="0" xfId="3" applyNumberFormat="1" applyFont="1" applyFill="1"/>
    <xf numFmtId="166" fontId="0" fillId="4" borderId="0" xfId="3" applyNumberFormat="1" applyFont="1" applyFill="1"/>
    <xf numFmtId="10" fontId="2" fillId="0" borderId="0" xfId="3" applyNumberFormat="1" applyFont="1"/>
    <xf numFmtId="0" fontId="2" fillId="0" borderId="0" xfId="0" applyFont="1"/>
    <xf numFmtId="3" fontId="0" fillId="0" borderId="0" xfId="1" applyNumberFormat="1" applyFont="1" applyAlignment="1">
      <alignment horizontal="center"/>
    </xf>
    <xf numFmtId="169" fontId="0" fillId="0" borderId="0" xfId="1" applyNumberFormat="1" applyFont="1" applyAlignment="1">
      <alignment horizontal="center"/>
    </xf>
    <xf numFmtId="170" fontId="2" fillId="0" borderId="0" xfId="0" applyNumberFormat="1" applyFont="1"/>
    <xf numFmtId="171" fontId="2" fillId="0" borderId="0" xfId="0" applyNumberFormat="1" applyFont="1" applyAlignment="1">
      <alignment horizontal="center"/>
    </xf>
    <xf numFmtId="165" fontId="2" fillId="0" borderId="0" xfId="1" applyFont="1" applyAlignment="1">
      <alignment horizontal="center"/>
    </xf>
    <xf numFmtId="171" fontId="0" fillId="0" borderId="0" xfId="0" applyNumberFormat="1" applyAlignment="1">
      <alignment horizontal="center"/>
    </xf>
    <xf numFmtId="170" fontId="2" fillId="0" borderId="0" xfId="3" applyNumberFormat="1" applyFont="1"/>
    <xf numFmtId="4" fontId="0" fillId="0" borderId="0" xfId="0" applyNumberFormat="1" applyAlignment="1">
      <alignment horizontal="center"/>
    </xf>
    <xf numFmtId="0" fontId="14" fillId="0" borderId="0" xfId="0" applyFont="1"/>
    <xf numFmtId="171" fontId="0" fillId="0" borderId="0" xfId="0" applyNumberFormat="1" applyAlignment="1">
      <alignment horizontal="right"/>
    </xf>
    <xf numFmtId="165" fontId="0" fillId="0" borderId="0" xfId="1" applyFont="1" applyAlignment="1">
      <alignment horizontal="left"/>
    </xf>
    <xf numFmtId="171" fontId="2" fillId="0" borderId="0" xfId="0" applyNumberFormat="1" applyFont="1"/>
    <xf numFmtId="172" fontId="0" fillId="4" borderId="0" xfId="3" applyNumberFormat="1" applyFont="1" applyFill="1"/>
    <xf numFmtId="0" fontId="3" fillId="0" borderId="0" xfId="0" applyFont="1" applyAlignment="1">
      <alignment horizontal="left"/>
    </xf>
    <xf numFmtId="10" fontId="0" fillId="4" borderId="0" xfId="3" applyNumberFormat="1" applyFont="1" applyFill="1"/>
    <xf numFmtId="166" fontId="0" fillId="0" borderId="0" xfId="3" applyNumberFormat="1" applyFont="1" applyFill="1"/>
    <xf numFmtId="166" fontId="0" fillId="2" borderId="0" xfId="3" applyNumberFormat="1" applyFont="1" applyFill="1"/>
    <xf numFmtId="167" fontId="2" fillId="0" borderId="0" xfId="3" applyNumberFormat="1" applyFont="1"/>
    <xf numFmtId="173" fontId="0" fillId="0" borderId="0" xfId="0" applyNumberFormat="1"/>
    <xf numFmtId="3" fontId="2" fillId="0" borderId="0" xfId="1" applyNumberFormat="1" applyFont="1"/>
    <xf numFmtId="2" fontId="2" fillId="0" borderId="0" xfId="2" applyNumberFormat="1" applyFont="1"/>
    <xf numFmtId="49" fontId="0" fillId="0" borderId="0" xfId="0" applyNumberFormat="1"/>
    <xf numFmtId="9" fontId="0" fillId="0" borderId="0" xfId="3" applyFont="1" applyFill="1"/>
    <xf numFmtId="9" fontId="0" fillId="2" borderId="0" xfId="3" applyFont="1" applyFill="1"/>
    <xf numFmtId="167" fontId="2" fillId="0" borderId="0" xfId="2" applyNumberFormat="1" applyFont="1"/>
    <xf numFmtId="0" fontId="3" fillId="0" borderId="0" xfId="0" applyFont="1" applyAlignment="1">
      <alignment horizontal="left" vertical="top" wrapText="1"/>
    </xf>
    <xf numFmtId="0" fontId="16" fillId="0" borderId="0" xfId="0" applyFont="1"/>
    <xf numFmtId="0" fontId="17" fillId="0" borderId="0" xfId="0" applyFont="1"/>
    <xf numFmtId="0" fontId="0" fillId="0" borderId="0" xfId="0" applyAlignment="1">
      <alignment horizontal="left"/>
    </xf>
    <xf numFmtId="166" fontId="0" fillId="4" borderId="0" xfId="2" applyNumberFormat="1" applyFont="1" applyFill="1" applyAlignment="1">
      <alignment horizontal="right"/>
    </xf>
    <xf numFmtId="0" fontId="0" fillId="0" borderId="0" xfId="3" applyNumberFormat="1" applyFont="1" applyFill="1" applyAlignment="1">
      <alignment horizontal="left"/>
    </xf>
    <xf numFmtId="166" fontId="0" fillId="4" borderId="0" xfId="3" applyNumberFormat="1" applyFont="1" applyFill="1" applyAlignment="1">
      <alignment horizontal="right"/>
    </xf>
    <xf numFmtId="166" fontId="0" fillId="0" borderId="0" xfId="3" applyNumberFormat="1" applyFont="1" applyFill="1" applyAlignment="1">
      <alignment horizontal="right"/>
    </xf>
    <xf numFmtId="0" fontId="0" fillId="2" borderId="0" xfId="0" applyFill="1" applyAlignment="1">
      <alignment horizontal="left"/>
    </xf>
    <xf numFmtId="0" fontId="0" fillId="2" borderId="0" xfId="3" applyNumberFormat="1" applyFont="1" applyFill="1" applyAlignment="1">
      <alignment horizontal="center"/>
    </xf>
    <xf numFmtId="0" fontId="1" fillId="2" borderId="0" xfId="3" applyNumberFormat="1" applyFont="1" applyFill="1" applyAlignment="1">
      <alignment horizontal="left"/>
    </xf>
    <xf numFmtId="0" fontId="1" fillId="0" borderId="0" xfId="0" applyFont="1" applyAlignment="1">
      <alignment horizontal="left"/>
    </xf>
    <xf numFmtId="164" fontId="18" fillId="0" borderId="0" xfId="2" applyFont="1" applyAlignment="1">
      <alignment horizontal="center"/>
    </xf>
    <xf numFmtId="0" fontId="11" fillId="0" borderId="0" xfId="0" applyFont="1" applyAlignment="1">
      <alignment horizontal="left"/>
    </xf>
    <xf numFmtId="0" fontId="18" fillId="0" borderId="0" xfId="0" applyFont="1" applyAlignment="1">
      <alignment horizontal="center"/>
    </xf>
    <xf numFmtId="166" fontId="2" fillId="0" borderId="0" xfId="2" applyNumberFormat="1" applyFont="1" applyAlignment="1">
      <alignment horizontal="right"/>
    </xf>
    <xf numFmtId="0" fontId="11" fillId="0" borderId="0" xfId="0" applyFont="1" applyAlignment="1">
      <alignment horizontal="center"/>
    </xf>
    <xf numFmtId="0" fontId="5" fillId="0" borderId="0" xfId="0" applyFont="1"/>
    <xf numFmtId="164" fontId="2" fillId="0" borderId="0" xfId="2" applyFont="1" applyAlignment="1">
      <alignment horizontal="right"/>
    </xf>
    <xf numFmtId="2" fontId="8" fillId="0" borderId="0" xfId="3" applyNumberFormat="1" applyFont="1" applyAlignment="1">
      <alignment horizontal="left"/>
    </xf>
    <xf numFmtId="2" fontId="8" fillId="0" borderId="0" xfId="3" applyNumberFormat="1" applyFont="1" applyAlignment="1">
      <alignment horizontal="center"/>
    </xf>
    <xf numFmtId="164" fontId="18" fillId="0" borderId="0" xfId="2" applyFont="1" applyAlignment="1">
      <alignment horizontal="right"/>
    </xf>
    <xf numFmtId="0" fontId="8" fillId="0" borderId="0" xfId="3" applyNumberFormat="1" applyFont="1" applyFill="1" applyAlignment="1">
      <alignment horizontal="center"/>
    </xf>
    <xf numFmtId="164" fontId="8" fillId="0" borderId="0" xfId="2" applyFont="1" applyFill="1" applyAlignment="1">
      <alignment horizontal="center"/>
    </xf>
    <xf numFmtId="0" fontId="1" fillId="0" borderId="0" xfId="3" applyNumberFormat="1" applyFont="1" applyFill="1" applyAlignment="1">
      <alignment horizontal="left"/>
    </xf>
    <xf numFmtId="164" fontId="8" fillId="2" borderId="0" xfId="2" applyFont="1" applyFill="1" applyAlignment="1">
      <alignment horizontal="center"/>
    </xf>
    <xf numFmtId="0" fontId="8" fillId="2" borderId="0" xfId="3" applyNumberFormat="1" applyFont="1" applyFill="1" applyAlignment="1">
      <alignment horizontal="center"/>
    </xf>
    <xf numFmtId="0" fontId="10" fillId="0" borderId="0" xfId="0" applyFont="1" applyAlignment="1">
      <alignment horizontal="left"/>
    </xf>
    <xf numFmtId="0" fontId="0" fillId="0" borderId="0" xfId="0" applyAlignment="1">
      <alignment horizontal="left" vertical="top"/>
    </xf>
    <xf numFmtId="166" fontId="0" fillId="0" borderId="0" xfId="2" applyNumberFormat="1" applyFont="1" applyFill="1" applyAlignment="1">
      <alignment horizontal="right"/>
    </xf>
    <xf numFmtId="166" fontId="0" fillId="2" borderId="0" xfId="2" applyNumberFormat="1" applyFont="1" applyFill="1" applyAlignment="1">
      <alignment horizontal="right"/>
    </xf>
    <xf numFmtId="0" fontId="0" fillId="2" borderId="0" xfId="3" applyNumberFormat="1" applyFont="1" applyFill="1" applyAlignment="1">
      <alignment horizontal="left"/>
    </xf>
    <xf numFmtId="0" fontId="5" fillId="5" borderId="0" xfId="0" applyFont="1" applyFill="1" applyAlignment="1">
      <alignment horizontal="center" wrapText="1"/>
    </xf>
    <xf numFmtId="164" fontId="8" fillId="0" borderId="0" xfId="2" applyFont="1" applyAlignment="1">
      <alignment horizontal="center"/>
    </xf>
    <xf numFmtId="0" fontId="2" fillId="0" borderId="0" xfId="1" applyNumberFormat="1" applyFont="1" applyAlignment="1">
      <alignment horizontal="center"/>
    </xf>
    <xf numFmtId="0" fontId="19" fillId="0" borderId="0" xfId="1" applyNumberFormat="1" applyFont="1" applyAlignment="1">
      <alignment horizontal="center"/>
    </xf>
    <xf numFmtId="0" fontId="20" fillId="0" borderId="0" xfId="1" applyNumberFormat="1" applyFont="1" applyAlignment="1">
      <alignment horizontal="center"/>
    </xf>
    <xf numFmtId="0" fontId="20" fillId="0" borderId="0" xfId="0" applyFont="1" applyAlignment="1">
      <alignment horizontal="center"/>
    </xf>
    <xf numFmtId="0" fontId="0" fillId="0" borderId="0" xfId="0" applyAlignment="1">
      <alignment horizontal="right" vertical="top" wrapText="1"/>
    </xf>
    <xf numFmtId="167" fontId="0" fillId="0" borderId="0" xfId="0" applyNumberFormat="1" applyAlignment="1">
      <alignment horizontal="right"/>
    </xf>
    <xf numFmtId="167" fontId="0" fillId="0" borderId="0" xfId="0" applyNumberFormat="1" applyAlignment="1">
      <alignment horizontal="right" wrapText="1"/>
    </xf>
    <xf numFmtId="167" fontId="0" fillId="4" borderId="0" xfId="2" applyNumberFormat="1" applyFont="1" applyFill="1" applyAlignment="1">
      <alignment horizontal="right"/>
    </xf>
    <xf numFmtId="169" fontId="0" fillId="0" borderId="0" xfId="1" applyNumberFormat="1" applyFont="1" applyFill="1" applyAlignment="1">
      <alignment horizontal="right"/>
    </xf>
    <xf numFmtId="169" fontId="0" fillId="2" borderId="0" xfId="1" applyNumberFormat="1" applyFont="1" applyFill="1" applyAlignment="1">
      <alignment horizontal="right"/>
    </xf>
    <xf numFmtId="164" fontId="11" fillId="0" borderId="0" xfId="2" applyFont="1" applyAlignment="1">
      <alignment horizontal="center" wrapText="1"/>
    </xf>
    <xf numFmtId="174" fontId="0" fillId="0" borderId="0" xfId="0" applyNumberFormat="1"/>
    <xf numFmtId="166" fontId="2" fillId="0" borderId="0" xfId="1" applyNumberFormat="1" applyFont="1" applyAlignment="1">
      <alignment horizontal="right"/>
    </xf>
    <xf numFmtId="175" fontId="0" fillId="0" borderId="0" xfId="0" applyNumberFormat="1"/>
    <xf numFmtId="3" fontId="2" fillId="0" borderId="0" xfId="1" applyNumberFormat="1" applyFont="1" applyAlignment="1">
      <alignment horizontal="right"/>
    </xf>
    <xf numFmtId="175" fontId="17" fillId="0" borderId="0" xfId="0" applyNumberFormat="1" applyFont="1"/>
    <xf numFmtId="3" fontId="19" fillId="0" borderId="0" xfId="1" applyNumberFormat="1" applyFont="1" applyAlignment="1">
      <alignment horizontal="right"/>
    </xf>
    <xf numFmtId="174" fontId="21" fillId="0" borderId="0" xfId="0" applyNumberFormat="1" applyFont="1"/>
    <xf numFmtId="166" fontId="20" fillId="0" borderId="0" xfId="1" applyNumberFormat="1" applyFont="1" applyAlignment="1">
      <alignment horizontal="right"/>
    </xf>
    <xf numFmtId="174" fontId="21" fillId="2" borderId="0" xfId="0" applyNumberFormat="1" applyFont="1" applyFill="1"/>
    <xf numFmtId="166" fontId="2" fillId="2" borderId="0" xfId="1" applyNumberFormat="1" applyFont="1" applyFill="1" applyAlignment="1">
      <alignment horizontal="right"/>
    </xf>
    <xf numFmtId="0" fontId="14" fillId="0" borderId="0" xfId="0" applyFont="1" applyAlignment="1">
      <alignment horizontal="left"/>
    </xf>
    <xf numFmtId="176" fontId="0" fillId="4" borderId="0" xfId="3" applyNumberFormat="1" applyFont="1" applyFill="1"/>
    <xf numFmtId="0" fontId="0" fillId="0" borderId="0" xfId="0" applyAlignment="1">
      <alignment horizontal="left" vertical="top" wrapText="1"/>
    </xf>
    <xf numFmtId="0" fontId="3" fillId="0" borderId="0" xfId="0" applyFont="1" applyAlignment="1">
      <alignment horizontal="left" vertical="center" wrapText="1"/>
    </xf>
    <xf numFmtId="0" fontId="4" fillId="0" borderId="0" xfId="0" applyFont="1" applyAlignment="1">
      <alignment horizontal="left" vertical="top" wrapText="1"/>
    </xf>
    <xf numFmtId="0" fontId="0" fillId="0" borderId="0" xfId="0" applyAlignment="1">
      <alignment horizontal="left" vertical="center" wrapText="1"/>
    </xf>
    <xf numFmtId="0" fontId="5" fillId="5" borderId="0" xfId="0" applyFont="1" applyFill="1" applyAlignment="1">
      <alignment horizontal="center" vertical="center" wrapText="1"/>
    </xf>
    <xf numFmtId="0" fontId="3" fillId="0" borderId="0" xfId="0" applyFont="1" applyAlignment="1">
      <alignment horizontal="left" wrapText="1"/>
    </xf>
    <xf numFmtId="0" fontId="0" fillId="0" borderId="0" xfId="0" applyAlignment="1">
      <alignment horizontal="lef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345E7-4B49-4024-9E46-93259441A757}">
  <dimension ref="A1:J40"/>
  <sheetViews>
    <sheetView tabSelected="1" topLeftCell="A10" zoomScale="90" zoomScaleNormal="90" workbookViewId="0">
      <selection activeCell="C20" sqref="C20"/>
    </sheetView>
  </sheetViews>
  <sheetFormatPr defaultRowHeight="15" x14ac:dyDescent="0.25"/>
  <cols>
    <col min="1" max="1" width="16.5703125" customWidth="1"/>
    <col min="2" max="2" width="27.7109375" customWidth="1"/>
    <col min="3" max="3" width="14.28515625" bestFit="1" customWidth="1"/>
    <col min="4" max="4" width="5" customWidth="1"/>
    <col min="5" max="5" width="16.85546875" customWidth="1"/>
    <col min="6" max="6" width="9.7109375" bestFit="1" customWidth="1"/>
    <col min="8" max="8" width="10" bestFit="1" customWidth="1"/>
    <col min="9" max="9" width="4.85546875" bestFit="1" customWidth="1"/>
  </cols>
  <sheetData>
    <row r="1" spans="1:9" x14ac:dyDescent="0.25">
      <c r="A1" s="1" t="s">
        <v>0</v>
      </c>
      <c r="B1" s="1"/>
    </row>
    <row r="2" spans="1:9" s="3" customFormat="1" x14ac:dyDescent="0.25">
      <c r="A2" s="2"/>
      <c r="B2" s="2"/>
    </row>
    <row r="3" spans="1:9" x14ac:dyDescent="0.25">
      <c r="A3" s="1" t="s">
        <v>1</v>
      </c>
      <c r="B3" s="1" t="s">
        <v>2</v>
      </c>
    </row>
    <row r="4" spans="1:9" ht="38.25" customHeight="1" x14ac:dyDescent="0.25">
      <c r="A4" s="4"/>
      <c r="B4" s="154" t="s">
        <v>3</v>
      </c>
      <c r="C4" s="154"/>
      <c r="D4" s="154"/>
      <c r="E4" s="154"/>
      <c r="F4" s="154"/>
      <c r="G4" s="154"/>
      <c r="H4" s="6"/>
      <c r="I4" s="6"/>
    </row>
    <row r="5" spans="1:9" ht="15" customHeight="1" x14ac:dyDescent="0.25">
      <c r="A5" s="4"/>
      <c r="B5" s="7"/>
      <c r="C5" s="7"/>
      <c r="D5" s="7"/>
      <c r="E5" s="7"/>
      <c r="F5" s="7"/>
    </row>
    <row r="6" spans="1:9" ht="15" customHeight="1" x14ac:dyDescent="0.25">
      <c r="A6" s="4"/>
      <c r="B6" s="8" t="s">
        <v>4</v>
      </c>
      <c r="C6" s="7"/>
      <c r="D6" s="7"/>
      <c r="E6" s="7"/>
      <c r="F6" s="7"/>
    </row>
    <row r="7" spans="1:9" ht="15" customHeight="1" x14ac:dyDescent="0.25">
      <c r="A7" s="4"/>
      <c r="B7" s="155" t="s">
        <v>5</v>
      </c>
      <c r="C7" s="155"/>
      <c r="D7" s="155"/>
      <c r="E7" s="7"/>
      <c r="F7" s="7"/>
    </row>
    <row r="8" spans="1:9" ht="15" customHeight="1" x14ac:dyDescent="0.25">
      <c r="A8" s="4"/>
      <c r="B8" s="10" t="s">
        <v>6</v>
      </c>
      <c r="C8" s="11"/>
      <c r="D8" s="7"/>
      <c r="E8" s="7"/>
      <c r="F8" s="7"/>
    </row>
    <row r="9" spans="1:9" ht="30" customHeight="1" x14ac:dyDescent="0.25">
      <c r="A9" s="4"/>
      <c r="B9" s="156" t="s">
        <v>7</v>
      </c>
      <c r="C9" s="156"/>
      <c r="D9" s="156"/>
      <c r="E9" s="156"/>
      <c r="F9" s="7"/>
    </row>
    <row r="10" spans="1:9" ht="15" customHeight="1" x14ac:dyDescent="0.25">
      <c r="A10" s="4"/>
      <c r="B10" s="7"/>
      <c r="C10" s="7"/>
      <c r="D10" s="7"/>
      <c r="E10" s="7"/>
      <c r="F10" s="7"/>
    </row>
    <row r="11" spans="1:9" s="14" customFormat="1" x14ac:dyDescent="0.25">
      <c r="A11" s="12"/>
      <c r="B11" s="13"/>
      <c r="C11" s="13"/>
      <c r="D11" s="13"/>
      <c r="E11" s="13"/>
      <c r="F11" s="13"/>
    </row>
    <row r="12" spans="1:9" x14ac:dyDescent="0.25">
      <c r="A12" s="1"/>
      <c r="B12" s="15"/>
      <c r="C12" s="15"/>
      <c r="D12" s="15"/>
      <c r="E12" s="15"/>
      <c r="F12" s="15"/>
    </row>
    <row r="13" spans="1:9" x14ac:dyDescent="0.25">
      <c r="A13" s="1"/>
      <c r="B13" s="16" t="s">
        <v>8</v>
      </c>
      <c r="C13" s="16"/>
      <c r="D13" s="16"/>
      <c r="E13" s="16"/>
      <c r="F13" s="16"/>
      <c r="G13" s="17"/>
    </row>
    <row r="14" spans="1:9" x14ac:dyDescent="0.25">
      <c r="A14" s="1"/>
      <c r="B14" s="18" t="s">
        <v>9</v>
      </c>
      <c r="C14" s="15"/>
      <c r="D14" s="15"/>
      <c r="E14" s="15"/>
      <c r="F14" s="15"/>
    </row>
    <row r="15" spans="1:9" s="20" customFormat="1" x14ac:dyDescent="0.25">
      <c r="A15" s="19"/>
      <c r="B15" s="19" t="s">
        <v>10</v>
      </c>
      <c r="C15" s="19"/>
      <c r="D15" s="19"/>
      <c r="E15" s="19"/>
      <c r="F15" s="19"/>
    </row>
    <row r="17" spans="1:10" x14ac:dyDescent="0.25">
      <c r="B17" s="1" t="s">
        <v>11</v>
      </c>
      <c r="C17" t="s">
        <v>1</v>
      </c>
    </row>
    <row r="18" spans="1:10" x14ac:dyDescent="0.25">
      <c r="A18" s="21"/>
      <c r="B18" s="22" t="s">
        <v>12</v>
      </c>
      <c r="C18" s="23">
        <v>1000</v>
      </c>
      <c r="D18" s="18" t="s">
        <v>1</v>
      </c>
    </row>
    <row r="19" spans="1:10" x14ac:dyDescent="0.25">
      <c r="A19" s="21"/>
      <c r="B19" t="s">
        <v>13</v>
      </c>
      <c r="C19" s="24">
        <v>0.06</v>
      </c>
      <c r="D19" t="s">
        <v>1</v>
      </c>
      <c r="E19" t="s">
        <v>1</v>
      </c>
    </row>
    <row r="20" spans="1:10" x14ac:dyDescent="0.25">
      <c r="A20" s="21"/>
      <c r="B20" t="s">
        <v>14</v>
      </c>
      <c r="C20" s="25">
        <v>10</v>
      </c>
      <c r="D20" t="s">
        <v>1</v>
      </c>
      <c r="E20" t="s">
        <v>15</v>
      </c>
      <c r="F20" s="26">
        <v>36526</v>
      </c>
    </row>
    <row r="21" spans="1:10" x14ac:dyDescent="0.25">
      <c r="A21" s="21"/>
      <c r="B21" t="s">
        <v>16</v>
      </c>
      <c r="C21" s="24">
        <v>7.0000000000000007E-2</v>
      </c>
      <c r="E21" t="s">
        <v>17</v>
      </c>
      <c r="F21" s="27">
        <v>39814</v>
      </c>
    </row>
    <row r="22" spans="1:10" x14ac:dyDescent="0.25">
      <c r="A22" s="21"/>
      <c r="B22" t="s">
        <v>18</v>
      </c>
      <c r="C22" s="24">
        <v>0.05</v>
      </c>
    </row>
    <row r="24" spans="1:10" s="3" customFormat="1" x14ac:dyDescent="0.25">
      <c r="A24" s="28"/>
      <c r="B24" s="29"/>
      <c r="C24" s="30"/>
      <c r="D24" s="31"/>
    </row>
    <row r="25" spans="1:10" x14ac:dyDescent="0.25">
      <c r="A25" s="21"/>
    </row>
    <row r="26" spans="1:10" x14ac:dyDescent="0.25">
      <c r="A26" s="21"/>
      <c r="B26" s="1" t="s">
        <v>19</v>
      </c>
    </row>
    <row r="27" spans="1:10" x14ac:dyDescent="0.25">
      <c r="A27" s="21"/>
      <c r="B27" s="1" t="s">
        <v>20</v>
      </c>
    </row>
    <row r="28" spans="1:10" x14ac:dyDescent="0.25">
      <c r="A28" s="21" t="s">
        <v>1</v>
      </c>
      <c r="B28" t="s">
        <v>21</v>
      </c>
      <c r="C28" s="32">
        <f>C19*C18</f>
        <v>60</v>
      </c>
    </row>
    <row r="29" spans="1:10" x14ac:dyDescent="0.25">
      <c r="A29" s="21"/>
      <c r="C29" s="32"/>
    </row>
    <row r="30" spans="1:10" x14ac:dyDescent="0.25">
      <c r="A30" s="21"/>
      <c r="B30" s="1" t="s">
        <v>22</v>
      </c>
      <c r="C30" s="32"/>
    </row>
    <row r="31" spans="1:10" x14ac:dyDescent="0.25">
      <c r="A31" s="21"/>
      <c r="B31" t="s">
        <v>23</v>
      </c>
      <c r="C31" s="33">
        <f>(C19*C18)*((1/C21)-1/(C21*(1+C21)^C20))+C18/(1+C21)^C20</f>
        <v>929.76418459067395</v>
      </c>
      <c r="F31" s="34" t="s">
        <v>24</v>
      </c>
      <c r="G31" s="34" t="s">
        <v>25</v>
      </c>
      <c r="H31" s="34" t="s">
        <v>26</v>
      </c>
      <c r="I31" s="34" t="s">
        <v>27</v>
      </c>
      <c r="J31" s="34" t="s">
        <v>28</v>
      </c>
    </row>
    <row r="32" spans="1:10" x14ac:dyDescent="0.25">
      <c r="A32" s="21"/>
      <c r="C32" s="33"/>
      <c r="F32" s="35">
        <f>C20</f>
        <v>10</v>
      </c>
      <c r="G32" s="35">
        <f>C21*100</f>
        <v>7.0000000000000009</v>
      </c>
      <c r="H32" s="34"/>
      <c r="I32" s="35">
        <f>-C19*C18</f>
        <v>-60</v>
      </c>
      <c r="J32" s="36">
        <f>-C18</f>
        <v>-1000</v>
      </c>
    </row>
    <row r="33" spans="1:10" x14ac:dyDescent="0.25">
      <c r="A33" s="21"/>
      <c r="C33" s="33"/>
      <c r="F33" s="34"/>
      <c r="G33" s="34"/>
      <c r="H33" s="37">
        <f>PRICE(F20,F21,C19,C21,100,1,0)*10</f>
        <v>934.84767751202094</v>
      </c>
      <c r="I33" s="38"/>
      <c r="J33" s="34"/>
    </row>
    <row r="34" spans="1:10" x14ac:dyDescent="0.25">
      <c r="A34" s="21"/>
      <c r="B34" s="1" t="s">
        <v>29</v>
      </c>
      <c r="C34" s="33"/>
      <c r="F34" s="34"/>
      <c r="G34" s="34"/>
      <c r="H34" s="34"/>
      <c r="I34" s="34"/>
      <c r="J34" s="34"/>
    </row>
    <row r="35" spans="1:10" x14ac:dyDescent="0.25">
      <c r="A35" s="21"/>
      <c r="B35" t="s">
        <v>23</v>
      </c>
      <c r="C35" s="39">
        <f>(C19*C18)*((1/C22)-1/(C22*(1+C22)^C20))+C18/(1+C22)^C20</f>
        <v>1077.2173492918482</v>
      </c>
      <c r="F35" s="34" t="s">
        <v>24</v>
      </c>
      <c r="G35" s="34" t="s">
        <v>25</v>
      </c>
      <c r="H35" s="34" t="s">
        <v>26</v>
      </c>
      <c r="I35" s="34" t="s">
        <v>27</v>
      </c>
      <c r="J35" s="34" t="s">
        <v>28</v>
      </c>
    </row>
    <row r="36" spans="1:10" x14ac:dyDescent="0.25">
      <c r="A36" s="21"/>
      <c r="B36" s="40" t="s">
        <v>30</v>
      </c>
      <c r="C36" s="41" t="str">
        <f>IF(C35&gt;C31,"rise",IF(C35&lt;C31,"fall","be unchanged"))</f>
        <v>rise</v>
      </c>
      <c r="D36" t="s">
        <v>31</v>
      </c>
      <c r="E36" s="42">
        <f>C35-C31</f>
        <v>147.45316470117427</v>
      </c>
      <c r="F36" s="35">
        <f>C20</f>
        <v>10</v>
      </c>
      <c r="G36" s="35">
        <f>C22*100</f>
        <v>5</v>
      </c>
      <c r="H36" s="34"/>
      <c r="I36" s="35">
        <f>-C19*C18</f>
        <v>-60</v>
      </c>
      <c r="J36" s="36">
        <f>-C18</f>
        <v>-1000</v>
      </c>
    </row>
    <row r="37" spans="1:10" x14ac:dyDescent="0.25">
      <c r="A37" s="21"/>
      <c r="B37" t="s">
        <v>1</v>
      </c>
      <c r="C37" s="43" t="s">
        <v>1</v>
      </c>
      <c r="F37" s="34"/>
      <c r="G37" s="34"/>
      <c r="H37" s="44">
        <f>PRICE(F20,F21,C19,C22,100,1,0)*10</f>
        <v>1071.0782167564403</v>
      </c>
      <c r="I37" s="38"/>
      <c r="J37" s="34"/>
    </row>
    <row r="38" spans="1:10" x14ac:dyDescent="0.25">
      <c r="B38" s="1" t="s">
        <v>32</v>
      </c>
    </row>
    <row r="39" spans="1:10" ht="15.75" x14ac:dyDescent="0.25">
      <c r="C39" s="45" t="s">
        <v>33</v>
      </c>
    </row>
    <row r="40" spans="1:10" ht="15.75" x14ac:dyDescent="0.25">
      <c r="B40" s="46"/>
    </row>
  </sheetData>
  <mergeCells count="3">
    <mergeCell ref="B4:G4"/>
    <mergeCell ref="B7:D7"/>
    <mergeCell ref="B9:E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812E0-2062-4641-9E35-142F1C97B717}">
  <dimension ref="A1:I30"/>
  <sheetViews>
    <sheetView workbookViewId="0">
      <selection activeCell="F24" sqref="F24"/>
    </sheetView>
  </sheetViews>
  <sheetFormatPr defaultRowHeight="15" x14ac:dyDescent="0.25"/>
  <cols>
    <col min="1" max="1" width="16.5703125" customWidth="1"/>
    <col min="2" max="2" width="24.28515625" customWidth="1"/>
    <col min="3" max="5" width="15.140625" customWidth="1"/>
  </cols>
  <sheetData>
    <row r="1" spans="1:9" x14ac:dyDescent="0.25">
      <c r="A1" s="1" t="s">
        <v>34</v>
      </c>
      <c r="B1" s="1"/>
    </row>
    <row r="2" spans="1:9" s="3" customFormat="1" x14ac:dyDescent="0.25">
      <c r="A2" s="2"/>
      <c r="B2" s="2"/>
    </row>
    <row r="3" spans="1:9" x14ac:dyDescent="0.25">
      <c r="A3" s="1" t="s">
        <v>1</v>
      </c>
      <c r="B3" s="1" t="s">
        <v>2</v>
      </c>
    </row>
    <row r="4" spans="1:9" ht="65.25" customHeight="1" x14ac:dyDescent="0.25">
      <c r="A4" s="4"/>
      <c r="B4" s="154" t="s">
        <v>35</v>
      </c>
      <c r="C4" s="154"/>
      <c r="D4" s="154"/>
      <c r="E4" s="154"/>
      <c r="G4" s="6"/>
      <c r="H4" s="6"/>
      <c r="I4" s="6"/>
    </row>
    <row r="5" spans="1:9" ht="15" customHeight="1" x14ac:dyDescent="0.25">
      <c r="A5" s="4"/>
      <c r="B5" s="5"/>
      <c r="C5" s="5"/>
      <c r="D5" s="5"/>
      <c r="E5" s="5"/>
      <c r="F5" s="5"/>
      <c r="G5" s="5"/>
      <c r="H5" s="6"/>
      <c r="I5" s="6"/>
    </row>
    <row r="6" spans="1:9" ht="15" customHeight="1" x14ac:dyDescent="0.25">
      <c r="A6" s="4"/>
      <c r="B6" s="154" t="s">
        <v>36</v>
      </c>
      <c r="C6" s="154"/>
      <c r="D6" s="154"/>
      <c r="E6" s="154"/>
      <c r="G6" s="5"/>
      <c r="H6" s="6"/>
      <c r="I6" s="6"/>
    </row>
    <row r="7" spans="1:9" ht="15" customHeight="1" x14ac:dyDescent="0.25">
      <c r="A7" s="4"/>
      <c r="B7" s="154" t="s">
        <v>37</v>
      </c>
      <c r="C7" s="154"/>
      <c r="D7" s="154"/>
      <c r="E7" s="154"/>
      <c r="G7" s="5"/>
      <c r="H7" s="6"/>
      <c r="I7" s="6"/>
    </row>
    <row r="8" spans="1:9" ht="15" customHeight="1" x14ac:dyDescent="0.25">
      <c r="A8" s="4"/>
      <c r="B8" s="5"/>
      <c r="C8" s="5"/>
      <c r="D8" s="5"/>
      <c r="E8" s="5"/>
      <c r="F8" s="5"/>
      <c r="G8" s="5"/>
      <c r="H8" s="6"/>
      <c r="I8" s="6"/>
    </row>
    <row r="9" spans="1:9" s="3" customFormat="1" ht="15" customHeight="1" x14ac:dyDescent="0.25">
      <c r="A9" s="47"/>
      <c r="B9" s="48"/>
      <c r="C9" s="48"/>
      <c r="D9" s="48"/>
      <c r="E9" s="48"/>
      <c r="F9" s="48"/>
      <c r="G9" s="48"/>
      <c r="H9" s="49"/>
      <c r="I9" s="49"/>
    </row>
    <row r="10" spans="1:9" ht="15" customHeight="1" x14ac:dyDescent="0.25">
      <c r="A10" s="4"/>
      <c r="B10" s="5"/>
      <c r="C10" s="5"/>
      <c r="D10" s="5"/>
      <c r="E10" s="5"/>
      <c r="F10" s="5"/>
      <c r="G10" s="5"/>
      <c r="H10" s="5"/>
      <c r="I10" s="5"/>
    </row>
    <row r="11" spans="1:9" ht="15" customHeight="1" x14ac:dyDescent="0.25">
      <c r="A11" s="1"/>
      <c r="B11" s="16" t="s">
        <v>8</v>
      </c>
      <c r="C11" s="16"/>
      <c r="D11" s="16"/>
      <c r="E11" s="16"/>
      <c r="F11" s="16"/>
      <c r="G11" s="17"/>
    </row>
    <row r="12" spans="1:9" ht="15" customHeight="1" x14ac:dyDescent="0.25">
      <c r="A12" s="1"/>
      <c r="B12" s="18" t="s">
        <v>9</v>
      </c>
      <c r="C12" s="15"/>
      <c r="D12" s="15"/>
      <c r="E12" s="15"/>
      <c r="F12" s="15"/>
    </row>
    <row r="13" spans="1:9" s="20" customFormat="1" ht="15" customHeight="1" x14ac:dyDescent="0.25">
      <c r="A13" s="19"/>
      <c r="B13" s="19" t="s">
        <v>10</v>
      </c>
      <c r="C13" s="19"/>
      <c r="D13" s="19"/>
      <c r="E13" s="19"/>
      <c r="F13" s="19"/>
    </row>
    <row r="14" spans="1:9" ht="15" customHeight="1" x14ac:dyDescent="0.25">
      <c r="A14" s="4"/>
      <c r="B14" s="5"/>
      <c r="C14" s="5"/>
      <c r="D14" s="5"/>
      <c r="E14" s="5"/>
      <c r="F14" s="5"/>
      <c r="G14" s="5"/>
      <c r="H14" s="5"/>
      <c r="I14" s="5"/>
    </row>
    <row r="15" spans="1:9" ht="15" customHeight="1" x14ac:dyDescent="0.25">
      <c r="B15" s="1" t="s">
        <v>11</v>
      </c>
      <c r="C15" t="s">
        <v>1</v>
      </c>
    </row>
    <row r="16" spans="1:9" ht="15" customHeight="1" x14ac:dyDescent="0.25">
      <c r="A16" s="50"/>
      <c r="B16" s="51" t="s">
        <v>38</v>
      </c>
      <c r="C16" s="52">
        <v>8.5000000000000006E-2</v>
      </c>
      <c r="D16" s="22"/>
    </row>
    <row r="17" spans="1:5" ht="15" customHeight="1" x14ac:dyDescent="0.25">
      <c r="A17" s="50"/>
      <c r="B17" s="51" t="s">
        <v>39</v>
      </c>
      <c r="C17" s="52">
        <v>0.09</v>
      </c>
      <c r="D17" s="22"/>
    </row>
    <row r="18" spans="1:5" x14ac:dyDescent="0.25">
      <c r="A18" s="50"/>
      <c r="B18" s="51" t="s">
        <v>40</v>
      </c>
      <c r="C18" s="53">
        <v>10</v>
      </c>
      <c r="D18" s="22" t="s">
        <v>1</v>
      </c>
    </row>
    <row r="19" spans="1:5" s="22" customFormat="1" x14ac:dyDescent="0.25">
      <c r="A19" s="50"/>
      <c r="B19" s="22" t="s">
        <v>41</v>
      </c>
      <c r="C19" s="54">
        <v>1000</v>
      </c>
      <c r="D19" s="22" t="s">
        <v>1</v>
      </c>
    </row>
    <row r="20" spans="1:5" ht="15" customHeight="1" x14ac:dyDescent="0.25">
      <c r="A20" s="50"/>
      <c r="B20" s="51" t="s">
        <v>42</v>
      </c>
      <c r="C20" s="52">
        <v>8.6999999999999994E-2</v>
      </c>
      <c r="D20" s="22"/>
    </row>
    <row r="21" spans="1:5" s="22" customFormat="1" x14ac:dyDescent="0.25">
      <c r="A21" s="50"/>
      <c r="C21" s="54"/>
    </row>
    <row r="22" spans="1:5" s="29" customFormat="1" x14ac:dyDescent="0.25">
      <c r="A22" s="55"/>
      <c r="C22" s="56"/>
    </row>
    <row r="23" spans="1:5" x14ac:dyDescent="0.25">
      <c r="A23" s="21"/>
      <c r="B23" s="18"/>
      <c r="C23" s="57"/>
      <c r="D23" s="18"/>
    </row>
    <row r="24" spans="1:5" x14ac:dyDescent="0.25">
      <c r="A24" s="21"/>
      <c r="B24" s="1" t="s">
        <v>19</v>
      </c>
    </row>
    <row r="25" spans="1:5" x14ac:dyDescent="0.25">
      <c r="A25" s="21"/>
      <c r="B25" s="1" t="s">
        <v>20</v>
      </c>
    </row>
    <row r="26" spans="1:5" x14ac:dyDescent="0.25">
      <c r="A26" s="21"/>
      <c r="B26" s="58" t="s">
        <v>43</v>
      </c>
      <c r="C26" s="59">
        <f>-PV(C16,C18,C20*C19,C19)</f>
        <v>1013.1226961167789</v>
      </c>
      <c r="D26" s="60" t="s">
        <v>44</v>
      </c>
      <c r="E26" s="61"/>
    </row>
    <row r="27" spans="1:5" x14ac:dyDescent="0.25">
      <c r="A27" s="21"/>
      <c r="B27" s="58"/>
      <c r="C27" s="59"/>
      <c r="D27" s="60"/>
      <c r="E27" s="61"/>
    </row>
    <row r="28" spans="1:5" x14ac:dyDescent="0.25">
      <c r="A28" s="21"/>
      <c r="B28" s="62" t="s">
        <v>45</v>
      </c>
      <c r="C28" s="59"/>
      <c r="D28" s="60"/>
      <c r="E28" s="61"/>
    </row>
    <row r="29" spans="1:5" x14ac:dyDescent="0.25">
      <c r="A29" s="21"/>
      <c r="B29" s="58" t="s">
        <v>46</v>
      </c>
      <c r="C29" s="63">
        <f>-PV(C17,C18,C20*C19,C19)</f>
        <v>980.74702689652304</v>
      </c>
      <c r="D29" s="64" t="s">
        <v>47</v>
      </c>
      <c r="E29" s="61"/>
    </row>
    <row r="30" spans="1:5" x14ac:dyDescent="0.25">
      <c r="A30" s="21"/>
      <c r="B30" s="58"/>
      <c r="C30" s="65"/>
      <c r="D30" s="38"/>
    </row>
  </sheetData>
  <mergeCells count="3">
    <mergeCell ref="B4:E4"/>
    <mergeCell ref="B6:E6"/>
    <mergeCell ref="B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53CD1-8E78-4E49-9179-5774DBD4DEB4}">
  <dimension ref="A1:J45"/>
  <sheetViews>
    <sheetView topLeftCell="A7" workbookViewId="0">
      <selection activeCell="C20" sqref="C20"/>
    </sheetView>
  </sheetViews>
  <sheetFormatPr defaultRowHeight="15" x14ac:dyDescent="0.25"/>
  <cols>
    <col min="1" max="1" width="16.5703125" customWidth="1"/>
    <col min="2" max="2" width="24.28515625" customWidth="1"/>
    <col min="3" max="3" width="14.28515625" bestFit="1" customWidth="1"/>
    <col min="8" max="8" width="10.28515625" bestFit="1" customWidth="1"/>
    <col min="10" max="10" width="9.5703125" bestFit="1" customWidth="1"/>
  </cols>
  <sheetData>
    <row r="1" spans="1:9" x14ac:dyDescent="0.25">
      <c r="A1" s="1" t="s">
        <v>48</v>
      </c>
      <c r="B1" s="1"/>
    </row>
    <row r="2" spans="1:9" s="3" customFormat="1" x14ac:dyDescent="0.25">
      <c r="A2" s="2"/>
      <c r="B2" s="2"/>
    </row>
    <row r="3" spans="1:9" x14ac:dyDescent="0.25">
      <c r="A3" s="1" t="s">
        <v>1</v>
      </c>
      <c r="B3" s="1" t="s">
        <v>2</v>
      </c>
    </row>
    <row r="4" spans="1:9" ht="15" customHeight="1" x14ac:dyDescent="0.25">
      <c r="A4" s="4"/>
      <c r="B4" s="154" t="s">
        <v>49</v>
      </c>
      <c r="C4" s="154"/>
      <c r="D4" s="154"/>
      <c r="E4" s="154"/>
      <c r="F4" s="154"/>
      <c r="G4" s="154"/>
      <c r="H4" s="154"/>
      <c r="I4" s="154"/>
    </row>
    <row r="5" spans="1:9" ht="15" customHeight="1" x14ac:dyDescent="0.25">
      <c r="A5" s="4"/>
      <c r="B5" s="7"/>
      <c r="C5" s="7"/>
      <c r="D5" s="7"/>
      <c r="E5" s="7"/>
      <c r="F5" s="7"/>
    </row>
    <row r="6" spans="1:9" ht="15" customHeight="1" x14ac:dyDescent="0.25">
      <c r="A6" s="4"/>
      <c r="B6" s="8" t="s">
        <v>50</v>
      </c>
      <c r="C6" s="7"/>
      <c r="D6" s="7"/>
      <c r="E6" s="7"/>
      <c r="F6" s="7"/>
    </row>
    <row r="7" spans="1:9" ht="15" customHeight="1" x14ac:dyDescent="0.25">
      <c r="A7" s="4"/>
      <c r="B7" s="66" t="s">
        <v>51</v>
      </c>
      <c r="C7" s="11"/>
      <c r="D7" s="7"/>
      <c r="E7" s="7"/>
      <c r="F7" s="7"/>
    </row>
    <row r="8" spans="1:9" ht="15" customHeight="1" x14ac:dyDescent="0.25">
      <c r="A8" s="4"/>
      <c r="B8" s="8" t="s">
        <v>52</v>
      </c>
      <c r="C8" s="7"/>
      <c r="D8" s="7"/>
      <c r="E8" s="7"/>
      <c r="F8" s="7"/>
    </row>
    <row r="9" spans="1:9" ht="15" customHeight="1" x14ac:dyDescent="0.25">
      <c r="A9" s="4"/>
      <c r="B9" s="8"/>
      <c r="C9" s="7"/>
      <c r="D9" s="7"/>
      <c r="E9" s="7"/>
      <c r="F9" s="7"/>
    </row>
    <row r="10" spans="1:9" s="3" customFormat="1" x14ac:dyDescent="0.25">
      <c r="A10" s="2"/>
      <c r="B10" s="67"/>
      <c r="C10" s="67"/>
      <c r="D10" s="67"/>
      <c r="E10" s="67"/>
      <c r="F10" s="67"/>
    </row>
    <row r="11" spans="1:9" x14ac:dyDescent="0.25">
      <c r="A11" s="1"/>
      <c r="B11" s="15"/>
      <c r="C11" s="15"/>
      <c r="D11" s="15"/>
      <c r="E11" s="15"/>
      <c r="F11" s="15"/>
    </row>
    <row r="12" spans="1:9" x14ac:dyDescent="0.25">
      <c r="A12" s="1"/>
      <c r="B12" s="16" t="s">
        <v>8</v>
      </c>
      <c r="C12" s="16"/>
      <c r="D12" s="16"/>
      <c r="E12" s="16"/>
      <c r="F12" s="16"/>
      <c r="G12" s="17"/>
      <c r="H12" s="17"/>
    </row>
    <row r="13" spans="1:9" x14ac:dyDescent="0.25">
      <c r="A13" s="1"/>
      <c r="B13" s="18" t="s">
        <v>9</v>
      </c>
      <c r="C13" s="15"/>
      <c r="D13" s="15"/>
      <c r="E13" s="15"/>
      <c r="F13" s="15"/>
    </row>
    <row r="14" spans="1:9" s="20" customFormat="1" x14ac:dyDescent="0.25">
      <c r="A14" s="19"/>
      <c r="B14" s="19" t="s">
        <v>10</v>
      </c>
      <c r="C14" s="19"/>
      <c r="D14" s="19"/>
      <c r="E14" s="19"/>
      <c r="F14" s="19"/>
    </row>
    <row r="16" spans="1:9" x14ac:dyDescent="0.25">
      <c r="B16" s="1" t="s">
        <v>11</v>
      </c>
      <c r="C16" t="s">
        <v>1</v>
      </c>
    </row>
    <row r="17" spans="1:10" x14ac:dyDescent="0.25">
      <c r="A17" s="21"/>
      <c r="B17" s="22" t="s">
        <v>41</v>
      </c>
      <c r="C17" s="23">
        <v>1000</v>
      </c>
      <c r="D17" s="18" t="s">
        <v>1</v>
      </c>
      <c r="E17" t="s">
        <v>1</v>
      </c>
    </row>
    <row r="18" spans="1:10" x14ac:dyDescent="0.25">
      <c r="A18" s="21"/>
      <c r="B18" t="s">
        <v>40</v>
      </c>
      <c r="C18" s="68">
        <v>12</v>
      </c>
      <c r="D18" t="s">
        <v>1</v>
      </c>
    </row>
    <row r="19" spans="1:10" x14ac:dyDescent="0.25">
      <c r="A19" s="21"/>
      <c r="B19" t="s">
        <v>13</v>
      </c>
      <c r="C19" s="84">
        <v>4.4999999999999998E-2</v>
      </c>
      <c r="D19" t="s">
        <v>1</v>
      </c>
    </row>
    <row r="20" spans="1:10" x14ac:dyDescent="0.25">
      <c r="A20" s="21"/>
      <c r="B20" t="s">
        <v>53</v>
      </c>
      <c r="C20" s="69">
        <v>1100</v>
      </c>
    </row>
    <row r="21" spans="1:10" x14ac:dyDescent="0.25">
      <c r="A21" s="21"/>
      <c r="B21" s="22"/>
      <c r="C21" s="23"/>
      <c r="D21" s="18"/>
    </row>
    <row r="22" spans="1:10" s="3" customFormat="1" x14ac:dyDescent="0.25">
      <c r="A22" s="28"/>
      <c r="B22" s="29"/>
      <c r="C22" s="30"/>
      <c r="D22" s="31"/>
    </row>
    <row r="23" spans="1:10" x14ac:dyDescent="0.25">
      <c r="A23" s="21"/>
    </row>
    <row r="24" spans="1:10" x14ac:dyDescent="0.25">
      <c r="A24" s="21"/>
      <c r="B24" s="1" t="s">
        <v>19</v>
      </c>
    </row>
    <row r="25" spans="1:10" x14ac:dyDescent="0.25">
      <c r="A25" s="21"/>
      <c r="B25" s="1" t="s">
        <v>54</v>
      </c>
    </row>
    <row r="26" spans="1:10" x14ac:dyDescent="0.25">
      <c r="A26" s="21" t="s">
        <v>1</v>
      </c>
      <c r="B26" t="s">
        <v>55</v>
      </c>
      <c r="C26" s="70">
        <f>(C19*C17)/C20</f>
        <v>4.0909090909090909E-2</v>
      </c>
    </row>
    <row r="27" spans="1:10" x14ac:dyDescent="0.25">
      <c r="A27" s="21"/>
      <c r="C27" s="70"/>
      <c r="F27" s="34" t="s">
        <v>24</v>
      </c>
      <c r="G27" s="34" t="s">
        <v>25</v>
      </c>
      <c r="H27" s="34" t="s">
        <v>26</v>
      </c>
      <c r="I27" s="34" t="s">
        <v>27</v>
      </c>
      <c r="J27" s="34" t="s">
        <v>28</v>
      </c>
    </row>
    <row r="28" spans="1:10" x14ac:dyDescent="0.25">
      <c r="A28" s="21"/>
      <c r="B28" s="1" t="s">
        <v>45</v>
      </c>
      <c r="C28" s="71"/>
      <c r="F28" s="35">
        <f>C18</f>
        <v>12</v>
      </c>
      <c r="G28" s="35" t="s">
        <v>1</v>
      </c>
      <c r="H28" s="72">
        <f>-C20</f>
        <v>-1100</v>
      </c>
      <c r="I28" s="35">
        <f>C19*C17</f>
        <v>45</v>
      </c>
      <c r="J28" s="73">
        <f>C17</f>
        <v>1000</v>
      </c>
    </row>
    <row r="29" spans="1:10" x14ac:dyDescent="0.25">
      <c r="A29" s="21"/>
      <c r="B29" t="s">
        <v>56</v>
      </c>
      <c r="C29" s="74">
        <f>RATE(C18,C19*C17,-C20,C17)</f>
        <v>3.4671595783482376E-2</v>
      </c>
      <c r="F29" s="34"/>
      <c r="G29" s="75">
        <f>RATE(F28,I28,H28,J28)*100</f>
        <v>3.4671595783482374</v>
      </c>
      <c r="H29" s="76" t="s">
        <v>1</v>
      </c>
      <c r="I29" s="38"/>
      <c r="J29" s="34"/>
    </row>
    <row r="30" spans="1:10" x14ac:dyDescent="0.25">
      <c r="A30" s="21"/>
      <c r="C30" s="74"/>
      <c r="F30" s="34"/>
      <c r="G30" s="77"/>
      <c r="H30" s="76"/>
      <c r="I30" s="38"/>
      <c r="J30" s="34"/>
    </row>
    <row r="31" spans="1:10" x14ac:dyDescent="0.25">
      <c r="A31" s="21"/>
      <c r="C31" s="74"/>
      <c r="F31" s="34"/>
      <c r="G31" s="77"/>
      <c r="H31" s="76"/>
      <c r="I31" s="38"/>
      <c r="J31" s="34"/>
    </row>
    <row r="32" spans="1:10" x14ac:dyDescent="0.25">
      <c r="A32" s="21"/>
      <c r="B32" s="1" t="s">
        <v>57</v>
      </c>
      <c r="C32" s="74"/>
      <c r="F32" s="34"/>
      <c r="G32" s="34"/>
      <c r="H32" s="34"/>
      <c r="I32" s="34"/>
      <c r="J32" s="34"/>
    </row>
    <row r="33" spans="1:10" x14ac:dyDescent="0.25">
      <c r="A33" s="21"/>
      <c r="B33" t="s">
        <v>58</v>
      </c>
      <c r="C33" s="78">
        <f>RATE(C18*2,C19*C17/2,-C20,C17)*2</f>
        <v>3.4738288847945144E-2</v>
      </c>
      <c r="F33" s="34" t="s">
        <v>24</v>
      </c>
      <c r="G33" s="34" t="s">
        <v>25</v>
      </c>
      <c r="H33" s="34" t="s">
        <v>26</v>
      </c>
      <c r="I33" s="34" t="s">
        <v>27</v>
      </c>
      <c r="J33" s="34" t="s">
        <v>28</v>
      </c>
    </row>
    <row r="34" spans="1:10" x14ac:dyDescent="0.25">
      <c r="A34" s="21"/>
      <c r="B34" s="15"/>
      <c r="C34" s="22"/>
      <c r="D34" s="22"/>
      <c r="F34" s="35">
        <f>C18*2</f>
        <v>24</v>
      </c>
      <c r="G34" s="35" t="s">
        <v>1</v>
      </c>
      <c r="H34" s="79">
        <f>-C20</f>
        <v>-1100</v>
      </c>
      <c r="I34" s="35">
        <f>C19*C17/2</f>
        <v>22.5</v>
      </c>
      <c r="J34" s="73">
        <f>C17</f>
        <v>1000</v>
      </c>
    </row>
    <row r="35" spans="1:10" x14ac:dyDescent="0.25">
      <c r="A35" s="80"/>
      <c r="B35" s="22"/>
      <c r="C35" s="22"/>
      <c r="D35" s="22"/>
      <c r="E35" s="22"/>
      <c r="F35" s="34"/>
      <c r="G35" s="81">
        <f>RATE(F34,I34,H34,J34)*100</f>
        <v>1.7369144423972571</v>
      </c>
      <c r="H35" s="82" t="s">
        <v>59</v>
      </c>
      <c r="I35" s="38"/>
      <c r="J35" s="34"/>
    </row>
    <row r="36" spans="1:10" x14ac:dyDescent="0.25">
      <c r="A36" s="80"/>
      <c r="B36" s="22"/>
      <c r="C36" s="22"/>
      <c r="D36" s="22"/>
      <c r="E36" s="80"/>
      <c r="F36" s="22" t="s">
        <v>1</v>
      </c>
      <c r="G36" s="83">
        <f>G35*2</f>
        <v>3.4738288847945142</v>
      </c>
      <c r="H36" t="s">
        <v>60</v>
      </c>
    </row>
    <row r="37" spans="1:10" ht="31.5" customHeight="1" x14ac:dyDescent="0.25">
      <c r="A37" s="80"/>
      <c r="E37" s="80"/>
      <c r="F37" s="22"/>
    </row>
    <row r="38" spans="1:10" ht="31.5" customHeight="1" x14ac:dyDescent="0.25">
      <c r="A38" s="80"/>
      <c r="E38" s="80"/>
      <c r="F38" s="22"/>
    </row>
    <row r="39" spans="1:10" x14ac:dyDescent="0.25">
      <c r="A39" s="80"/>
      <c r="E39" s="80"/>
      <c r="F39" s="22"/>
    </row>
    <row r="40" spans="1:10" x14ac:dyDescent="0.25">
      <c r="A40" s="80"/>
      <c r="E40" s="80"/>
      <c r="F40" s="22"/>
    </row>
    <row r="41" spans="1:10" x14ac:dyDescent="0.25">
      <c r="A41" s="80"/>
      <c r="E41" s="80"/>
      <c r="F41" s="22"/>
    </row>
    <row r="42" spans="1:10" x14ac:dyDescent="0.25">
      <c r="E42" s="22"/>
      <c r="F42" s="22"/>
    </row>
    <row r="43" spans="1:10" x14ac:dyDescent="0.25">
      <c r="E43" s="22"/>
      <c r="F43" s="22"/>
    </row>
    <row r="44" spans="1:10" x14ac:dyDescent="0.25">
      <c r="E44" s="22"/>
      <c r="F44" s="22"/>
    </row>
    <row r="45" spans="1:10" x14ac:dyDescent="0.25">
      <c r="E45" s="22"/>
      <c r="F45" s="22"/>
    </row>
  </sheetData>
  <mergeCells count="1">
    <mergeCell ref="B4:I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4A05-BF63-44A4-AAF6-969D774B2EE8}">
  <dimension ref="A1:F33"/>
  <sheetViews>
    <sheetView topLeftCell="A8" workbookViewId="0">
      <selection activeCell="C31" sqref="C31"/>
    </sheetView>
  </sheetViews>
  <sheetFormatPr defaultRowHeight="15" x14ac:dyDescent="0.25"/>
  <cols>
    <col min="1" max="1" width="16.5703125" customWidth="1"/>
    <col min="2" max="2" width="22.140625" customWidth="1"/>
    <col min="3" max="5" width="17.7109375" customWidth="1"/>
  </cols>
  <sheetData>
    <row r="1" spans="1:6" x14ac:dyDescent="0.25">
      <c r="A1" s="1" t="s">
        <v>61</v>
      </c>
      <c r="B1" s="1"/>
    </row>
    <row r="2" spans="1:6" s="3" customFormat="1" x14ac:dyDescent="0.25">
      <c r="A2" s="2"/>
      <c r="B2" s="2"/>
    </row>
    <row r="3" spans="1:6" x14ac:dyDescent="0.25">
      <c r="A3" s="1" t="s">
        <v>1</v>
      </c>
      <c r="B3" s="1" t="s">
        <v>2</v>
      </c>
    </row>
    <row r="4" spans="1:6" ht="33" customHeight="1" x14ac:dyDescent="0.25">
      <c r="A4" s="4"/>
      <c r="B4" s="157" t="s">
        <v>62</v>
      </c>
      <c r="C4" s="157"/>
      <c r="D4" s="157"/>
      <c r="E4" s="157"/>
      <c r="F4" s="157"/>
    </row>
    <row r="5" spans="1:6" ht="15" customHeight="1" x14ac:dyDescent="0.25">
      <c r="A5" s="4"/>
      <c r="C5" s="7"/>
      <c r="D5" s="7"/>
      <c r="E5" s="7"/>
    </row>
    <row r="6" spans="1:6" ht="15" customHeight="1" x14ac:dyDescent="0.25">
      <c r="A6" s="4"/>
      <c r="B6" s="154" t="s">
        <v>63</v>
      </c>
      <c r="C6" s="154"/>
      <c r="D6" s="154"/>
      <c r="E6" s="154"/>
    </row>
    <row r="7" spans="1:6" ht="15" customHeight="1" x14ac:dyDescent="0.25">
      <c r="A7" s="4"/>
      <c r="B7" s="157" t="s">
        <v>64</v>
      </c>
      <c r="C7" s="157"/>
      <c r="D7" s="157"/>
      <c r="E7" s="157"/>
    </row>
    <row r="8" spans="1:6" ht="15" customHeight="1" x14ac:dyDescent="0.25">
      <c r="A8" s="4"/>
      <c r="B8" s="154" t="s">
        <v>65</v>
      </c>
      <c r="C8" s="154"/>
      <c r="D8" s="154"/>
      <c r="E8" s="154"/>
      <c r="F8" s="154"/>
    </row>
    <row r="9" spans="1:6" ht="15" customHeight="1" x14ac:dyDescent="0.25">
      <c r="A9" s="4"/>
      <c r="B9" s="7"/>
      <c r="C9" s="7"/>
      <c r="D9" s="7"/>
      <c r="E9" s="7"/>
    </row>
    <row r="10" spans="1:6" s="3" customFormat="1" x14ac:dyDescent="0.25">
      <c r="A10" s="2"/>
      <c r="B10" s="67"/>
      <c r="C10" s="67"/>
      <c r="D10" s="67"/>
      <c r="E10" s="67"/>
    </row>
    <row r="11" spans="1:6" x14ac:dyDescent="0.25">
      <c r="A11" s="1"/>
      <c r="B11" s="15"/>
      <c r="C11" s="15"/>
      <c r="D11" s="15"/>
      <c r="E11" s="15"/>
    </row>
    <row r="12" spans="1:6" x14ac:dyDescent="0.25">
      <c r="A12" s="1"/>
      <c r="B12" s="16" t="s">
        <v>8</v>
      </c>
      <c r="C12" s="16"/>
      <c r="D12" s="16"/>
      <c r="E12" s="16"/>
      <c r="F12" s="17"/>
    </row>
    <row r="13" spans="1:6" x14ac:dyDescent="0.25">
      <c r="A13" s="1"/>
      <c r="B13" s="18" t="s">
        <v>9</v>
      </c>
      <c r="C13" s="15"/>
      <c r="D13" s="15"/>
      <c r="E13" s="15"/>
    </row>
    <row r="14" spans="1:6" s="20" customFormat="1" x14ac:dyDescent="0.25">
      <c r="A14" s="19"/>
      <c r="B14" s="19" t="s">
        <v>10</v>
      </c>
      <c r="C14" s="19"/>
      <c r="D14" s="19"/>
      <c r="E14" s="19"/>
    </row>
    <row r="16" spans="1:6" x14ac:dyDescent="0.25">
      <c r="B16" s="85" t="s">
        <v>11</v>
      </c>
      <c r="C16" t="s">
        <v>1</v>
      </c>
    </row>
    <row r="17" spans="1:4" x14ac:dyDescent="0.25">
      <c r="A17" s="21"/>
      <c r="B17" t="s">
        <v>66</v>
      </c>
      <c r="C17" s="86">
        <v>-0.08</v>
      </c>
      <c r="D17" t="s">
        <v>1</v>
      </c>
    </row>
    <row r="18" spans="1:4" x14ac:dyDescent="0.25">
      <c r="A18" s="21"/>
      <c r="B18" t="s">
        <v>67</v>
      </c>
      <c r="C18" s="24">
        <v>0.12</v>
      </c>
    </row>
    <row r="19" spans="1:4" ht="18" x14ac:dyDescent="0.35">
      <c r="A19" s="21"/>
      <c r="B19" t="s">
        <v>68</v>
      </c>
      <c r="C19" s="69">
        <v>2</v>
      </c>
    </row>
    <row r="20" spans="1:4" x14ac:dyDescent="0.25">
      <c r="A20" s="21"/>
      <c r="C20" s="87"/>
    </row>
    <row r="21" spans="1:4" s="3" customFormat="1" x14ac:dyDescent="0.25">
      <c r="A21" s="28"/>
      <c r="C21" s="88"/>
    </row>
    <row r="22" spans="1:4" x14ac:dyDescent="0.25">
      <c r="A22" s="21"/>
    </row>
    <row r="23" spans="1:4" x14ac:dyDescent="0.25">
      <c r="A23" s="21"/>
      <c r="B23" s="1" t="s">
        <v>19</v>
      </c>
    </row>
    <row r="24" spans="1:4" x14ac:dyDescent="0.25">
      <c r="A24" s="21"/>
      <c r="B24" s="1" t="s">
        <v>54</v>
      </c>
      <c r="C24" s="22"/>
    </row>
    <row r="25" spans="1:4" x14ac:dyDescent="0.25">
      <c r="A25" s="21"/>
      <c r="B25" t="s">
        <v>69</v>
      </c>
      <c r="C25" s="89">
        <f>C19/(C18-C17)</f>
        <v>10</v>
      </c>
    </row>
    <row r="26" spans="1:4" x14ac:dyDescent="0.25">
      <c r="A26" s="21"/>
      <c r="C26" s="32"/>
    </row>
    <row r="27" spans="1:4" x14ac:dyDescent="0.25">
      <c r="A27" s="21"/>
      <c r="B27" s="1" t="s">
        <v>45</v>
      </c>
      <c r="C27" s="32"/>
    </row>
    <row r="28" spans="1:4" x14ac:dyDescent="0.25">
      <c r="A28" s="21"/>
      <c r="B28" t="s">
        <v>70</v>
      </c>
      <c r="C28" s="32">
        <f>(C19*(1+C17))/(C18-C17)</f>
        <v>9.1999999999999993</v>
      </c>
      <c r="D28" s="90"/>
    </row>
    <row r="29" spans="1:4" x14ac:dyDescent="0.25">
      <c r="A29" s="21"/>
      <c r="C29" s="91"/>
    </row>
    <row r="30" spans="1:4" x14ac:dyDescent="0.25">
      <c r="A30" s="21"/>
      <c r="B30" s="1" t="s">
        <v>71</v>
      </c>
      <c r="C30" s="91" t="s">
        <v>1</v>
      </c>
    </row>
    <row r="31" spans="1:4" x14ac:dyDescent="0.25">
      <c r="A31" s="21"/>
      <c r="B31" t="s">
        <v>72</v>
      </c>
      <c r="C31" s="70">
        <f>C18</f>
        <v>0.12</v>
      </c>
    </row>
    <row r="32" spans="1:4" x14ac:dyDescent="0.25">
      <c r="A32" s="21"/>
      <c r="C32" s="92"/>
    </row>
    <row r="33" spans="1:3" x14ac:dyDescent="0.25">
      <c r="A33" s="21"/>
      <c r="C33" s="71"/>
    </row>
  </sheetData>
  <mergeCells count="4">
    <mergeCell ref="B4:F4"/>
    <mergeCell ref="B6:E6"/>
    <mergeCell ref="B7:E7"/>
    <mergeCell ref="B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947AC-6B3B-4329-99EB-4F928F150F50}">
  <dimension ref="A1:F32"/>
  <sheetViews>
    <sheetView workbookViewId="0">
      <selection activeCell="F41" sqref="F41"/>
    </sheetView>
  </sheetViews>
  <sheetFormatPr defaultRowHeight="15" x14ac:dyDescent="0.25"/>
  <cols>
    <col min="1" max="1" width="16.5703125" customWidth="1"/>
    <col min="2" max="5" width="17.7109375" customWidth="1"/>
    <col min="6" max="6" width="13.5703125" customWidth="1"/>
  </cols>
  <sheetData>
    <row r="1" spans="1:6" x14ac:dyDescent="0.25">
      <c r="A1" s="1" t="s">
        <v>73</v>
      </c>
      <c r="B1" s="1"/>
    </row>
    <row r="2" spans="1:6" s="3" customFormat="1" x14ac:dyDescent="0.25">
      <c r="A2" s="2"/>
      <c r="B2" s="2"/>
    </row>
    <row r="3" spans="1:6" x14ac:dyDescent="0.25">
      <c r="A3" s="1" t="s">
        <v>1</v>
      </c>
      <c r="B3" s="1" t="s">
        <v>2</v>
      </c>
    </row>
    <row r="4" spans="1:6" ht="42.75" customHeight="1" x14ac:dyDescent="0.25">
      <c r="A4" s="4"/>
      <c r="B4" s="157" t="s">
        <v>74</v>
      </c>
      <c r="C4" s="157"/>
      <c r="D4" s="157"/>
      <c r="E4" s="157"/>
      <c r="F4" s="157"/>
    </row>
    <row r="5" spans="1:6" ht="15" customHeight="1" x14ac:dyDescent="0.25">
      <c r="A5" s="4"/>
      <c r="C5" s="7"/>
      <c r="D5" s="7"/>
      <c r="E5" s="7"/>
    </row>
    <row r="6" spans="1:6" ht="15" customHeight="1" x14ac:dyDescent="0.25">
      <c r="A6" s="4"/>
      <c r="B6" s="154" t="s">
        <v>75</v>
      </c>
      <c r="C6" s="154"/>
      <c r="D6" s="154"/>
      <c r="E6" s="154"/>
    </row>
    <row r="7" spans="1:6" ht="15" customHeight="1" x14ac:dyDescent="0.25">
      <c r="A7" s="4"/>
      <c r="B7" s="157" t="s">
        <v>76</v>
      </c>
      <c r="C7" s="157"/>
      <c r="D7" s="157"/>
      <c r="E7" s="157"/>
    </row>
    <row r="8" spans="1:6" ht="15" customHeight="1" x14ac:dyDescent="0.25">
      <c r="A8" s="4"/>
      <c r="B8" s="7"/>
      <c r="C8" s="7"/>
      <c r="D8" s="7"/>
      <c r="E8" s="7"/>
    </row>
    <row r="9" spans="1:6" s="3" customFormat="1" x14ac:dyDescent="0.25">
      <c r="B9" s="29"/>
      <c r="C9" s="29"/>
      <c r="D9" s="29"/>
      <c r="E9" s="29"/>
    </row>
    <row r="10" spans="1:6" x14ac:dyDescent="0.25">
      <c r="A10" s="1"/>
      <c r="B10" s="15"/>
      <c r="C10" s="15"/>
      <c r="D10" s="15"/>
      <c r="E10" s="15"/>
    </row>
    <row r="11" spans="1:6" x14ac:dyDescent="0.25">
      <c r="A11" s="1"/>
      <c r="B11" s="16" t="s">
        <v>8</v>
      </c>
      <c r="C11" s="16"/>
      <c r="D11" s="16"/>
      <c r="E11" s="16"/>
      <c r="F11" s="17"/>
    </row>
    <row r="12" spans="1:6" x14ac:dyDescent="0.25">
      <c r="A12" s="1"/>
      <c r="B12" s="18" t="s">
        <v>9</v>
      </c>
      <c r="C12" s="15"/>
      <c r="D12" s="15"/>
      <c r="E12" s="15"/>
    </row>
    <row r="13" spans="1:6" s="20" customFormat="1" x14ac:dyDescent="0.25">
      <c r="A13" s="19"/>
      <c r="B13" s="19" t="s">
        <v>10</v>
      </c>
      <c r="C13" s="19"/>
      <c r="D13" s="19"/>
      <c r="E13" s="19"/>
    </row>
    <row r="15" spans="1:6" x14ac:dyDescent="0.25">
      <c r="B15" s="85" t="s">
        <v>11</v>
      </c>
      <c r="C15" t="s">
        <v>1</v>
      </c>
    </row>
    <row r="16" spans="1:6" x14ac:dyDescent="0.25">
      <c r="A16" s="93" t="s">
        <v>1</v>
      </c>
      <c r="B16" t="s">
        <v>77</v>
      </c>
      <c r="C16" s="153">
        <v>2.5</v>
      </c>
    </row>
    <row r="17" spans="1:5" x14ac:dyDescent="0.25">
      <c r="A17" s="21"/>
      <c r="B17" t="s">
        <v>78</v>
      </c>
      <c r="C17" s="86">
        <v>0.04</v>
      </c>
    </row>
    <row r="18" spans="1:5" x14ac:dyDescent="0.25">
      <c r="A18" s="21"/>
      <c r="B18" t="s">
        <v>79</v>
      </c>
      <c r="C18" s="24">
        <v>0.11</v>
      </c>
    </row>
    <row r="19" spans="1:5" x14ac:dyDescent="0.25">
      <c r="A19" s="21"/>
      <c r="B19" t="s">
        <v>80</v>
      </c>
      <c r="C19" s="24">
        <v>0.09</v>
      </c>
    </row>
    <row r="20" spans="1:5" x14ac:dyDescent="0.25">
      <c r="A20" s="21"/>
      <c r="C20" s="94"/>
    </row>
    <row r="21" spans="1:5" s="3" customFormat="1" x14ac:dyDescent="0.25">
      <c r="A21" s="28"/>
      <c r="C21" s="95"/>
    </row>
    <row r="22" spans="1:5" x14ac:dyDescent="0.25">
      <c r="A22" s="21"/>
      <c r="B22" s="1" t="s">
        <v>19</v>
      </c>
    </row>
    <row r="23" spans="1:5" x14ac:dyDescent="0.25">
      <c r="A23" s="21"/>
      <c r="B23" s="1" t="s">
        <v>54</v>
      </c>
      <c r="C23" s="22"/>
    </row>
    <row r="24" spans="1:5" x14ac:dyDescent="0.25">
      <c r="A24" s="21" t="s">
        <v>1</v>
      </c>
      <c r="B24" t="s">
        <v>81</v>
      </c>
      <c r="C24" s="89">
        <f>(C16*(1+C17))/(C18-C17)</f>
        <v>37.142857142857139</v>
      </c>
    </row>
    <row r="25" spans="1:5" x14ac:dyDescent="0.25">
      <c r="A25" s="21"/>
      <c r="B25" t="s">
        <v>1</v>
      </c>
      <c r="C25" s="32" t="s">
        <v>1</v>
      </c>
    </row>
    <row r="26" spans="1:5" x14ac:dyDescent="0.25">
      <c r="A26" s="21"/>
      <c r="B26" s="1" t="s">
        <v>45</v>
      </c>
      <c r="C26" s="32" t="s">
        <v>1</v>
      </c>
    </row>
    <row r="27" spans="1:5" x14ac:dyDescent="0.25">
      <c r="A27" s="21"/>
      <c r="B27" t="s">
        <v>81</v>
      </c>
      <c r="C27" s="96">
        <f>(C16*(1+C17))/(C19-C17)</f>
        <v>52.000000000000007</v>
      </c>
    </row>
    <row r="28" spans="1:5" x14ac:dyDescent="0.25">
      <c r="A28" s="21"/>
      <c r="C28" s="71"/>
    </row>
    <row r="29" spans="1:5" x14ac:dyDescent="0.25">
      <c r="B29" s="22"/>
      <c r="C29" s="22"/>
      <c r="D29" s="22"/>
      <c r="E29" s="22"/>
    </row>
    <row r="30" spans="1:5" x14ac:dyDescent="0.25">
      <c r="B30" s="22"/>
      <c r="C30" s="22"/>
      <c r="D30" s="22"/>
      <c r="E30" s="22"/>
    </row>
    <row r="31" spans="1:5" x14ac:dyDescent="0.25">
      <c r="B31" s="22"/>
      <c r="C31" s="22"/>
      <c r="D31" s="22"/>
      <c r="E31" s="22"/>
    </row>
    <row r="32" spans="1:5" x14ac:dyDescent="0.25">
      <c r="B32" s="22"/>
      <c r="C32" s="22"/>
      <c r="D32" s="22"/>
      <c r="E32" s="22"/>
    </row>
  </sheetData>
  <mergeCells count="3">
    <mergeCell ref="B4:F4"/>
    <mergeCell ref="B6:E6"/>
    <mergeCell ref="B7:E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80F06-76FB-4FB0-BBB3-99F09519FE8A}">
  <dimension ref="A1:I37"/>
  <sheetViews>
    <sheetView workbookViewId="0">
      <selection activeCell="D31" sqref="D31"/>
    </sheetView>
  </sheetViews>
  <sheetFormatPr defaultRowHeight="15" x14ac:dyDescent="0.25"/>
  <cols>
    <col min="1" max="1" width="18.28515625" customWidth="1"/>
    <col min="2" max="2" width="4.42578125" customWidth="1"/>
    <col min="3" max="3" width="18.85546875" customWidth="1"/>
    <col min="4" max="4" width="17.7109375" customWidth="1"/>
    <col min="5" max="5" width="16.7109375" bestFit="1" customWidth="1"/>
    <col min="6" max="6" width="17.7109375" customWidth="1"/>
  </cols>
  <sheetData>
    <row r="1" spans="1:9" x14ac:dyDescent="0.25">
      <c r="A1" s="1" t="s">
        <v>82</v>
      </c>
      <c r="B1" s="1"/>
      <c r="C1" s="1"/>
    </row>
    <row r="2" spans="1:9" s="3" customFormat="1" x14ac:dyDescent="0.25">
      <c r="A2" s="2"/>
      <c r="B2" s="2"/>
      <c r="C2" s="2"/>
    </row>
    <row r="3" spans="1:9" x14ac:dyDescent="0.25">
      <c r="A3" s="1" t="s">
        <v>83</v>
      </c>
      <c r="B3" s="1" t="s">
        <v>2</v>
      </c>
      <c r="C3" s="1"/>
    </row>
    <row r="4" spans="1:9" x14ac:dyDescent="0.25">
      <c r="A4" s="1"/>
      <c r="B4" s="1"/>
      <c r="C4" s="1"/>
    </row>
    <row r="5" spans="1:9" ht="15" customHeight="1" x14ac:dyDescent="0.25">
      <c r="A5" s="4"/>
      <c r="B5" s="154" t="s">
        <v>84</v>
      </c>
      <c r="C5" s="154"/>
      <c r="D5" s="154"/>
      <c r="E5" s="154"/>
      <c r="F5" s="154"/>
      <c r="G5" s="154"/>
      <c r="H5" s="154"/>
      <c r="I5" s="154"/>
    </row>
    <row r="6" spans="1:9" ht="15" customHeight="1" x14ac:dyDescent="0.25">
      <c r="A6" s="4"/>
      <c r="B6" t="s">
        <v>85</v>
      </c>
      <c r="D6" s="7"/>
      <c r="E6" s="7"/>
      <c r="F6" s="7"/>
    </row>
    <row r="7" spans="1:9" ht="15" customHeight="1" x14ac:dyDescent="0.25">
      <c r="A7" s="4"/>
      <c r="B7" s="97" t="s">
        <v>20</v>
      </c>
      <c r="C7" s="154" t="s">
        <v>86</v>
      </c>
      <c r="D7" s="154"/>
      <c r="E7" s="154"/>
      <c r="F7" s="154"/>
      <c r="G7" s="154"/>
      <c r="H7" s="154"/>
      <c r="I7" s="154"/>
    </row>
    <row r="8" spans="1:9" ht="15" customHeight="1" x14ac:dyDescent="0.25">
      <c r="A8" s="4"/>
      <c r="B8" s="7"/>
      <c r="C8" s="7"/>
      <c r="D8" s="7"/>
      <c r="E8" s="7"/>
      <c r="F8" s="7"/>
    </row>
    <row r="9" spans="1:9" ht="15" customHeight="1" x14ac:dyDescent="0.25">
      <c r="A9" s="4"/>
      <c r="B9" s="97" t="s">
        <v>45</v>
      </c>
      <c r="C9" s="154" t="s">
        <v>87</v>
      </c>
      <c r="D9" s="154"/>
      <c r="E9" s="154"/>
      <c r="F9" s="154"/>
      <c r="G9" s="154"/>
      <c r="H9" s="154"/>
      <c r="I9" s="154"/>
    </row>
    <row r="10" spans="1:9" ht="15" customHeight="1" x14ac:dyDescent="0.25">
      <c r="A10" s="4"/>
      <c r="B10" s="7"/>
      <c r="C10" s="7"/>
      <c r="D10" s="7"/>
      <c r="E10" s="7"/>
      <c r="F10" s="7"/>
    </row>
    <row r="11" spans="1:9" s="3" customFormat="1" x14ac:dyDescent="0.25">
      <c r="A11" s="2"/>
      <c r="B11" s="67"/>
      <c r="C11" s="67"/>
      <c r="D11" s="67"/>
      <c r="E11" s="67"/>
      <c r="F11" s="67"/>
    </row>
    <row r="12" spans="1:9" x14ac:dyDescent="0.25">
      <c r="A12" s="1"/>
      <c r="B12" s="15"/>
      <c r="C12" s="15"/>
      <c r="D12" s="15"/>
      <c r="E12" s="15"/>
      <c r="F12" s="15"/>
    </row>
    <row r="13" spans="1:9" x14ac:dyDescent="0.25">
      <c r="A13" s="1"/>
      <c r="B13" s="16" t="s">
        <v>8</v>
      </c>
      <c r="C13" s="16"/>
      <c r="D13" s="16"/>
      <c r="E13" s="16"/>
      <c r="F13" s="16"/>
      <c r="G13" s="17"/>
    </row>
    <row r="14" spans="1:9" x14ac:dyDescent="0.25">
      <c r="A14" s="1"/>
      <c r="B14" s="18" t="s">
        <v>9</v>
      </c>
      <c r="C14" s="15"/>
      <c r="D14" s="15"/>
      <c r="E14" s="15"/>
      <c r="F14" s="15"/>
    </row>
    <row r="15" spans="1:9" s="20" customFormat="1" x14ac:dyDescent="0.25">
      <c r="A15" s="19"/>
      <c r="B15" s="19" t="s">
        <v>10</v>
      </c>
      <c r="C15" s="19"/>
      <c r="D15" s="19"/>
      <c r="E15" s="19"/>
      <c r="F15" s="19"/>
    </row>
    <row r="17" spans="1:6" x14ac:dyDescent="0.25">
      <c r="C17" s="85" t="s">
        <v>11</v>
      </c>
      <c r="D17" t="s">
        <v>1</v>
      </c>
    </row>
    <row r="18" spans="1:6" x14ac:dyDescent="0.25">
      <c r="C18" s="98"/>
      <c r="D18" s="99"/>
      <c r="E18" s="99"/>
      <c r="F18" s="99"/>
    </row>
    <row r="19" spans="1:6" x14ac:dyDescent="0.25">
      <c r="A19" s="21"/>
      <c r="C19" s="100" t="s">
        <v>88</v>
      </c>
      <c r="D19" s="101">
        <v>1500</v>
      </c>
      <c r="E19" s="102"/>
    </row>
    <row r="20" spans="1:6" x14ac:dyDescent="0.25">
      <c r="A20" s="21"/>
      <c r="C20" s="100" t="s">
        <v>89</v>
      </c>
      <c r="D20" s="101">
        <v>100</v>
      </c>
      <c r="E20" s="102"/>
    </row>
    <row r="21" spans="1:6" x14ac:dyDescent="0.25">
      <c r="A21" s="21"/>
      <c r="C21" s="100" t="s">
        <v>90</v>
      </c>
      <c r="D21" s="103">
        <v>1700</v>
      </c>
      <c r="E21" s="102"/>
    </row>
    <row r="22" spans="1:6" x14ac:dyDescent="0.25">
      <c r="A22" s="21"/>
      <c r="C22" s="100"/>
      <c r="D22" s="104"/>
      <c r="E22" s="102"/>
    </row>
    <row r="23" spans="1:6" s="3" customFormat="1" x14ac:dyDescent="0.25">
      <c r="A23" s="28"/>
      <c r="C23" s="105"/>
      <c r="D23" s="106"/>
      <c r="E23" s="107"/>
    </row>
    <row r="24" spans="1:6" x14ac:dyDescent="0.25">
      <c r="A24" s="21"/>
      <c r="E24" s="108"/>
    </row>
    <row r="25" spans="1:6" x14ac:dyDescent="0.25">
      <c r="A25" s="21"/>
      <c r="C25" s="1" t="s">
        <v>19</v>
      </c>
      <c r="E25" s="108"/>
    </row>
    <row r="26" spans="1:6" x14ac:dyDescent="0.25">
      <c r="A26" s="21"/>
      <c r="C26" s="1" t="s">
        <v>54</v>
      </c>
      <c r="D26" s="109"/>
      <c r="E26" s="110"/>
      <c r="F26" s="111"/>
    </row>
    <row r="27" spans="1:6" x14ac:dyDescent="0.25">
      <c r="A27" s="21"/>
      <c r="C27" t="s">
        <v>91</v>
      </c>
      <c r="D27" s="112">
        <f>D19</f>
        <v>1500</v>
      </c>
      <c r="E27" s="110"/>
      <c r="F27" s="111"/>
    </row>
    <row r="28" spans="1:6" x14ac:dyDescent="0.25">
      <c r="A28" s="21"/>
      <c r="D28" s="112"/>
      <c r="E28" s="110"/>
      <c r="F28" s="113" t="s">
        <v>1</v>
      </c>
    </row>
    <row r="29" spans="1:6" x14ac:dyDescent="0.25">
      <c r="A29" s="21"/>
      <c r="C29" s="114"/>
      <c r="D29" s="115"/>
      <c r="E29" s="116"/>
      <c r="F29" s="117"/>
    </row>
    <row r="30" spans="1:6" x14ac:dyDescent="0.25">
      <c r="A30" s="21"/>
      <c r="C30" s="1" t="s">
        <v>45</v>
      </c>
      <c r="D30" s="118"/>
      <c r="E30" s="110"/>
      <c r="F30" s="111"/>
    </row>
    <row r="31" spans="1:6" x14ac:dyDescent="0.25">
      <c r="A31" s="21"/>
      <c r="C31" s="100" t="s">
        <v>91</v>
      </c>
      <c r="D31" s="112">
        <f>MAX(D19,D21)</f>
        <v>1700</v>
      </c>
      <c r="E31" s="102"/>
      <c r="F31" s="119"/>
    </row>
    <row r="32" spans="1:6" x14ac:dyDescent="0.25">
      <c r="A32" s="21"/>
      <c r="C32" s="100"/>
      <c r="D32" s="120"/>
      <c r="E32" s="121"/>
      <c r="F32" s="119"/>
    </row>
    <row r="33" spans="1:6" s="3" customFormat="1" x14ac:dyDescent="0.25">
      <c r="A33" s="28"/>
      <c r="C33" s="105"/>
      <c r="D33" s="122"/>
      <c r="E33" s="107"/>
      <c r="F33" s="123"/>
    </row>
    <row r="34" spans="1:6" x14ac:dyDescent="0.25">
      <c r="A34" s="21"/>
      <c r="C34" s="100"/>
      <c r="D34" s="119"/>
      <c r="E34" s="108"/>
      <c r="F34" s="119"/>
    </row>
    <row r="35" spans="1:6" x14ac:dyDescent="0.25">
      <c r="C35" s="20" t="s">
        <v>92</v>
      </c>
    </row>
    <row r="36" spans="1:6" x14ac:dyDescent="0.25">
      <c r="C36" s="124" t="s">
        <v>93</v>
      </c>
    </row>
    <row r="37" spans="1:6" x14ac:dyDescent="0.25">
      <c r="C37" s="124" t="s">
        <v>94</v>
      </c>
    </row>
  </sheetData>
  <mergeCells count="3">
    <mergeCell ref="B5:I5"/>
    <mergeCell ref="C7:I7"/>
    <mergeCell ref="C9:I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6F26-3D7C-4F36-B179-943962D051FF}">
  <dimension ref="A1:I46"/>
  <sheetViews>
    <sheetView topLeftCell="A44" workbookViewId="0">
      <selection activeCell="D51" sqref="D51"/>
    </sheetView>
  </sheetViews>
  <sheetFormatPr defaultRowHeight="15" x14ac:dyDescent="0.25"/>
  <cols>
    <col min="1" max="1" width="16.5703125" customWidth="1"/>
    <col min="2" max="2" width="4.42578125" customWidth="1"/>
    <col min="3" max="3" width="26.5703125" customWidth="1"/>
    <col min="4" max="5" width="19.5703125" customWidth="1"/>
    <col min="6" max="6" width="17.7109375" customWidth="1"/>
  </cols>
  <sheetData>
    <row r="1" spans="1:9" x14ac:dyDescent="0.25">
      <c r="A1" s="1" t="s">
        <v>95</v>
      </c>
      <c r="B1" s="1"/>
      <c r="C1" s="1"/>
    </row>
    <row r="2" spans="1:9" s="3" customFormat="1" x14ac:dyDescent="0.25">
      <c r="A2" s="2"/>
      <c r="B2" s="2"/>
      <c r="C2" s="2"/>
    </row>
    <row r="3" spans="1:9" x14ac:dyDescent="0.25">
      <c r="A3" s="1" t="s">
        <v>1</v>
      </c>
      <c r="B3" s="1" t="s">
        <v>2</v>
      </c>
      <c r="C3" s="1"/>
    </row>
    <row r="4" spans="1:9" x14ac:dyDescent="0.25">
      <c r="A4" s="1"/>
      <c r="B4" s="1"/>
      <c r="C4" s="1"/>
    </row>
    <row r="5" spans="1:9" ht="84" customHeight="1" x14ac:dyDescent="0.25">
      <c r="A5" s="4"/>
      <c r="B5" s="154" t="s">
        <v>96</v>
      </c>
      <c r="C5" s="154"/>
      <c r="D5" s="154"/>
      <c r="E5" s="154"/>
      <c r="F5" s="154"/>
      <c r="G5" s="154"/>
      <c r="H5" s="154"/>
      <c r="I5" s="154"/>
    </row>
    <row r="6" spans="1:9" ht="15" customHeight="1" x14ac:dyDescent="0.25">
      <c r="A6" s="4"/>
      <c r="D6" s="7"/>
      <c r="E6" s="7"/>
      <c r="F6" s="7"/>
    </row>
    <row r="7" spans="1:9" ht="15" customHeight="1" x14ac:dyDescent="0.25">
      <c r="A7" s="4"/>
      <c r="B7" s="1" t="s">
        <v>20</v>
      </c>
      <c r="C7" s="154" t="s">
        <v>97</v>
      </c>
      <c r="D7" s="154"/>
      <c r="E7" s="154"/>
      <c r="F7" s="154"/>
      <c r="G7" s="154"/>
      <c r="H7" s="154"/>
      <c r="I7" s="154"/>
    </row>
    <row r="8" spans="1:9" ht="15" customHeight="1" x14ac:dyDescent="0.25">
      <c r="A8" s="4"/>
      <c r="C8" s="7"/>
      <c r="D8" s="7"/>
      <c r="E8" s="7"/>
      <c r="F8" s="7"/>
    </row>
    <row r="9" spans="1:9" ht="15" customHeight="1" x14ac:dyDescent="0.25">
      <c r="A9" s="4"/>
      <c r="B9" s="9" t="s">
        <v>45</v>
      </c>
      <c r="C9" s="154" t="s">
        <v>98</v>
      </c>
      <c r="D9" s="154"/>
      <c r="E9" s="154"/>
      <c r="F9" s="154"/>
    </row>
    <row r="10" spans="1:9" ht="15" customHeight="1" x14ac:dyDescent="0.25">
      <c r="A10" s="4"/>
      <c r="C10" s="5"/>
      <c r="D10" s="5"/>
      <c r="E10" s="5"/>
      <c r="F10" s="5"/>
    </row>
    <row r="11" spans="1:9" ht="15" customHeight="1" x14ac:dyDescent="0.25">
      <c r="A11" s="4"/>
      <c r="B11" s="97" t="s">
        <v>71</v>
      </c>
      <c r="C11" s="125" t="s">
        <v>99</v>
      </c>
      <c r="D11" s="5"/>
      <c r="E11" s="5"/>
      <c r="F11" s="5"/>
    </row>
    <row r="12" spans="1:9" ht="15" customHeight="1" x14ac:dyDescent="0.25">
      <c r="A12" s="4"/>
      <c r="C12" s="5"/>
      <c r="D12" s="5"/>
      <c r="E12" s="5"/>
      <c r="F12" s="5"/>
    </row>
    <row r="13" spans="1:9" ht="15" customHeight="1" x14ac:dyDescent="0.25">
      <c r="A13" s="4"/>
      <c r="B13" s="97" t="s">
        <v>100</v>
      </c>
      <c r="C13" s="114" t="s">
        <v>101</v>
      </c>
      <c r="D13" s="7"/>
      <c r="E13" s="7"/>
      <c r="F13" s="7"/>
    </row>
    <row r="14" spans="1:9" ht="15" customHeight="1" x14ac:dyDescent="0.25">
      <c r="A14" s="4"/>
      <c r="B14" s="97"/>
      <c r="C14" s="114"/>
      <c r="D14" s="7"/>
      <c r="E14" s="7"/>
      <c r="F14" s="7"/>
    </row>
    <row r="15" spans="1:9" s="14" customFormat="1" x14ac:dyDescent="0.25">
      <c r="A15" s="12"/>
      <c r="B15" s="13"/>
      <c r="C15" s="13"/>
      <c r="D15" s="13"/>
      <c r="E15" s="13"/>
      <c r="F15" s="13"/>
    </row>
    <row r="16" spans="1:9" x14ac:dyDescent="0.25">
      <c r="A16" s="1"/>
      <c r="B16" s="15"/>
      <c r="C16" s="15"/>
      <c r="D16" s="15"/>
      <c r="E16" s="15"/>
      <c r="F16" s="15"/>
    </row>
    <row r="17" spans="1:6" x14ac:dyDescent="0.25">
      <c r="A17" s="1"/>
      <c r="B17" s="16" t="s">
        <v>8</v>
      </c>
      <c r="C17" s="16"/>
      <c r="D17" s="16"/>
      <c r="E17" s="16"/>
      <c r="F17" s="16"/>
    </row>
    <row r="18" spans="1:6" x14ac:dyDescent="0.25">
      <c r="A18" s="1"/>
      <c r="B18" s="18" t="s">
        <v>9</v>
      </c>
      <c r="C18" s="15"/>
      <c r="D18" s="15"/>
      <c r="E18" s="15"/>
      <c r="F18" s="15"/>
    </row>
    <row r="19" spans="1:6" s="20" customFormat="1" x14ac:dyDescent="0.25">
      <c r="A19" s="19"/>
      <c r="B19" s="19" t="s">
        <v>10</v>
      </c>
      <c r="C19" s="19"/>
      <c r="D19" s="19"/>
      <c r="E19" s="19"/>
      <c r="F19" s="19"/>
    </row>
    <row r="21" spans="1:6" x14ac:dyDescent="0.25">
      <c r="C21" s="85" t="s">
        <v>11</v>
      </c>
      <c r="D21" t="s">
        <v>1</v>
      </c>
    </row>
    <row r="22" spans="1:6" x14ac:dyDescent="0.25">
      <c r="C22" s="98"/>
      <c r="D22" s="99"/>
      <c r="E22" s="99"/>
      <c r="F22" s="99"/>
    </row>
    <row r="23" spans="1:6" x14ac:dyDescent="0.25">
      <c r="A23" s="21"/>
      <c r="C23" s="100" t="s">
        <v>88</v>
      </c>
      <c r="D23" s="101">
        <v>1500</v>
      </c>
      <c r="E23" s="102"/>
    </row>
    <row r="24" spans="1:6" x14ac:dyDescent="0.25">
      <c r="A24" s="21"/>
      <c r="C24" s="100"/>
      <c r="D24" s="126"/>
      <c r="E24" s="102"/>
    </row>
    <row r="25" spans="1:6" s="3" customFormat="1" x14ac:dyDescent="0.25">
      <c r="A25" s="28"/>
      <c r="C25" s="105"/>
      <c r="D25" s="127"/>
      <c r="E25" s="128"/>
    </row>
    <row r="26" spans="1:6" x14ac:dyDescent="0.25">
      <c r="A26" s="21"/>
      <c r="E26" s="108"/>
    </row>
    <row r="27" spans="1:6" x14ac:dyDescent="0.25">
      <c r="A27" s="21"/>
      <c r="C27" s="1" t="s">
        <v>19</v>
      </c>
      <c r="E27" s="108"/>
    </row>
    <row r="28" spans="1:6" ht="13.5" customHeight="1" x14ac:dyDescent="0.25">
      <c r="A28" s="21"/>
      <c r="D28" s="158" t="s">
        <v>102</v>
      </c>
      <c r="E28" s="158"/>
    </row>
    <row r="29" spans="1:6" ht="13.5" customHeight="1" x14ac:dyDescent="0.25">
      <c r="A29" s="21"/>
      <c r="D29" s="129" t="s">
        <v>103</v>
      </c>
      <c r="E29" s="129" t="s">
        <v>104</v>
      </c>
    </row>
    <row r="30" spans="1:6" x14ac:dyDescent="0.25">
      <c r="A30" s="21"/>
      <c r="D30" s="130"/>
      <c r="E30" s="116"/>
      <c r="F30" s="117"/>
    </row>
    <row r="31" spans="1:6" ht="20.25" customHeight="1" x14ac:dyDescent="0.25">
      <c r="A31" s="21"/>
      <c r="B31" s="1" t="s">
        <v>54</v>
      </c>
      <c r="C31" t="s">
        <v>105</v>
      </c>
      <c r="D31" s="131">
        <v>0</v>
      </c>
      <c r="E31" s="41" t="str">
        <f>"S - "&amp;$D$23</f>
        <v>S - 1500</v>
      </c>
    </row>
    <row r="32" spans="1:6" x14ac:dyDescent="0.25">
      <c r="A32" s="21"/>
      <c r="C32" t="str">
        <f>"Invest PV $"&amp;D23</f>
        <v>Invest PV $1500</v>
      </c>
      <c r="D32" s="132">
        <f>$D$23</f>
        <v>1500</v>
      </c>
      <c r="E32" s="132">
        <f>$D$23</f>
        <v>1500</v>
      </c>
      <c r="F32" s="111"/>
    </row>
    <row r="33" spans="1:6" x14ac:dyDescent="0.25">
      <c r="A33" s="21"/>
      <c r="C33" t="s">
        <v>106</v>
      </c>
      <c r="D33" s="133">
        <f>$D$32</f>
        <v>1500</v>
      </c>
      <c r="E33" s="134" t="s">
        <v>107</v>
      </c>
      <c r="F33" s="119"/>
    </row>
    <row r="34" spans="1:6" x14ac:dyDescent="0.25">
      <c r="A34" s="21"/>
      <c r="C34" s="1"/>
      <c r="D34" s="131"/>
      <c r="E34" s="41"/>
      <c r="F34" s="119"/>
    </row>
    <row r="35" spans="1:6" x14ac:dyDescent="0.25">
      <c r="B35" s="1" t="s">
        <v>45</v>
      </c>
      <c r="C35" t="s">
        <v>108</v>
      </c>
      <c r="D35" s="131" t="s">
        <v>107</v>
      </c>
      <c r="E35" s="41" t="s">
        <v>107</v>
      </c>
    </row>
    <row r="36" spans="1:6" x14ac:dyDescent="0.25">
      <c r="C36" t="s">
        <v>109</v>
      </c>
      <c r="D36" s="132" t="str">
        <f>$D$23&amp;" - S"</f>
        <v>1500 - S</v>
      </c>
      <c r="E36" s="133">
        <v>0</v>
      </c>
    </row>
    <row r="37" spans="1:6" x14ac:dyDescent="0.25">
      <c r="C37" t="s">
        <v>106</v>
      </c>
      <c r="D37" s="133">
        <f>$D$32</f>
        <v>1500</v>
      </c>
      <c r="E37" s="134" t="s">
        <v>107</v>
      </c>
    </row>
    <row r="38" spans="1:6" x14ac:dyDescent="0.25">
      <c r="D38" s="131"/>
      <c r="E38" s="41"/>
    </row>
    <row r="39" spans="1:6" x14ac:dyDescent="0.25">
      <c r="B39" s="1" t="s">
        <v>71</v>
      </c>
      <c r="C39" t="s">
        <v>108</v>
      </c>
      <c r="D39" s="131" t="s">
        <v>107</v>
      </c>
      <c r="E39" s="41" t="s">
        <v>107</v>
      </c>
    </row>
    <row r="40" spans="1:6" x14ac:dyDescent="0.25">
      <c r="C40" t="s">
        <v>109</v>
      </c>
      <c r="D40" s="131" t="str">
        <f>$D$23&amp;" - S"</f>
        <v>1500 - S</v>
      </c>
      <c r="E40" s="131">
        <v>0</v>
      </c>
    </row>
    <row r="41" spans="1:6" x14ac:dyDescent="0.25">
      <c r="C41" t="s">
        <v>110</v>
      </c>
      <c r="D41" s="132">
        <v>0</v>
      </c>
      <c r="E41" s="132" t="str">
        <f>D23&amp;" - S"</f>
        <v>1500 - S</v>
      </c>
    </row>
    <row r="42" spans="1:6" x14ac:dyDescent="0.25">
      <c r="C42" t="s">
        <v>106</v>
      </c>
      <c r="D42" s="133">
        <f>$D$32</f>
        <v>1500</v>
      </c>
      <c r="E42" s="134">
        <v>100</v>
      </c>
    </row>
    <row r="43" spans="1:6" x14ac:dyDescent="0.25">
      <c r="D43" s="131"/>
      <c r="E43" s="41"/>
    </row>
    <row r="44" spans="1:6" x14ac:dyDescent="0.25">
      <c r="B44" s="1" t="s">
        <v>100</v>
      </c>
      <c r="C44" t="s">
        <v>105</v>
      </c>
      <c r="D44" s="131">
        <v>0</v>
      </c>
      <c r="E44" s="41" t="str">
        <f>"S - "&amp;$D$23</f>
        <v>S - 1500</v>
      </c>
    </row>
    <row r="45" spans="1:6" x14ac:dyDescent="0.25">
      <c r="C45" t="s">
        <v>109</v>
      </c>
      <c r="D45" s="132" t="str">
        <f>$D$23&amp;" - S"</f>
        <v>1500 - S</v>
      </c>
      <c r="E45" s="132">
        <v>0</v>
      </c>
    </row>
    <row r="46" spans="1:6" x14ac:dyDescent="0.25">
      <c r="C46" t="s">
        <v>106</v>
      </c>
      <c r="D46" s="133" t="str">
        <f>$D$23&amp;" - S"</f>
        <v>1500 - S</v>
      </c>
      <c r="E46" s="134" t="str">
        <f>"S - "&amp;$D$23</f>
        <v>S - 1500</v>
      </c>
    </row>
  </sheetData>
  <mergeCells count="4">
    <mergeCell ref="B5:I5"/>
    <mergeCell ref="C7:I7"/>
    <mergeCell ref="C9:F9"/>
    <mergeCell ref="D28:E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1D31-64E6-4CD5-AA23-3C46D4BB2DCF}">
  <dimension ref="A1:I46"/>
  <sheetViews>
    <sheetView workbookViewId="0">
      <selection activeCell="J22" sqref="J22"/>
    </sheetView>
  </sheetViews>
  <sheetFormatPr defaultRowHeight="15" x14ac:dyDescent="0.25"/>
  <cols>
    <col min="1" max="1" width="16.5703125" customWidth="1"/>
    <col min="2" max="2" width="6.7109375" customWidth="1"/>
    <col min="3" max="3" width="26.5703125" customWidth="1"/>
    <col min="4" max="4" width="15.140625" customWidth="1"/>
    <col min="5" max="5" width="12" customWidth="1"/>
    <col min="6" max="6" width="10.5703125" customWidth="1"/>
  </cols>
  <sheetData>
    <row r="1" spans="1:9" ht="15" customHeight="1" x14ac:dyDescent="0.25">
      <c r="A1" s="1" t="s">
        <v>111</v>
      </c>
    </row>
    <row r="2" spans="1:9" s="3" customFormat="1" ht="15" customHeight="1" x14ac:dyDescent="0.25">
      <c r="A2" s="2"/>
    </row>
    <row r="3" spans="1:9" ht="19.5" customHeight="1" x14ac:dyDescent="0.25">
      <c r="B3" s="159" t="s">
        <v>112</v>
      </c>
      <c r="C3" s="159"/>
    </row>
    <row r="4" spans="1:9" ht="37.5" customHeight="1" x14ac:dyDescent="0.25">
      <c r="A4" s="4"/>
      <c r="B4" s="154" t="s">
        <v>131</v>
      </c>
      <c r="C4" s="154"/>
      <c r="D4" s="154"/>
      <c r="E4" s="154"/>
      <c r="F4" s="154"/>
      <c r="G4" s="154"/>
      <c r="H4" s="154"/>
      <c r="I4" s="154"/>
    </row>
    <row r="5" spans="1:9" ht="14.25" customHeight="1" x14ac:dyDescent="0.25">
      <c r="A5" s="4"/>
      <c r="B5" s="5"/>
      <c r="C5" s="5"/>
      <c r="D5" s="5"/>
      <c r="E5" s="5"/>
      <c r="F5" s="5"/>
      <c r="G5" s="5"/>
      <c r="H5" s="5"/>
      <c r="I5" s="5"/>
    </row>
    <row r="6" spans="1:9" ht="21.75" customHeight="1" x14ac:dyDescent="0.25">
      <c r="A6" s="4"/>
      <c r="B6" s="5" t="s">
        <v>113</v>
      </c>
      <c r="C6" s="135">
        <v>1</v>
      </c>
      <c r="D6" s="135">
        <v>2</v>
      </c>
      <c r="E6" s="135">
        <v>3</v>
      </c>
      <c r="F6" s="135">
        <v>4</v>
      </c>
      <c r="G6" s="135">
        <v>5</v>
      </c>
      <c r="H6" s="5"/>
      <c r="I6" s="5"/>
    </row>
    <row r="7" spans="1:9" ht="22.5" customHeight="1" x14ac:dyDescent="0.25">
      <c r="A7" s="4"/>
      <c r="B7" t="s">
        <v>114</v>
      </c>
      <c r="C7" s="136">
        <v>6.5</v>
      </c>
      <c r="D7" s="137">
        <v>6.57</v>
      </c>
      <c r="E7" s="137">
        <v>6.38</v>
      </c>
      <c r="F7" s="137">
        <v>6.2</v>
      </c>
      <c r="G7" s="137">
        <v>6.29</v>
      </c>
    </row>
    <row r="8" spans="1:9" ht="15.75" customHeight="1" x14ac:dyDescent="0.25">
      <c r="A8" s="4"/>
      <c r="C8" s="136"/>
      <c r="D8" s="137"/>
      <c r="E8" s="137"/>
      <c r="F8" s="137"/>
      <c r="G8" s="137"/>
    </row>
    <row r="9" spans="1:9" ht="78.75" customHeight="1" x14ac:dyDescent="0.25">
      <c r="A9" s="4"/>
      <c r="B9" s="160" t="s">
        <v>115</v>
      </c>
      <c r="C9" s="160"/>
      <c r="D9" s="160"/>
      <c r="E9" s="160"/>
      <c r="F9" s="160"/>
      <c r="G9" s="160"/>
      <c r="H9" s="160"/>
      <c r="I9" s="160"/>
    </row>
    <row r="10" spans="1:9" ht="15" customHeight="1" x14ac:dyDescent="0.25">
      <c r="A10" s="4"/>
      <c r="B10" s="7"/>
      <c r="C10" s="7"/>
      <c r="D10" s="7"/>
      <c r="E10" s="7"/>
      <c r="F10" s="7"/>
    </row>
    <row r="11" spans="1:9" s="3" customFormat="1" x14ac:dyDescent="0.25">
      <c r="A11" s="2"/>
      <c r="B11" s="67"/>
      <c r="C11" s="67"/>
      <c r="D11" s="67"/>
      <c r="E11" s="67"/>
      <c r="F11" s="67"/>
    </row>
    <row r="12" spans="1:9" x14ac:dyDescent="0.25">
      <c r="A12" s="1"/>
      <c r="B12" s="15"/>
      <c r="C12" s="15"/>
      <c r="D12" s="15"/>
      <c r="E12" s="15"/>
      <c r="F12" s="15"/>
    </row>
    <row r="13" spans="1:9" x14ac:dyDescent="0.25">
      <c r="A13" s="1"/>
      <c r="B13" s="16" t="s">
        <v>8</v>
      </c>
      <c r="C13" s="16"/>
      <c r="D13" s="16"/>
      <c r="E13" s="16"/>
      <c r="F13" s="16"/>
      <c r="G13" s="17"/>
      <c r="H13" s="17"/>
    </row>
    <row r="14" spans="1:9" x14ac:dyDescent="0.25">
      <c r="A14" s="1"/>
      <c r="B14" s="18" t="s">
        <v>9</v>
      </c>
      <c r="C14" s="15"/>
      <c r="D14" s="15"/>
      <c r="E14" s="15"/>
      <c r="F14" s="15"/>
    </row>
    <row r="15" spans="1:9" x14ac:dyDescent="0.25">
      <c r="A15" s="1"/>
      <c r="B15" s="19" t="s">
        <v>10</v>
      </c>
      <c r="C15" s="15"/>
      <c r="D15" s="15"/>
      <c r="E15" s="15"/>
      <c r="F15" s="15"/>
    </row>
    <row r="17" spans="1:6" x14ac:dyDescent="0.25">
      <c r="C17" s="85" t="s">
        <v>11</v>
      </c>
      <c r="D17" t="s">
        <v>1</v>
      </c>
    </row>
    <row r="18" spans="1:6" x14ac:dyDescent="0.25">
      <c r="C18" s="98"/>
      <c r="D18" s="99"/>
      <c r="E18" s="99"/>
      <c r="F18" s="99"/>
    </row>
    <row r="19" spans="1:6" x14ac:dyDescent="0.25">
      <c r="C19" s="100" t="s">
        <v>116</v>
      </c>
      <c r="D19" s="138">
        <v>6.5</v>
      </c>
      <c r="E19" s="99"/>
      <c r="F19" s="99"/>
    </row>
    <row r="20" spans="1:6" x14ac:dyDescent="0.25">
      <c r="A20" s="21"/>
      <c r="C20" s="100" t="s">
        <v>117</v>
      </c>
      <c r="D20" s="138">
        <f>C7</f>
        <v>6.5</v>
      </c>
      <c r="E20" s="102"/>
    </row>
    <row r="21" spans="1:6" x14ac:dyDescent="0.25">
      <c r="A21" s="21"/>
      <c r="C21" s="100" t="s">
        <v>118</v>
      </c>
      <c r="D21" s="138">
        <f>D7</f>
        <v>6.57</v>
      </c>
      <c r="E21" s="102"/>
    </row>
    <row r="22" spans="1:6" x14ac:dyDescent="0.25">
      <c r="A22" s="21"/>
      <c r="C22" s="100" t="s">
        <v>119</v>
      </c>
      <c r="D22" s="138">
        <f>E7</f>
        <v>6.38</v>
      </c>
      <c r="E22" s="102"/>
    </row>
    <row r="23" spans="1:6" x14ac:dyDescent="0.25">
      <c r="A23" s="21"/>
      <c r="C23" s="100" t="s">
        <v>120</v>
      </c>
      <c r="D23" s="138">
        <f>F7</f>
        <v>6.2</v>
      </c>
      <c r="E23" s="102"/>
    </row>
    <row r="24" spans="1:6" x14ac:dyDescent="0.25">
      <c r="A24" s="21"/>
      <c r="C24" s="100" t="s">
        <v>121</v>
      </c>
      <c r="D24" s="138">
        <f>G7</f>
        <v>6.29</v>
      </c>
      <c r="E24" s="102"/>
    </row>
    <row r="25" spans="1:6" x14ac:dyDescent="0.25">
      <c r="A25" s="21"/>
      <c r="C25" s="100" t="s">
        <v>122</v>
      </c>
      <c r="D25" s="139">
        <v>6000</v>
      </c>
      <c r="E25" s="102" t="s">
        <v>123</v>
      </c>
    </row>
    <row r="26" spans="1:6" x14ac:dyDescent="0.25">
      <c r="A26" s="21"/>
      <c r="C26" s="100"/>
      <c r="D26" s="139"/>
      <c r="E26" s="102"/>
    </row>
    <row r="27" spans="1:6" s="3" customFormat="1" x14ac:dyDescent="0.25">
      <c r="A27" s="28"/>
      <c r="C27" s="105"/>
      <c r="D27" s="140"/>
      <c r="E27" s="128"/>
    </row>
    <row r="28" spans="1:6" x14ac:dyDescent="0.25">
      <c r="A28" s="21"/>
      <c r="E28" s="108"/>
    </row>
    <row r="29" spans="1:6" x14ac:dyDescent="0.25">
      <c r="A29" s="21"/>
      <c r="C29" s="1" t="s">
        <v>19</v>
      </c>
      <c r="E29" s="108"/>
    </row>
    <row r="30" spans="1:6" x14ac:dyDescent="0.25">
      <c r="A30" s="21"/>
      <c r="C30" s="1"/>
      <c r="E30" s="108"/>
    </row>
    <row r="31" spans="1:6" ht="30" x14ac:dyDescent="0.25">
      <c r="A31" s="21"/>
      <c r="C31" s="1"/>
      <c r="D31" s="141" t="s">
        <v>124</v>
      </c>
      <c r="E31" s="141" t="s">
        <v>125</v>
      </c>
      <c r="F31" s="111"/>
    </row>
    <row r="32" spans="1:6" x14ac:dyDescent="0.25">
      <c r="A32" s="21"/>
      <c r="B32" s="1" t="s">
        <v>20</v>
      </c>
      <c r="C32" s="100" t="s">
        <v>117</v>
      </c>
      <c r="D32" s="142">
        <f>D20-D19</f>
        <v>0</v>
      </c>
      <c r="E32" s="143">
        <f>(D19-D20)*$D$25</f>
        <v>0</v>
      </c>
      <c r="F32" s="111"/>
    </row>
    <row r="33" spans="1:6" x14ac:dyDescent="0.25">
      <c r="A33" s="21"/>
      <c r="B33" s="1" t="s">
        <v>45</v>
      </c>
      <c r="C33" s="100" t="s">
        <v>118</v>
      </c>
      <c r="D33" s="144">
        <f t="shared" ref="D33:D36" si="0">D21-D20</f>
        <v>7.0000000000000284E-2</v>
      </c>
      <c r="E33" s="145">
        <f>(D20-D21)*$D$25</f>
        <v>-420.00000000000171</v>
      </c>
      <c r="F33" s="111"/>
    </row>
    <row r="34" spans="1:6" x14ac:dyDescent="0.25">
      <c r="A34" s="21"/>
      <c r="B34" s="1" t="s">
        <v>71</v>
      </c>
      <c r="C34" s="100" t="s">
        <v>119</v>
      </c>
      <c r="D34" s="144">
        <f t="shared" si="0"/>
        <v>-0.19000000000000039</v>
      </c>
      <c r="E34" s="145">
        <f>(D21-D22)*$D$25</f>
        <v>1140.0000000000023</v>
      </c>
    </row>
    <row r="35" spans="1:6" x14ac:dyDescent="0.25">
      <c r="A35" s="21"/>
      <c r="B35" s="1" t="s">
        <v>100</v>
      </c>
      <c r="C35" s="100" t="s">
        <v>120</v>
      </c>
      <c r="D35" s="144">
        <f t="shared" si="0"/>
        <v>-0.17999999999999972</v>
      </c>
      <c r="E35" s="145">
        <f>(D22-D23)*$D$25</f>
        <v>1079.9999999999982</v>
      </c>
    </row>
    <row r="36" spans="1:6" x14ac:dyDescent="0.25">
      <c r="A36" s="21"/>
      <c r="B36" s="1" t="s">
        <v>126</v>
      </c>
      <c r="C36" s="100" t="s">
        <v>121</v>
      </c>
      <c r="D36" s="146">
        <f t="shared" si="0"/>
        <v>8.9999999999999858E-2</v>
      </c>
      <c r="E36" s="147">
        <f>(D23-D24)*$D$25</f>
        <v>-539.99999999999909</v>
      </c>
      <c r="F36" s="119"/>
    </row>
    <row r="37" spans="1:6" x14ac:dyDescent="0.25">
      <c r="A37" s="21"/>
      <c r="B37" s="1"/>
      <c r="C37" t="s">
        <v>127</v>
      </c>
      <c r="D37" s="148">
        <f>SUM(D32:D36)</f>
        <v>-0.20999999999999996</v>
      </c>
      <c r="E37" s="149">
        <f>SUM(E32:E36)</f>
        <v>1259.9999999999995</v>
      </c>
      <c r="F37" s="119"/>
    </row>
    <row r="38" spans="1:6" x14ac:dyDescent="0.25">
      <c r="A38" s="21"/>
      <c r="B38" s="1"/>
      <c r="D38" s="148"/>
      <c r="E38" s="149"/>
      <c r="F38" s="119"/>
    </row>
    <row r="39" spans="1:6" x14ac:dyDescent="0.25">
      <c r="A39" s="21"/>
      <c r="B39" s="1"/>
      <c r="C39" s="100" t="s">
        <v>128</v>
      </c>
      <c r="D39" s="148"/>
      <c r="E39" s="143" t="s">
        <v>129</v>
      </c>
      <c r="F39" s="119"/>
    </row>
    <row r="40" spans="1:6" x14ac:dyDescent="0.25">
      <c r="A40" s="21"/>
      <c r="B40" s="1"/>
      <c r="C40" s="100"/>
      <c r="D40" s="148"/>
      <c r="E40" s="143"/>
      <c r="F40" s="119"/>
    </row>
    <row r="41" spans="1:6" s="3" customFormat="1" x14ac:dyDescent="0.25">
      <c r="A41" s="28"/>
      <c r="B41" s="2"/>
      <c r="C41" s="105"/>
      <c r="D41" s="150"/>
      <c r="E41" s="151"/>
      <c r="F41" s="123"/>
    </row>
    <row r="42" spans="1:6" x14ac:dyDescent="0.25">
      <c r="A42" s="21"/>
      <c r="C42" s="100"/>
      <c r="D42" s="120"/>
      <c r="E42" s="121"/>
      <c r="F42" s="119"/>
    </row>
    <row r="43" spans="1:6" x14ac:dyDescent="0.25">
      <c r="A43" s="21"/>
      <c r="C43" s="152" t="s">
        <v>92</v>
      </c>
      <c r="D43" s="120"/>
      <c r="E43" s="121"/>
      <c r="F43" s="119"/>
    </row>
    <row r="44" spans="1:6" x14ac:dyDescent="0.25">
      <c r="A44" s="21"/>
      <c r="C44" s="152" t="s">
        <v>130</v>
      </c>
      <c r="D44" s="120"/>
      <c r="E44" s="121"/>
      <c r="F44" s="119"/>
    </row>
    <row r="45" spans="1:6" x14ac:dyDescent="0.25">
      <c r="A45" s="21"/>
      <c r="C45" s="100"/>
      <c r="D45" s="120"/>
      <c r="E45" s="121"/>
      <c r="F45" s="119"/>
    </row>
    <row r="46" spans="1:6" x14ac:dyDescent="0.25">
      <c r="A46" s="21"/>
      <c r="C46" s="100"/>
      <c r="D46" s="119"/>
      <c r="E46" s="108"/>
      <c r="F46" s="119"/>
    </row>
  </sheetData>
  <mergeCells count="3">
    <mergeCell ref="B3:C3"/>
    <mergeCell ref="B4:I4"/>
    <mergeCell ref="B9:I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Q1 Bonds</vt:lpstr>
      <vt:lpstr>Q2 Bonds</vt:lpstr>
      <vt:lpstr>Q3 Bond</vt:lpstr>
      <vt:lpstr>Q4 Stocks</vt:lpstr>
      <vt:lpstr>Q5 Stock</vt:lpstr>
      <vt:lpstr>Q6 Options</vt:lpstr>
      <vt:lpstr>Q7 Options</vt:lpstr>
      <vt:lpstr>Q7 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bodym</dc:creator>
  <cp:lastModifiedBy>bodym</cp:lastModifiedBy>
  <dcterms:created xsi:type="dcterms:W3CDTF">2022-07-15T08:46:23Z</dcterms:created>
  <dcterms:modified xsi:type="dcterms:W3CDTF">2023-02-26T12:26:40Z</dcterms:modified>
</cp:coreProperties>
</file>