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adel.magdi\Desktop\"/>
    </mc:Choice>
  </mc:AlternateContent>
  <xr:revisionPtr revIDLastSave="0" documentId="13_ncr:1_{DB07C8DD-731E-4CCB-B165-42CEA7989E40}" xr6:coauthVersionLast="47" xr6:coauthVersionMax="47" xr10:uidLastSave="{00000000-0000-0000-0000-000000000000}"/>
  <bookViews>
    <workbookView xWindow="-120" yWindow="-120" windowWidth="20730" windowHeight="11040" xr2:uid="{37A18849-BD60-4F9E-BBF2-5BC2B9D1E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4" i="1" l="1"/>
  <c r="C4" i="1"/>
  <c r="BI2" i="1"/>
  <c r="X103" i="1"/>
  <c r="V103" i="1"/>
  <c r="H102" i="1"/>
  <c r="CV101" i="1"/>
  <c r="CU101" i="1"/>
  <c r="CR101" i="1"/>
  <c r="CQ101" i="1"/>
  <c r="CP101" i="1"/>
  <c r="CK101" i="1"/>
  <c r="CJ101" i="1"/>
  <c r="CI101" i="1"/>
  <c r="BT101" i="1"/>
  <c r="BP101" i="1"/>
  <c r="BO101" i="1"/>
  <c r="X101" i="1"/>
  <c r="AC101" i="1" s="1"/>
  <c r="AD101" i="1" s="1"/>
  <c r="D101" i="1"/>
  <c r="C101" i="1"/>
  <c r="CV100" i="1"/>
  <c r="CU100" i="1"/>
  <c r="CR100" i="1"/>
  <c r="CQ100" i="1"/>
  <c r="CP100" i="1"/>
  <c r="CK100" i="1"/>
  <c r="CJ100" i="1"/>
  <c r="CI100" i="1"/>
  <c r="BT100" i="1"/>
  <c r="BP100" i="1"/>
  <c r="BO100" i="1"/>
  <c r="X100" i="1"/>
  <c r="AC100" i="1" s="1"/>
  <c r="D100" i="1"/>
  <c r="C100" i="1"/>
  <c r="CV99" i="1"/>
  <c r="CU99" i="1"/>
  <c r="CR99" i="1"/>
  <c r="CQ99" i="1"/>
  <c r="CP99" i="1"/>
  <c r="CK99" i="1"/>
  <c r="CJ99" i="1"/>
  <c r="CI99" i="1"/>
  <c r="BT99" i="1"/>
  <c r="BP99" i="1"/>
  <c r="BO99" i="1"/>
  <c r="X99" i="1"/>
  <c r="AC99" i="1" s="1"/>
  <c r="AD99" i="1" s="1"/>
  <c r="D99" i="1"/>
  <c r="C99" i="1"/>
  <c r="CV98" i="1"/>
  <c r="CU98" i="1"/>
  <c r="CR98" i="1"/>
  <c r="CQ98" i="1"/>
  <c r="CP98" i="1"/>
  <c r="CK98" i="1"/>
  <c r="CJ98" i="1"/>
  <c r="CI98" i="1"/>
  <c r="BT98" i="1"/>
  <c r="BP98" i="1"/>
  <c r="BO98" i="1"/>
  <c r="X98" i="1"/>
  <c r="AC98" i="1" s="1"/>
  <c r="AD98" i="1" s="1"/>
  <c r="D98" i="1"/>
  <c r="C98" i="1"/>
  <c r="CV97" i="1"/>
  <c r="CU97" i="1"/>
  <c r="CR97" i="1"/>
  <c r="CQ97" i="1"/>
  <c r="CP97" i="1"/>
  <c r="CK97" i="1"/>
  <c r="CJ97" i="1"/>
  <c r="CI97" i="1"/>
  <c r="BT97" i="1"/>
  <c r="BP97" i="1"/>
  <c r="BO97" i="1"/>
  <c r="X97" i="1"/>
  <c r="AC97" i="1" s="1"/>
  <c r="AD97" i="1" s="1"/>
  <c r="D97" i="1"/>
  <c r="C97" i="1"/>
  <c r="CV96" i="1"/>
  <c r="CU96" i="1"/>
  <c r="CR96" i="1"/>
  <c r="CQ96" i="1"/>
  <c r="CP96" i="1"/>
  <c r="CK96" i="1"/>
  <c r="CJ96" i="1"/>
  <c r="CI96" i="1"/>
  <c r="BT96" i="1"/>
  <c r="BP96" i="1"/>
  <c r="BO96" i="1"/>
  <c r="X96" i="1"/>
  <c r="AC96" i="1" s="1"/>
  <c r="D96" i="1"/>
  <c r="C96" i="1"/>
  <c r="CV95" i="1"/>
  <c r="CU95" i="1"/>
  <c r="CR95" i="1"/>
  <c r="CQ95" i="1"/>
  <c r="CP95" i="1"/>
  <c r="CK95" i="1"/>
  <c r="CJ95" i="1"/>
  <c r="CI95" i="1"/>
  <c r="BT95" i="1"/>
  <c r="BP95" i="1"/>
  <c r="BO95" i="1"/>
  <c r="X95" i="1"/>
  <c r="AC95" i="1" s="1"/>
  <c r="D95" i="1"/>
  <c r="C95" i="1"/>
  <c r="CV94" i="1"/>
  <c r="CU94" i="1"/>
  <c r="CR94" i="1"/>
  <c r="CQ94" i="1"/>
  <c r="CP94" i="1"/>
  <c r="CK94" i="1"/>
  <c r="CJ94" i="1"/>
  <c r="CI94" i="1"/>
  <c r="BT94" i="1"/>
  <c r="BP94" i="1"/>
  <c r="BO94" i="1"/>
  <c r="X94" i="1"/>
  <c r="AC94" i="1" s="1"/>
  <c r="AD94" i="1" s="1"/>
  <c r="D94" i="1"/>
  <c r="C94" i="1"/>
  <c r="CV93" i="1"/>
  <c r="CU93" i="1"/>
  <c r="CR93" i="1"/>
  <c r="CQ93" i="1"/>
  <c r="CP93" i="1"/>
  <c r="CK93" i="1"/>
  <c r="CJ93" i="1"/>
  <c r="CI93" i="1"/>
  <c r="BT93" i="1"/>
  <c r="BP93" i="1"/>
  <c r="BO93" i="1"/>
  <c r="X93" i="1"/>
  <c r="AC93" i="1" s="1"/>
  <c r="D93" i="1"/>
  <c r="C93" i="1"/>
  <c r="CV92" i="1"/>
  <c r="CU92" i="1"/>
  <c r="CR92" i="1"/>
  <c r="CQ92" i="1"/>
  <c r="CP92" i="1"/>
  <c r="CK92" i="1"/>
  <c r="CJ92" i="1"/>
  <c r="CI92" i="1"/>
  <c r="BT92" i="1"/>
  <c r="BP92" i="1"/>
  <c r="BO92" i="1"/>
  <c r="X92" i="1"/>
  <c r="AC92" i="1" s="1"/>
  <c r="D92" i="1"/>
  <c r="C92" i="1"/>
  <c r="CV91" i="1"/>
  <c r="CU91" i="1"/>
  <c r="CR91" i="1"/>
  <c r="CQ91" i="1"/>
  <c r="CP91" i="1"/>
  <c r="CK91" i="1"/>
  <c r="CJ91" i="1"/>
  <c r="CI91" i="1"/>
  <c r="BT91" i="1"/>
  <c r="BP91" i="1"/>
  <c r="BO91" i="1"/>
  <c r="X91" i="1"/>
  <c r="AC91" i="1" s="1"/>
  <c r="D91" i="1"/>
  <c r="C91" i="1"/>
  <c r="CV90" i="1"/>
  <c r="CU90" i="1"/>
  <c r="CR90" i="1"/>
  <c r="CQ90" i="1"/>
  <c r="CP90" i="1"/>
  <c r="CK90" i="1"/>
  <c r="CJ90" i="1"/>
  <c r="CI90" i="1"/>
  <c r="BT90" i="1"/>
  <c r="BP90" i="1"/>
  <c r="BO90" i="1"/>
  <c r="X90" i="1"/>
  <c r="AC90" i="1" s="1"/>
  <c r="D90" i="1"/>
  <c r="C90" i="1"/>
  <c r="CV89" i="1"/>
  <c r="CU89" i="1"/>
  <c r="CR89" i="1"/>
  <c r="CQ89" i="1"/>
  <c r="CP89" i="1"/>
  <c r="CK89" i="1"/>
  <c r="CJ89" i="1"/>
  <c r="CI89" i="1"/>
  <c r="BT89" i="1"/>
  <c r="BP89" i="1"/>
  <c r="BO89" i="1"/>
  <c r="X89" i="1"/>
  <c r="AC89" i="1" s="1"/>
  <c r="AD89" i="1" s="1"/>
  <c r="D89" i="1"/>
  <c r="C89" i="1"/>
  <c r="CV88" i="1"/>
  <c r="CU88" i="1"/>
  <c r="CR88" i="1"/>
  <c r="CQ88" i="1"/>
  <c r="CP88" i="1"/>
  <c r="CK88" i="1"/>
  <c r="CJ88" i="1"/>
  <c r="CI88" i="1"/>
  <c r="BT88" i="1"/>
  <c r="BP88" i="1"/>
  <c r="BO88" i="1"/>
  <c r="X88" i="1"/>
  <c r="AC88" i="1" s="1"/>
  <c r="AD88" i="1" s="1"/>
  <c r="D88" i="1"/>
  <c r="C88" i="1"/>
  <c r="CV87" i="1"/>
  <c r="CU87" i="1"/>
  <c r="CR87" i="1"/>
  <c r="CQ87" i="1"/>
  <c r="CP87" i="1"/>
  <c r="CK87" i="1"/>
  <c r="CJ87" i="1"/>
  <c r="CI87" i="1"/>
  <c r="BT87" i="1"/>
  <c r="BP87" i="1"/>
  <c r="BO87" i="1"/>
  <c r="X87" i="1"/>
  <c r="AC87" i="1" s="1"/>
  <c r="D87" i="1"/>
  <c r="C87" i="1"/>
  <c r="CV86" i="1"/>
  <c r="CU86" i="1"/>
  <c r="CR86" i="1"/>
  <c r="CQ86" i="1"/>
  <c r="CP86" i="1"/>
  <c r="CK86" i="1"/>
  <c r="CJ86" i="1"/>
  <c r="CI86" i="1"/>
  <c r="BT86" i="1"/>
  <c r="BP86" i="1"/>
  <c r="BO86" i="1"/>
  <c r="X86" i="1"/>
  <c r="AC86" i="1" s="1"/>
  <c r="AD86" i="1" s="1"/>
  <c r="D86" i="1"/>
  <c r="C86" i="1"/>
  <c r="CV85" i="1"/>
  <c r="CU85" i="1"/>
  <c r="CR85" i="1"/>
  <c r="CQ85" i="1"/>
  <c r="CP85" i="1"/>
  <c r="CK85" i="1"/>
  <c r="CJ85" i="1"/>
  <c r="CI85" i="1"/>
  <c r="BT85" i="1"/>
  <c r="BP85" i="1"/>
  <c r="BO85" i="1"/>
  <c r="X85" i="1"/>
  <c r="AC85" i="1" s="1"/>
  <c r="AD85" i="1" s="1"/>
  <c r="D85" i="1"/>
  <c r="C85" i="1"/>
  <c r="CV84" i="1"/>
  <c r="CU84" i="1"/>
  <c r="CR84" i="1"/>
  <c r="CQ84" i="1"/>
  <c r="CP84" i="1"/>
  <c r="CK84" i="1"/>
  <c r="CJ84" i="1"/>
  <c r="CI84" i="1"/>
  <c r="BT84" i="1"/>
  <c r="BP84" i="1"/>
  <c r="BO84" i="1"/>
  <c r="X84" i="1"/>
  <c r="AC84" i="1" s="1"/>
  <c r="AD84" i="1" s="1"/>
  <c r="D84" i="1"/>
  <c r="C84" i="1"/>
  <c r="CV83" i="1"/>
  <c r="CU83" i="1"/>
  <c r="CR83" i="1"/>
  <c r="CQ83" i="1"/>
  <c r="CP83" i="1"/>
  <c r="CK83" i="1"/>
  <c r="CJ83" i="1"/>
  <c r="CI83" i="1"/>
  <c r="BT83" i="1"/>
  <c r="BP83" i="1"/>
  <c r="BO83" i="1"/>
  <c r="X83" i="1"/>
  <c r="AC83" i="1" s="1"/>
  <c r="D83" i="1"/>
  <c r="C83" i="1"/>
  <c r="CV82" i="1"/>
  <c r="CU82" i="1"/>
  <c r="CR82" i="1"/>
  <c r="CQ82" i="1"/>
  <c r="CP82" i="1"/>
  <c r="CK82" i="1"/>
  <c r="CJ82" i="1"/>
  <c r="CI82" i="1"/>
  <c r="BT82" i="1"/>
  <c r="BP82" i="1"/>
  <c r="BO82" i="1"/>
  <c r="X82" i="1"/>
  <c r="AC82" i="1" s="1"/>
  <c r="AD82" i="1" s="1"/>
  <c r="D82" i="1"/>
  <c r="C82" i="1"/>
  <c r="CV81" i="1"/>
  <c r="CU81" i="1"/>
  <c r="CR81" i="1"/>
  <c r="CQ81" i="1"/>
  <c r="CP81" i="1"/>
  <c r="CK81" i="1"/>
  <c r="CJ81" i="1"/>
  <c r="CI81" i="1"/>
  <c r="BT81" i="1"/>
  <c r="BP81" i="1"/>
  <c r="BO81" i="1"/>
  <c r="X81" i="1"/>
  <c r="AC81" i="1" s="1"/>
  <c r="AD81" i="1" s="1"/>
  <c r="D81" i="1"/>
  <c r="C81" i="1"/>
  <c r="CV80" i="1"/>
  <c r="CU80" i="1"/>
  <c r="CR80" i="1"/>
  <c r="CQ80" i="1"/>
  <c r="CP80" i="1"/>
  <c r="CK80" i="1"/>
  <c r="CJ80" i="1"/>
  <c r="CI80" i="1"/>
  <c r="BT80" i="1"/>
  <c r="BP80" i="1"/>
  <c r="BO80" i="1"/>
  <c r="X80" i="1"/>
  <c r="AC80" i="1" s="1"/>
  <c r="D80" i="1"/>
  <c r="C80" i="1"/>
  <c r="CV79" i="1"/>
  <c r="CU79" i="1"/>
  <c r="CR79" i="1"/>
  <c r="CQ79" i="1"/>
  <c r="CP79" i="1"/>
  <c r="CK79" i="1"/>
  <c r="CJ79" i="1"/>
  <c r="CI79" i="1"/>
  <c r="BT79" i="1"/>
  <c r="BP79" i="1"/>
  <c r="BO79" i="1"/>
  <c r="X79" i="1"/>
  <c r="AC79" i="1" s="1"/>
  <c r="AD79" i="1" s="1"/>
  <c r="D79" i="1"/>
  <c r="C79" i="1"/>
  <c r="CV78" i="1"/>
  <c r="CU78" i="1"/>
  <c r="CR78" i="1"/>
  <c r="CQ78" i="1"/>
  <c r="CP78" i="1"/>
  <c r="CK78" i="1"/>
  <c r="CJ78" i="1"/>
  <c r="CI78" i="1"/>
  <c r="BT78" i="1"/>
  <c r="BP78" i="1"/>
  <c r="BO78" i="1"/>
  <c r="X78" i="1"/>
  <c r="AC78" i="1" s="1"/>
  <c r="AD78" i="1" s="1"/>
  <c r="D78" i="1"/>
  <c r="C78" i="1"/>
  <c r="CV77" i="1"/>
  <c r="CU77" i="1"/>
  <c r="CR77" i="1"/>
  <c r="CQ77" i="1"/>
  <c r="CP77" i="1"/>
  <c r="CK77" i="1"/>
  <c r="CJ77" i="1"/>
  <c r="CI77" i="1"/>
  <c r="BT77" i="1"/>
  <c r="BP77" i="1"/>
  <c r="BO77" i="1"/>
  <c r="X77" i="1"/>
  <c r="AC77" i="1" s="1"/>
  <c r="AD77" i="1" s="1"/>
  <c r="D77" i="1"/>
  <c r="C77" i="1"/>
  <c r="CV76" i="1"/>
  <c r="CU76" i="1"/>
  <c r="CR76" i="1"/>
  <c r="CQ76" i="1"/>
  <c r="CP76" i="1"/>
  <c r="CK76" i="1"/>
  <c r="CJ76" i="1"/>
  <c r="CI76" i="1"/>
  <c r="BT76" i="1"/>
  <c r="BP76" i="1"/>
  <c r="BO76" i="1"/>
  <c r="X76" i="1"/>
  <c r="AC76" i="1" s="1"/>
  <c r="AD76" i="1" s="1"/>
  <c r="D76" i="1"/>
  <c r="C76" i="1"/>
  <c r="CV75" i="1"/>
  <c r="CU75" i="1"/>
  <c r="CR75" i="1"/>
  <c r="CQ75" i="1"/>
  <c r="CP75" i="1"/>
  <c r="CK75" i="1"/>
  <c r="CJ75" i="1"/>
  <c r="CI75" i="1"/>
  <c r="BT75" i="1"/>
  <c r="BP75" i="1"/>
  <c r="BO75" i="1"/>
  <c r="X75" i="1"/>
  <c r="AC75" i="1" s="1"/>
  <c r="D75" i="1"/>
  <c r="C75" i="1"/>
  <c r="CV74" i="1"/>
  <c r="CU74" i="1"/>
  <c r="CR74" i="1"/>
  <c r="CQ74" i="1"/>
  <c r="CP74" i="1"/>
  <c r="CK74" i="1"/>
  <c r="CJ74" i="1"/>
  <c r="CI74" i="1"/>
  <c r="BT74" i="1"/>
  <c r="BP74" i="1"/>
  <c r="BO74" i="1"/>
  <c r="X74" i="1"/>
  <c r="AC74" i="1" s="1"/>
  <c r="AD74" i="1" s="1"/>
  <c r="D74" i="1"/>
  <c r="C74" i="1"/>
  <c r="CV73" i="1"/>
  <c r="CU73" i="1"/>
  <c r="CR73" i="1"/>
  <c r="CQ73" i="1"/>
  <c r="CP73" i="1"/>
  <c r="CK73" i="1"/>
  <c r="CJ73" i="1"/>
  <c r="CI73" i="1"/>
  <c r="BT73" i="1"/>
  <c r="BP73" i="1"/>
  <c r="BO73" i="1"/>
  <c r="X73" i="1"/>
  <c r="AC73" i="1" s="1"/>
  <c r="D73" i="1"/>
  <c r="C73" i="1"/>
  <c r="CV72" i="1"/>
  <c r="CU72" i="1"/>
  <c r="CR72" i="1"/>
  <c r="CQ72" i="1"/>
  <c r="CP72" i="1"/>
  <c r="CK72" i="1"/>
  <c r="CJ72" i="1"/>
  <c r="CI72" i="1"/>
  <c r="BT72" i="1"/>
  <c r="BP72" i="1"/>
  <c r="BO72" i="1"/>
  <c r="X72" i="1"/>
  <c r="AC72" i="1" s="1"/>
  <c r="AD72" i="1" s="1"/>
  <c r="D72" i="1"/>
  <c r="C72" i="1"/>
  <c r="CV71" i="1"/>
  <c r="CU71" i="1"/>
  <c r="CR71" i="1"/>
  <c r="CQ71" i="1"/>
  <c r="CP71" i="1"/>
  <c r="CK71" i="1"/>
  <c r="CJ71" i="1"/>
  <c r="CI71" i="1"/>
  <c r="BT71" i="1"/>
  <c r="BP71" i="1"/>
  <c r="BO71" i="1"/>
  <c r="X71" i="1"/>
  <c r="AC71" i="1" s="1"/>
  <c r="AD71" i="1" s="1"/>
  <c r="D71" i="1"/>
  <c r="C71" i="1"/>
  <c r="CV70" i="1"/>
  <c r="CU70" i="1"/>
  <c r="CR70" i="1"/>
  <c r="CQ70" i="1"/>
  <c r="CP70" i="1"/>
  <c r="CK70" i="1"/>
  <c r="CJ70" i="1"/>
  <c r="CI70" i="1"/>
  <c r="BT70" i="1"/>
  <c r="BP70" i="1"/>
  <c r="BO70" i="1"/>
  <c r="X70" i="1"/>
  <c r="AC70" i="1" s="1"/>
  <c r="AD70" i="1" s="1"/>
  <c r="D70" i="1"/>
  <c r="C70" i="1"/>
  <c r="CV69" i="1"/>
  <c r="CU69" i="1"/>
  <c r="CR69" i="1"/>
  <c r="CQ69" i="1"/>
  <c r="CP69" i="1"/>
  <c r="CK69" i="1"/>
  <c r="CJ69" i="1"/>
  <c r="CI69" i="1"/>
  <c r="BT69" i="1"/>
  <c r="BP69" i="1"/>
  <c r="BO69" i="1"/>
  <c r="X69" i="1"/>
  <c r="AC69" i="1" s="1"/>
  <c r="AD69" i="1" s="1"/>
  <c r="D69" i="1"/>
  <c r="C69" i="1"/>
  <c r="CV68" i="1"/>
  <c r="CU68" i="1"/>
  <c r="CR68" i="1"/>
  <c r="CQ68" i="1"/>
  <c r="CP68" i="1"/>
  <c r="CK68" i="1"/>
  <c r="CJ68" i="1"/>
  <c r="CI68" i="1"/>
  <c r="BT68" i="1"/>
  <c r="BP68" i="1"/>
  <c r="BO68" i="1"/>
  <c r="X68" i="1"/>
  <c r="AC68" i="1" s="1"/>
  <c r="AD68" i="1" s="1"/>
  <c r="D68" i="1"/>
  <c r="C68" i="1"/>
  <c r="CV67" i="1"/>
  <c r="CU67" i="1"/>
  <c r="CR67" i="1"/>
  <c r="CQ67" i="1"/>
  <c r="CP67" i="1"/>
  <c r="CK67" i="1"/>
  <c r="CJ67" i="1"/>
  <c r="CI67" i="1"/>
  <c r="BT67" i="1"/>
  <c r="BP67" i="1"/>
  <c r="BO67" i="1"/>
  <c r="X67" i="1"/>
  <c r="AC67" i="1" s="1"/>
  <c r="D67" i="1"/>
  <c r="C67" i="1"/>
  <c r="CV66" i="1"/>
  <c r="CU66" i="1"/>
  <c r="CR66" i="1"/>
  <c r="CQ66" i="1"/>
  <c r="CP66" i="1"/>
  <c r="CK66" i="1"/>
  <c r="CJ66" i="1"/>
  <c r="CI66" i="1"/>
  <c r="BT66" i="1"/>
  <c r="BP66" i="1"/>
  <c r="BO66" i="1"/>
  <c r="X66" i="1"/>
  <c r="AC66" i="1" s="1"/>
  <c r="AD66" i="1" s="1"/>
  <c r="D66" i="1"/>
  <c r="C66" i="1"/>
  <c r="CV65" i="1"/>
  <c r="CU65" i="1"/>
  <c r="CR65" i="1"/>
  <c r="CQ65" i="1"/>
  <c r="CP65" i="1"/>
  <c r="CK65" i="1"/>
  <c r="CJ65" i="1"/>
  <c r="CI65" i="1"/>
  <c r="BT65" i="1"/>
  <c r="BP65" i="1"/>
  <c r="BO65" i="1"/>
  <c r="X65" i="1"/>
  <c r="AC65" i="1" s="1"/>
  <c r="D65" i="1"/>
  <c r="C65" i="1"/>
  <c r="CV64" i="1"/>
  <c r="CU64" i="1"/>
  <c r="CR64" i="1"/>
  <c r="CQ64" i="1"/>
  <c r="CP64" i="1"/>
  <c r="CK64" i="1"/>
  <c r="CJ64" i="1"/>
  <c r="CI64" i="1"/>
  <c r="BT64" i="1"/>
  <c r="BP64" i="1"/>
  <c r="BO64" i="1"/>
  <c r="X64" i="1"/>
  <c r="AC64" i="1" s="1"/>
  <c r="D64" i="1"/>
  <c r="C64" i="1"/>
  <c r="CV63" i="1"/>
  <c r="CU63" i="1"/>
  <c r="CR63" i="1"/>
  <c r="CQ63" i="1"/>
  <c r="CP63" i="1"/>
  <c r="CK63" i="1"/>
  <c r="CJ63" i="1"/>
  <c r="CI63" i="1"/>
  <c r="BT63" i="1"/>
  <c r="BP63" i="1"/>
  <c r="BO63" i="1"/>
  <c r="X63" i="1"/>
  <c r="AC63" i="1" s="1"/>
  <c r="D63" i="1"/>
  <c r="C63" i="1"/>
  <c r="CV62" i="1"/>
  <c r="CU62" i="1"/>
  <c r="CR62" i="1"/>
  <c r="CQ62" i="1"/>
  <c r="CP62" i="1"/>
  <c r="CK62" i="1"/>
  <c r="CJ62" i="1"/>
  <c r="CI62" i="1"/>
  <c r="BT62" i="1"/>
  <c r="BP62" i="1"/>
  <c r="BO62" i="1"/>
  <c r="X62" i="1"/>
  <c r="AC62" i="1" s="1"/>
  <c r="AD62" i="1" s="1"/>
  <c r="D62" i="1"/>
  <c r="C62" i="1"/>
  <c r="CV61" i="1"/>
  <c r="CU61" i="1"/>
  <c r="CR61" i="1"/>
  <c r="CQ61" i="1"/>
  <c r="CP61" i="1"/>
  <c r="CK61" i="1"/>
  <c r="CJ61" i="1"/>
  <c r="CI61" i="1"/>
  <c r="BT61" i="1"/>
  <c r="BP61" i="1"/>
  <c r="BO61" i="1"/>
  <c r="X61" i="1"/>
  <c r="AC61" i="1" s="1"/>
  <c r="AD61" i="1" s="1"/>
  <c r="D61" i="1"/>
  <c r="C61" i="1"/>
  <c r="CV60" i="1"/>
  <c r="CU60" i="1"/>
  <c r="CR60" i="1"/>
  <c r="CQ60" i="1"/>
  <c r="CP60" i="1"/>
  <c r="CK60" i="1"/>
  <c r="CJ60" i="1"/>
  <c r="CI60" i="1"/>
  <c r="BT60" i="1"/>
  <c r="BP60" i="1"/>
  <c r="BO60" i="1"/>
  <c r="X60" i="1"/>
  <c r="AC60" i="1" s="1"/>
  <c r="AD60" i="1" s="1"/>
  <c r="D60" i="1"/>
  <c r="C60" i="1"/>
  <c r="CV59" i="1"/>
  <c r="CU59" i="1"/>
  <c r="CR59" i="1"/>
  <c r="CQ59" i="1"/>
  <c r="CP59" i="1"/>
  <c r="CK59" i="1"/>
  <c r="CJ59" i="1"/>
  <c r="CI59" i="1"/>
  <c r="BT59" i="1"/>
  <c r="BP59" i="1"/>
  <c r="BO59" i="1"/>
  <c r="X59" i="1"/>
  <c r="AC59" i="1" s="1"/>
  <c r="AD59" i="1" s="1"/>
  <c r="D59" i="1"/>
  <c r="C59" i="1"/>
  <c r="CV58" i="1"/>
  <c r="CU58" i="1"/>
  <c r="CR58" i="1"/>
  <c r="CQ58" i="1"/>
  <c r="CP58" i="1"/>
  <c r="CK58" i="1"/>
  <c r="CJ58" i="1"/>
  <c r="CI58" i="1"/>
  <c r="BT58" i="1"/>
  <c r="BP58" i="1"/>
  <c r="BO58" i="1"/>
  <c r="X58" i="1"/>
  <c r="AC58" i="1" s="1"/>
  <c r="AD58" i="1" s="1"/>
  <c r="D58" i="1"/>
  <c r="C58" i="1"/>
  <c r="CV57" i="1"/>
  <c r="CU57" i="1"/>
  <c r="CR57" i="1"/>
  <c r="CQ57" i="1"/>
  <c r="CP57" i="1"/>
  <c r="CK57" i="1"/>
  <c r="CJ57" i="1"/>
  <c r="CI57" i="1"/>
  <c r="BT57" i="1"/>
  <c r="BP57" i="1"/>
  <c r="BO57" i="1"/>
  <c r="X57" i="1"/>
  <c r="AC57" i="1" s="1"/>
  <c r="D57" i="1"/>
  <c r="C57" i="1"/>
  <c r="CV56" i="1"/>
  <c r="CU56" i="1"/>
  <c r="CR56" i="1"/>
  <c r="CQ56" i="1"/>
  <c r="CP56" i="1"/>
  <c r="CK56" i="1"/>
  <c r="CJ56" i="1"/>
  <c r="CI56" i="1"/>
  <c r="BT56" i="1"/>
  <c r="BP56" i="1"/>
  <c r="BO56" i="1"/>
  <c r="X56" i="1"/>
  <c r="AC56" i="1" s="1"/>
  <c r="D56" i="1"/>
  <c r="C56" i="1"/>
  <c r="CV55" i="1"/>
  <c r="CU55" i="1"/>
  <c r="CR55" i="1"/>
  <c r="CQ55" i="1"/>
  <c r="CP55" i="1"/>
  <c r="CK55" i="1"/>
  <c r="CJ55" i="1"/>
  <c r="CI55" i="1"/>
  <c r="BT55" i="1"/>
  <c r="BP55" i="1"/>
  <c r="BO55" i="1"/>
  <c r="X55" i="1"/>
  <c r="AC55" i="1" s="1"/>
  <c r="AD55" i="1" s="1"/>
  <c r="D55" i="1"/>
  <c r="C55" i="1"/>
  <c r="CV54" i="1"/>
  <c r="CU54" i="1"/>
  <c r="CR54" i="1"/>
  <c r="CQ54" i="1"/>
  <c r="CP54" i="1"/>
  <c r="CK54" i="1"/>
  <c r="CJ54" i="1"/>
  <c r="CI54" i="1"/>
  <c r="BT54" i="1"/>
  <c r="BP54" i="1"/>
  <c r="BO54" i="1"/>
  <c r="X54" i="1"/>
  <c r="AC54" i="1" s="1"/>
  <c r="AD54" i="1" s="1"/>
  <c r="D54" i="1"/>
  <c r="C54" i="1"/>
  <c r="CV53" i="1"/>
  <c r="CU53" i="1"/>
  <c r="CR53" i="1"/>
  <c r="CQ53" i="1"/>
  <c r="CP53" i="1"/>
  <c r="CK53" i="1"/>
  <c r="CJ53" i="1"/>
  <c r="CI53" i="1"/>
  <c r="BT53" i="1"/>
  <c r="BP53" i="1"/>
  <c r="BO53" i="1"/>
  <c r="X53" i="1"/>
  <c r="AC53" i="1" s="1"/>
  <c r="AD53" i="1" s="1"/>
  <c r="D53" i="1"/>
  <c r="C53" i="1"/>
  <c r="CV52" i="1"/>
  <c r="CU52" i="1"/>
  <c r="CR52" i="1"/>
  <c r="CQ52" i="1"/>
  <c r="CP52" i="1"/>
  <c r="CK52" i="1"/>
  <c r="CJ52" i="1"/>
  <c r="CI52" i="1"/>
  <c r="BT52" i="1"/>
  <c r="BP52" i="1"/>
  <c r="BO52" i="1"/>
  <c r="X52" i="1"/>
  <c r="AC52" i="1" s="1"/>
  <c r="AD52" i="1" s="1"/>
  <c r="D52" i="1"/>
  <c r="C52" i="1"/>
  <c r="CU51" i="1"/>
  <c r="CQ51" i="1"/>
  <c r="CP51" i="1"/>
  <c r="CO51" i="1"/>
  <c r="CH51" i="1"/>
  <c r="CG51" i="1"/>
  <c r="CA51" i="1"/>
  <c r="BZ51" i="1"/>
  <c r="BY51" i="1"/>
  <c r="BX51" i="1"/>
  <c r="BT51" i="1"/>
  <c r="BS51" i="1"/>
  <c r="BR51" i="1"/>
  <c r="BP51" i="1"/>
  <c r="BO51" i="1"/>
  <c r="BN51" i="1"/>
  <c r="Y51" i="1"/>
  <c r="X51" i="1"/>
  <c r="D51" i="1"/>
  <c r="C51" i="1"/>
  <c r="CU50" i="1"/>
  <c r="CQ50" i="1"/>
  <c r="CP50" i="1"/>
  <c r="CO50" i="1"/>
  <c r="CH50" i="1"/>
  <c r="CG50" i="1"/>
  <c r="CA50" i="1"/>
  <c r="BZ50" i="1"/>
  <c r="BY50" i="1"/>
  <c r="BX50" i="1"/>
  <c r="BT50" i="1"/>
  <c r="BS50" i="1"/>
  <c r="BR50" i="1"/>
  <c r="BP50" i="1"/>
  <c r="BO50" i="1"/>
  <c r="BN50" i="1"/>
  <c r="Y50" i="1"/>
  <c r="X50" i="1"/>
  <c r="D50" i="1"/>
  <c r="C50" i="1"/>
  <c r="CU49" i="1"/>
  <c r="CQ49" i="1"/>
  <c r="CP49" i="1"/>
  <c r="CO49" i="1"/>
  <c r="CH49" i="1"/>
  <c r="CG49" i="1"/>
  <c r="CA49" i="1"/>
  <c r="BZ49" i="1"/>
  <c r="BY49" i="1"/>
  <c r="BX49" i="1"/>
  <c r="BT49" i="1"/>
  <c r="BS49" i="1"/>
  <c r="BR49" i="1"/>
  <c r="BP49" i="1"/>
  <c r="BO49" i="1"/>
  <c r="BN49" i="1"/>
  <c r="Y49" i="1"/>
  <c r="X49" i="1"/>
  <c r="D49" i="1"/>
  <c r="C49" i="1"/>
  <c r="CU48" i="1"/>
  <c r="CQ48" i="1"/>
  <c r="CP48" i="1"/>
  <c r="CO48" i="1"/>
  <c r="CH48" i="1"/>
  <c r="CG48" i="1"/>
  <c r="CA48" i="1"/>
  <c r="BZ48" i="1"/>
  <c r="BY48" i="1"/>
  <c r="BX48" i="1"/>
  <c r="BT48" i="1"/>
  <c r="BS48" i="1"/>
  <c r="BR48" i="1"/>
  <c r="BP48" i="1"/>
  <c r="BO48" i="1"/>
  <c r="BN48" i="1"/>
  <c r="Y48" i="1"/>
  <c r="X48" i="1"/>
  <c r="D48" i="1"/>
  <c r="C48" i="1"/>
  <c r="CU47" i="1"/>
  <c r="CQ47" i="1"/>
  <c r="CP47" i="1"/>
  <c r="CO47" i="1"/>
  <c r="CH47" i="1"/>
  <c r="CG47" i="1"/>
  <c r="CA47" i="1"/>
  <c r="BZ47" i="1"/>
  <c r="BY47" i="1"/>
  <c r="BX47" i="1"/>
  <c r="BT47" i="1"/>
  <c r="BS47" i="1"/>
  <c r="BR47" i="1"/>
  <c r="BP47" i="1"/>
  <c r="BO47" i="1"/>
  <c r="BN47" i="1"/>
  <c r="Y47" i="1"/>
  <c r="X47" i="1"/>
  <c r="D47" i="1"/>
  <c r="C47" i="1"/>
  <c r="CU46" i="1"/>
  <c r="CQ46" i="1"/>
  <c r="CP46" i="1"/>
  <c r="CO46" i="1"/>
  <c r="CH46" i="1"/>
  <c r="CG46" i="1"/>
  <c r="CA46" i="1"/>
  <c r="BZ46" i="1"/>
  <c r="BY46" i="1"/>
  <c r="BX46" i="1"/>
  <c r="BT46" i="1"/>
  <c r="BS46" i="1"/>
  <c r="BR46" i="1"/>
  <c r="BP46" i="1"/>
  <c r="BO46" i="1"/>
  <c r="BN46" i="1"/>
  <c r="Y46" i="1"/>
  <c r="X46" i="1"/>
  <c r="D46" i="1"/>
  <c r="C46" i="1"/>
  <c r="CU45" i="1"/>
  <c r="CQ45" i="1"/>
  <c r="CP45" i="1"/>
  <c r="CO45" i="1"/>
  <c r="CH45" i="1"/>
  <c r="CG45" i="1"/>
  <c r="CA45" i="1"/>
  <c r="BZ45" i="1"/>
  <c r="BY45" i="1"/>
  <c r="BX45" i="1"/>
  <c r="BT45" i="1"/>
  <c r="BS45" i="1"/>
  <c r="BR45" i="1"/>
  <c r="BP45" i="1"/>
  <c r="BO45" i="1"/>
  <c r="BN45" i="1"/>
  <c r="Y45" i="1"/>
  <c r="X45" i="1"/>
  <c r="D45" i="1"/>
  <c r="C45" i="1"/>
  <c r="CU44" i="1"/>
  <c r="CQ44" i="1"/>
  <c r="CP44" i="1"/>
  <c r="CO44" i="1"/>
  <c r="CH44" i="1"/>
  <c r="CG44" i="1"/>
  <c r="CA44" i="1"/>
  <c r="BZ44" i="1"/>
  <c r="BY44" i="1"/>
  <c r="BX44" i="1"/>
  <c r="BT44" i="1"/>
  <c r="BS44" i="1"/>
  <c r="BR44" i="1"/>
  <c r="BP44" i="1"/>
  <c r="BO44" i="1"/>
  <c r="BN44" i="1"/>
  <c r="Y44" i="1"/>
  <c r="X44" i="1"/>
  <c r="D44" i="1"/>
  <c r="C44" i="1"/>
  <c r="CU43" i="1"/>
  <c r="CQ43" i="1"/>
  <c r="CP43" i="1"/>
  <c r="CO43" i="1"/>
  <c r="CH43" i="1"/>
  <c r="CG43" i="1"/>
  <c r="CA43" i="1"/>
  <c r="BZ43" i="1"/>
  <c r="BY43" i="1"/>
  <c r="BX43" i="1"/>
  <c r="BT43" i="1"/>
  <c r="BS43" i="1"/>
  <c r="BR43" i="1"/>
  <c r="BP43" i="1"/>
  <c r="BO43" i="1"/>
  <c r="BN43" i="1"/>
  <c r="Y43" i="1"/>
  <c r="X43" i="1"/>
  <c r="D43" i="1"/>
  <c r="C43" i="1"/>
  <c r="CU42" i="1"/>
  <c r="CQ42" i="1"/>
  <c r="CP42" i="1"/>
  <c r="CO42" i="1"/>
  <c r="CH42" i="1"/>
  <c r="CG42" i="1"/>
  <c r="CA42" i="1"/>
  <c r="BZ42" i="1"/>
  <c r="BY42" i="1"/>
  <c r="BX42" i="1"/>
  <c r="BT42" i="1"/>
  <c r="BS42" i="1"/>
  <c r="BR42" i="1"/>
  <c r="BP42" i="1"/>
  <c r="BO42" i="1"/>
  <c r="BN42" i="1"/>
  <c r="Y42" i="1"/>
  <c r="X42" i="1"/>
  <c r="D42" i="1"/>
  <c r="C42" i="1"/>
  <c r="CU41" i="1"/>
  <c r="CQ41" i="1"/>
  <c r="CP41" i="1"/>
  <c r="CO41" i="1"/>
  <c r="CH41" i="1"/>
  <c r="CG41" i="1"/>
  <c r="CA41" i="1"/>
  <c r="BZ41" i="1"/>
  <c r="BY41" i="1"/>
  <c r="BX41" i="1"/>
  <c r="BT41" i="1"/>
  <c r="BS41" i="1"/>
  <c r="BR41" i="1"/>
  <c r="BP41" i="1"/>
  <c r="BO41" i="1"/>
  <c r="BN41" i="1"/>
  <c r="Y41" i="1"/>
  <c r="X41" i="1"/>
  <c r="D41" i="1"/>
  <c r="C41" i="1"/>
  <c r="CU40" i="1"/>
  <c r="CQ40" i="1"/>
  <c r="CP40" i="1"/>
  <c r="CO40" i="1"/>
  <c r="CH40" i="1"/>
  <c r="CG40" i="1"/>
  <c r="CA40" i="1"/>
  <c r="BZ40" i="1"/>
  <c r="BY40" i="1"/>
  <c r="BX40" i="1"/>
  <c r="BT40" i="1"/>
  <c r="BS40" i="1"/>
  <c r="BR40" i="1"/>
  <c r="BP40" i="1"/>
  <c r="BO40" i="1"/>
  <c r="BN40" i="1"/>
  <c r="Y40" i="1"/>
  <c r="X40" i="1"/>
  <c r="D40" i="1"/>
  <c r="C40" i="1"/>
  <c r="CU39" i="1"/>
  <c r="CQ39" i="1"/>
  <c r="CP39" i="1"/>
  <c r="CO39" i="1"/>
  <c r="CH39" i="1"/>
  <c r="CG39" i="1"/>
  <c r="CA39" i="1"/>
  <c r="BZ39" i="1"/>
  <c r="BY39" i="1"/>
  <c r="BX39" i="1"/>
  <c r="BT39" i="1"/>
  <c r="BS39" i="1"/>
  <c r="BR39" i="1"/>
  <c r="BP39" i="1"/>
  <c r="BO39" i="1"/>
  <c r="BN39" i="1"/>
  <c r="Y39" i="1"/>
  <c r="X39" i="1"/>
  <c r="D39" i="1"/>
  <c r="C39" i="1"/>
  <c r="CU38" i="1"/>
  <c r="CQ38" i="1"/>
  <c r="CP38" i="1"/>
  <c r="CO38" i="1"/>
  <c r="CH38" i="1"/>
  <c r="CG38" i="1"/>
  <c r="CA38" i="1"/>
  <c r="BZ38" i="1"/>
  <c r="BY38" i="1"/>
  <c r="BX38" i="1"/>
  <c r="BT38" i="1"/>
  <c r="BS38" i="1"/>
  <c r="BR38" i="1"/>
  <c r="BP38" i="1"/>
  <c r="BO38" i="1"/>
  <c r="BN38" i="1"/>
  <c r="Y38" i="1"/>
  <c r="X38" i="1"/>
  <c r="D38" i="1"/>
  <c r="C38" i="1"/>
  <c r="CU37" i="1"/>
  <c r="CQ37" i="1"/>
  <c r="CP37" i="1"/>
  <c r="CO37" i="1"/>
  <c r="CH37" i="1"/>
  <c r="CG37" i="1"/>
  <c r="CA37" i="1"/>
  <c r="BZ37" i="1"/>
  <c r="BY37" i="1"/>
  <c r="BX37" i="1"/>
  <c r="BT37" i="1"/>
  <c r="BS37" i="1"/>
  <c r="BR37" i="1"/>
  <c r="BP37" i="1"/>
  <c r="BO37" i="1"/>
  <c r="BN37" i="1"/>
  <c r="Y37" i="1"/>
  <c r="X37" i="1"/>
  <c r="D37" i="1"/>
  <c r="C37" i="1"/>
  <c r="CU36" i="1"/>
  <c r="CQ36" i="1"/>
  <c r="CP36" i="1"/>
  <c r="CO36" i="1"/>
  <c r="CH36" i="1"/>
  <c r="CG36" i="1"/>
  <c r="CA36" i="1"/>
  <c r="BZ36" i="1"/>
  <c r="BY36" i="1"/>
  <c r="BX36" i="1"/>
  <c r="BT36" i="1"/>
  <c r="BS36" i="1"/>
  <c r="BR36" i="1"/>
  <c r="BP36" i="1"/>
  <c r="BO36" i="1"/>
  <c r="BN36" i="1"/>
  <c r="Y36" i="1"/>
  <c r="X36" i="1"/>
  <c r="D36" i="1"/>
  <c r="C36" i="1"/>
  <c r="CU35" i="1"/>
  <c r="CQ35" i="1"/>
  <c r="CP35" i="1"/>
  <c r="CO35" i="1"/>
  <c r="CH35" i="1"/>
  <c r="CG35" i="1"/>
  <c r="CA35" i="1"/>
  <c r="BZ35" i="1"/>
  <c r="BY35" i="1"/>
  <c r="BX35" i="1"/>
  <c r="BT35" i="1"/>
  <c r="BS35" i="1"/>
  <c r="BR35" i="1"/>
  <c r="BP35" i="1"/>
  <c r="BO35" i="1"/>
  <c r="BN35" i="1"/>
  <c r="Y35" i="1"/>
  <c r="X35" i="1"/>
  <c r="D35" i="1"/>
  <c r="C35" i="1"/>
  <c r="CU34" i="1"/>
  <c r="CQ34" i="1"/>
  <c r="CP34" i="1"/>
  <c r="CO34" i="1"/>
  <c r="CH34" i="1"/>
  <c r="CG34" i="1"/>
  <c r="CA34" i="1"/>
  <c r="BZ34" i="1"/>
  <c r="BY34" i="1"/>
  <c r="BX34" i="1"/>
  <c r="BT34" i="1"/>
  <c r="BS34" i="1"/>
  <c r="BR34" i="1"/>
  <c r="BP34" i="1"/>
  <c r="BO34" i="1"/>
  <c r="BN34" i="1"/>
  <c r="Y34" i="1"/>
  <c r="X34" i="1"/>
  <c r="D34" i="1"/>
  <c r="C34" i="1"/>
  <c r="CU33" i="1"/>
  <c r="CQ33" i="1"/>
  <c r="CP33" i="1"/>
  <c r="CO33" i="1"/>
  <c r="CH33" i="1"/>
  <c r="CG33" i="1"/>
  <c r="CA33" i="1"/>
  <c r="BZ33" i="1"/>
  <c r="BY33" i="1"/>
  <c r="BX33" i="1"/>
  <c r="BT33" i="1"/>
  <c r="BS33" i="1"/>
  <c r="BR33" i="1"/>
  <c r="BP33" i="1"/>
  <c r="BO33" i="1"/>
  <c r="BN33" i="1"/>
  <c r="Y33" i="1"/>
  <c r="X33" i="1"/>
  <c r="D33" i="1"/>
  <c r="C33" i="1"/>
  <c r="CU32" i="1"/>
  <c r="CQ32" i="1"/>
  <c r="CP32" i="1"/>
  <c r="CO32" i="1"/>
  <c r="CH32" i="1"/>
  <c r="CG32" i="1"/>
  <c r="CA32" i="1"/>
  <c r="BZ32" i="1"/>
  <c r="BY32" i="1"/>
  <c r="BX32" i="1"/>
  <c r="BT32" i="1"/>
  <c r="BS32" i="1"/>
  <c r="BR32" i="1"/>
  <c r="BP32" i="1"/>
  <c r="BO32" i="1"/>
  <c r="BN32" i="1"/>
  <c r="Y32" i="1"/>
  <c r="X32" i="1"/>
  <c r="D32" i="1"/>
  <c r="C32" i="1"/>
  <c r="CU31" i="1"/>
  <c r="CQ31" i="1"/>
  <c r="CP31" i="1"/>
  <c r="CO31" i="1"/>
  <c r="CH31" i="1"/>
  <c r="CG31" i="1"/>
  <c r="CA31" i="1"/>
  <c r="BZ31" i="1"/>
  <c r="BY31" i="1"/>
  <c r="BX31" i="1"/>
  <c r="BT31" i="1"/>
  <c r="BS31" i="1"/>
  <c r="BR31" i="1"/>
  <c r="BP31" i="1"/>
  <c r="BO31" i="1"/>
  <c r="BN31" i="1"/>
  <c r="Y31" i="1"/>
  <c r="X31" i="1"/>
  <c r="D31" i="1"/>
  <c r="C31" i="1"/>
  <c r="CU30" i="1"/>
  <c r="CQ30" i="1"/>
  <c r="CP30" i="1"/>
  <c r="CO30" i="1"/>
  <c r="CH30" i="1"/>
  <c r="CG30" i="1"/>
  <c r="CA30" i="1"/>
  <c r="BZ30" i="1"/>
  <c r="BY30" i="1"/>
  <c r="BX30" i="1"/>
  <c r="BT30" i="1"/>
  <c r="BS30" i="1"/>
  <c r="BR30" i="1"/>
  <c r="BP30" i="1"/>
  <c r="BO30" i="1"/>
  <c r="BN30" i="1"/>
  <c r="Y30" i="1"/>
  <c r="X30" i="1"/>
  <c r="D30" i="1"/>
  <c r="C30" i="1"/>
  <c r="CU29" i="1"/>
  <c r="CQ29" i="1"/>
  <c r="CP29" i="1"/>
  <c r="CO29" i="1"/>
  <c r="CH29" i="1"/>
  <c r="CG29" i="1"/>
  <c r="CA29" i="1"/>
  <c r="BZ29" i="1"/>
  <c r="BY29" i="1"/>
  <c r="BX29" i="1"/>
  <c r="BT29" i="1"/>
  <c r="BS29" i="1"/>
  <c r="BR29" i="1"/>
  <c r="BP29" i="1"/>
  <c r="BO29" i="1"/>
  <c r="BN29" i="1"/>
  <c r="Y29" i="1"/>
  <c r="X29" i="1"/>
  <c r="D29" i="1"/>
  <c r="C29" i="1"/>
  <c r="CU28" i="1"/>
  <c r="CQ28" i="1"/>
  <c r="CP28" i="1"/>
  <c r="CO28" i="1"/>
  <c r="CH28" i="1"/>
  <c r="CG28" i="1"/>
  <c r="CA28" i="1"/>
  <c r="BZ28" i="1"/>
  <c r="BY28" i="1"/>
  <c r="BX28" i="1"/>
  <c r="BT28" i="1"/>
  <c r="BS28" i="1"/>
  <c r="BR28" i="1"/>
  <c r="BP28" i="1"/>
  <c r="BO28" i="1"/>
  <c r="BN28" i="1"/>
  <c r="Y28" i="1"/>
  <c r="X28" i="1"/>
  <c r="D28" i="1"/>
  <c r="C28" i="1"/>
  <c r="CU27" i="1"/>
  <c r="CQ27" i="1"/>
  <c r="CP27" i="1"/>
  <c r="CO27" i="1"/>
  <c r="CH27" i="1"/>
  <c r="CG27" i="1"/>
  <c r="CB27" i="1"/>
  <c r="CA27" i="1"/>
  <c r="BZ27" i="1"/>
  <c r="BY27" i="1"/>
  <c r="BX27" i="1"/>
  <c r="BT27" i="1"/>
  <c r="BS27" i="1"/>
  <c r="BR27" i="1"/>
  <c r="BP27" i="1"/>
  <c r="BO27" i="1"/>
  <c r="BN27" i="1"/>
  <c r="Y27" i="1"/>
  <c r="X27" i="1"/>
  <c r="D27" i="1"/>
  <c r="C27" i="1"/>
  <c r="CU26" i="1"/>
  <c r="CQ26" i="1"/>
  <c r="CP26" i="1"/>
  <c r="CO26" i="1"/>
  <c r="CH26" i="1"/>
  <c r="CG26" i="1"/>
  <c r="CB26" i="1"/>
  <c r="CA26" i="1"/>
  <c r="BZ26" i="1"/>
  <c r="BY26" i="1"/>
  <c r="BX26" i="1"/>
  <c r="BT26" i="1"/>
  <c r="BS26" i="1"/>
  <c r="BR26" i="1"/>
  <c r="BP26" i="1"/>
  <c r="BO26" i="1"/>
  <c r="BN26" i="1"/>
  <c r="Y26" i="1"/>
  <c r="X26" i="1"/>
  <c r="D26" i="1"/>
  <c r="C26" i="1"/>
  <c r="CU25" i="1"/>
  <c r="CQ25" i="1"/>
  <c r="CP25" i="1"/>
  <c r="CO25" i="1"/>
  <c r="CH25" i="1"/>
  <c r="CG25" i="1"/>
  <c r="CB25" i="1"/>
  <c r="CA25" i="1"/>
  <c r="BZ25" i="1"/>
  <c r="BY25" i="1"/>
  <c r="BX25" i="1"/>
  <c r="BT25" i="1"/>
  <c r="BS25" i="1"/>
  <c r="BR25" i="1"/>
  <c r="BP25" i="1"/>
  <c r="BO25" i="1"/>
  <c r="BN25" i="1"/>
  <c r="Y25" i="1"/>
  <c r="X25" i="1"/>
  <c r="D25" i="1"/>
  <c r="C25" i="1"/>
  <c r="CU24" i="1"/>
  <c r="CQ24" i="1"/>
  <c r="CP24" i="1"/>
  <c r="CO24" i="1"/>
  <c r="CH24" i="1"/>
  <c r="CG24" i="1"/>
  <c r="CB24" i="1"/>
  <c r="CA24" i="1"/>
  <c r="BZ24" i="1"/>
  <c r="BY24" i="1"/>
  <c r="BX24" i="1"/>
  <c r="BT24" i="1"/>
  <c r="BS24" i="1"/>
  <c r="BR24" i="1"/>
  <c r="BP24" i="1"/>
  <c r="BO24" i="1"/>
  <c r="BN24" i="1"/>
  <c r="Y24" i="1"/>
  <c r="X24" i="1"/>
  <c r="D24" i="1"/>
  <c r="C24" i="1"/>
  <c r="CU23" i="1"/>
  <c r="CQ23" i="1"/>
  <c r="CP23" i="1"/>
  <c r="CO23" i="1"/>
  <c r="CH23" i="1"/>
  <c r="CG23" i="1"/>
  <c r="CB23" i="1"/>
  <c r="CA23" i="1"/>
  <c r="BZ23" i="1"/>
  <c r="BY23" i="1"/>
  <c r="BX23" i="1"/>
  <c r="BT23" i="1"/>
  <c r="BS23" i="1"/>
  <c r="BR23" i="1"/>
  <c r="BP23" i="1"/>
  <c r="BO23" i="1"/>
  <c r="BN23" i="1"/>
  <c r="Y23" i="1"/>
  <c r="X23" i="1"/>
  <c r="D23" i="1"/>
  <c r="C23" i="1"/>
  <c r="CU22" i="1"/>
  <c r="CQ22" i="1"/>
  <c r="CP22" i="1"/>
  <c r="CO22" i="1"/>
  <c r="CH22" i="1"/>
  <c r="CG22" i="1"/>
  <c r="CB22" i="1"/>
  <c r="CA22" i="1"/>
  <c r="BZ22" i="1"/>
  <c r="BY22" i="1"/>
  <c r="BX22" i="1"/>
  <c r="BT22" i="1"/>
  <c r="BS22" i="1"/>
  <c r="BR22" i="1"/>
  <c r="BP22" i="1"/>
  <c r="BO22" i="1"/>
  <c r="BN22" i="1"/>
  <c r="Y22" i="1"/>
  <c r="X22" i="1"/>
  <c r="D22" i="1"/>
  <c r="C22" i="1"/>
  <c r="CU21" i="1"/>
  <c r="CQ21" i="1"/>
  <c r="CP21" i="1"/>
  <c r="CO21" i="1"/>
  <c r="CH21" i="1"/>
  <c r="CG21" i="1"/>
  <c r="CB21" i="1"/>
  <c r="CA21" i="1"/>
  <c r="BZ21" i="1"/>
  <c r="BY21" i="1"/>
  <c r="BX21" i="1"/>
  <c r="BT21" i="1"/>
  <c r="BS21" i="1"/>
  <c r="BR21" i="1"/>
  <c r="BP21" i="1"/>
  <c r="BO21" i="1"/>
  <c r="BN21" i="1"/>
  <c r="Y21" i="1"/>
  <c r="X21" i="1"/>
  <c r="D21" i="1"/>
  <c r="C21" i="1"/>
  <c r="CU20" i="1"/>
  <c r="CQ20" i="1"/>
  <c r="CP20" i="1"/>
  <c r="CO20" i="1"/>
  <c r="CH20" i="1"/>
  <c r="CG20" i="1"/>
  <c r="CB20" i="1"/>
  <c r="CA20" i="1"/>
  <c r="BZ20" i="1"/>
  <c r="BY20" i="1"/>
  <c r="BX20" i="1"/>
  <c r="BT20" i="1"/>
  <c r="BS20" i="1"/>
  <c r="BR20" i="1"/>
  <c r="BP20" i="1"/>
  <c r="BO20" i="1"/>
  <c r="BN20" i="1"/>
  <c r="Y20" i="1"/>
  <c r="X20" i="1"/>
  <c r="D20" i="1"/>
  <c r="C20" i="1"/>
  <c r="CU19" i="1"/>
  <c r="CQ19" i="1"/>
  <c r="CP19" i="1"/>
  <c r="CO19" i="1"/>
  <c r="CH19" i="1"/>
  <c r="CG19" i="1"/>
  <c r="CB19" i="1"/>
  <c r="CA19" i="1"/>
  <c r="BZ19" i="1"/>
  <c r="BY19" i="1"/>
  <c r="BX19" i="1"/>
  <c r="BT19" i="1"/>
  <c r="BS19" i="1"/>
  <c r="BR19" i="1"/>
  <c r="BP19" i="1"/>
  <c r="BO19" i="1"/>
  <c r="BN19" i="1"/>
  <c r="Y19" i="1"/>
  <c r="X19" i="1"/>
  <c r="D19" i="1"/>
  <c r="C19" i="1"/>
  <c r="CU18" i="1"/>
  <c r="CQ18" i="1"/>
  <c r="CP18" i="1"/>
  <c r="CO18" i="1"/>
  <c r="CH18" i="1"/>
  <c r="CG18" i="1"/>
  <c r="CB18" i="1"/>
  <c r="CA18" i="1"/>
  <c r="BZ18" i="1"/>
  <c r="BY18" i="1"/>
  <c r="BX18" i="1"/>
  <c r="BT18" i="1"/>
  <c r="BS18" i="1"/>
  <c r="BR18" i="1"/>
  <c r="BP18" i="1"/>
  <c r="BO18" i="1"/>
  <c r="BN18" i="1"/>
  <c r="Y18" i="1"/>
  <c r="X18" i="1"/>
  <c r="D18" i="1"/>
  <c r="C18" i="1"/>
  <c r="CU17" i="1"/>
  <c r="CQ17" i="1"/>
  <c r="CP17" i="1"/>
  <c r="CO17" i="1"/>
  <c r="CH17" i="1"/>
  <c r="CG17" i="1"/>
  <c r="CB17" i="1"/>
  <c r="CA17" i="1"/>
  <c r="BZ17" i="1"/>
  <c r="BY17" i="1"/>
  <c r="BX17" i="1"/>
  <c r="BT17" i="1"/>
  <c r="BS17" i="1"/>
  <c r="BR17" i="1"/>
  <c r="BP17" i="1"/>
  <c r="BO17" i="1"/>
  <c r="BN17" i="1"/>
  <c r="Y17" i="1"/>
  <c r="X17" i="1"/>
  <c r="D17" i="1"/>
  <c r="C17" i="1"/>
  <c r="CU16" i="1"/>
  <c r="CQ16" i="1"/>
  <c r="CP16" i="1"/>
  <c r="CO16" i="1"/>
  <c r="CH16" i="1"/>
  <c r="CG16" i="1"/>
  <c r="CB16" i="1"/>
  <c r="CA16" i="1"/>
  <c r="BZ16" i="1"/>
  <c r="BY16" i="1"/>
  <c r="BX16" i="1"/>
  <c r="BT16" i="1"/>
  <c r="BS16" i="1"/>
  <c r="BR16" i="1"/>
  <c r="BP16" i="1"/>
  <c r="BO16" i="1"/>
  <c r="BN16" i="1"/>
  <c r="Y16" i="1"/>
  <c r="X16" i="1"/>
  <c r="D16" i="1"/>
  <c r="C16" i="1"/>
  <c r="CU15" i="1"/>
  <c r="CQ15" i="1"/>
  <c r="CP15" i="1"/>
  <c r="CO15" i="1"/>
  <c r="CN15" i="1"/>
  <c r="CM15" i="1"/>
  <c r="CL15" i="1"/>
  <c r="CF15" i="1"/>
  <c r="CE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Y15" i="1"/>
  <c r="X15" i="1"/>
  <c r="D15" i="1"/>
  <c r="CU14" i="1"/>
  <c r="CQ14" i="1"/>
  <c r="CP14" i="1"/>
  <c r="CO14" i="1"/>
  <c r="CN14" i="1"/>
  <c r="CM14" i="1"/>
  <c r="CL14" i="1"/>
  <c r="CF14" i="1"/>
  <c r="CE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Y14" i="1"/>
  <c r="X14" i="1"/>
  <c r="D14" i="1"/>
  <c r="CU13" i="1"/>
  <c r="CQ13" i="1"/>
  <c r="CP13" i="1"/>
  <c r="CO13" i="1"/>
  <c r="CN13" i="1"/>
  <c r="CM13" i="1"/>
  <c r="CL13" i="1"/>
  <c r="CF13" i="1"/>
  <c r="CE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Y13" i="1"/>
  <c r="X13" i="1"/>
  <c r="D13" i="1"/>
  <c r="CU12" i="1"/>
  <c r="CQ12" i="1"/>
  <c r="CP12" i="1"/>
  <c r="CO12" i="1"/>
  <c r="CH12" i="1"/>
  <c r="CG12" i="1"/>
  <c r="CB12" i="1"/>
  <c r="CA12" i="1"/>
  <c r="BZ12" i="1"/>
  <c r="BY12" i="1"/>
  <c r="BX12" i="1"/>
  <c r="BT12" i="1"/>
  <c r="BS12" i="1"/>
  <c r="BR12" i="1"/>
  <c r="BP12" i="1"/>
  <c r="BO12" i="1"/>
  <c r="BN12" i="1"/>
  <c r="Y12" i="1"/>
  <c r="X12" i="1"/>
  <c r="D12" i="1"/>
  <c r="C12" i="1"/>
  <c r="CU11" i="1"/>
  <c r="CQ11" i="1"/>
  <c r="CP11" i="1"/>
  <c r="CO11" i="1"/>
  <c r="CH11" i="1"/>
  <c r="CG11" i="1"/>
  <c r="CB11" i="1"/>
  <c r="CA11" i="1"/>
  <c r="BZ11" i="1"/>
  <c r="BY11" i="1"/>
  <c r="BX11" i="1"/>
  <c r="BT11" i="1"/>
  <c r="BS11" i="1"/>
  <c r="BR11" i="1"/>
  <c r="BP11" i="1"/>
  <c r="BO11" i="1"/>
  <c r="BN11" i="1"/>
  <c r="AB11" i="1"/>
  <c r="Y11" i="1"/>
  <c r="X11" i="1"/>
  <c r="D11" i="1"/>
  <c r="C11" i="1"/>
  <c r="CU10" i="1"/>
  <c r="CQ10" i="1"/>
  <c r="CP10" i="1"/>
  <c r="CO10" i="1"/>
  <c r="CH10" i="1"/>
  <c r="CG10" i="1"/>
  <c r="CB10" i="1"/>
  <c r="CA10" i="1"/>
  <c r="BZ10" i="1"/>
  <c r="BY10" i="1"/>
  <c r="BX10" i="1"/>
  <c r="BT10" i="1"/>
  <c r="BS10" i="1"/>
  <c r="BR10" i="1"/>
  <c r="BP10" i="1"/>
  <c r="BO10" i="1"/>
  <c r="BN10" i="1"/>
  <c r="Y10" i="1"/>
  <c r="X10" i="1"/>
  <c r="D10" i="1"/>
  <c r="C10" i="1"/>
  <c r="CU9" i="1"/>
  <c r="CQ9" i="1"/>
  <c r="CP9" i="1"/>
  <c r="CO9" i="1"/>
  <c r="CN9" i="1"/>
  <c r="CM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AB9" i="1"/>
  <c r="AA9" i="1"/>
  <c r="Z9" i="1"/>
  <c r="Y9" i="1"/>
  <c r="X9" i="1"/>
  <c r="D9" i="1"/>
  <c r="C9" i="1"/>
  <c r="CU8" i="1"/>
  <c r="CQ8" i="1"/>
  <c r="CP8" i="1"/>
  <c r="CO8" i="1"/>
  <c r="CN8" i="1"/>
  <c r="CM8" i="1"/>
  <c r="CL8" i="1"/>
  <c r="CF8" i="1"/>
  <c r="CE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AB8" i="1"/>
  <c r="AA8" i="1"/>
  <c r="Z8" i="1"/>
  <c r="Y8" i="1"/>
  <c r="X8" i="1"/>
  <c r="D8" i="1"/>
  <c r="CU7" i="1"/>
  <c r="CQ7" i="1"/>
  <c r="CP7" i="1"/>
  <c r="CO7" i="1"/>
  <c r="CN7" i="1"/>
  <c r="CM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AB7" i="1"/>
  <c r="AA7" i="1"/>
  <c r="Z7" i="1"/>
  <c r="Y7" i="1"/>
  <c r="X7" i="1"/>
  <c r="D7" i="1"/>
  <c r="C7" i="1"/>
  <c r="CU6" i="1"/>
  <c r="CQ6" i="1"/>
  <c r="CP6" i="1"/>
  <c r="CO6" i="1"/>
  <c r="CN6" i="1"/>
  <c r="CM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AB6" i="1"/>
  <c r="AA6" i="1"/>
  <c r="Z6" i="1"/>
  <c r="Y6" i="1"/>
  <c r="X6" i="1"/>
  <c r="D6" i="1"/>
  <c r="C6" i="1"/>
  <c r="CU5" i="1"/>
  <c r="CQ5" i="1"/>
  <c r="CP5" i="1"/>
  <c r="CO5" i="1"/>
  <c r="CN5" i="1"/>
  <c r="CM5" i="1"/>
  <c r="CL5" i="1"/>
  <c r="CF5" i="1"/>
  <c r="CE5" i="1"/>
  <c r="CB5" i="1"/>
  <c r="CA5" i="1"/>
  <c r="BZ5" i="1"/>
  <c r="BY5" i="1"/>
  <c r="BX5" i="1"/>
  <c r="BW5" i="1"/>
  <c r="BV5" i="1"/>
  <c r="BU5" i="1"/>
  <c r="BT5" i="1"/>
  <c r="BS5" i="1"/>
  <c r="BR5" i="1"/>
  <c r="BQ5" i="1"/>
  <c r="BO5" i="1"/>
  <c r="BN5" i="1"/>
  <c r="BM5" i="1"/>
  <c r="AB5" i="1"/>
  <c r="AA5" i="1"/>
  <c r="Z5" i="1"/>
  <c r="Y5" i="1"/>
  <c r="X5" i="1"/>
  <c r="D5" i="1"/>
  <c r="CU4" i="1"/>
  <c r="CQ4" i="1"/>
  <c r="CP4" i="1"/>
  <c r="CO4" i="1"/>
  <c r="CN4" i="1"/>
  <c r="CM4" i="1"/>
  <c r="CL4" i="1"/>
  <c r="CF4" i="1"/>
  <c r="CE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AB4" i="1"/>
  <c r="AA4" i="1"/>
  <c r="Z4" i="1"/>
  <c r="Y4" i="1"/>
  <c r="X4" i="1"/>
  <c r="D4" i="1"/>
  <c r="BL3" i="1"/>
  <c r="BK3" i="1"/>
  <c r="BJ3" i="1"/>
  <c r="CY8" i="1" l="1"/>
  <c r="AC25" i="1"/>
  <c r="AD25" i="1" s="1"/>
  <c r="AC15" i="1"/>
  <c r="AD15" i="1" s="1"/>
  <c r="AC48" i="1"/>
  <c r="AD48" i="1" s="1"/>
  <c r="AC33" i="1"/>
  <c r="AD33" i="1" s="1"/>
  <c r="AC34" i="1"/>
  <c r="AK34" i="1" s="1"/>
  <c r="AC39" i="1"/>
  <c r="AK39" i="1" s="1"/>
  <c r="AC43" i="1"/>
  <c r="AD43" i="1" s="1"/>
  <c r="CY21" i="1"/>
  <c r="AC22" i="1"/>
  <c r="AD22" i="1" s="1"/>
  <c r="AC21" i="1"/>
  <c r="AD21" i="1" s="1"/>
  <c r="AC37" i="1"/>
  <c r="AD37" i="1" s="1"/>
  <c r="CY7" i="1"/>
  <c r="CY51" i="1"/>
  <c r="AC31" i="1"/>
  <c r="AK31" i="1" s="1"/>
  <c r="AC13" i="1"/>
  <c r="AD13" i="1" s="1"/>
  <c r="CY22" i="1"/>
  <c r="AK94" i="1"/>
  <c r="CW62" i="1"/>
  <c r="CY86" i="1"/>
  <c r="AC5" i="1"/>
  <c r="AM5" i="1" s="1"/>
  <c r="AO5" i="1" s="1"/>
  <c r="AC24" i="1"/>
  <c r="AD24" i="1" s="1"/>
  <c r="AK68" i="1"/>
  <c r="AC6" i="1"/>
  <c r="AK6" i="1" s="1"/>
  <c r="AC14" i="1"/>
  <c r="AD14" i="1" s="1"/>
  <c r="AC19" i="1"/>
  <c r="AD19" i="1" s="1"/>
  <c r="AC18" i="1"/>
  <c r="AD18" i="1" s="1"/>
  <c r="AC27" i="1"/>
  <c r="AD27" i="1" s="1"/>
  <c r="CX89" i="1"/>
  <c r="AC16" i="1"/>
  <c r="AD16" i="1" s="1"/>
  <c r="AC35" i="1"/>
  <c r="AD35" i="1" s="1"/>
  <c r="AC9" i="1"/>
  <c r="AC20" i="1"/>
  <c r="AD20" i="1" s="1"/>
  <c r="AC23" i="1"/>
  <c r="AD23" i="1" s="1"/>
  <c r="AC26" i="1"/>
  <c r="AD26" i="1" s="1"/>
  <c r="AC41" i="1"/>
  <c r="AK41" i="1" s="1"/>
  <c r="AC17" i="1"/>
  <c r="AD17" i="1" s="1"/>
  <c r="AC28" i="1"/>
  <c r="AD28" i="1" s="1"/>
  <c r="AC45" i="1"/>
  <c r="AD45" i="1" s="1"/>
  <c r="AC49" i="1"/>
  <c r="AD49" i="1" s="1"/>
  <c r="AK71" i="1"/>
  <c r="AK84" i="1"/>
  <c r="CY88" i="1"/>
  <c r="CY93" i="1"/>
  <c r="CY40" i="1"/>
  <c r="CW63" i="1"/>
  <c r="CY65" i="1"/>
  <c r="BM3" i="1"/>
  <c r="AK57" i="1"/>
  <c r="BI42" i="1"/>
  <c r="AT42" i="1" s="1"/>
  <c r="AS42" i="1" s="1"/>
  <c r="CV34" i="1"/>
  <c r="CY45" i="1"/>
  <c r="BQ3" i="1"/>
  <c r="CW45" i="1"/>
  <c r="CY37" i="1"/>
  <c r="CY63" i="1"/>
  <c r="CK3" i="1"/>
  <c r="CX91" i="1"/>
  <c r="CY10" i="1"/>
  <c r="CX24" i="1"/>
  <c r="CX33" i="1"/>
  <c r="CY47" i="1"/>
  <c r="BI58" i="1"/>
  <c r="BH58" i="1" s="1"/>
  <c r="CW60" i="1"/>
  <c r="CY67" i="1"/>
  <c r="CW74" i="1"/>
  <c r="CY75" i="1"/>
  <c r="BI79" i="1"/>
  <c r="BH79" i="1" s="1"/>
  <c r="CY81" i="1"/>
  <c r="CY94" i="1"/>
  <c r="CW91" i="1"/>
  <c r="CY5" i="1"/>
  <c r="CD3" i="1"/>
  <c r="CX36" i="1"/>
  <c r="CY66" i="1"/>
  <c r="CX68" i="1"/>
  <c r="CW71" i="1"/>
  <c r="CY96" i="1"/>
  <c r="CW78" i="1"/>
  <c r="CE3" i="1"/>
  <c r="CX32" i="1"/>
  <c r="BI35" i="1"/>
  <c r="AT35" i="1" s="1"/>
  <c r="AS35" i="1" s="1"/>
  <c r="CV43" i="1"/>
  <c r="CW55" i="1"/>
  <c r="CW56" i="1"/>
  <c r="CY57" i="1"/>
  <c r="CY30" i="1"/>
  <c r="CX13" i="1"/>
  <c r="CW21" i="1"/>
  <c r="CW24" i="1"/>
  <c r="CV25" i="1"/>
  <c r="CY33" i="1"/>
  <c r="CY95" i="1"/>
  <c r="CX48" i="1"/>
  <c r="CO3" i="1"/>
  <c r="CW9" i="1"/>
  <c r="CY54" i="1"/>
  <c r="CJ3" i="1"/>
  <c r="CY55" i="1"/>
  <c r="AK59" i="1"/>
  <c r="CW72" i="1"/>
  <c r="CX90" i="1"/>
  <c r="BI101" i="1"/>
  <c r="AT101" i="1" s="1"/>
  <c r="AS101" i="1" s="1"/>
  <c r="CX10" i="1"/>
  <c r="CY14" i="1"/>
  <c r="CW17" i="1"/>
  <c r="CY17" i="1"/>
  <c r="CX18" i="1"/>
  <c r="CW26" i="1"/>
  <c r="CY26" i="1"/>
  <c r="CY28" i="1"/>
  <c r="CV29" i="1"/>
  <c r="CY32" i="1"/>
  <c r="CX42" i="1"/>
  <c r="CW49" i="1"/>
  <c r="CY49" i="1"/>
  <c r="CW52" i="1"/>
  <c r="CX58" i="1"/>
  <c r="CX59" i="1"/>
  <c r="CY64" i="1"/>
  <c r="CX69" i="1"/>
  <c r="CW70" i="1"/>
  <c r="CX76" i="1"/>
  <c r="CW77" i="1"/>
  <c r="CY87" i="1"/>
  <c r="CY92" i="1"/>
  <c r="BX3" i="1"/>
  <c r="CV23" i="1"/>
  <c r="CR3" i="1"/>
  <c r="BI77" i="1"/>
  <c r="BH77" i="1" s="1"/>
  <c r="CM3" i="1"/>
  <c r="BI8" i="1"/>
  <c r="BH8" i="1" s="1"/>
  <c r="CX8" i="1"/>
  <c r="CW19" i="1"/>
  <c r="CY19" i="1"/>
  <c r="CX20" i="1"/>
  <c r="CW25" i="1"/>
  <c r="CY25" i="1"/>
  <c r="BI29" i="1"/>
  <c r="BH29" i="1" s="1"/>
  <c r="CY36" i="1"/>
  <c r="CY41" i="1"/>
  <c r="BI47" i="1"/>
  <c r="BH47" i="1" s="1"/>
  <c r="CY48" i="1"/>
  <c r="CX51" i="1"/>
  <c r="CX55" i="1"/>
  <c r="CX56" i="1"/>
  <c r="CW68" i="1"/>
  <c r="BI75" i="1"/>
  <c r="BH75" i="1" s="1"/>
  <c r="CY85" i="1"/>
  <c r="CY91" i="1"/>
  <c r="CX99" i="1"/>
  <c r="CY4" i="1"/>
  <c r="BD4" i="1" s="1"/>
  <c r="CX7" i="1"/>
  <c r="CX12" i="1"/>
  <c r="CY15" i="1"/>
  <c r="CY16" i="1"/>
  <c r="CW34" i="1"/>
  <c r="CV38" i="1"/>
  <c r="BI57" i="1"/>
  <c r="BH57" i="1" s="1"/>
  <c r="CX65" i="1"/>
  <c r="CY71" i="1"/>
  <c r="CX74" i="1"/>
  <c r="BI76" i="1"/>
  <c r="BH76" i="1" s="1"/>
  <c r="CY77" i="1"/>
  <c r="CY83" i="1"/>
  <c r="CY84" i="1"/>
  <c r="CY11" i="1"/>
  <c r="BV3" i="1"/>
  <c r="CY24" i="1"/>
  <c r="CW27" i="1"/>
  <c r="CY27" i="1"/>
  <c r="CY29" i="1"/>
  <c r="CX34" i="1"/>
  <c r="CW42" i="1"/>
  <c r="CV46" i="1"/>
  <c r="BI56" i="1"/>
  <c r="BH56" i="1" s="1"/>
  <c r="CY59" i="1"/>
  <c r="CX63" i="1"/>
  <c r="BI66" i="1"/>
  <c r="BH66" i="1" s="1"/>
  <c r="CX73" i="1"/>
  <c r="CY76" i="1"/>
  <c r="CY82" i="1"/>
  <c r="CY90" i="1"/>
  <c r="BI5" i="1"/>
  <c r="AT5" i="1" s="1"/>
  <c r="AS5" i="1" s="1"/>
  <c r="CX11" i="1"/>
  <c r="CY35" i="1"/>
  <c r="CY42" i="1"/>
  <c r="CY56" i="1"/>
  <c r="CW65" i="1"/>
  <c r="BI71" i="1"/>
  <c r="BH71" i="1" s="1"/>
  <c r="CY80" i="1"/>
  <c r="CY89" i="1"/>
  <c r="AD96" i="1"/>
  <c r="AK96" i="1"/>
  <c r="AD90" i="1"/>
  <c r="AK90" i="1"/>
  <c r="AK67" i="1"/>
  <c r="AD67" i="1"/>
  <c r="AD75" i="1"/>
  <c r="AK75" i="1"/>
  <c r="AK63" i="1"/>
  <c r="AD63" i="1"/>
  <c r="AD73" i="1"/>
  <c r="AK73" i="1"/>
  <c r="AD92" i="1"/>
  <c r="AK92" i="1"/>
  <c r="AD80" i="1"/>
  <c r="AK80" i="1"/>
  <c r="BY3" i="1"/>
  <c r="CW20" i="1"/>
  <c r="CW57" i="1"/>
  <c r="CX61" i="1"/>
  <c r="CW76" i="1"/>
  <c r="AK89" i="1"/>
  <c r="AC10" i="1"/>
  <c r="BI12" i="1"/>
  <c r="AT12" i="1" s="1"/>
  <c r="AS12" i="1" s="1"/>
  <c r="CV12" i="1"/>
  <c r="CX14" i="1"/>
  <c r="CV17" i="1"/>
  <c r="CX17" i="1"/>
  <c r="CX19" i="1"/>
  <c r="CX21" i="1"/>
  <c r="CV26" i="1"/>
  <c r="CV28" i="1"/>
  <c r="CX28" i="1"/>
  <c r="CV41" i="1"/>
  <c r="CV50" i="1"/>
  <c r="CX52" i="1"/>
  <c r="CX53" i="1"/>
  <c r="AK55" i="1"/>
  <c r="CW66" i="1"/>
  <c r="CW67" i="1"/>
  <c r="BI72" i="1"/>
  <c r="BH72" i="1" s="1"/>
  <c r="CX72" i="1"/>
  <c r="CY78" i="1"/>
  <c r="CW83" i="1"/>
  <c r="CX92" i="1"/>
  <c r="CX93" i="1"/>
  <c r="CY98" i="1"/>
  <c r="AC11" i="1"/>
  <c r="AK11" i="1" s="1"/>
  <c r="CX23" i="1"/>
  <c r="CX41" i="1"/>
  <c r="AK60" i="1"/>
  <c r="CX71" i="1"/>
  <c r="AC4" i="1"/>
  <c r="AL4" i="1" s="1"/>
  <c r="AN4" i="1" s="1"/>
  <c r="CV18" i="1"/>
  <c r="CV20" i="1"/>
  <c r="BI22" i="1"/>
  <c r="AT22" i="1" s="1"/>
  <c r="AS22" i="1" s="1"/>
  <c r="CX38" i="1"/>
  <c r="CV44" i="1"/>
  <c r="CX44" i="1"/>
  <c r="CW47" i="1"/>
  <c r="CV49" i="1"/>
  <c r="BI54" i="1"/>
  <c r="AT54" i="1" s="1"/>
  <c r="AS54" i="1" s="1"/>
  <c r="CW58" i="1"/>
  <c r="CW59" i="1"/>
  <c r="AK65" i="1"/>
  <c r="AK66" i="1"/>
  <c r="CY70" i="1"/>
  <c r="CY79" i="1"/>
  <c r="CW87" i="1"/>
  <c r="CX94" i="1"/>
  <c r="CX95" i="1"/>
  <c r="CW4" i="1"/>
  <c r="CY20" i="1"/>
  <c r="CV32" i="1"/>
  <c r="CX62" i="1"/>
  <c r="BI10" i="1"/>
  <c r="BH10" i="1" s="1"/>
  <c r="BI11" i="1"/>
  <c r="BH11" i="1" s="1"/>
  <c r="CV11" i="1"/>
  <c r="CY12" i="1"/>
  <c r="BI17" i="1"/>
  <c r="BI25" i="1"/>
  <c r="BI27" i="1"/>
  <c r="AT27" i="1" s="1"/>
  <c r="AS27" i="1" s="1"/>
  <c r="BI31" i="1"/>
  <c r="BH31" i="1" s="1"/>
  <c r="AD34" i="1"/>
  <c r="CW36" i="1"/>
  <c r="CX37" i="1"/>
  <c r="BI39" i="1"/>
  <c r="BH39" i="1" s="1"/>
  <c r="CW43" i="1"/>
  <c r="CY43" i="1"/>
  <c r="AC44" i="1"/>
  <c r="AD44" i="1" s="1"/>
  <c r="CY46" i="1"/>
  <c r="AC47" i="1"/>
  <c r="CV48" i="1"/>
  <c r="CY50" i="1"/>
  <c r="AC51" i="1"/>
  <c r="AK51" i="1" s="1"/>
  <c r="AK58" i="1"/>
  <c r="CX64" i="1"/>
  <c r="AD65" i="1"/>
  <c r="CY68" i="1"/>
  <c r="CY69" i="1"/>
  <c r="CX75" i="1"/>
  <c r="AK76" i="1"/>
  <c r="CX96" i="1"/>
  <c r="CX97" i="1"/>
  <c r="AK53" i="1"/>
  <c r="CW18" i="1"/>
  <c r="CX22" i="1"/>
  <c r="CX25" i="1"/>
  <c r="CX35" i="1"/>
  <c r="BI55" i="1"/>
  <c r="AK62" i="1"/>
  <c r="AK72" i="1"/>
  <c r="CW6" i="1"/>
  <c r="BU3" i="1"/>
  <c r="CY6" i="1"/>
  <c r="BI9" i="1"/>
  <c r="AT9" i="1" s="1"/>
  <c r="BP3" i="1"/>
  <c r="CW22" i="1"/>
  <c r="AK25" i="1"/>
  <c r="BI33" i="1"/>
  <c r="AT33" i="1" s="1"/>
  <c r="AS33" i="1" s="1"/>
  <c r="BI34" i="1"/>
  <c r="BH34" i="1" s="1"/>
  <c r="CW35" i="1"/>
  <c r="CV40" i="1"/>
  <c r="CX40" i="1"/>
  <c r="CY61" i="1"/>
  <c r="BI73" i="1"/>
  <c r="AT73" i="1" s="1"/>
  <c r="AS73" i="1" s="1"/>
  <c r="AK82" i="1"/>
  <c r="CN3" i="1"/>
  <c r="BO3" i="1"/>
  <c r="CY18" i="1"/>
  <c r="BI7" i="1"/>
  <c r="BH7" i="1" s="1"/>
  <c r="CV7" i="1"/>
  <c r="CV8" i="1"/>
  <c r="CV9" i="1"/>
  <c r="CW11" i="1"/>
  <c r="CV14" i="1"/>
  <c r="AK15" i="1"/>
  <c r="AC29" i="1"/>
  <c r="CV30" i="1"/>
  <c r="CW31" i="1"/>
  <c r="CV37" i="1"/>
  <c r="CY39" i="1"/>
  <c r="AC42" i="1"/>
  <c r="AK42" i="1" s="1"/>
  <c r="CX43" i="1"/>
  <c r="CX45" i="1"/>
  <c r="AC46" i="1"/>
  <c r="CX46" i="1"/>
  <c r="CX50" i="1"/>
  <c r="CV51" i="1"/>
  <c r="BI52" i="1"/>
  <c r="BH52" i="1" s="1"/>
  <c r="CY53" i="1"/>
  <c r="AD57" i="1"/>
  <c r="CX57" i="1"/>
  <c r="CY58" i="1"/>
  <c r="BI64" i="1"/>
  <c r="BH64" i="1" s="1"/>
  <c r="BI68" i="1"/>
  <c r="AT68" i="1" s="1"/>
  <c r="AS68" i="1" s="1"/>
  <c r="AK69" i="1"/>
  <c r="CY72" i="1"/>
  <c r="CW75" i="1"/>
  <c r="AK77" i="1"/>
  <c r="CX77" i="1"/>
  <c r="CX78" i="1"/>
  <c r="AK79" i="1"/>
  <c r="CX81" i="1"/>
  <c r="CX83" i="1"/>
  <c r="AK86" i="1"/>
  <c r="AK88" i="1"/>
  <c r="CX16" i="1"/>
  <c r="CV36" i="1"/>
  <c r="CX54" i="1"/>
  <c r="CX60" i="1"/>
  <c r="BI63" i="1"/>
  <c r="BH63" i="1" s="1"/>
  <c r="CW79" i="1"/>
  <c r="CY99" i="1"/>
  <c r="BW3" i="1"/>
  <c r="CX4" i="1"/>
  <c r="BC4" i="1" s="1"/>
  <c r="CX6" i="1"/>
  <c r="AC7" i="1"/>
  <c r="AL7" i="1" s="1"/>
  <c r="AN7" i="1" s="1"/>
  <c r="BN3" i="1"/>
  <c r="AC8" i="1"/>
  <c r="AM8" i="1" s="1"/>
  <c r="AO8" i="1" s="1"/>
  <c r="CY9" i="1"/>
  <c r="BD9" i="1" s="1"/>
  <c r="AC12" i="1"/>
  <c r="AD12" i="1" s="1"/>
  <c r="BI13" i="1"/>
  <c r="BH13" i="1" s="1"/>
  <c r="CV13" i="1"/>
  <c r="CY13" i="1"/>
  <c r="CW15" i="1"/>
  <c r="CW16" i="1"/>
  <c r="AK21" i="1"/>
  <c r="CW23" i="1"/>
  <c r="CY23" i="1"/>
  <c r="CX29" i="1"/>
  <c r="CY31" i="1"/>
  <c r="CW33" i="1"/>
  <c r="CY34" i="1"/>
  <c r="AC36" i="1"/>
  <c r="AD36" i="1" s="1"/>
  <c r="CY38" i="1"/>
  <c r="CW41" i="1"/>
  <c r="CY44" i="1"/>
  <c r="AC50" i="1"/>
  <c r="AK54" i="1"/>
  <c r="BI60" i="1"/>
  <c r="BH60" i="1" s="1"/>
  <c r="AK61" i="1"/>
  <c r="BI65" i="1"/>
  <c r="CX66" i="1"/>
  <c r="CX67" i="1"/>
  <c r="CX70" i="1"/>
  <c r="CY73" i="1"/>
  <c r="CW73" i="1"/>
  <c r="CY74" i="1"/>
  <c r="CX79" i="1"/>
  <c r="CX84" i="1"/>
  <c r="CX85" i="1"/>
  <c r="CX86" i="1"/>
  <c r="CX87" i="1"/>
  <c r="CX88" i="1"/>
  <c r="BI94" i="1"/>
  <c r="CW95" i="1"/>
  <c r="CY100" i="1"/>
  <c r="CY101" i="1"/>
  <c r="CV6" i="1"/>
  <c r="CW7" i="1"/>
  <c r="CV10" i="1"/>
  <c r="CW10" i="1"/>
  <c r="CW12" i="1"/>
  <c r="BI15" i="1"/>
  <c r="CV21" i="1"/>
  <c r="BI23" i="1"/>
  <c r="BI28" i="1"/>
  <c r="CW37" i="1"/>
  <c r="BI43" i="1"/>
  <c r="BI45" i="1"/>
  <c r="BI46" i="1"/>
  <c r="BI49" i="1"/>
  <c r="AK52" i="1"/>
  <c r="CW32" i="1"/>
  <c r="BI32" i="1"/>
  <c r="CG3" i="1"/>
  <c r="CA3" i="1"/>
  <c r="CV35" i="1"/>
  <c r="BH42" i="1"/>
  <c r="CW64" i="1"/>
  <c r="AD93" i="1"/>
  <c r="AK93" i="1"/>
  <c r="BI4" i="1"/>
  <c r="CW8" i="1"/>
  <c r="CX9" i="1"/>
  <c r="CV15" i="1"/>
  <c r="CV16" i="1"/>
  <c r="BI18" i="1"/>
  <c r="CV24" i="1"/>
  <c r="CX27" i="1"/>
  <c r="CW30" i="1"/>
  <c r="AC32" i="1"/>
  <c r="BI41" i="1"/>
  <c r="CV42" i="1"/>
  <c r="BI62" i="1"/>
  <c r="BI67" i="1"/>
  <c r="AK70" i="1"/>
  <c r="BS3" i="1"/>
  <c r="CV33" i="1"/>
  <c r="CW39" i="1"/>
  <c r="BI44" i="1"/>
  <c r="CW44" i="1"/>
  <c r="CL3" i="1"/>
  <c r="CV4" i="1"/>
  <c r="BT3" i="1"/>
  <c r="CB3" i="1"/>
  <c r="CQ3" i="1"/>
  <c r="CX15" i="1"/>
  <c r="CV19" i="1"/>
  <c r="BI21" i="1"/>
  <c r="BI26" i="1"/>
  <c r="CV27" i="1"/>
  <c r="CW28" i="1"/>
  <c r="CW29" i="1"/>
  <c r="AC30" i="1"/>
  <c r="CX30" i="1"/>
  <c r="CX31" i="1"/>
  <c r="CW40" i="1"/>
  <c r="BI40" i="1"/>
  <c r="CW51" i="1"/>
  <c r="BI51" i="1"/>
  <c r="CY60" i="1"/>
  <c r="BI61" i="1"/>
  <c r="CW61" i="1"/>
  <c r="CP3" i="1"/>
  <c r="BI20" i="1"/>
  <c r="CC3" i="1"/>
  <c r="CV5" i="1"/>
  <c r="CH3" i="1"/>
  <c r="CW14" i="1"/>
  <c r="BI16" i="1"/>
  <c r="CV22" i="1"/>
  <c r="BI24" i="1"/>
  <c r="BI38" i="1"/>
  <c r="CY62" i="1"/>
  <c r="AK64" i="1"/>
  <c r="AD64" i="1"/>
  <c r="BI70" i="1"/>
  <c r="CW5" i="1"/>
  <c r="BI6" i="1"/>
  <c r="BI19" i="1"/>
  <c r="CV31" i="1"/>
  <c r="BI36" i="1"/>
  <c r="CW50" i="1"/>
  <c r="BI50" i="1"/>
  <c r="BI69" i="1"/>
  <c r="CW69" i="1"/>
  <c r="AK87" i="1"/>
  <c r="AD87" i="1"/>
  <c r="CY52" i="1"/>
  <c r="CI3" i="1"/>
  <c r="BI53" i="1"/>
  <c r="CW53" i="1"/>
  <c r="CF3" i="1"/>
  <c r="BR3" i="1"/>
  <c r="BZ3" i="1"/>
  <c r="CX5" i="1"/>
  <c r="CW13" i="1"/>
  <c r="BI14" i="1"/>
  <c r="CX26" i="1"/>
  <c r="BI30" i="1"/>
  <c r="BI37" i="1"/>
  <c r="CW54" i="1"/>
  <c r="AK56" i="1"/>
  <c r="AD56" i="1"/>
  <c r="BI59" i="1"/>
  <c r="CW38" i="1"/>
  <c r="CV39" i="1"/>
  <c r="CX47" i="1"/>
  <c r="AK48" i="1"/>
  <c r="CW81" i="1"/>
  <c r="CX82" i="1"/>
  <c r="CW85" i="1"/>
  <c r="BI85" i="1"/>
  <c r="BI90" i="1"/>
  <c r="BI91" i="1"/>
  <c r="CW96" i="1"/>
  <c r="BI96" i="1"/>
  <c r="CV45" i="1"/>
  <c r="AK74" i="1"/>
  <c r="AK78" i="1"/>
  <c r="AK83" i="1"/>
  <c r="AD83" i="1"/>
  <c r="CW46" i="1"/>
  <c r="CV47" i="1"/>
  <c r="BI74" i="1"/>
  <c r="BI78" i="1"/>
  <c r="BI82" i="1"/>
  <c r="CW82" i="1"/>
  <c r="BI86" i="1"/>
  <c r="BI87" i="1"/>
  <c r="CW92" i="1"/>
  <c r="BI92" i="1"/>
  <c r="BI97" i="1"/>
  <c r="AK95" i="1"/>
  <c r="AD95" i="1"/>
  <c r="AK100" i="1"/>
  <c r="AD100" i="1"/>
  <c r="BI83" i="1"/>
  <c r="AK85" i="1"/>
  <c r="CW88" i="1"/>
  <c r="BI88" i="1"/>
  <c r="CW93" i="1"/>
  <c r="BI93" i="1"/>
  <c r="AK91" i="1"/>
  <c r="AD91" i="1"/>
  <c r="AC38" i="1"/>
  <c r="CX39" i="1"/>
  <c r="AC40" i="1"/>
  <c r="CW48" i="1"/>
  <c r="BI48" i="1"/>
  <c r="CX49" i="1"/>
  <c r="CW80" i="1"/>
  <c r="BI80" i="1"/>
  <c r="AK81" i="1"/>
  <c r="CW84" i="1"/>
  <c r="BI84" i="1"/>
  <c r="CW89" i="1"/>
  <c r="BI89" i="1"/>
  <c r="BI95" i="1"/>
  <c r="AK97" i="1"/>
  <c r="BI81" i="1"/>
  <c r="CX101" i="1"/>
  <c r="CX80" i="1"/>
  <c r="CW98" i="1"/>
  <c r="BI98" i="1"/>
  <c r="CW100" i="1"/>
  <c r="BI100" i="1"/>
  <c r="CW86" i="1"/>
  <c r="CW90" i="1"/>
  <c r="CW94" i="1"/>
  <c r="BI99" i="1"/>
  <c r="CY97" i="1"/>
  <c r="AK98" i="1"/>
  <c r="AK99" i="1"/>
  <c r="AK101" i="1"/>
  <c r="CW97" i="1"/>
  <c r="CW101" i="1"/>
  <c r="CW99" i="1"/>
  <c r="CX98" i="1"/>
  <c r="CX100" i="1"/>
  <c r="AK43" i="1" l="1"/>
  <c r="BB4" i="1"/>
  <c r="AM9" i="1"/>
  <c r="AO9" i="1" s="1"/>
  <c r="BC9" i="1"/>
  <c r="BB9" i="1"/>
  <c r="BA9" i="1"/>
  <c r="AZ9" i="1"/>
  <c r="BE9" i="1" s="1"/>
  <c r="BA4" i="1"/>
  <c r="AZ4" i="1"/>
  <c r="AD31" i="1"/>
  <c r="AD39" i="1"/>
  <c r="AK33" i="1"/>
  <c r="AT47" i="1"/>
  <c r="AS47" i="1" s="1"/>
  <c r="AD11" i="1"/>
  <c r="AK44" i="1"/>
  <c r="AK27" i="1"/>
  <c r="AK14" i="1"/>
  <c r="AL9" i="1"/>
  <c r="AN9" i="1" s="1"/>
  <c r="AK20" i="1"/>
  <c r="AD51" i="1"/>
  <c r="BH5" i="1"/>
  <c r="AT72" i="1"/>
  <c r="AS72" i="1" s="1"/>
  <c r="AT58" i="1"/>
  <c r="AS58" i="1" s="1"/>
  <c r="AK19" i="1"/>
  <c r="AD9" i="1"/>
  <c r="AT57" i="1"/>
  <c r="AS57" i="1" s="1"/>
  <c r="AK9" i="1"/>
  <c r="AT56" i="1"/>
  <c r="AS56" i="1" s="1"/>
  <c r="AK49" i="1"/>
  <c r="AK12" i="1"/>
  <c r="AK22" i="1"/>
  <c r="AK37" i="1"/>
  <c r="AD41" i="1"/>
  <c r="AK45" i="1"/>
  <c r="AK36" i="1"/>
  <c r="AL6" i="1"/>
  <c r="AN6" i="1" s="1"/>
  <c r="AT71" i="1"/>
  <c r="AS71" i="1" s="1"/>
  <c r="AM6" i="1"/>
  <c r="AO6" i="1" s="1"/>
  <c r="BH35" i="1"/>
  <c r="AD6" i="1"/>
  <c r="AD42" i="1"/>
  <c r="AK13" i="1"/>
  <c r="AT79" i="1"/>
  <c r="AS79" i="1" s="1"/>
  <c r="AK18" i="1"/>
  <c r="AK5" i="1"/>
  <c r="AT75" i="1"/>
  <c r="AS75" i="1" s="1"/>
  <c r="AK24" i="1"/>
  <c r="AD5" i="1"/>
  <c r="AL5" i="1"/>
  <c r="AN5" i="1" s="1"/>
  <c r="AP5" i="1" s="1"/>
  <c r="AK23" i="1"/>
  <c r="BH27" i="1"/>
  <c r="AK28" i="1"/>
  <c r="AD4" i="1"/>
  <c r="AK26" i="1"/>
  <c r="AK35" i="1"/>
  <c r="AT77" i="1"/>
  <c r="AS77" i="1" s="1"/>
  <c r="AK4" i="1"/>
  <c r="AL8" i="1"/>
  <c r="AN8" i="1" s="1"/>
  <c r="AP8" i="1" s="1"/>
  <c r="AK17" i="1"/>
  <c r="AK16" i="1"/>
  <c r="BI3" i="1"/>
  <c r="BH22" i="1"/>
  <c r="AT7" i="1"/>
  <c r="AS7" i="1" s="1"/>
  <c r="BH9" i="1"/>
  <c r="AT11" i="1"/>
  <c r="AS11" i="1" s="1"/>
  <c r="BH12" i="1"/>
  <c r="AT60" i="1"/>
  <c r="AS60" i="1" s="1"/>
  <c r="BH54" i="1"/>
  <c r="BH101" i="1"/>
  <c r="AT76" i="1"/>
  <c r="AS76" i="1" s="1"/>
  <c r="AT39" i="1"/>
  <c r="AS39" i="1" s="1"/>
  <c r="AT66" i="1"/>
  <c r="AS66" i="1" s="1"/>
  <c r="AT52" i="1"/>
  <c r="AS52" i="1" s="1"/>
  <c r="AT29" i="1"/>
  <c r="AS29" i="1" s="1"/>
  <c r="BH73" i="1"/>
  <c r="BH33" i="1"/>
  <c r="AT13" i="1"/>
  <c r="AS13" i="1" s="1"/>
  <c r="AT8" i="1"/>
  <c r="AS8" i="1" s="1"/>
  <c r="AD8" i="1"/>
  <c r="AK50" i="1"/>
  <c r="AD50" i="1"/>
  <c r="AK10" i="1"/>
  <c r="AD10" i="1"/>
  <c r="AT10" i="1"/>
  <c r="AS10" i="1" s="1"/>
  <c r="AK8" i="1"/>
  <c r="AM4" i="1"/>
  <c r="AO4" i="1" s="1"/>
  <c r="AP4" i="1" s="1"/>
  <c r="AM7" i="1"/>
  <c r="AO7" i="1" s="1"/>
  <c r="AP7" i="1" s="1"/>
  <c r="AD7" i="1"/>
  <c r="AD46" i="1"/>
  <c r="AK46" i="1"/>
  <c r="AD29" i="1"/>
  <c r="AK29" i="1"/>
  <c r="AT94" i="1"/>
  <c r="AS94" i="1" s="1"/>
  <c r="BH94" i="1"/>
  <c r="BH68" i="1"/>
  <c r="AT17" i="1"/>
  <c r="AS17" i="1" s="1"/>
  <c r="BH17" i="1"/>
  <c r="AT63" i="1"/>
  <c r="AS63" i="1" s="1"/>
  <c r="BH65" i="1"/>
  <c r="AT65" i="1"/>
  <c r="AS65" i="1" s="1"/>
  <c r="BH55" i="1"/>
  <c r="AT55" i="1"/>
  <c r="AS55" i="1" s="1"/>
  <c r="AT25" i="1"/>
  <c r="AS25" i="1" s="1"/>
  <c r="BH25" i="1"/>
  <c r="AT64" i="1"/>
  <c r="AS64" i="1" s="1"/>
  <c r="AT31" i="1"/>
  <c r="AS31" i="1" s="1"/>
  <c r="AD47" i="1"/>
  <c r="AK47" i="1"/>
  <c r="AT34" i="1"/>
  <c r="AS34" i="1" s="1"/>
  <c r="AK7" i="1"/>
  <c r="BH98" i="1"/>
  <c r="AT98" i="1"/>
  <c r="AS98" i="1" s="1"/>
  <c r="BH80" i="1"/>
  <c r="AT80" i="1"/>
  <c r="AS80" i="1" s="1"/>
  <c r="AT49" i="1"/>
  <c r="AS49" i="1" s="1"/>
  <c r="BH49" i="1"/>
  <c r="AT30" i="1"/>
  <c r="AS30" i="1" s="1"/>
  <c r="BH30" i="1"/>
  <c r="AT16" i="1"/>
  <c r="AS16" i="1" s="1"/>
  <c r="BH16" i="1"/>
  <c r="BH62" i="1"/>
  <c r="AT62" i="1"/>
  <c r="AS62" i="1" s="1"/>
  <c r="AT18" i="1"/>
  <c r="AS18" i="1" s="1"/>
  <c r="BH18" i="1"/>
  <c r="BH46" i="1"/>
  <c r="AT46" i="1"/>
  <c r="AS46" i="1" s="1"/>
  <c r="AT95" i="1"/>
  <c r="AS95" i="1" s="1"/>
  <c r="BH95" i="1"/>
  <c r="AT93" i="1"/>
  <c r="AS93" i="1" s="1"/>
  <c r="BH93" i="1"/>
  <c r="AT97" i="1"/>
  <c r="AS97" i="1" s="1"/>
  <c r="BH97" i="1"/>
  <c r="BH74" i="1"/>
  <c r="AT74" i="1"/>
  <c r="AS74" i="1" s="1"/>
  <c r="AT50" i="1"/>
  <c r="AS50" i="1" s="1"/>
  <c r="BH50" i="1"/>
  <c r="BH6" i="1"/>
  <c r="AT6" i="1"/>
  <c r="AS6" i="1" s="1"/>
  <c r="AT20" i="1"/>
  <c r="AS20" i="1" s="1"/>
  <c r="BH20" i="1"/>
  <c r="BH61" i="1"/>
  <c r="AT61" i="1"/>
  <c r="AS61" i="1" s="1"/>
  <c r="BH45" i="1"/>
  <c r="AT45" i="1"/>
  <c r="AS45" i="1" s="1"/>
  <c r="AT85" i="1"/>
  <c r="AS85" i="1" s="1"/>
  <c r="BH85" i="1"/>
  <c r="BH43" i="1"/>
  <c r="AT43" i="1"/>
  <c r="AS43" i="1" s="1"/>
  <c r="AT82" i="1"/>
  <c r="AS82" i="1" s="1"/>
  <c r="BH82" i="1"/>
  <c r="AT21" i="1"/>
  <c r="AS21" i="1" s="1"/>
  <c r="BH21" i="1"/>
  <c r="AK38" i="1"/>
  <c r="AD38" i="1"/>
  <c r="BH92" i="1"/>
  <c r="AT92" i="1"/>
  <c r="AS92" i="1" s="1"/>
  <c r="BH14" i="1"/>
  <c r="AT14" i="1"/>
  <c r="AS14" i="1" s="1"/>
  <c r="BH38" i="1"/>
  <c r="AT38" i="1"/>
  <c r="AS38" i="1" s="1"/>
  <c r="BH88" i="1"/>
  <c r="AT88" i="1"/>
  <c r="AS88" i="1" s="1"/>
  <c r="BH96" i="1"/>
  <c r="AT96" i="1"/>
  <c r="AS96" i="1" s="1"/>
  <c r="AT36" i="1"/>
  <c r="AS36" i="1" s="1"/>
  <c r="BH36" i="1"/>
  <c r="BH51" i="1"/>
  <c r="AT51" i="1"/>
  <c r="AS51" i="1" s="1"/>
  <c r="BH41" i="1"/>
  <c r="AT41" i="1"/>
  <c r="AS41" i="1" s="1"/>
  <c r="BH99" i="1"/>
  <c r="AT99" i="1"/>
  <c r="AS99" i="1" s="1"/>
  <c r="AT19" i="1"/>
  <c r="AS19" i="1" s="1"/>
  <c r="BH19" i="1"/>
  <c r="AT15" i="1"/>
  <c r="AS15" i="1" s="1"/>
  <c r="BH15" i="1"/>
  <c r="AK40" i="1"/>
  <c r="AD40" i="1"/>
  <c r="BH78" i="1"/>
  <c r="AT78" i="1"/>
  <c r="AS78" i="1" s="1"/>
  <c r="AT89" i="1"/>
  <c r="AS89" i="1" s="1"/>
  <c r="BH89" i="1"/>
  <c r="BH84" i="1"/>
  <c r="AT84" i="1"/>
  <c r="AS84" i="1" s="1"/>
  <c r="AT87" i="1"/>
  <c r="AS87" i="1" s="1"/>
  <c r="BH87" i="1"/>
  <c r="AS9" i="1"/>
  <c r="BH69" i="1"/>
  <c r="AT69" i="1"/>
  <c r="AS69" i="1" s="1"/>
  <c r="AK32" i="1"/>
  <c r="AD32" i="1"/>
  <c r="AT32" i="1"/>
  <c r="AS32" i="1" s="1"/>
  <c r="BH32" i="1"/>
  <c r="AT28" i="1"/>
  <c r="AS28" i="1" s="1"/>
  <c r="BH28" i="1"/>
  <c r="BH59" i="1"/>
  <c r="AT59" i="1"/>
  <c r="AS59" i="1" s="1"/>
  <c r="BH67" i="1"/>
  <c r="AT67" i="1"/>
  <c r="AS67" i="1" s="1"/>
  <c r="AK30" i="1"/>
  <c r="AD30" i="1"/>
  <c r="AT44" i="1"/>
  <c r="AS44" i="1" s="1"/>
  <c r="BH44" i="1"/>
  <c r="BH100" i="1"/>
  <c r="AT100" i="1"/>
  <c r="AS100" i="1" s="1"/>
  <c r="AT86" i="1"/>
  <c r="AS86" i="1" s="1"/>
  <c r="BH86" i="1"/>
  <c r="AT91" i="1"/>
  <c r="AS91" i="1" s="1"/>
  <c r="BH91" i="1"/>
  <c r="BH70" i="1"/>
  <c r="AT70" i="1"/>
  <c r="AS70" i="1" s="1"/>
  <c r="AT40" i="1"/>
  <c r="AS40" i="1" s="1"/>
  <c r="BH40" i="1"/>
  <c r="AT23" i="1"/>
  <c r="AS23" i="1" s="1"/>
  <c r="BH23" i="1"/>
  <c r="AT81" i="1"/>
  <c r="AS81" i="1" s="1"/>
  <c r="BH81" i="1"/>
  <c r="AT48" i="1"/>
  <c r="AS48" i="1" s="1"/>
  <c r="BH48" i="1"/>
  <c r="AT83" i="1"/>
  <c r="AS83" i="1" s="1"/>
  <c r="BH83" i="1"/>
  <c r="AT90" i="1"/>
  <c r="AS90" i="1" s="1"/>
  <c r="BH90" i="1"/>
  <c r="BH37" i="1"/>
  <c r="AT37" i="1"/>
  <c r="AS37" i="1" s="1"/>
  <c r="BH53" i="1"/>
  <c r="AT53" i="1"/>
  <c r="AS53" i="1" s="1"/>
  <c r="AT24" i="1"/>
  <c r="AS24" i="1" s="1"/>
  <c r="BH24" i="1"/>
  <c r="AT26" i="1"/>
  <c r="AS26" i="1" s="1"/>
  <c r="BH26" i="1"/>
  <c r="AT4" i="1"/>
  <c r="AS4" i="1" s="1"/>
  <c r="BH4" i="1"/>
  <c r="AP9" i="1" l="1"/>
  <c r="AP6" i="1"/>
  <c r="AT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Magdi, Adel</author>
  </authors>
  <commentList>
    <comment ref="AC2" authorId="0" shapeId="0" xr:uid="{B03A918E-5929-4EC8-A0E4-DAF0630FAB10}">
      <text>
        <r>
          <rPr>
            <b/>
            <sz val="9"/>
            <color indexed="81"/>
            <rFont val="Tahoma"/>
            <family val="2"/>
          </rPr>
          <t>Magdi, Adel:</t>
        </r>
        <r>
          <rPr>
            <sz val="9"/>
            <color indexed="81"/>
            <rFont val="Tahoma"/>
            <family val="2"/>
          </rPr>
          <t xml:space="preserve">
from 24 may  till  18 sep</t>
        </r>
      </text>
    </comment>
    <comment ref="AL2" authorId="0" shapeId="0" xr:uid="{2B2A16AC-2FDD-417B-85F2-BEDE0401EA1A}">
      <text>
        <r>
          <rPr>
            <b/>
            <sz val="9"/>
            <color indexed="81"/>
            <rFont val="Tahoma"/>
            <family val="2"/>
          </rPr>
          <t>Magdi, Adel: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2"/>
            <color indexed="81"/>
            <rFont val="Tahoma"/>
            <family val="2"/>
          </rPr>
          <t>عدد كيلوات العلف المستهلكه - متوسط</t>
        </r>
      </text>
    </comment>
    <comment ref="BK2" authorId="0" shapeId="0" xr:uid="{88828F6C-1960-43C2-AABA-AD3A95C86A0B}">
      <text>
        <r>
          <rPr>
            <sz val="26"/>
            <color indexed="81"/>
            <rFont val="Tahoma"/>
            <family val="2"/>
          </rPr>
          <t>Monthly rent</t>
        </r>
      </text>
    </comment>
    <comment ref="AK3" authorId="0" shapeId="0" xr:uid="{CBAC462B-CB0C-41A5-9BDE-950FA37B95D2}">
      <text>
        <r>
          <rPr>
            <b/>
            <sz val="9"/>
            <color indexed="81"/>
            <rFont val="Tahoma"/>
            <family val="2"/>
          </rPr>
          <t>Avg daily gain</t>
        </r>
      </text>
    </comment>
  </commentList>
</comments>
</file>

<file path=xl/sharedStrings.xml><?xml version="1.0" encoding="utf-8"?>
<sst xmlns="http://schemas.openxmlformats.org/spreadsheetml/2006/main" count="548" uniqueCount="115">
  <si>
    <t>دريس</t>
  </si>
  <si>
    <t>عنبر 2 ياكل6ك علف+ 10ك دريس - أمهاتلاوالدة</t>
  </si>
  <si>
    <t>عنبر 3 ياكل45ك علف+ 45ك دريس للعنير</t>
  </si>
  <si>
    <t>عنبر 5 ياكل1ك علف+ 1ك دريس - للراس</t>
  </si>
  <si>
    <t>عنبر 1 ياكل60ك علف+ 50ك دريس</t>
  </si>
  <si>
    <t>مدة الحمل 145 يوم</t>
  </si>
  <si>
    <t>الحيوان محتاج 6 كيلو أكل عشان يدى 1 كيلو لحم</t>
  </si>
  <si>
    <t>اول لما يكون فرق التكلفة عن سعر البيغ 2000ج ويحدد بناء على الميزان</t>
  </si>
  <si>
    <t>DWG</t>
  </si>
  <si>
    <t>Total Actual cost</t>
  </si>
  <si>
    <t>رسوم إدارية لنقل الملكية</t>
  </si>
  <si>
    <t>مدفوع لسداد قيمة المزرعة</t>
  </si>
  <si>
    <t>مقدم اتعاب المحامى أ.محمد سليم  لعمل إجراءات القرض</t>
  </si>
  <si>
    <t>مدفوع لسداد قيمة اول دفعة دريس تم استلامها فى المزرعة</t>
  </si>
  <si>
    <t>مدفوع لسداد قيمة ثانى دفعة دريس تم استلامها فى المزرعة</t>
  </si>
  <si>
    <t>مدفوع لسداد قيمة ثالث دفعة دريس تم استلامها فى المزرعة</t>
  </si>
  <si>
    <t>قيمة رابع دفعة دريس تم استلامها فى المزرعة</t>
  </si>
  <si>
    <t>فاتورة علف  +  جير</t>
  </si>
  <si>
    <t>فاتورة علف -  أكستراكت</t>
  </si>
  <si>
    <t xml:space="preserve">علف 16%  - 50 شيكارة </t>
  </si>
  <si>
    <t>مدفوع للمصروفات النثرية و المرتبات</t>
  </si>
  <si>
    <t>أرقام للأغنام  - 100 رقم</t>
  </si>
  <si>
    <t>نولون الذكور الدفعة  الأولى</t>
  </si>
  <si>
    <t>سعر الذكور 43 راس-   950كجم - وارد المنيا - الدفعة الأولى</t>
  </si>
  <si>
    <t>سعر الأمهات الوالدة - 20أم +9ذكر + 12أنثى - الدفعة الأولى</t>
  </si>
  <si>
    <t>نولون الأمهات الوالدة</t>
  </si>
  <si>
    <t>نولون الذكور الدفعة  الثانية</t>
  </si>
  <si>
    <t>سعر الذكور 40 راس-   850كجم - وارد المنيا - الدفعة الثانية</t>
  </si>
  <si>
    <t>سعر الذكور 50 راس-   1390كجم - وارد المنيا - الدفعة الثالثة</t>
  </si>
  <si>
    <t>نولون الذكور الدفعة  الثالثة</t>
  </si>
  <si>
    <t>مواصلات رجب الى المنيا</t>
  </si>
  <si>
    <t xml:space="preserve">بيطرى+ عينات الأمهات الوالدة </t>
  </si>
  <si>
    <t>أدوية  و  تحصينات</t>
  </si>
  <si>
    <t>جدرى غنم-  عدد  2 عبوة</t>
  </si>
  <si>
    <t>جبس طبى - 3 قطع</t>
  </si>
  <si>
    <t>تحصينات الدفعة الثالثة</t>
  </si>
  <si>
    <t>F.assets</t>
  </si>
  <si>
    <t>مصروفات النثرية و المرتبات</t>
  </si>
  <si>
    <t>تغذية</t>
  </si>
  <si>
    <t>علاجات و تحصينات</t>
  </si>
  <si>
    <t>سعر الراس</t>
  </si>
  <si>
    <t>وزن بتاريخ</t>
  </si>
  <si>
    <t xml:space="preserve">معدل الاكتساب الشهرى/كجم </t>
  </si>
  <si>
    <t>KPI</t>
  </si>
  <si>
    <t>femail only</t>
  </si>
  <si>
    <t>Standered Feeding</t>
  </si>
  <si>
    <t>من أول وزن 55 كيلو ألى60كيلو</t>
  </si>
  <si>
    <t>معدل الزيادة اليومى</t>
  </si>
  <si>
    <t>العنبر</t>
  </si>
  <si>
    <t>تاريخ الشراء</t>
  </si>
  <si>
    <t>وزن الدخول</t>
  </si>
  <si>
    <t>Number of days in the farm</t>
  </si>
  <si>
    <t>النوع</t>
  </si>
  <si>
    <t>الفصيل</t>
  </si>
  <si>
    <t xml:space="preserve">الدفعة </t>
  </si>
  <si>
    <t>الرقم</t>
  </si>
  <si>
    <t>20/5/2025</t>
  </si>
  <si>
    <t>22/6/2025</t>
  </si>
  <si>
    <t>26/7/2025</t>
  </si>
  <si>
    <t>19/8/2025</t>
  </si>
  <si>
    <t>18/9/2025</t>
  </si>
  <si>
    <t>19/9/2025</t>
  </si>
  <si>
    <t>24/9/2025</t>
  </si>
  <si>
    <t>25/9/2025</t>
  </si>
  <si>
    <t>الشهر1</t>
  </si>
  <si>
    <t>الشهر 2</t>
  </si>
  <si>
    <t>الشهر 3</t>
  </si>
  <si>
    <t>الشهر 4</t>
  </si>
  <si>
    <t>الشهر 5</t>
  </si>
  <si>
    <t>أجمالى الأكتساب خلال المدة /كجم</t>
  </si>
  <si>
    <t>معامل الكفائة</t>
  </si>
  <si>
    <t>السن</t>
  </si>
  <si>
    <t>Laptest26/6/2025</t>
  </si>
  <si>
    <t>Laptest 13/9/2025</t>
  </si>
  <si>
    <t>علف مركز</t>
  </si>
  <si>
    <t>Ready for sell</t>
  </si>
  <si>
    <t>ADG/gm</t>
  </si>
  <si>
    <t>FCR/Concentrate - علف</t>
  </si>
  <si>
    <t>FCR/Hay- دريس</t>
  </si>
  <si>
    <t>تكلفة العلف /1كجم لحم</t>
  </si>
  <si>
    <t>تكلفة الدريس /1كجم لحم</t>
  </si>
  <si>
    <t xml:space="preserve">اجمالى تكلفة 1كجم لحم من التغذية </t>
  </si>
  <si>
    <t>علاجات</t>
  </si>
  <si>
    <t>ملاحظات</t>
  </si>
  <si>
    <t>Expected selling price</t>
  </si>
  <si>
    <t>Actual SOLD</t>
  </si>
  <si>
    <t>سعر الكيلو تنفيذ</t>
  </si>
  <si>
    <r>
      <rPr>
        <b/>
        <sz val="22"/>
        <color rgb="FFFF0000"/>
        <rFont val="Aptos Narrow"/>
        <family val="2"/>
        <scheme val="minor"/>
      </rPr>
      <t>سعر الكيلو تكلفة</t>
    </r>
    <r>
      <rPr>
        <b/>
        <sz val="22"/>
        <color indexed="8"/>
        <rFont val="Aptos Narrow"/>
        <family val="2"/>
        <scheme val="minor"/>
      </rPr>
      <t xml:space="preserve"> بناء على اخر وزنه</t>
    </r>
  </si>
  <si>
    <t>عنبر 1</t>
  </si>
  <si>
    <t>ذكر</t>
  </si>
  <si>
    <t>ذكر - مجرور - خليط / يونس</t>
  </si>
  <si>
    <t>الدفعة الأولى</t>
  </si>
  <si>
    <t>ذكر - مجرور- خليط برقي / يونس</t>
  </si>
  <si>
    <t>ذكر -خليط برقى × عساف بقرن</t>
  </si>
  <si>
    <t>ذكر -خليط عساف</t>
  </si>
  <si>
    <t>ذكر - مجرور - خليط برقى / يونس</t>
  </si>
  <si>
    <t>ذكر -خليط برقى</t>
  </si>
  <si>
    <t>عنبر3</t>
  </si>
  <si>
    <t>ذكر - خليط عساف</t>
  </si>
  <si>
    <t>الدفعة الثانية</t>
  </si>
  <si>
    <t>ذكر - مجرورة</t>
  </si>
  <si>
    <t>انثى</t>
  </si>
  <si>
    <t>عنبر 5</t>
  </si>
  <si>
    <t>الدفعة الثالثة</t>
  </si>
  <si>
    <t>?</t>
  </si>
  <si>
    <t>سعر الكيلو المخطط بيع بناء على اخر وزنه</t>
  </si>
  <si>
    <t>Gross margin</t>
  </si>
  <si>
    <t>EBIT</t>
  </si>
  <si>
    <t>Feeding cost  per  GOGs</t>
  </si>
  <si>
    <t>Fixed Cost per head</t>
  </si>
  <si>
    <t>Fixed Cost per total cost</t>
  </si>
  <si>
    <t>Variables manual (Hussein)</t>
  </si>
  <si>
    <t>Cost per KG gained</t>
  </si>
  <si>
    <t>Average cost per KG at purchase</t>
  </si>
  <si>
    <t>Average cost per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</si>
</sst>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0_);[Red]\(0\)"/>
    <numFmt numFmtId="166" formatCode="0.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2"/>
      <color indexed="8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6"/>
      <color indexed="8"/>
      <name val="Aptos Narrow"/>
      <family val="2"/>
      <scheme val="minor"/>
    </font>
    <font>
      <b/>
      <sz val="14"/>
      <color indexed="8"/>
      <name val="Aptos Narrow"/>
      <family val="2"/>
      <scheme val="minor"/>
    </font>
    <font>
      <b/>
      <sz val="20"/>
      <color indexed="8"/>
      <name val="Aptos Narrow"/>
      <family val="2"/>
      <scheme val="minor"/>
    </font>
    <font>
      <sz val="24"/>
      <color rgb="FFFF0000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22"/>
      <color rgb="FFFF000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rgb="FFFF0000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2"/>
      <color indexed="81"/>
      <name val="Tahoma"/>
      <family val="2"/>
    </font>
    <font>
      <sz val="26"/>
      <color indexed="81"/>
      <name val="Tahoma"/>
      <family val="2"/>
    </font>
    <font>
      <b/>
      <sz val="22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65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0" fillId="0" borderId="0" xfId="0" applyNumberFormat="1"/>
    <xf numFmtId="0" fontId="5" fillId="0" borderId="0" xfId="0" applyFont="1"/>
    <xf numFmtId="0" fontId="8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2" fontId="9" fillId="4" borderId="7" xfId="0" applyNumberFormat="1" applyFont="1" applyFill="1" applyBorder="1" applyAlignment="1">
      <alignment horizontal="center" vertical="center" wrapText="1"/>
    </xf>
    <xf numFmtId="2" fontId="9" fillId="3" borderId="7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horizontal="center"/>
    </xf>
    <xf numFmtId="0" fontId="10" fillId="0" borderId="0" xfId="0" applyFont="1"/>
    <xf numFmtId="0" fontId="11" fillId="5" borderId="0" xfId="0" applyFont="1" applyFill="1" applyAlignment="1">
      <alignment horizontal="center"/>
    </xf>
    <xf numFmtId="164" fontId="11" fillId="4" borderId="0" xfId="0" applyNumberFormat="1" applyFont="1" applyFill="1" applyAlignment="1">
      <alignment horizontal="center"/>
    </xf>
    <xf numFmtId="1" fontId="11" fillId="5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 wrapText="1"/>
    </xf>
    <xf numFmtId="0" fontId="9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2" fontId="7" fillId="4" borderId="8" xfId="0" applyNumberFormat="1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horizontal="left"/>
    </xf>
    <xf numFmtId="9" fontId="11" fillId="0" borderId="9" xfId="1" applyFont="1" applyFill="1" applyBorder="1" applyAlignment="1">
      <alignment horizontal="center"/>
    </xf>
    <xf numFmtId="9" fontId="11" fillId="0" borderId="10" xfId="1" applyFont="1" applyFill="1" applyBorder="1" applyAlignment="1">
      <alignment horizontal="center"/>
    </xf>
    <xf numFmtId="9" fontId="11" fillId="0" borderId="11" xfId="1" applyFont="1" applyFill="1" applyBorder="1" applyAlignment="1">
      <alignment horizontal="center"/>
    </xf>
    <xf numFmtId="0" fontId="11" fillId="0" borderId="12" xfId="0" applyFont="1" applyBorder="1"/>
    <xf numFmtId="164" fontId="6" fillId="0" borderId="12" xfId="0" applyNumberFormat="1" applyFont="1" applyBorder="1"/>
    <xf numFmtId="1" fontId="6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6" borderId="12" xfId="0" applyFont="1" applyFill="1" applyBorder="1" applyAlignment="1">
      <alignment horizontal="center" vertical="center" wrapText="1"/>
    </xf>
    <xf numFmtId="0" fontId="15" fillId="0" borderId="12" xfId="0" applyFont="1" applyBorder="1"/>
    <xf numFmtId="0" fontId="16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6" fontId="8" fillId="0" borderId="12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3" fontId="4" fillId="0" borderId="12" xfId="0" applyNumberFormat="1" applyFont="1" applyBorder="1" applyAlignment="1">
      <alignment horizontal="center" vertical="center" wrapText="1"/>
    </xf>
    <xf numFmtId="3" fontId="15" fillId="0" borderId="0" xfId="0" applyNumberFormat="1" applyFont="1" applyAlignment="1">
      <alignment horizontal="center"/>
    </xf>
    <xf numFmtId="0" fontId="8" fillId="7" borderId="12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/>
    </xf>
    <xf numFmtId="0" fontId="9" fillId="9" borderId="15" xfId="0" applyFont="1" applyFill="1" applyBorder="1" applyAlignment="1">
      <alignment horizontal="center" vertical="center" wrapText="1"/>
    </xf>
    <xf numFmtId="3" fontId="4" fillId="9" borderId="15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3" fontId="9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2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9" fillId="3" borderId="5" xfId="0" applyNumberFormat="1" applyFont="1" applyFill="1" applyBorder="1" applyAlignment="1">
      <alignment horizontal="center" vertical="center" wrapText="1"/>
    </xf>
    <xf numFmtId="165" fontId="9" fillId="3" borderId="6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9671-C5AD-42DD-8F39-3471BC0E76D8}">
  <dimension ref="A1:DA104"/>
  <sheetViews>
    <sheetView tabSelected="1" topLeftCell="D1" zoomScale="55" zoomScaleNormal="55" workbookViewId="0">
      <selection activeCell="BH7" sqref="BH7"/>
    </sheetView>
  </sheetViews>
  <sheetFormatPr defaultRowHeight="36" x14ac:dyDescent="0.55000000000000004"/>
  <cols>
    <col min="1" max="1" width="14.42578125" customWidth="1"/>
    <col min="2" max="2" width="22.5703125" style="1" customWidth="1"/>
    <col min="3" max="3" width="27.28515625" style="2" customWidth="1"/>
    <col min="4" max="4" width="24.42578125" style="3" customWidth="1"/>
    <col min="5" max="5" width="12.28515625" style="3" customWidth="1"/>
    <col min="6" max="6" width="25.85546875" style="4" customWidth="1"/>
    <col min="7" max="7" width="21.85546875" style="5" customWidth="1"/>
    <col min="8" max="8" width="13.85546875" style="4" customWidth="1"/>
    <col min="9" max="9" width="16.5703125" style="4" customWidth="1"/>
    <col min="10" max="23" width="16" style="4" customWidth="1"/>
    <col min="24" max="24" width="20.28515625" style="6" bestFit="1" customWidth="1"/>
    <col min="25" max="27" width="13.85546875" style="6" customWidth="1"/>
    <col min="28" max="28" width="13.85546875" style="4" customWidth="1"/>
    <col min="29" max="29" width="22.42578125" style="4" customWidth="1"/>
    <col min="30" max="30" width="22.7109375" style="4" customWidth="1"/>
    <col min="31" max="31" width="11.85546875" style="4" customWidth="1"/>
    <col min="32" max="36" width="39.42578125" style="4" customWidth="1"/>
    <col min="37" max="37" width="29.5703125" style="7" customWidth="1"/>
    <col min="38" max="38" width="28.85546875" style="8" customWidth="1"/>
    <col min="39" max="39" width="13.85546875" style="8" customWidth="1"/>
    <col min="40" max="40" width="18.85546875" style="8" customWidth="1"/>
    <col min="41" max="41" width="19.7109375" style="4" customWidth="1"/>
    <col min="42" max="42" width="23.42578125" style="4" customWidth="1"/>
    <col min="43" max="43" width="28.85546875" style="4" customWidth="1"/>
    <col min="44" max="44" width="65.85546875" style="9" customWidth="1"/>
    <col min="45" max="45" width="34.28515625" style="13" customWidth="1"/>
    <col min="46" max="46" width="50.28515625" style="9" customWidth="1"/>
    <col min="47" max="47" width="28.42578125" style="9" customWidth="1"/>
    <col min="48" max="59" width="28.42578125" style="13" customWidth="1"/>
    <col min="60" max="60" width="25" style="10" customWidth="1"/>
    <col min="61" max="61" width="22.28515625" customWidth="1"/>
    <col min="62" max="62" width="18.28515625" style="11" customWidth="1"/>
    <col min="63" max="63" width="17" bestFit="1" customWidth="1"/>
    <col min="64" max="64" width="12.5703125" bestFit="1" customWidth="1"/>
    <col min="65" max="65" width="20.28515625" bestFit="1" customWidth="1"/>
    <col min="66" max="67" width="12.5703125" bestFit="1" customWidth="1"/>
    <col min="68" max="68" width="12.5703125" customWidth="1"/>
    <col min="69" max="72" width="12.5703125" bestFit="1" customWidth="1"/>
    <col min="73" max="73" width="12.5703125" customWidth="1"/>
    <col min="74" max="74" width="10.85546875" customWidth="1"/>
    <col min="75" max="78" width="12.5703125" customWidth="1"/>
    <col min="79" max="79" width="10.85546875" customWidth="1"/>
    <col min="80" max="80" width="9.42578125" customWidth="1"/>
    <col min="81" max="81" width="10.85546875" customWidth="1"/>
    <col min="82" max="83" width="14.42578125" customWidth="1"/>
    <col min="84" max="85" width="10.85546875" customWidth="1"/>
    <col min="86" max="87" width="14.42578125" customWidth="1"/>
    <col min="88" max="88" width="10.85546875" customWidth="1"/>
    <col min="89" max="89" width="9.42578125" customWidth="1"/>
    <col min="90" max="90" width="10.85546875" customWidth="1"/>
    <col min="91" max="93" width="12.5703125" customWidth="1"/>
    <col min="94" max="95" width="9.42578125" customWidth="1"/>
    <col min="96" max="96" width="10.85546875" customWidth="1"/>
    <col min="99" max="105" width="17.42578125" customWidth="1"/>
  </cols>
  <sheetData>
    <row r="1" spans="1:105" ht="86.25" customHeight="1" thickTop="1" thickBot="1" x14ac:dyDescent="0.3">
      <c r="B1" s="4" t="s">
        <v>1</v>
      </c>
      <c r="D1" s="4" t="s">
        <v>2</v>
      </c>
      <c r="F1" s="4" t="s">
        <v>3</v>
      </c>
      <c r="G1" s="4" t="s">
        <v>4</v>
      </c>
      <c r="AF1" s="9" t="s">
        <v>5</v>
      </c>
      <c r="AH1" s="79" t="s">
        <v>6</v>
      </c>
      <c r="AI1" s="79"/>
      <c r="AJ1" s="4" t="s">
        <v>7</v>
      </c>
      <c r="AK1" s="7" t="s">
        <v>8</v>
      </c>
      <c r="BI1" s="14" t="s">
        <v>9</v>
      </c>
      <c r="BJ1" s="14" t="s">
        <v>10</v>
      </c>
      <c r="BK1" s="14" t="s">
        <v>11</v>
      </c>
      <c r="BL1" s="14" t="s">
        <v>12</v>
      </c>
      <c r="BM1" s="14" t="s">
        <v>13</v>
      </c>
      <c r="BN1" s="14" t="s">
        <v>14</v>
      </c>
      <c r="BO1" s="14" t="s">
        <v>15</v>
      </c>
      <c r="BP1" s="14" t="s">
        <v>16</v>
      </c>
      <c r="BQ1" s="14" t="s">
        <v>17</v>
      </c>
      <c r="BR1" s="14" t="s">
        <v>18</v>
      </c>
      <c r="BS1" s="14" t="s">
        <v>18</v>
      </c>
      <c r="BT1" s="14" t="s">
        <v>19</v>
      </c>
      <c r="BU1" s="14" t="s">
        <v>20</v>
      </c>
      <c r="BV1" s="14" t="s">
        <v>20</v>
      </c>
      <c r="BW1" s="14" t="s">
        <v>20</v>
      </c>
      <c r="BX1" s="14" t="s">
        <v>20</v>
      </c>
      <c r="BY1" s="14" t="s">
        <v>20</v>
      </c>
      <c r="BZ1" s="14" t="s">
        <v>20</v>
      </c>
      <c r="CA1" s="14" t="s">
        <v>20</v>
      </c>
      <c r="CB1" s="14" t="s">
        <v>21</v>
      </c>
      <c r="CC1" s="14" t="s">
        <v>22</v>
      </c>
      <c r="CD1" s="14" t="s">
        <v>23</v>
      </c>
      <c r="CE1" s="14" t="s">
        <v>24</v>
      </c>
      <c r="CF1" s="14" t="s">
        <v>25</v>
      </c>
      <c r="CG1" s="14" t="s">
        <v>26</v>
      </c>
      <c r="CH1" s="14" t="s">
        <v>27</v>
      </c>
      <c r="CI1" s="14" t="s">
        <v>28</v>
      </c>
      <c r="CJ1" s="14" t="s">
        <v>29</v>
      </c>
      <c r="CK1" s="14" t="s">
        <v>30</v>
      </c>
      <c r="CL1" s="14" t="s">
        <v>31</v>
      </c>
      <c r="CM1" s="14" t="s">
        <v>32</v>
      </c>
      <c r="CN1" s="14" t="s">
        <v>32</v>
      </c>
      <c r="CO1" s="14" t="s">
        <v>32</v>
      </c>
      <c r="CP1" s="14" t="s">
        <v>33</v>
      </c>
      <c r="CQ1" s="14" t="s">
        <v>34</v>
      </c>
      <c r="CR1" s="14" t="s">
        <v>35</v>
      </c>
      <c r="CU1" s="15" t="s">
        <v>36</v>
      </c>
      <c r="CV1" s="15" t="s">
        <v>37</v>
      </c>
      <c r="CW1" s="15" t="s">
        <v>38</v>
      </c>
      <c r="CX1" s="15" t="s">
        <v>39</v>
      </c>
      <c r="CY1" s="15" t="s">
        <v>40</v>
      </c>
      <c r="CZ1" s="15"/>
      <c r="DA1" s="15"/>
    </row>
    <row r="2" spans="1:105" ht="33" thickTop="1" thickBot="1" x14ac:dyDescent="0.55000000000000004">
      <c r="I2" s="80" t="s">
        <v>41</v>
      </c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  <c r="U2" s="16"/>
      <c r="V2" s="16"/>
      <c r="W2" s="16"/>
      <c r="X2" s="83" t="s">
        <v>42</v>
      </c>
      <c r="Y2" s="84"/>
      <c r="Z2" s="84"/>
      <c r="AA2" s="84"/>
      <c r="AB2" s="17"/>
      <c r="AC2" s="18" t="s">
        <v>43</v>
      </c>
      <c r="AD2" s="4" t="s">
        <v>43</v>
      </c>
      <c r="AE2" s="4" t="s">
        <v>44</v>
      </c>
      <c r="AH2" s="85" t="s">
        <v>45</v>
      </c>
      <c r="AI2" s="86"/>
      <c r="AJ2" s="12" t="s">
        <v>46</v>
      </c>
      <c r="AK2" s="7" t="s">
        <v>47</v>
      </c>
      <c r="AL2" s="19">
        <v>200</v>
      </c>
      <c r="AM2" s="19">
        <v>102</v>
      </c>
      <c r="AN2" s="20">
        <v>16</v>
      </c>
      <c r="AO2" s="21">
        <v>10</v>
      </c>
      <c r="AT2" s="9" t="s">
        <v>111</v>
      </c>
      <c r="BI2" s="22">
        <f>SUM(BJ2:CR2)</f>
        <v>813087.24687996879</v>
      </c>
      <c r="BJ2" s="22"/>
      <c r="BK2" s="22"/>
      <c r="BL2" s="22"/>
      <c r="BM2" s="22">
        <v>4692.8571428571431</v>
      </c>
      <c r="BN2" s="22">
        <v>22335.483870967753</v>
      </c>
      <c r="BO2" s="22">
        <v>29737.93103448275</v>
      </c>
      <c r="BP2" s="22">
        <v>31031.018518518562</v>
      </c>
      <c r="BQ2" s="22">
        <v>2560.7142857142862</v>
      </c>
      <c r="BR2" s="22">
        <v>15863.22580645163</v>
      </c>
      <c r="BS2" s="22">
        <v>15387.096774193547</v>
      </c>
      <c r="BT2" s="22">
        <v>22951.149425287331</v>
      </c>
      <c r="BU2" s="22">
        <v>3214.2857142857151</v>
      </c>
      <c r="BV2" s="22">
        <v>257.14285714285717</v>
      </c>
      <c r="BW2" s="22">
        <v>2678.5714285714289</v>
      </c>
      <c r="BX2" s="22">
        <v>9851.6129032258141</v>
      </c>
      <c r="BY2" s="22">
        <v>7741.9354838709642</v>
      </c>
      <c r="BZ2" s="22">
        <v>9677.4193548387175</v>
      </c>
      <c r="CA2" s="22">
        <v>2554.8387096774181</v>
      </c>
      <c r="CB2" s="22">
        <v>216</v>
      </c>
      <c r="CC2" s="22">
        <v>348.83720930232556</v>
      </c>
      <c r="CD2" s="22">
        <v>17232.558139534885</v>
      </c>
      <c r="CE2" s="22">
        <v>32078.048780487799</v>
      </c>
      <c r="CF2" s="22">
        <v>1243.9024390243901</v>
      </c>
      <c r="CG2" s="22">
        <v>5850</v>
      </c>
      <c r="CH2" s="22">
        <v>213817.5</v>
      </c>
      <c r="CI2" s="22">
        <v>334295.00000000006</v>
      </c>
      <c r="CJ2" s="22">
        <v>6000</v>
      </c>
      <c r="CK2" s="22">
        <v>500</v>
      </c>
      <c r="CL2" s="22">
        <v>336.58536585365857</v>
      </c>
      <c r="CM2" s="22">
        <v>1558.9285714285718</v>
      </c>
      <c r="CN2" s="22">
        <v>2761.6071428571427</v>
      </c>
      <c r="CO2" s="22">
        <v>6503.2258064516054</v>
      </c>
      <c r="CP2" s="22">
        <v>168.96551724137899</v>
      </c>
      <c r="CQ2" s="22">
        <v>140.80459770114962</v>
      </c>
      <c r="CR2" s="22">
        <v>9500</v>
      </c>
      <c r="CY2" s="23"/>
    </row>
    <row r="3" spans="1:105" s="3" customFormat="1" ht="96" thickTop="1" thickBot="1" x14ac:dyDescent="0.55000000000000004">
      <c r="A3" s="24" t="s">
        <v>48</v>
      </c>
      <c r="B3" s="25" t="s">
        <v>49</v>
      </c>
      <c r="C3" s="26" t="s">
        <v>50</v>
      </c>
      <c r="D3" s="27" t="s">
        <v>51</v>
      </c>
      <c r="E3" s="26" t="s">
        <v>52</v>
      </c>
      <c r="F3" s="26" t="s">
        <v>53</v>
      </c>
      <c r="G3" s="27" t="s">
        <v>54</v>
      </c>
      <c r="H3" s="28" t="s">
        <v>55</v>
      </c>
      <c r="I3" s="29" t="s">
        <v>56</v>
      </c>
      <c r="J3" s="30">
        <v>45801</v>
      </c>
      <c r="K3" s="30" t="s">
        <v>57</v>
      </c>
      <c r="L3" s="30" t="s">
        <v>58</v>
      </c>
      <c r="M3" s="30">
        <v>45724</v>
      </c>
      <c r="N3" s="30">
        <v>45938</v>
      </c>
      <c r="O3" s="30" t="s">
        <v>59</v>
      </c>
      <c r="P3" s="30">
        <v>45892</v>
      </c>
      <c r="Q3" s="30">
        <v>45725</v>
      </c>
      <c r="R3" s="30" t="s">
        <v>60</v>
      </c>
      <c r="S3" s="30" t="s">
        <v>61</v>
      </c>
      <c r="T3" s="30" t="s">
        <v>62</v>
      </c>
      <c r="U3" s="30" t="s">
        <v>63</v>
      </c>
      <c r="V3" s="30">
        <v>45667</v>
      </c>
      <c r="W3" s="30">
        <v>45726</v>
      </c>
      <c r="X3" s="31" t="s">
        <v>64</v>
      </c>
      <c r="Y3" s="32" t="s">
        <v>65</v>
      </c>
      <c r="Z3" s="32" t="s">
        <v>66</v>
      </c>
      <c r="AA3" s="32" t="s">
        <v>67</v>
      </c>
      <c r="AB3" s="32" t="s">
        <v>68</v>
      </c>
      <c r="AC3" s="29" t="s">
        <v>69</v>
      </c>
      <c r="AD3" s="29" t="s">
        <v>70</v>
      </c>
      <c r="AE3" s="33" t="s">
        <v>71</v>
      </c>
      <c r="AF3" s="33" t="s">
        <v>72</v>
      </c>
      <c r="AG3" s="34" t="s">
        <v>73</v>
      </c>
      <c r="AH3" s="33" t="s">
        <v>0</v>
      </c>
      <c r="AI3" s="33" t="s">
        <v>74</v>
      </c>
      <c r="AJ3" s="35" t="s">
        <v>75</v>
      </c>
      <c r="AK3" s="29" t="s">
        <v>76</v>
      </c>
      <c r="AL3" s="36" t="s">
        <v>77</v>
      </c>
      <c r="AM3" s="37" t="s">
        <v>78</v>
      </c>
      <c r="AN3" s="37" t="s">
        <v>79</v>
      </c>
      <c r="AO3" s="29" t="s">
        <v>80</v>
      </c>
      <c r="AP3" s="29" t="s">
        <v>81</v>
      </c>
      <c r="AQ3" s="74" t="s">
        <v>82</v>
      </c>
      <c r="AR3" s="75" t="s">
        <v>83</v>
      </c>
      <c r="AS3" s="76" t="s">
        <v>105</v>
      </c>
      <c r="AT3" s="77" t="s">
        <v>84</v>
      </c>
      <c r="AU3" s="75" t="s">
        <v>85</v>
      </c>
      <c r="AV3" s="76" t="s">
        <v>86</v>
      </c>
      <c r="AW3" s="76" t="s">
        <v>106</v>
      </c>
      <c r="AX3" s="76" t="s">
        <v>108</v>
      </c>
      <c r="AY3" s="76" t="s">
        <v>110</v>
      </c>
      <c r="AZ3" s="76" t="s">
        <v>112</v>
      </c>
      <c r="BA3" s="15" t="s">
        <v>37</v>
      </c>
      <c r="BB3" s="15" t="s">
        <v>38</v>
      </c>
      <c r="BC3" s="15" t="s">
        <v>39</v>
      </c>
      <c r="BD3" s="15" t="s">
        <v>113</v>
      </c>
      <c r="BE3" s="15" t="s">
        <v>114</v>
      </c>
      <c r="BF3" s="76" t="s">
        <v>109</v>
      </c>
      <c r="BG3" s="76" t="s">
        <v>107</v>
      </c>
      <c r="BH3" s="34" t="s">
        <v>87</v>
      </c>
      <c r="BI3" s="38">
        <f t="shared" ref="BI3" si="0">SUM(BJ3:CR3)</f>
        <v>655809.88502125314</v>
      </c>
      <c r="BJ3" s="22">
        <f>SUM(BJ9:BJ103)</f>
        <v>0</v>
      </c>
      <c r="BK3" s="22">
        <f>SUM(BK9:BK103)</f>
        <v>0</v>
      </c>
      <c r="BL3" s="22">
        <f>SUM(BL9:BL103)</f>
        <v>0</v>
      </c>
      <c r="BM3" s="22">
        <f t="shared" ref="BM3:CR3" si="1">SUM(BM4:BM103)</f>
        <v>502.80612244897975</v>
      </c>
      <c r="BN3" s="22">
        <f t="shared" si="1"/>
        <v>8645.9937565036435</v>
      </c>
      <c r="BO3" s="22">
        <f t="shared" si="1"/>
        <v>16748.949663099502</v>
      </c>
      <c r="BP3" s="22">
        <f t="shared" si="1"/>
        <v>18580.301211705559</v>
      </c>
      <c r="BQ3" s="22">
        <f t="shared" si="1"/>
        <v>274.36224489795927</v>
      </c>
      <c r="BR3" s="22">
        <f t="shared" si="1"/>
        <v>6140.603537981282</v>
      </c>
      <c r="BS3" s="22">
        <f t="shared" si="1"/>
        <v>5956.2955254942763</v>
      </c>
      <c r="BT3" s="22">
        <f t="shared" si="1"/>
        <v>12926.509446426207</v>
      </c>
      <c r="BU3" s="22">
        <f t="shared" si="1"/>
        <v>344.38775510204084</v>
      </c>
      <c r="BV3" s="22">
        <f t="shared" si="1"/>
        <v>27.551020408163268</v>
      </c>
      <c r="BW3" s="22">
        <f t="shared" si="1"/>
        <v>286.98979591836735</v>
      </c>
      <c r="BX3" s="22">
        <f t="shared" si="1"/>
        <v>3813.5275754422455</v>
      </c>
      <c r="BY3" s="22">
        <f t="shared" si="1"/>
        <v>2996.878251821021</v>
      </c>
      <c r="BZ3" s="22">
        <f t="shared" si="1"/>
        <v>3746.0978147762794</v>
      </c>
      <c r="CA3" s="22">
        <f t="shared" si="1"/>
        <v>988.96982310093551</v>
      </c>
      <c r="CB3" s="22">
        <f t="shared" si="1"/>
        <v>51.839999999999975</v>
      </c>
      <c r="CC3" s="22">
        <f t="shared" si="1"/>
        <v>24.3374797187669</v>
      </c>
      <c r="CD3" s="22">
        <f t="shared" si="1"/>
        <v>1202.2714981070851</v>
      </c>
      <c r="CE3" s="22">
        <f t="shared" si="1"/>
        <v>4694.3486020226046</v>
      </c>
      <c r="CF3" s="22">
        <f t="shared" si="1"/>
        <v>182.03450327186195</v>
      </c>
      <c r="CG3" s="22">
        <f t="shared" si="1"/>
        <v>5703.75</v>
      </c>
      <c r="CH3" s="22">
        <f t="shared" si="1"/>
        <v>208472.0625</v>
      </c>
      <c r="CI3" s="22">
        <f t="shared" si="1"/>
        <v>334295.00000000012</v>
      </c>
      <c r="CJ3" s="22">
        <f t="shared" si="1"/>
        <v>6000</v>
      </c>
      <c r="CK3" s="22">
        <f t="shared" si="1"/>
        <v>500</v>
      </c>
      <c r="CL3" s="22">
        <f t="shared" si="1"/>
        <v>49.256395002974422</v>
      </c>
      <c r="CM3" s="22">
        <f t="shared" si="1"/>
        <v>167.02806122448985</v>
      </c>
      <c r="CN3" s="22">
        <f t="shared" si="1"/>
        <v>295.8864795918368</v>
      </c>
      <c r="CO3" s="22">
        <f t="shared" si="1"/>
        <v>2517.3777315296538</v>
      </c>
      <c r="CP3" s="22">
        <f t="shared" si="1"/>
        <v>95.164486722156141</v>
      </c>
      <c r="CQ3" s="22">
        <f t="shared" si="1"/>
        <v>79.303738935130227</v>
      </c>
      <c r="CR3" s="22">
        <f t="shared" si="1"/>
        <v>9500</v>
      </c>
      <c r="CV3" s="39"/>
      <c r="CW3" s="40"/>
      <c r="CX3" s="40"/>
      <c r="CY3" s="41"/>
    </row>
    <row r="4" spans="1:105" ht="34.9" customHeight="1" x14ac:dyDescent="0.5">
      <c r="A4" s="42" t="s">
        <v>88</v>
      </c>
      <c r="B4" s="43">
        <v>45784</v>
      </c>
      <c r="C4" s="44">
        <f>950/43</f>
        <v>22.093023255813954</v>
      </c>
      <c r="D4" s="45">
        <f t="shared" ref="D4:D35" ca="1" si="2">TODAY()-B4</f>
        <v>151</v>
      </c>
      <c r="E4" s="46" t="s">
        <v>89</v>
      </c>
      <c r="F4" s="47" t="s">
        <v>90</v>
      </c>
      <c r="G4" s="48" t="s">
        <v>91</v>
      </c>
      <c r="H4" s="49">
        <v>79</v>
      </c>
      <c r="I4" s="50"/>
      <c r="J4" s="50">
        <v>17</v>
      </c>
      <c r="K4" s="50">
        <v>22</v>
      </c>
      <c r="L4" s="50">
        <v>26</v>
      </c>
      <c r="M4" s="50"/>
      <c r="N4" s="50"/>
      <c r="O4" s="50"/>
      <c r="P4" s="50">
        <v>32</v>
      </c>
      <c r="Q4" s="50"/>
      <c r="R4" s="51">
        <v>36</v>
      </c>
      <c r="S4" s="52"/>
      <c r="T4" s="52"/>
      <c r="U4" s="52"/>
      <c r="V4" s="52"/>
      <c r="W4" s="51">
        <v>36</v>
      </c>
      <c r="X4" s="53">
        <f t="shared" ref="X4:Y9" si="3">K4-J4</f>
        <v>5</v>
      </c>
      <c r="Y4" s="53">
        <f t="shared" si="3"/>
        <v>4</v>
      </c>
      <c r="Z4" s="53">
        <f>P4-L4</f>
        <v>6</v>
      </c>
      <c r="AA4" s="53">
        <f t="shared" ref="AA4:AA9" si="4">R4-P4</f>
        <v>4</v>
      </c>
      <c r="AB4" s="50">
        <f>W4-R4</f>
        <v>0</v>
      </c>
      <c r="AC4" s="53">
        <f t="shared" ref="AC4:AC8" si="5">SUM(X4:AB4)</f>
        <v>19</v>
      </c>
      <c r="AD4" s="54">
        <f t="shared" ref="AD4:AD13" si="6">AC4/J4</f>
        <v>1.1176470588235294</v>
      </c>
      <c r="AE4" s="54"/>
      <c r="AF4" s="54"/>
      <c r="AG4" s="54"/>
      <c r="AH4" s="54">
        <v>1</v>
      </c>
      <c r="AI4" s="54">
        <v>1</v>
      </c>
      <c r="AJ4" s="54"/>
      <c r="AK4" s="55">
        <f t="shared" ref="AK4:AK67" ca="1" si="7">AC4/D4*1000</f>
        <v>125.82781456953643</v>
      </c>
      <c r="AL4" s="56">
        <f>$AL$2/AC4</f>
        <v>10.526315789473685</v>
      </c>
      <c r="AM4" s="56">
        <f>$AM$2/AC4</f>
        <v>5.3684210526315788</v>
      </c>
      <c r="AN4" s="56">
        <f>$AN$2*AL4</f>
        <v>168.42105263157896</v>
      </c>
      <c r="AO4" s="56">
        <f>$AO$2*AM4</f>
        <v>53.684210526315788</v>
      </c>
      <c r="AP4" s="56">
        <f>AN4+AO4</f>
        <v>222.10526315789474</v>
      </c>
      <c r="AQ4" s="50"/>
      <c r="AR4" s="57"/>
      <c r="AS4" s="55">
        <f>AT4/W4</f>
        <v>118.20448476457871</v>
      </c>
      <c r="AT4" s="58">
        <f>BI4+2000</f>
        <v>4255.3614515248337</v>
      </c>
      <c r="AU4" s="57"/>
      <c r="AV4" s="57"/>
      <c r="AW4" s="57"/>
      <c r="AX4" s="57"/>
      <c r="AY4" s="57"/>
      <c r="AZ4" s="78">
        <f>(CV4+CW4+CX4)/AC4</f>
        <v>75.927943893460821</v>
      </c>
      <c r="BA4" s="78">
        <f>CV4/AC4</f>
        <v>16.626578047616448</v>
      </c>
      <c r="BB4" s="78">
        <f>CW4/AC4</f>
        <v>53.308207657921585</v>
      </c>
      <c r="BC4" s="78">
        <f>CX4/AC4</f>
        <v>5.9931581879227949</v>
      </c>
      <c r="BD4" s="78">
        <f>CY4/C4</f>
        <v>36.786749741695104</v>
      </c>
      <c r="BE4" s="78"/>
      <c r="BF4" s="57"/>
      <c r="BG4" s="57"/>
      <c r="BH4" s="55">
        <f t="shared" ref="BH4:BH9" si="8">BI4/W4</f>
        <v>62.648929209023144</v>
      </c>
      <c r="BI4" s="22">
        <f>SUM(BJ4:CR4)</f>
        <v>2255.3614515248332</v>
      </c>
      <c r="BJ4" s="22"/>
      <c r="BK4" s="22"/>
      <c r="BL4" s="22"/>
      <c r="BM4" s="22">
        <f>$BM$2/84</f>
        <v>55.867346938775512</v>
      </c>
      <c r="BN4" s="22">
        <f t="shared" ref="BN4:BN51" si="9">$BN$2/124</f>
        <v>180.1248699271593</v>
      </c>
      <c r="BO4" s="22">
        <f t="shared" ref="BO4:BO101" si="10">$BO$2/174</f>
        <v>170.90764962346407</v>
      </c>
      <c r="BP4" s="22">
        <f t="shared" ref="BP4:BP101" si="11">$BP$2/162</f>
        <v>191.54949702789236</v>
      </c>
      <c r="BQ4" s="22">
        <f t="shared" ref="BQ4:BQ15" si="12">$BQ$2/84</f>
        <v>30.484693877551027</v>
      </c>
      <c r="BR4" s="22">
        <f t="shared" ref="BR4:BR51" si="13">$BR$2/124</f>
        <v>127.92924037460992</v>
      </c>
      <c r="BS4" s="22">
        <f t="shared" ref="BS4:BS51" si="14">$BS$2/124</f>
        <v>124.0894901144641</v>
      </c>
      <c r="BT4" s="22">
        <f t="shared" ref="BT4:BT101" si="15">$BT$2/174</f>
        <v>131.90315761659386</v>
      </c>
      <c r="BU4" s="22">
        <f t="shared" ref="BU4:BU15" si="16">$BU$2/84</f>
        <v>38.26530612244899</v>
      </c>
      <c r="BV4" s="22">
        <f t="shared" ref="BV4:BV15" si="17">$BV$2/84</f>
        <v>3.0612244897959187</v>
      </c>
      <c r="BW4" s="22">
        <f t="shared" ref="BW4:BW15" si="18">$BW$2/84</f>
        <v>31.887755102040821</v>
      </c>
      <c r="BX4" s="22">
        <f t="shared" ref="BX4:BX51" si="19">$BX$2/124</f>
        <v>79.448491155046881</v>
      </c>
      <c r="BY4" s="22">
        <f t="shared" ref="BY4:BY51" si="20">$BY$2/124</f>
        <v>62.434963579604549</v>
      </c>
      <c r="BZ4" s="22">
        <f t="shared" ref="BZ4:BZ51" si="21">$BZ$2/124</f>
        <v>78.043704474505788</v>
      </c>
      <c r="CA4" s="22">
        <f t="shared" ref="CA4:CA51" si="22">$CA$2/124</f>
        <v>20.603537981269501</v>
      </c>
      <c r="CB4" s="22">
        <f t="shared" ref="CB4:CB27" si="23">$CB$2/100</f>
        <v>2.16</v>
      </c>
      <c r="CC4" s="22"/>
      <c r="CD4" s="22"/>
      <c r="CE4" s="22">
        <f t="shared" ref="CE4:CE15" si="24">$CE$2/41</f>
        <v>782.39143367043414</v>
      </c>
      <c r="CF4" s="22">
        <f t="shared" ref="CF4:CF15" si="25">$CF$2/41</f>
        <v>30.33908387864366</v>
      </c>
      <c r="CG4" s="22"/>
      <c r="CH4" s="22"/>
      <c r="CI4" s="22"/>
      <c r="CJ4" s="22"/>
      <c r="CK4" s="22"/>
      <c r="CL4" s="22">
        <f t="shared" ref="CL4:CL15" si="26">$CL$2/41</f>
        <v>8.2093991671624043</v>
      </c>
      <c r="CM4" s="22">
        <f t="shared" ref="CM4:CM15" si="27">$CM$2/84</f>
        <v>18.55867346938776</v>
      </c>
      <c r="CN4" s="22">
        <f t="shared" ref="CN4:CN15" si="28">$CN$2/84</f>
        <v>32.876275510204081</v>
      </c>
      <c r="CO4" s="22">
        <f t="shared" ref="CO4:CO51" si="29">$CO$2/124</f>
        <v>52.445369406867783</v>
      </c>
      <c r="CP4" s="22">
        <f t="shared" ref="CP4:CP101" si="30">$CP$2/174</f>
        <v>0.97106619104240799</v>
      </c>
      <c r="CQ4" s="22">
        <f t="shared" ref="CQ4:CQ101" si="31">$CQ$2/174</f>
        <v>0.80922182586867597</v>
      </c>
      <c r="CR4" s="22"/>
      <c r="CU4" s="59">
        <f>BJ4+BK4+BL4</f>
        <v>0</v>
      </c>
      <c r="CV4" s="59">
        <f>BU4+BV4+BW4+BX4+CA4+BY4+BZ4+CB4</f>
        <v>315.90498290471248</v>
      </c>
      <c r="CW4" s="59">
        <f>BM4+BQ4+BR4+BN4+BS4+BO4+BT4+BP4</f>
        <v>1012.8559455005101</v>
      </c>
      <c r="CX4" s="59">
        <f>CL4+CM4+CN4+CO4+CP4+CQ4+CR4</f>
        <v>113.87000557053311</v>
      </c>
      <c r="CY4" s="59">
        <f>CC4+CD4+CE4+CF4+CG4+CH4+CI4+CJ4+CK4</f>
        <v>812.73051754907783</v>
      </c>
    </row>
    <row r="5" spans="1:105" ht="34.9" customHeight="1" x14ac:dyDescent="0.5">
      <c r="A5" s="42" t="s">
        <v>88</v>
      </c>
      <c r="B5" s="43">
        <v>45784</v>
      </c>
      <c r="C5" s="44"/>
      <c r="D5" s="45">
        <f t="shared" ca="1" si="2"/>
        <v>151</v>
      </c>
      <c r="E5" s="46" t="s">
        <v>89</v>
      </c>
      <c r="F5" s="47" t="s">
        <v>92</v>
      </c>
      <c r="G5" s="48" t="s">
        <v>91</v>
      </c>
      <c r="H5" s="49">
        <v>61</v>
      </c>
      <c r="I5" s="50"/>
      <c r="J5" s="50">
        <v>24</v>
      </c>
      <c r="K5" s="50">
        <v>27</v>
      </c>
      <c r="L5" s="50">
        <v>32</v>
      </c>
      <c r="M5" s="50"/>
      <c r="N5" s="50"/>
      <c r="O5" s="50"/>
      <c r="P5" s="50">
        <v>38</v>
      </c>
      <c r="Q5" s="50"/>
      <c r="R5" s="51">
        <v>42</v>
      </c>
      <c r="S5" s="52"/>
      <c r="T5" s="52"/>
      <c r="U5" s="52"/>
      <c r="V5" s="52"/>
      <c r="W5" s="51">
        <v>42</v>
      </c>
      <c r="X5" s="53">
        <f>K5-J5</f>
        <v>3</v>
      </c>
      <c r="Y5" s="53">
        <f>L5-K5</f>
        <v>5</v>
      </c>
      <c r="Z5" s="53">
        <f>P5-L5</f>
        <v>6</v>
      </c>
      <c r="AA5" s="53">
        <f>R5-P5</f>
        <v>4</v>
      </c>
      <c r="AB5" s="50">
        <f>W5-R5</f>
        <v>0</v>
      </c>
      <c r="AC5" s="53">
        <f>SUM(X5:AB5)</f>
        <v>18</v>
      </c>
      <c r="AD5" s="54">
        <f>AC5/J5</f>
        <v>0.75</v>
      </c>
      <c r="AE5" s="54"/>
      <c r="AF5" s="54"/>
      <c r="AG5" s="54"/>
      <c r="AH5" s="54"/>
      <c r="AI5" s="54"/>
      <c r="AJ5" s="54"/>
      <c r="AK5" s="55">
        <f ca="1">AC5/D5*1000</f>
        <v>119.20529801324503</v>
      </c>
      <c r="AL5" s="56">
        <f>$AL$2/AC5</f>
        <v>11.111111111111111</v>
      </c>
      <c r="AM5" s="56">
        <f>$AM$2/AC5</f>
        <v>5.666666666666667</v>
      </c>
      <c r="AN5" s="56">
        <f>$AN$2*AL5</f>
        <v>177.77777777777777</v>
      </c>
      <c r="AO5" s="56">
        <f>$AO$2*AM5</f>
        <v>56.666666666666671</v>
      </c>
      <c r="AP5" s="56">
        <f>AN5+AO5</f>
        <v>234.44444444444446</v>
      </c>
      <c r="AQ5" s="50"/>
      <c r="AR5" s="57"/>
      <c r="AS5" s="55">
        <f>AT5/W5</f>
        <v>96.757427488022415</v>
      </c>
      <c r="AT5" s="58">
        <f>BI5+2000</f>
        <v>4063.8119544969413</v>
      </c>
      <c r="AU5" s="57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>
        <f t="shared" si="8"/>
        <v>49.138379868974795</v>
      </c>
      <c r="BI5" s="22">
        <f>SUM(BJ5:CR5)</f>
        <v>2063.8119544969413</v>
      </c>
      <c r="BJ5" s="22"/>
      <c r="BK5" s="22"/>
      <c r="BL5" s="22"/>
      <c r="BM5" s="22">
        <f t="shared" ref="BM5:BM15" si="32">$BM$2/84</f>
        <v>55.867346938775512</v>
      </c>
      <c r="BN5" s="22">
        <f t="shared" si="9"/>
        <v>180.1248699271593</v>
      </c>
      <c r="BO5" s="22">
        <f t="shared" si="10"/>
        <v>170.90764962346407</v>
      </c>
      <c r="BP5" s="22"/>
      <c r="BQ5" s="22">
        <f t="shared" si="12"/>
        <v>30.484693877551027</v>
      </c>
      <c r="BR5" s="22">
        <f t="shared" si="13"/>
        <v>127.92924037460992</v>
      </c>
      <c r="BS5" s="22">
        <f t="shared" si="14"/>
        <v>124.0894901144641</v>
      </c>
      <c r="BT5" s="22">
        <f t="shared" si="15"/>
        <v>131.90315761659386</v>
      </c>
      <c r="BU5" s="22">
        <f t="shared" si="16"/>
        <v>38.26530612244899</v>
      </c>
      <c r="BV5" s="22">
        <f t="shared" si="17"/>
        <v>3.0612244897959187</v>
      </c>
      <c r="BW5" s="22">
        <f t="shared" si="18"/>
        <v>31.887755102040821</v>
      </c>
      <c r="BX5" s="22">
        <f t="shared" si="19"/>
        <v>79.448491155046881</v>
      </c>
      <c r="BY5" s="22">
        <f t="shared" si="20"/>
        <v>62.434963579604549</v>
      </c>
      <c r="BZ5" s="22">
        <f t="shared" si="21"/>
        <v>78.043704474505788</v>
      </c>
      <c r="CA5" s="22">
        <f t="shared" si="22"/>
        <v>20.603537981269501</v>
      </c>
      <c r="CB5" s="22">
        <f t="shared" si="23"/>
        <v>2.16</v>
      </c>
      <c r="CC5" s="22"/>
      <c r="CD5" s="22"/>
      <c r="CE5" s="22">
        <f t="shared" si="24"/>
        <v>782.39143367043414</v>
      </c>
      <c r="CF5" s="22">
        <f t="shared" si="25"/>
        <v>30.33908387864366</v>
      </c>
      <c r="CG5" s="22"/>
      <c r="CH5" s="22"/>
      <c r="CI5" s="22"/>
      <c r="CJ5" s="22"/>
      <c r="CK5" s="22"/>
      <c r="CL5" s="22">
        <f t="shared" si="26"/>
        <v>8.2093991671624043</v>
      </c>
      <c r="CM5" s="22">
        <f t="shared" si="27"/>
        <v>18.55867346938776</v>
      </c>
      <c r="CN5" s="22">
        <f t="shared" si="28"/>
        <v>32.876275510204081</v>
      </c>
      <c r="CO5" s="22">
        <f t="shared" si="29"/>
        <v>52.445369406867783</v>
      </c>
      <c r="CP5" s="22">
        <f t="shared" si="30"/>
        <v>0.97106619104240799</v>
      </c>
      <c r="CQ5" s="22">
        <f t="shared" si="31"/>
        <v>0.80922182586867597</v>
      </c>
      <c r="CR5" s="22"/>
      <c r="CU5" s="59">
        <f>BJ5+BK5+BL5</f>
        <v>0</v>
      </c>
      <c r="CV5" s="59">
        <f>BU5+BV5+BW5+BX5+CA5+BY5+BZ5+CB5</f>
        <v>315.90498290471248</v>
      </c>
      <c r="CW5" s="59">
        <f>BM5+BQ5+BR5+BN5+BS5+BO5+BT5</f>
        <v>821.30644847261772</v>
      </c>
      <c r="CX5" s="59">
        <f>CL5+CM5+CN5+CO5+CP5+CQ5+CR5</f>
        <v>113.87000557053311</v>
      </c>
      <c r="CY5" s="59">
        <f>CC5+CD5+CE5+CF5+CG5+CH5+CI5+CJ5+CK5</f>
        <v>812.73051754907783</v>
      </c>
    </row>
    <row r="6" spans="1:105" ht="44.25" customHeight="1" x14ac:dyDescent="0.5">
      <c r="A6" s="42" t="s">
        <v>88</v>
      </c>
      <c r="B6" s="43">
        <v>45784</v>
      </c>
      <c r="C6" s="44">
        <f t="shared" ref="C6:C9" si="33">950/43</f>
        <v>22.093023255813954</v>
      </c>
      <c r="D6" s="45">
        <f t="shared" ca="1" si="2"/>
        <v>151</v>
      </c>
      <c r="E6" s="46" t="s">
        <v>89</v>
      </c>
      <c r="F6" s="50" t="s">
        <v>93</v>
      </c>
      <c r="G6" s="48" t="s">
        <v>91</v>
      </c>
      <c r="H6" s="49">
        <v>44</v>
      </c>
      <c r="I6" s="50"/>
      <c r="J6" s="50">
        <v>23</v>
      </c>
      <c r="K6" s="50">
        <v>30</v>
      </c>
      <c r="L6" s="50">
        <v>35</v>
      </c>
      <c r="M6" s="50"/>
      <c r="N6" s="50"/>
      <c r="O6" s="50"/>
      <c r="P6" s="50">
        <v>41</v>
      </c>
      <c r="Q6" s="50"/>
      <c r="R6" s="51">
        <v>47</v>
      </c>
      <c r="S6" s="52"/>
      <c r="T6" s="52"/>
      <c r="U6" s="52"/>
      <c r="V6" s="52"/>
      <c r="W6" s="51">
        <v>46</v>
      </c>
      <c r="X6" s="53">
        <f>K6-J6</f>
        <v>7</v>
      </c>
      <c r="Y6" s="53">
        <f>L6-K6</f>
        <v>5</v>
      </c>
      <c r="Z6" s="53">
        <f>P6-L6</f>
        <v>6</v>
      </c>
      <c r="AA6" s="53">
        <f>R6-P6</f>
        <v>6</v>
      </c>
      <c r="AB6" s="50">
        <f>W6-R6</f>
        <v>-1</v>
      </c>
      <c r="AC6" s="53">
        <f>SUM(X6:AB6)</f>
        <v>23</v>
      </c>
      <c r="AD6" s="54">
        <f>AC6/J6</f>
        <v>1</v>
      </c>
      <c r="AE6" s="54"/>
      <c r="AF6" s="54"/>
      <c r="AG6" s="54"/>
      <c r="AH6" s="54"/>
      <c r="AI6" s="54"/>
      <c r="AJ6" s="54"/>
      <c r="AK6" s="55">
        <f ca="1">AC6/D6*1000</f>
        <v>152.31788079470198</v>
      </c>
      <c r="AL6" s="56">
        <f>$AL$2/AC6</f>
        <v>8.695652173913043</v>
      </c>
      <c r="AM6" s="56">
        <f>$AM$2/AC6</f>
        <v>4.4347826086956523</v>
      </c>
      <c r="AN6" s="56">
        <f>$AN$2*AL6</f>
        <v>139.13043478260869</v>
      </c>
      <c r="AO6" s="56">
        <f>$AO$2*AM6</f>
        <v>44.347826086956523</v>
      </c>
      <c r="AP6" s="56">
        <f>AN6+AO6</f>
        <v>183.47826086956522</v>
      </c>
      <c r="AQ6" s="50"/>
      <c r="AR6" s="57"/>
      <c r="AS6" s="55">
        <f>AT6/W6</f>
        <v>83.549808567040813</v>
      </c>
      <c r="AT6" s="58">
        <f>BI6+2000</f>
        <v>3843.2911940838771</v>
      </c>
      <c r="AU6" s="57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>
        <f t="shared" si="8"/>
        <v>40.071547697475587</v>
      </c>
      <c r="BI6" s="22">
        <f>SUM(BJ6:CR6)</f>
        <v>1843.2911940838771</v>
      </c>
      <c r="BJ6" s="22"/>
      <c r="BK6" s="22"/>
      <c r="BL6" s="22"/>
      <c r="BM6" s="22">
        <f t="shared" si="32"/>
        <v>55.867346938775512</v>
      </c>
      <c r="BN6" s="22">
        <f t="shared" si="9"/>
        <v>180.1248699271593</v>
      </c>
      <c r="BO6" s="22">
        <f t="shared" si="10"/>
        <v>170.90764962346407</v>
      </c>
      <c r="BP6" s="22">
        <f t="shared" si="11"/>
        <v>191.54949702789236</v>
      </c>
      <c r="BQ6" s="22">
        <f t="shared" si="12"/>
        <v>30.484693877551027</v>
      </c>
      <c r="BR6" s="22">
        <f t="shared" si="13"/>
        <v>127.92924037460992</v>
      </c>
      <c r="BS6" s="22">
        <f t="shared" si="14"/>
        <v>124.0894901144641</v>
      </c>
      <c r="BT6" s="22">
        <f t="shared" si="15"/>
        <v>131.90315761659386</v>
      </c>
      <c r="BU6" s="22">
        <f t="shared" si="16"/>
        <v>38.26530612244899</v>
      </c>
      <c r="BV6" s="22">
        <f t="shared" si="17"/>
        <v>3.0612244897959187</v>
      </c>
      <c r="BW6" s="22">
        <f t="shared" si="18"/>
        <v>31.887755102040821</v>
      </c>
      <c r="BX6" s="22">
        <f t="shared" si="19"/>
        <v>79.448491155046881</v>
      </c>
      <c r="BY6" s="22">
        <f t="shared" si="20"/>
        <v>62.434963579604549</v>
      </c>
      <c r="BZ6" s="22">
        <f t="shared" si="21"/>
        <v>78.043704474505788</v>
      </c>
      <c r="CA6" s="22">
        <f t="shared" si="22"/>
        <v>20.603537981269501</v>
      </c>
      <c r="CB6" s="22">
        <f t="shared" si="23"/>
        <v>2.16</v>
      </c>
      <c r="CC6" s="22">
        <f t="shared" ref="CC6:CC9" si="34">$CC$2/43</f>
        <v>8.1124932395889662</v>
      </c>
      <c r="CD6" s="22">
        <f t="shared" ref="CD6:CD9" si="35">$CD$2/43</f>
        <v>400.75716603569504</v>
      </c>
      <c r="CE6" s="22"/>
      <c r="CF6" s="22"/>
      <c r="CG6" s="22"/>
      <c r="CH6" s="22"/>
      <c r="CI6" s="22"/>
      <c r="CJ6" s="22"/>
      <c r="CK6" s="22"/>
      <c r="CL6" s="22"/>
      <c r="CM6" s="22">
        <f t="shared" si="27"/>
        <v>18.55867346938776</v>
      </c>
      <c r="CN6" s="22">
        <f t="shared" si="28"/>
        <v>32.876275510204081</v>
      </c>
      <c r="CO6" s="22">
        <f t="shared" si="29"/>
        <v>52.445369406867783</v>
      </c>
      <c r="CP6" s="22">
        <f t="shared" si="30"/>
        <v>0.97106619104240799</v>
      </c>
      <c r="CQ6" s="22">
        <f t="shared" si="31"/>
        <v>0.80922182586867597</v>
      </c>
      <c r="CR6" s="22"/>
      <c r="CU6" s="59">
        <f>BJ6+BK6+BL6</f>
        <v>0</v>
      </c>
      <c r="CV6" s="59">
        <f>BU6+BV6+BW6+BX6+CA6+BY6+BZ6+CB6</f>
        <v>315.90498290471248</v>
      </c>
      <c r="CW6" s="59">
        <f>BM6+BQ6+BR6+BN6+BS6+BO6+BT6+BP6</f>
        <v>1012.8559455005101</v>
      </c>
      <c r="CX6" s="59">
        <f>CL6+CM6+CN6+CO6+CP6+CQ6+CR6</f>
        <v>105.66060640337071</v>
      </c>
      <c r="CY6" s="59">
        <f>CC6+CD6+CE6+CF6+CG6+CH6+CI6+CJ6+CK6</f>
        <v>408.86965927528399</v>
      </c>
    </row>
    <row r="7" spans="1:105" ht="34.9" customHeight="1" x14ac:dyDescent="0.5">
      <c r="A7" s="42" t="s">
        <v>88</v>
      </c>
      <c r="B7" s="43">
        <v>45784</v>
      </c>
      <c r="C7" s="44">
        <f t="shared" si="33"/>
        <v>22.093023255813954</v>
      </c>
      <c r="D7" s="45">
        <f t="shared" ca="1" si="2"/>
        <v>151</v>
      </c>
      <c r="E7" s="46" t="s">
        <v>89</v>
      </c>
      <c r="F7" s="50" t="s">
        <v>94</v>
      </c>
      <c r="G7" s="48" t="s">
        <v>91</v>
      </c>
      <c r="H7" s="60">
        <v>39</v>
      </c>
      <c r="I7" s="50"/>
      <c r="J7" s="50">
        <v>20</v>
      </c>
      <c r="K7" s="50">
        <v>24</v>
      </c>
      <c r="L7" s="50">
        <v>32</v>
      </c>
      <c r="M7" s="50"/>
      <c r="N7" s="50"/>
      <c r="O7" s="50"/>
      <c r="P7" s="50">
        <v>40</v>
      </c>
      <c r="Q7" s="50"/>
      <c r="R7" s="61">
        <v>45</v>
      </c>
      <c r="S7" s="52"/>
      <c r="T7" s="52"/>
      <c r="U7" s="52"/>
      <c r="V7" s="52"/>
      <c r="W7" s="52">
        <v>47</v>
      </c>
      <c r="X7" s="53">
        <f t="shared" si="3"/>
        <v>4</v>
      </c>
      <c r="Y7" s="53">
        <f t="shared" si="3"/>
        <v>8</v>
      </c>
      <c r="Z7" s="53">
        <f>P7-L7</f>
        <v>8</v>
      </c>
      <c r="AA7" s="53">
        <f t="shared" si="4"/>
        <v>5</v>
      </c>
      <c r="AB7" s="50">
        <f t="shared" ref="AB7:AB9" si="36">W7-R7</f>
        <v>2</v>
      </c>
      <c r="AC7" s="53">
        <f t="shared" si="5"/>
        <v>27</v>
      </c>
      <c r="AD7" s="54">
        <f t="shared" si="6"/>
        <v>1.35</v>
      </c>
      <c r="AE7" s="54"/>
      <c r="AF7" s="54"/>
      <c r="AG7" s="54"/>
      <c r="AH7" s="54"/>
      <c r="AI7" s="54"/>
      <c r="AJ7" s="54"/>
      <c r="AK7" s="55">
        <f t="shared" ca="1" si="7"/>
        <v>178.80794701986756</v>
      </c>
      <c r="AL7" s="56">
        <f t="shared" ref="AL7:AL9" si="37">$AL$2/AC7</f>
        <v>7.4074074074074074</v>
      </c>
      <c r="AM7" s="56">
        <f t="shared" ref="AM7:AM9" si="38">$AM$2/AC7</f>
        <v>3.7777777777777777</v>
      </c>
      <c r="AN7" s="56">
        <f>$AN$2*AL7</f>
        <v>118.51851851851852</v>
      </c>
      <c r="AO7" s="56">
        <f>$AO$2*AM7</f>
        <v>37.777777777777779</v>
      </c>
      <c r="AP7" s="56">
        <f>AN7+AO7</f>
        <v>156.2962962962963</v>
      </c>
      <c r="AQ7" s="50"/>
      <c r="AR7" s="57"/>
      <c r="AS7" s="55">
        <f t="shared" ref="AS7:AS9" si="39">AT7/W7</f>
        <v>81.772153065614404</v>
      </c>
      <c r="AT7" s="58">
        <f>BI7+2000</f>
        <v>3843.2911940838771</v>
      </c>
      <c r="AU7" s="57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>
        <f t="shared" si="8"/>
        <v>39.218961576252703</v>
      </c>
      <c r="BI7" s="22">
        <f>SUM(BJ7:CR7)</f>
        <v>1843.2911940838771</v>
      </c>
      <c r="BJ7" s="22"/>
      <c r="BK7" s="22"/>
      <c r="BL7" s="22"/>
      <c r="BM7" s="22">
        <f t="shared" si="32"/>
        <v>55.867346938775512</v>
      </c>
      <c r="BN7" s="22">
        <f t="shared" si="9"/>
        <v>180.1248699271593</v>
      </c>
      <c r="BO7" s="22">
        <f t="shared" si="10"/>
        <v>170.90764962346407</v>
      </c>
      <c r="BP7" s="22">
        <f t="shared" si="11"/>
        <v>191.54949702789236</v>
      </c>
      <c r="BQ7" s="22">
        <f t="shared" si="12"/>
        <v>30.484693877551027</v>
      </c>
      <c r="BR7" s="22">
        <f t="shared" si="13"/>
        <v>127.92924037460992</v>
      </c>
      <c r="BS7" s="22">
        <f t="shared" si="14"/>
        <v>124.0894901144641</v>
      </c>
      <c r="BT7" s="22">
        <f t="shared" si="15"/>
        <v>131.90315761659386</v>
      </c>
      <c r="BU7" s="22">
        <f t="shared" si="16"/>
        <v>38.26530612244899</v>
      </c>
      <c r="BV7" s="22">
        <f t="shared" si="17"/>
        <v>3.0612244897959187</v>
      </c>
      <c r="BW7" s="22">
        <f t="shared" si="18"/>
        <v>31.887755102040821</v>
      </c>
      <c r="BX7" s="22">
        <f t="shared" si="19"/>
        <v>79.448491155046881</v>
      </c>
      <c r="BY7" s="22">
        <f t="shared" si="20"/>
        <v>62.434963579604549</v>
      </c>
      <c r="BZ7" s="22">
        <f t="shared" si="21"/>
        <v>78.043704474505788</v>
      </c>
      <c r="CA7" s="22">
        <f t="shared" si="22"/>
        <v>20.603537981269501</v>
      </c>
      <c r="CB7" s="22">
        <f t="shared" si="23"/>
        <v>2.16</v>
      </c>
      <c r="CC7" s="22">
        <f t="shared" si="34"/>
        <v>8.1124932395889662</v>
      </c>
      <c r="CD7" s="22">
        <f t="shared" si="35"/>
        <v>400.75716603569504</v>
      </c>
      <c r="CE7" s="22"/>
      <c r="CF7" s="22"/>
      <c r="CG7" s="22"/>
      <c r="CH7" s="22"/>
      <c r="CI7" s="22"/>
      <c r="CJ7" s="22"/>
      <c r="CK7" s="22"/>
      <c r="CL7" s="22"/>
      <c r="CM7" s="22">
        <f t="shared" si="27"/>
        <v>18.55867346938776</v>
      </c>
      <c r="CN7" s="22">
        <f t="shared" si="28"/>
        <v>32.876275510204081</v>
      </c>
      <c r="CO7" s="22">
        <f t="shared" si="29"/>
        <v>52.445369406867783</v>
      </c>
      <c r="CP7" s="22">
        <f t="shared" si="30"/>
        <v>0.97106619104240799</v>
      </c>
      <c r="CQ7" s="22">
        <f t="shared" si="31"/>
        <v>0.80922182586867597</v>
      </c>
      <c r="CR7" s="22"/>
      <c r="CU7" s="59">
        <f>BJ7+BK7+BL7</f>
        <v>0</v>
      </c>
      <c r="CV7" s="59">
        <f>BU7+BV7+BW7+BX7+CA7+BY7+BZ7+CB7</f>
        <v>315.90498290471248</v>
      </c>
      <c r="CW7" s="59">
        <f>BM7+BQ7+BR7+BN7+BS7+BO7+BT7+BP7</f>
        <v>1012.8559455005101</v>
      </c>
      <c r="CX7" s="59">
        <f>CL7+CM7+CN7+CO7+CP7+CQ7+CR7</f>
        <v>105.66060640337071</v>
      </c>
      <c r="CY7" s="59">
        <f>CC7+CD7+CE7+CF7+CG7+CH7+CI7+CJ7+CK7</f>
        <v>408.86965927528399</v>
      </c>
    </row>
    <row r="8" spans="1:105" ht="34.9" customHeight="1" x14ac:dyDescent="0.5">
      <c r="A8" s="42" t="s">
        <v>88</v>
      </c>
      <c r="B8" s="43">
        <v>45784</v>
      </c>
      <c r="C8" s="44"/>
      <c r="D8" s="45">
        <f t="shared" ca="1" si="2"/>
        <v>151</v>
      </c>
      <c r="E8" s="46" t="s">
        <v>89</v>
      </c>
      <c r="F8" s="47" t="s">
        <v>95</v>
      </c>
      <c r="G8" s="48" t="s">
        <v>91</v>
      </c>
      <c r="H8" s="60">
        <v>78</v>
      </c>
      <c r="I8" s="50"/>
      <c r="J8" s="50">
        <v>20</v>
      </c>
      <c r="K8" s="50">
        <v>23</v>
      </c>
      <c r="L8" s="50">
        <v>31</v>
      </c>
      <c r="M8" s="50"/>
      <c r="N8" s="50"/>
      <c r="O8" s="50"/>
      <c r="P8" s="50">
        <v>37</v>
      </c>
      <c r="Q8" s="50"/>
      <c r="R8" s="61">
        <v>44</v>
      </c>
      <c r="S8" s="52"/>
      <c r="T8" s="52"/>
      <c r="U8" s="52"/>
      <c r="V8" s="52"/>
      <c r="W8" s="52">
        <v>45</v>
      </c>
      <c r="X8" s="53">
        <f t="shared" si="3"/>
        <v>3</v>
      </c>
      <c r="Y8" s="53">
        <f t="shared" si="3"/>
        <v>8</v>
      </c>
      <c r="Z8" s="53">
        <f>P8-L8</f>
        <v>6</v>
      </c>
      <c r="AA8" s="53">
        <f t="shared" si="4"/>
        <v>7</v>
      </c>
      <c r="AB8" s="50">
        <f t="shared" si="36"/>
        <v>1</v>
      </c>
      <c r="AC8" s="53">
        <f t="shared" si="5"/>
        <v>25</v>
      </c>
      <c r="AD8" s="54">
        <f t="shared" si="6"/>
        <v>1.25</v>
      </c>
      <c r="AE8" s="54"/>
      <c r="AF8" s="54"/>
      <c r="AG8" s="54"/>
      <c r="AH8" s="54"/>
      <c r="AI8" s="54"/>
      <c r="AJ8" s="54"/>
      <c r="AK8" s="55">
        <f t="shared" ca="1" si="7"/>
        <v>165.56291390728478</v>
      </c>
      <c r="AL8" s="56">
        <f t="shared" si="37"/>
        <v>8</v>
      </c>
      <c r="AM8" s="56">
        <f t="shared" si="38"/>
        <v>4.08</v>
      </c>
      <c r="AN8" s="56">
        <f>$AN$2*AL8</f>
        <v>128</v>
      </c>
      <c r="AO8" s="56">
        <f>$AO$2*AM8</f>
        <v>40.799999999999997</v>
      </c>
      <c r="AP8" s="56">
        <f>AN8+AO8</f>
        <v>168.8</v>
      </c>
      <c r="AQ8" s="50"/>
      <c r="AR8" s="57"/>
      <c r="AS8" s="55">
        <f t="shared" si="39"/>
        <v>94.56358781166297</v>
      </c>
      <c r="AT8" s="58">
        <f>BI8+2000</f>
        <v>4255.3614515248337</v>
      </c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5">
        <f t="shared" si="8"/>
        <v>50.119143367218513</v>
      </c>
      <c r="BI8" s="22">
        <f>SUM(BJ8:CR8)</f>
        <v>2255.3614515248332</v>
      </c>
      <c r="BJ8" s="22"/>
      <c r="BK8" s="22"/>
      <c r="BL8" s="22"/>
      <c r="BM8" s="22">
        <f t="shared" si="32"/>
        <v>55.867346938775512</v>
      </c>
      <c r="BN8" s="22">
        <f t="shared" si="9"/>
        <v>180.1248699271593</v>
      </c>
      <c r="BO8" s="22">
        <f t="shared" si="10"/>
        <v>170.90764962346407</v>
      </c>
      <c r="BP8" s="22">
        <f t="shared" si="11"/>
        <v>191.54949702789236</v>
      </c>
      <c r="BQ8" s="22">
        <f t="shared" si="12"/>
        <v>30.484693877551027</v>
      </c>
      <c r="BR8" s="22">
        <f t="shared" si="13"/>
        <v>127.92924037460992</v>
      </c>
      <c r="BS8" s="22">
        <f t="shared" si="14"/>
        <v>124.0894901144641</v>
      </c>
      <c r="BT8" s="22">
        <f t="shared" si="15"/>
        <v>131.90315761659386</v>
      </c>
      <c r="BU8" s="22">
        <f t="shared" si="16"/>
        <v>38.26530612244899</v>
      </c>
      <c r="BV8" s="22">
        <f t="shared" si="17"/>
        <v>3.0612244897959187</v>
      </c>
      <c r="BW8" s="22">
        <f t="shared" si="18"/>
        <v>31.887755102040821</v>
      </c>
      <c r="BX8" s="22">
        <f t="shared" si="19"/>
        <v>79.448491155046881</v>
      </c>
      <c r="BY8" s="22">
        <f t="shared" si="20"/>
        <v>62.434963579604549</v>
      </c>
      <c r="BZ8" s="22">
        <f t="shared" si="21"/>
        <v>78.043704474505788</v>
      </c>
      <c r="CA8" s="22">
        <f t="shared" si="22"/>
        <v>20.603537981269501</v>
      </c>
      <c r="CB8" s="22">
        <f t="shared" si="23"/>
        <v>2.16</v>
      </c>
      <c r="CC8" s="22"/>
      <c r="CD8" s="22"/>
      <c r="CE8" s="22">
        <f t="shared" si="24"/>
        <v>782.39143367043414</v>
      </c>
      <c r="CF8" s="22">
        <f t="shared" si="25"/>
        <v>30.33908387864366</v>
      </c>
      <c r="CG8" s="22"/>
      <c r="CH8" s="22"/>
      <c r="CI8" s="22"/>
      <c r="CJ8" s="22"/>
      <c r="CK8" s="22"/>
      <c r="CL8" s="22">
        <f t="shared" si="26"/>
        <v>8.2093991671624043</v>
      </c>
      <c r="CM8" s="22">
        <f t="shared" si="27"/>
        <v>18.55867346938776</v>
      </c>
      <c r="CN8" s="22">
        <f t="shared" si="28"/>
        <v>32.876275510204081</v>
      </c>
      <c r="CO8" s="22">
        <f t="shared" si="29"/>
        <v>52.445369406867783</v>
      </c>
      <c r="CP8" s="22">
        <f t="shared" si="30"/>
        <v>0.97106619104240799</v>
      </c>
      <c r="CQ8" s="22">
        <f t="shared" si="31"/>
        <v>0.80922182586867597</v>
      </c>
      <c r="CR8" s="22"/>
      <c r="CU8" s="59">
        <f>BJ8+BK8+BL8</f>
        <v>0</v>
      </c>
      <c r="CV8" s="59">
        <f>BU8+BV8+BW8+BX8+CA8+BY8+BZ8+CB8</f>
        <v>315.90498290471248</v>
      </c>
      <c r="CW8" s="59">
        <f>BM8+BQ8+BR8+BN8+BS8+BO8+BT8+BP8</f>
        <v>1012.8559455005101</v>
      </c>
      <c r="CX8" s="59">
        <f>CL8+CM8+CN8+CO8+CP8+CQ8+CR8</f>
        <v>113.87000557053311</v>
      </c>
      <c r="CY8" s="59">
        <f>CC8+CD8+CE8+CF8+CG8+CH8+CI8+CJ8+CK8</f>
        <v>812.73051754907783</v>
      </c>
    </row>
    <row r="9" spans="1:105" ht="34.9" customHeight="1" x14ac:dyDescent="0.5">
      <c r="A9" s="42" t="s">
        <v>88</v>
      </c>
      <c r="B9" s="43">
        <v>45784</v>
      </c>
      <c r="C9" s="44">
        <f t="shared" si="33"/>
        <v>22.093023255813954</v>
      </c>
      <c r="D9" s="45">
        <f t="shared" ca="1" si="2"/>
        <v>151</v>
      </c>
      <c r="E9" s="46" t="s">
        <v>89</v>
      </c>
      <c r="F9" s="50" t="s">
        <v>96</v>
      </c>
      <c r="G9" s="48" t="s">
        <v>91</v>
      </c>
      <c r="H9" s="62">
        <v>65</v>
      </c>
      <c r="I9" s="50"/>
      <c r="J9" s="50">
        <v>22</v>
      </c>
      <c r="K9" s="50">
        <v>28</v>
      </c>
      <c r="L9" s="50">
        <v>37</v>
      </c>
      <c r="M9" s="50"/>
      <c r="N9" s="50"/>
      <c r="O9" s="50"/>
      <c r="P9" s="50">
        <v>46</v>
      </c>
      <c r="Q9" s="50"/>
      <c r="R9" s="61">
        <v>49</v>
      </c>
      <c r="S9" s="52"/>
      <c r="T9" s="52"/>
      <c r="U9" s="52"/>
      <c r="V9" s="52"/>
      <c r="W9" s="63">
        <v>51</v>
      </c>
      <c r="X9" s="53">
        <f t="shared" si="3"/>
        <v>6</v>
      </c>
      <c r="Y9" s="53">
        <f t="shared" si="3"/>
        <v>9</v>
      </c>
      <c r="Z9" s="53">
        <f t="shared" ref="Z9" si="40">P9-L9</f>
        <v>9</v>
      </c>
      <c r="AA9" s="53">
        <f t="shared" si="4"/>
        <v>3</v>
      </c>
      <c r="AB9" s="50">
        <f t="shared" si="36"/>
        <v>2</v>
      </c>
      <c r="AC9" s="53">
        <f t="shared" ref="AC9:AC52" si="41">SUM(X9:AB9)</f>
        <v>29</v>
      </c>
      <c r="AD9" s="54">
        <f t="shared" si="6"/>
        <v>1.3181818181818181</v>
      </c>
      <c r="AE9" s="54"/>
      <c r="AF9" s="54"/>
      <c r="AG9" s="54"/>
      <c r="AH9" s="54"/>
      <c r="AI9" s="54"/>
      <c r="AJ9" s="54"/>
      <c r="AK9" s="55">
        <f t="shared" ca="1" si="7"/>
        <v>192.05298013245033</v>
      </c>
      <c r="AL9" s="56">
        <f t="shared" si="37"/>
        <v>6.8965517241379306</v>
      </c>
      <c r="AM9" s="56">
        <f t="shared" si="38"/>
        <v>3.5172413793103448</v>
      </c>
      <c r="AN9" s="56">
        <f t="shared" ref="AN9" si="42">$AN$2*AL9</f>
        <v>110.34482758620689</v>
      </c>
      <c r="AO9" s="56">
        <f t="shared" ref="AO9" si="43">$AO$2*AM9</f>
        <v>35.172413793103445</v>
      </c>
      <c r="AP9" s="56">
        <f t="shared" ref="AP9" si="44">AN9+AO9</f>
        <v>145.51724137931035</v>
      </c>
      <c r="AQ9" s="50"/>
      <c r="AR9" s="57"/>
      <c r="AS9" s="55">
        <f t="shared" si="39"/>
        <v>75.358650864389745</v>
      </c>
      <c r="AT9" s="58">
        <f t="shared" ref="AT9:AT72" si="45">BI9+2000</f>
        <v>3843.2911940838771</v>
      </c>
      <c r="AU9" s="57"/>
      <c r="AV9" s="55">
        <v>200</v>
      </c>
      <c r="AW9" s="55"/>
      <c r="AX9" s="55"/>
      <c r="AY9" s="55"/>
      <c r="AZ9" s="78">
        <f>(CV9+CW9+CX9)/AC9</f>
        <v>49.462811545123898</v>
      </c>
      <c r="BA9" s="78">
        <f>CV9/AC9</f>
        <v>10.893275272576293</v>
      </c>
      <c r="BB9" s="78">
        <f>CW9/AC9</f>
        <v>34.926067086224485</v>
      </c>
      <c r="BC9" s="78">
        <f>CX9/AC9</f>
        <v>3.6434691863231277</v>
      </c>
      <c r="BD9" s="78">
        <f>CY9/C9</f>
        <v>18.506731946144434</v>
      </c>
      <c r="BE9" s="78">
        <f>((C9/W9)*BD9)+((AC9/W9)*AZ9)</f>
        <v>36.142964589879945</v>
      </c>
      <c r="BF9" s="55"/>
      <c r="BG9" s="55"/>
      <c r="BH9" s="55">
        <f t="shared" si="8"/>
        <v>36.142964589879945</v>
      </c>
      <c r="BI9" s="22">
        <f t="shared" ref="BI9" si="46">SUM(BJ9:CR9)</f>
        <v>1843.2911940838771</v>
      </c>
      <c r="BJ9" s="22"/>
      <c r="BK9" s="22"/>
      <c r="BL9" s="22"/>
      <c r="BM9" s="22">
        <f t="shared" si="32"/>
        <v>55.867346938775512</v>
      </c>
      <c r="BN9" s="22">
        <f t="shared" si="9"/>
        <v>180.1248699271593</v>
      </c>
      <c r="BO9" s="22">
        <f t="shared" si="10"/>
        <v>170.90764962346407</v>
      </c>
      <c r="BP9" s="22">
        <f t="shared" si="11"/>
        <v>191.54949702789236</v>
      </c>
      <c r="BQ9" s="22">
        <f t="shared" si="12"/>
        <v>30.484693877551027</v>
      </c>
      <c r="BR9" s="22">
        <f t="shared" si="13"/>
        <v>127.92924037460992</v>
      </c>
      <c r="BS9" s="22">
        <f t="shared" si="14"/>
        <v>124.0894901144641</v>
      </c>
      <c r="BT9" s="22">
        <f t="shared" si="15"/>
        <v>131.90315761659386</v>
      </c>
      <c r="BU9" s="22">
        <f t="shared" si="16"/>
        <v>38.26530612244899</v>
      </c>
      <c r="BV9" s="22">
        <f t="shared" si="17"/>
        <v>3.0612244897959187</v>
      </c>
      <c r="BW9" s="22">
        <f t="shared" si="18"/>
        <v>31.887755102040821</v>
      </c>
      <c r="BX9" s="22">
        <f t="shared" si="19"/>
        <v>79.448491155046881</v>
      </c>
      <c r="BY9" s="22">
        <f t="shared" si="20"/>
        <v>62.434963579604549</v>
      </c>
      <c r="BZ9" s="22">
        <f t="shared" si="21"/>
        <v>78.043704474505788</v>
      </c>
      <c r="CA9" s="22">
        <f t="shared" si="22"/>
        <v>20.603537981269501</v>
      </c>
      <c r="CB9" s="22">
        <f t="shared" si="23"/>
        <v>2.16</v>
      </c>
      <c r="CC9" s="22">
        <f t="shared" si="34"/>
        <v>8.1124932395889662</v>
      </c>
      <c r="CD9" s="22">
        <f t="shared" si="35"/>
        <v>400.75716603569504</v>
      </c>
      <c r="CE9" s="22"/>
      <c r="CF9" s="22"/>
      <c r="CG9" s="22"/>
      <c r="CH9" s="22"/>
      <c r="CI9" s="22"/>
      <c r="CJ9" s="22"/>
      <c r="CK9" s="22"/>
      <c r="CL9" s="22"/>
      <c r="CM9" s="22">
        <f t="shared" si="27"/>
        <v>18.55867346938776</v>
      </c>
      <c r="CN9" s="22">
        <f t="shared" si="28"/>
        <v>32.876275510204081</v>
      </c>
      <c r="CO9" s="22">
        <f t="shared" si="29"/>
        <v>52.445369406867783</v>
      </c>
      <c r="CP9" s="22">
        <f t="shared" si="30"/>
        <v>0.97106619104240799</v>
      </c>
      <c r="CQ9" s="22">
        <f t="shared" si="31"/>
        <v>0.80922182586867597</v>
      </c>
      <c r="CR9" s="22"/>
      <c r="CU9" s="59">
        <f t="shared" ref="CU9" si="47">BJ9+BK9+BL9</f>
        <v>0</v>
      </c>
      <c r="CV9" s="59">
        <f t="shared" ref="CV9" si="48">BU9+BV9+BW9+BX9+CA9+BY9+BZ9+CB9</f>
        <v>315.90498290471248</v>
      </c>
      <c r="CW9" s="59">
        <f t="shared" ref="CW9" si="49">BM9+BQ9+BR9+BN9+BS9+BO9+BT9+BP9</f>
        <v>1012.8559455005101</v>
      </c>
      <c r="CX9" s="59">
        <f t="shared" ref="CX9" si="50">CL9+CM9+CN9+CO9+CP9+CQ9+CR9</f>
        <v>105.66060640337071</v>
      </c>
      <c r="CY9" s="59">
        <f t="shared" ref="CY9" si="51">CC9+CD9+CE9+CF9+CG9+CH9+CI9+CJ9+CK9</f>
        <v>408.86965927528399</v>
      </c>
    </row>
    <row r="10" spans="1:105" ht="34.9" customHeight="1" x14ac:dyDescent="0.5">
      <c r="A10" s="42" t="s">
        <v>97</v>
      </c>
      <c r="B10" s="43">
        <v>45833</v>
      </c>
      <c r="C10" s="44">
        <f t="shared" ref="C10:C51" si="52">850/40</f>
        <v>21.25</v>
      </c>
      <c r="D10" s="46">
        <f t="shared" ca="1" si="2"/>
        <v>102</v>
      </c>
      <c r="E10" s="46" t="s">
        <v>89</v>
      </c>
      <c r="F10" s="50" t="s">
        <v>98</v>
      </c>
      <c r="G10" s="48" t="s">
        <v>99</v>
      </c>
      <c r="H10" s="49">
        <v>97</v>
      </c>
      <c r="I10" s="50"/>
      <c r="J10" s="50"/>
      <c r="K10" s="50"/>
      <c r="L10" s="50"/>
      <c r="M10" s="50">
        <v>36</v>
      </c>
      <c r="N10" s="50"/>
      <c r="O10" s="50"/>
      <c r="P10" s="50"/>
      <c r="Q10" s="50">
        <v>45</v>
      </c>
      <c r="R10" s="51">
        <v>51</v>
      </c>
      <c r="S10" s="52"/>
      <c r="T10" s="52"/>
      <c r="U10" s="52"/>
      <c r="V10" s="52"/>
      <c r="W10" s="51">
        <v>49</v>
      </c>
      <c r="X10" s="53">
        <f>Q10-M10</f>
        <v>9</v>
      </c>
      <c r="Y10" s="53">
        <f>R10-Q10</f>
        <v>6</v>
      </c>
      <c r="Z10" s="53"/>
      <c r="AA10" s="53"/>
      <c r="AB10" s="50"/>
      <c r="AC10" s="53">
        <f>SUM(X10:AB10)</f>
        <v>15</v>
      </c>
      <c r="AD10" s="54">
        <f>AC10/M10</f>
        <v>0.41666666666666669</v>
      </c>
      <c r="AE10" s="54"/>
      <c r="AF10" s="54"/>
      <c r="AG10" s="54"/>
      <c r="AH10" s="54"/>
      <c r="AI10" s="54"/>
      <c r="AJ10" s="54"/>
      <c r="AK10" s="55">
        <f ca="1">AC10/D10*1000</f>
        <v>147.05882352941177</v>
      </c>
      <c r="AL10" s="56"/>
      <c r="AM10" s="56"/>
      <c r="AN10" s="56"/>
      <c r="AO10" s="56"/>
      <c r="AP10" s="56"/>
      <c r="AQ10" s="50"/>
      <c r="AR10" s="57"/>
      <c r="AS10" s="55">
        <f>AT10/R10</f>
        <v>170.88446586859587</v>
      </c>
      <c r="AT10" s="58">
        <f>BI10+2000</f>
        <v>8715.1077592983893</v>
      </c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5">
        <f t="shared" ref="BH10:BH41" si="53">BI10/R10</f>
        <v>131.66877959408606</v>
      </c>
      <c r="BI10" s="22">
        <f>SUM(BJ10:CR10)</f>
        <v>6715.1077592983893</v>
      </c>
      <c r="BJ10" s="22"/>
      <c r="BK10" s="22"/>
      <c r="BL10" s="22"/>
      <c r="BM10" s="22"/>
      <c r="BN10" s="22">
        <f t="shared" si="9"/>
        <v>180.1248699271593</v>
      </c>
      <c r="BO10" s="22">
        <f t="shared" si="10"/>
        <v>170.90764962346407</v>
      </c>
      <c r="BP10" s="22">
        <f t="shared" si="11"/>
        <v>191.54949702789236</v>
      </c>
      <c r="BQ10" s="22"/>
      <c r="BR10" s="22">
        <f t="shared" si="13"/>
        <v>127.92924037460992</v>
      </c>
      <c r="BS10" s="22">
        <f t="shared" si="14"/>
        <v>124.0894901144641</v>
      </c>
      <c r="BT10" s="22">
        <f t="shared" si="15"/>
        <v>131.90315761659386</v>
      </c>
      <c r="BU10" s="22"/>
      <c r="BV10" s="22"/>
      <c r="BW10" s="22"/>
      <c r="BX10" s="22">
        <f t="shared" si="19"/>
        <v>79.448491155046881</v>
      </c>
      <c r="BY10" s="22">
        <f t="shared" si="20"/>
        <v>62.434963579604549</v>
      </c>
      <c r="BZ10" s="22">
        <f t="shared" si="21"/>
        <v>78.043704474505788</v>
      </c>
      <c r="CA10" s="22">
        <f t="shared" si="22"/>
        <v>20.603537981269501</v>
      </c>
      <c r="CB10" s="22">
        <f t="shared" si="23"/>
        <v>2.16</v>
      </c>
      <c r="CC10" s="22"/>
      <c r="CD10" s="22"/>
      <c r="CE10" s="22"/>
      <c r="CF10" s="22"/>
      <c r="CG10" s="22">
        <f t="shared" ref="CG10:CG51" si="54">$CG$2/40</f>
        <v>146.25</v>
      </c>
      <c r="CH10" s="22">
        <f t="shared" ref="CH10:CH51" si="55">$CH$2/40</f>
        <v>5345.4375</v>
      </c>
      <c r="CI10" s="22"/>
      <c r="CJ10" s="22"/>
      <c r="CK10" s="22"/>
      <c r="CL10" s="22"/>
      <c r="CM10" s="22"/>
      <c r="CN10" s="22"/>
      <c r="CO10" s="22">
        <f t="shared" si="29"/>
        <v>52.445369406867783</v>
      </c>
      <c r="CP10" s="22">
        <f t="shared" si="30"/>
        <v>0.97106619104240799</v>
      </c>
      <c r="CQ10" s="22">
        <f t="shared" si="31"/>
        <v>0.80922182586867597</v>
      </c>
      <c r="CR10" s="22"/>
      <c r="CU10" s="59">
        <f>BJ10+BK10+BL10</f>
        <v>0</v>
      </c>
      <c r="CV10" s="59">
        <f>BU10+BV10+BW10+BX10+CA10+BY10+BZ10+CB10</f>
        <v>242.69069719042673</v>
      </c>
      <c r="CW10" s="59">
        <f>BM10+BQ10+BR10+BN10+BS10+BO10+BT10+BP10</f>
        <v>926.50390468418357</v>
      </c>
      <c r="CX10" s="59">
        <f>CL10+CM10+CN10+CO10+CP10+CQ10+CR10</f>
        <v>54.22565742377887</v>
      </c>
      <c r="CY10" s="59">
        <f>CC10+CD10+CE10+CF10+CG10+CH10+CI10+CJ10+CK10</f>
        <v>5491.6875</v>
      </c>
    </row>
    <row r="11" spans="1:105" ht="34.9" customHeight="1" x14ac:dyDescent="0.5">
      <c r="A11" s="42" t="s">
        <v>97</v>
      </c>
      <c r="B11" s="43">
        <v>45833</v>
      </c>
      <c r="C11" s="44">
        <f t="shared" si="52"/>
        <v>21.25</v>
      </c>
      <c r="D11" s="46">
        <f t="shared" ca="1" si="2"/>
        <v>102</v>
      </c>
      <c r="E11" s="46" t="s">
        <v>89</v>
      </c>
      <c r="F11" s="50" t="s">
        <v>98</v>
      </c>
      <c r="G11" s="48" t="s">
        <v>99</v>
      </c>
      <c r="H11" s="49">
        <v>86</v>
      </c>
      <c r="I11" s="50"/>
      <c r="J11" s="50"/>
      <c r="K11" s="50"/>
      <c r="L11" s="50"/>
      <c r="M11" s="50">
        <v>38</v>
      </c>
      <c r="N11" s="50"/>
      <c r="O11" s="50"/>
      <c r="P11" s="50"/>
      <c r="Q11" s="50">
        <v>43</v>
      </c>
      <c r="R11" s="51">
        <v>45</v>
      </c>
      <c r="S11" s="52"/>
      <c r="T11" s="52"/>
      <c r="U11" s="52"/>
      <c r="V11" s="52"/>
      <c r="W11" s="51">
        <v>45</v>
      </c>
      <c r="X11" s="53">
        <f>Q11-M11</f>
        <v>5</v>
      </c>
      <c r="Y11" s="53">
        <f>R11-Q11</f>
        <v>2</v>
      </c>
      <c r="Z11" s="53"/>
      <c r="AA11" s="53"/>
      <c r="AB11" s="50">
        <f>W11-R11</f>
        <v>0</v>
      </c>
      <c r="AC11" s="53">
        <f>SUM(X11:AB11)</f>
        <v>7</v>
      </c>
      <c r="AD11" s="54">
        <f>AC11/M11</f>
        <v>0.18421052631578946</v>
      </c>
      <c r="AE11" s="54"/>
      <c r="AF11" s="54"/>
      <c r="AG11" s="54"/>
      <c r="AH11" s="54"/>
      <c r="AI11" s="54"/>
      <c r="AJ11" s="54"/>
      <c r="AK11" s="55">
        <f ca="1">AC11/D11*1000</f>
        <v>68.627450980392169</v>
      </c>
      <c r="AL11" s="56"/>
      <c r="AM11" s="56"/>
      <c r="AN11" s="56"/>
      <c r="AO11" s="56"/>
      <c r="AP11" s="56"/>
      <c r="AQ11" s="50"/>
      <c r="AR11" s="57"/>
      <c r="AS11" s="55">
        <f>AT11/R11</f>
        <v>193.66906131774198</v>
      </c>
      <c r="AT11" s="58">
        <f>BI11+2000</f>
        <v>8715.1077592983893</v>
      </c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5">
        <f t="shared" si="53"/>
        <v>149.22461687329755</v>
      </c>
      <c r="BI11" s="22">
        <f>SUM(BJ11:CR11)</f>
        <v>6715.1077592983893</v>
      </c>
      <c r="BJ11" s="22"/>
      <c r="BK11" s="22"/>
      <c r="BL11" s="22"/>
      <c r="BM11" s="22"/>
      <c r="BN11" s="22">
        <f t="shared" si="9"/>
        <v>180.1248699271593</v>
      </c>
      <c r="BO11" s="22">
        <f t="shared" si="10"/>
        <v>170.90764962346407</v>
      </c>
      <c r="BP11" s="22">
        <f t="shared" si="11"/>
        <v>191.54949702789236</v>
      </c>
      <c r="BQ11" s="22"/>
      <c r="BR11" s="22">
        <f t="shared" si="13"/>
        <v>127.92924037460992</v>
      </c>
      <c r="BS11" s="22">
        <f t="shared" si="14"/>
        <v>124.0894901144641</v>
      </c>
      <c r="BT11" s="22">
        <f t="shared" si="15"/>
        <v>131.90315761659386</v>
      </c>
      <c r="BU11" s="22"/>
      <c r="BV11" s="22"/>
      <c r="BW11" s="22"/>
      <c r="BX11" s="22">
        <f t="shared" si="19"/>
        <v>79.448491155046881</v>
      </c>
      <c r="BY11" s="22">
        <f t="shared" si="20"/>
        <v>62.434963579604549</v>
      </c>
      <c r="BZ11" s="22">
        <f t="shared" si="21"/>
        <v>78.043704474505788</v>
      </c>
      <c r="CA11" s="22">
        <f t="shared" si="22"/>
        <v>20.603537981269501</v>
      </c>
      <c r="CB11" s="22">
        <f t="shared" si="23"/>
        <v>2.16</v>
      </c>
      <c r="CC11" s="22"/>
      <c r="CD11" s="22"/>
      <c r="CE11" s="22"/>
      <c r="CF11" s="22"/>
      <c r="CG11" s="22">
        <f t="shared" si="54"/>
        <v>146.25</v>
      </c>
      <c r="CH11" s="22">
        <f t="shared" si="55"/>
        <v>5345.4375</v>
      </c>
      <c r="CI11" s="22"/>
      <c r="CJ11" s="22"/>
      <c r="CK11" s="22"/>
      <c r="CL11" s="22"/>
      <c r="CM11" s="22"/>
      <c r="CN11" s="22"/>
      <c r="CO11" s="22">
        <f t="shared" si="29"/>
        <v>52.445369406867783</v>
      </c>
      <c r="CP11" s="22">
        <f t="shared" si="30"/>
        <v>0.97106619104240799</v>
      </c>
      <c r="CQ11" s="22">
        <f t="shared" si="31"/>
        <v>0.80922182586867597</v>
      </c>
      <c r="CR11" s="22"/>
      <c r="CU11" s="59">
        <f>BJ11+BK11+BL11</f>
        <v>0</v>
      </c>
      <c r="CV11" s="59">
        <f>BU11+BV11+BW11+BX11+CA11+BY11+BZ11+CB11</f>
        <v>242.69069719042673</v>
      </c>
      <c r="CW11" s="59">
        <f>BM11+BQ11+BR11+BN11+BS11+BO11+BT11+BP11</f>
        <v>926.50390468418357</v>
      </c>
      <c r="CX11" s="59">
        <f>CL11+CM11+CN11+CO11+CP11+CQ11+CR11</f>
        <v>54.22565742377887</v>
      </c>
      <c r="CY11" s="59">
        <f>CC11+CD11+CE11+CF11+CG11+CH11+CI11+CJ11+CK11</f>
        <v>5491.6875</v>
      </c>
    </row>
    <row r="12" spans="1:105" ht="34.9" customHeight="1" x14ac:dyDescent="0.5">
      <c r="A12" s="42" t="s">
        <v>97</v>
      </c>
      <c r="B12" s="43">
        <v>45833</v>
      </c>
      <c r="C12" s="44">
        <f t="shared" si="52"/>
        <v>21.25</v>
      </c>
      <c r="D12" s="46">
        <f t="shared" ca="1" si="2"/>
        <v>102</v>
      </c>
      <c r="E12" s="46" t="s">
        <v>89</v>
      </c>
      <c r="F12" s="50" t="s">
        <v>98</v>
      </c>
      <c r="G12" s="48" t="s">
        <v>99</v>
      </c>
      <c r="H12" s="64">
        <v>94</v>
      </c>
      <c r="I12" s="50"/>
      <c r="J12" s="50"/>
      <c r="K12" s="50"/>
      <c r="L12" s="50"/>
      <c r="M12" s="50">
        <v>32</v>
      </c>
      <c r="N12" s="50"/>
      <c r="O12" s="50"/>
      <c r="P12" s="50"/>
      <c r="Q12" s="50">
        <v>39</v>
      </c>
      <c r="R12" s="52">
        <v>47</v>
      </c>
      <c r="S12" s="52"/>
      <c r="T12" s="52"/>
      <c r="U12" s="52"/>
      <c r="V12" s="52"/>
      <c r="W12" s="52"/>
      <c r="X12" s="53">
        <f t="shared" ref="X12:X51" si="56">Q12-M12</f>
        <v>7</v>
      </c>
      <c r="Y12" s="53">
        <f>R12-Q12</f>
        <v>8</v>
      </c>
      <c r="Z12" s="53"/>
      <c r="AA12" s="53"/>
      <c r="AB12" s="50"/>
      <c r="AC12" s="53">
        <f t="shared" si="41"/>
        <v>15</v>
      </c>
      <c r="AD12" s="54">
        <f>AC12/M12</f>
        <v>0.46875</v>
      </c>
      <c r="AE12" s="54"/>
      <c r="AF12" s="54"/>
      <c r="AG12" s="54"/>
      <c r="AH12" s="54"/>
      <c r="AI12" s="54"/>
      <c r="AJ12" s="54"/>
      <c r="AK12" s="55">
        <f t="shared" ca="1" si="7"/>
        <v>147.05882352941177</v>
      </c>
      <c r="AL12" s="56"/>
      <c r="AM12" s="56"/>
      <c r="AN12" s="56"/>
      <c r="AO12" s="56"/>
      <c r="AP12" s="56"/>
      <c r="AQ12" s="50"/>
      <c r="AR12" s="57"/>
      <c r="AS12" s="55">
        <f t="shared" ref="AS12:AS15" si="57">AT12/R12</f>
        <v>185.42782466592317</v>
      </c>
      <c r="AT12" s="58">
        <f t="shared" ref="AT12:AT15" si="58">BI12+2000</f>
        <v>8715.1077592983893</v>
      </c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5">
        <f t="shared" si="53"/>
        <v>142.87463317656147</v>
      </c>
      <c r="BI12" s="22">
        <f t="shared" ref="BI12:BI15" si="59">SUM(BJ12:CR12)</f>
        <v>6715.1077592983893</v>
      </c>
      <c r="BJ12" s="22"/>
      <c r="BK12" s="22"/>
      <c r="BL12" s="22"/>
      <c r="BM12" s="22"/>
      <c r="BN12" s="22">
        <f t="shared" si="9"/>
        <v>180.1248699271593</v>
      </c>
      <c r="BO12" s="22">
        <f t="shared" si="10"/>
        <v>170.90764962346407</v>
      </c>
      <c r="BP12" s="22">
        <f t="shared" si="11"/>
        <v>191.54949702789236</v>
      </c>
      <c r="BQ12" s="22"/>
      <c r="BR12" s="22">
        <f t="shared" si="13"/>
        <v>127.92924037460992</v>
      </c>
      <c r="BS12" s="22">
        <f t="shared" si="14"/>
        <v>124.0894901144641</v>
      </c>
      <c r="BT12" s="22">
        <f t="shared" si="15"/>
        <v>131.90315761659386</v>
      </c>
      <c r="BU12" s="22"/>
      <c r="BV12" s="22"/>
      <c r="BW12" s="22"/>
      <c r="BX12" s="22">
        <f t="shared" si="19"/>
        <v>79.448491155046881</v>
      </c>
      <c r="BY12" s="22">
        <f t="shared" si="20"/>
        <v>62.434963579604549</v>
      </c>
      <c r="BZ12" s="22">
        <f t="shared" si="21"/>
        <v>78.043704474505788</v>
      </c>
      <c r="CA12" s="22">
        <f t="shared" si="22"/>
        <v>20.603537981269501</v>
      </c>
      <c r="CB12" s="22">
        <f t="shared" si="23"/>
        <v>2.16</v>
      </c>
      <c r="CC12" s="22"/>
      <c r="CD12" s="22"/>
      <c r="CE12" s="22"/>
      <c r="CF12" s="22"/>
      <c r="CG12" s="22">
        <f t="shared" si="54"/>
        <v>146.25</v>
      </c>
      <c r="CH12" s="22">
        <f t="shared" si="55"/>
        <v>5345.4375</v>
      </c>
      <c r="CI12" s="22"/>
      <c r="CJ12" s="22"/>
      <c r="CK12" s="22"/>
      <c r="CL12" s="22"/>
      <c r="CM12" s="22"/>
      <c r="CN12" s="22"/>
      <c r="CO12" s="22">
        <f t="shared" si="29"/>
        <v>52.445369406867783</v>
      </c>
      <c r="CP12" s="22">
        <f t="shared" si="30"/>
        <v>0.97106619104240799</v>
      </c>
      <c r="CQ12" s="22">
        <f t="shared" si="31"/>
        <v>0.80922182586867597</v>
      </c>
      <c r="CR12" s="22"/>
      <c r="CU12" s="59">
        <f t="shared" ref="CU12:CU75" si="60">BJ12+BK12+BL12</f>
        <v>0</v>
      </c>
      <c r="CV12" s="59">
        <f t="shared" ref="CV12:CV75" si="61">BU12+BV12+BW12+BX12+CA12+BY12+BZ12+CB12</f>
        <v>242.69069719042673</v>
      </c>
      <c r="CW12" s="59">
        <f t="shared" ref="CW12:CW75" si="62">BM12+BQ12+BR12+BN12+BS12+BO12+BT12+BP12</f>
        <v>926.50390468418357</v>
      </c>
      <c r="CX12" s="59">
        <f t="shared" ref="CX12:CX75" si="63">CL12+CM12+CN12+CO12+CP12+CQ12+CR12</f>
        <v>54.22565742377887</v>
      </c>
      <c r="CY12" s="59">
        <f t="shared" ref="CY12:CY75" si="64">CC12+CD12+CE12+CF12+CG12+CH12+CI12+CJ12+CK12</f>
        <v>5491.6875</v>
      </c>
    </row>
    <row r="13" spans="1:105" ht="34.9" customHeight="1" x14ac:dyDescent="0.5">
      <c r="A13" s="42" t="s">
        <v>97</v>
      </c>
      <c r="B13" s="43">
        <v>45833</v>
      </c>
      <c r="C13" s="44"/>
      <c r="D13" s="46">
        <f t="shared" ca="1" si="2"/>
        <v>102</v>
      </c>
      <c r="E13" s="46" t="s">
        <v>89</v>
      </c>
      <c r="F13" s="50" t="s">
        <v>100</v>
      </c>
      <c r="G13" s="48" t="s">
        <v>99</v>
      </c>
      <c r="H13" s="47">
        <v>26</v>
      </c>
      <c r="I13" s="50"/>
      <c r="J13" s="50">
        <v>16</v>
      </c>
      <c r="K13" s="50"/>
      <c r="L13" s="50"/>
      <c r="M13" s="50"/>
      <c r="N13" s="50"/>
      <c r="O13" s="50"/>
      <c r="P13" s="50"/>
      <c r="Q13" s="50"/>
      <c r="R13" s="65">
        <v>33</v>
      </c>
      <c r="S13" s="52"/>
      <c r="T13" s="52"/>
      <c r="U13" s="52"/>
      <c r="V13" s="52"/>
      <c r="W13" s="52"/>
      <c r="X13" s="53">
        <f t="shared" si="56"/>
        <v>0</v>
      </c>
      <c r="Y13" s="53">
        <f>R13-H13</f>
        <v>7</v>
      </c>
      <c r="Z13" s="53"/>
      <c r="AA13" s="53"/>
      <c r="AB13" s="50"/>
      <c r="AC13" s="53">
        <f t="shared" si="41"/>
        <v>7</v>
      </c>
      <c r="AD13" s="54">
        <f t="shared" si="6"/>
        <v>0.4375</v>
      </c>
      <c r="AE13" s="54"/>
      <c r="AF13" s="54"/>
      <c r="AG13" s="54"/>
      <c r="AH13" s="54"/>
      <c r="AI13" s="54"/>
      <c r="AJ13" s="54"/>
      <c r="AK13" s="55">
        <f t="shared" ca="1" si="7"/>
        <v>68.627450980392169</v>
      </c>
      <c r="AL13" s="56"/>
      <c r="AM13" s="56"/>
      <c r="AN13" s="56"/>
      <c r="AO13" s="56"/>
      <c r="AP13" s="56"/>
      <c r="AQ13" s="50"/>
      <c r="AR13" s="57"/>
      <c r="AS13" s="55">
        <f t="shared" si="57"/>
        <v>128.95034701590404</v>
      </c>
      <c r="AT13" s="58">
        <f t="shared" si="58"/>
        <v>4255.3614515248337</v>
      </c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5">
        <f t="shared" si="53"/>
        <v>68.344286409843434</v>
      </c>
      <c r="BI13" s="22">
        <f t="shared" si="59"/>
        <v>2255.3614515248332</v>
      </c>
      <c r="BJ13" s="22"/>
      <c r="BK13" s="22"/>
      <c r="BL13" s="22"/>
      <c r="BM13" s="22">
        <f t="shared" si="32"/>
        <v>55.867346938775512</v>
      </c>
      <c r="BN13" s="22">
        <f t="shared" si="9"/>
        <v>180.1248699271593</v>
      </c>
      <c r="BO13" s="22">
        <f t="shared" si="10"/>
        <v>170.90764962346407</v>
      </c>
      <c r="BP13" s="22">
        <f t="shared" si="11"/>
        <v>191.54949702789236</v>
      </c>
      <c r="BQ13" s="22">
        <f t="shared" si="12"/>
        <v>30.484693877551027</v>
      </c>
      <c r="BR13" s="22">
        <f t="shared" si="13"/>
        <v>127.92924037460992</v>
      </c>
      <c r="BS13" s="22">
        <f t="shared" si="14"/>
        <v>124.0894901144641</v>
      </c>
      <c r="BT13" s="22">
        <f t="shared" si="15"/>
        <v>131.90315761659386</v>
      </c>
      <c r="BU13" s="22">
        <f t="shared" si="16"/>
        <v>38.26530612244899</v>
      </c>
      <c r="BV13" s="22">
        <f t="shared" si="17"/>
        <v>3.0612244897959187</v>
      </c>
      <c r="BW13" s="22">
        <f t="shared" si="18"/>
        <v>31.887755102040821</v>
      </c>
      <c r="BX13" s="22">
        <f t="shared" si="19"/>
        <v>79.448491155046881</v>
      </c>
      <c r="BY13" s="22">
        <f t="shared" si="20"/>
        <v>62.434963579604549</v>
      </c>
      <c r="BZ13" s="22">
        <f t="shared" si="21"/>
        <v>78.043704474505788</v>
      </c>
      <c r="CA13" s="22">
        <f t="shared" si="22"/>
        <v>20.603537981269501</v>
      </c>
      <c r="CB13" s="22">
        <f t="shared" si="23"/>
        <v>2.16</v>
      </c>
      <c r="CC13" s="22"/>
      <c r="CD13" s="22"/>
      <c r="CE13" s="22">
        <f t="shared" si="24"/>
        <v>782.39143367043414</v>
      </c>
      <c r="CF13" s="22">
        <f t="shared" si="25"/>
        <v>30.33908387864366</v>
      </c>
      <c r="CG13" s="22"/>
      <c r="CH13" s="22"/>
      <c r="CI13" s="22"/>
      <c r="CJ13" s="22"/>
      <c r="CK13" s="22"/>
      <c r="CL13" s="22">
        <f t="shared" si="26"/>
        <v>8.2093991671624043</v>
      </c>
      <c r="CM13" s="22">
        <f t="shared" si="27"/>
        <v>18.55867346938776</v>
      </c>
      <c r="CN13" s="22">
        <f t="shared" si="28"/>
        <v>32.876275510204081</v>
      </c>
      <c r="CO13" s="22">
        <f t="shared" si="29"/>
        <v>52.445369406867783</v>
      </c>
      <c r="CP13" s="22">
        <f t="shared" si="30"/>
        <v>0.97106619104240799</v>
      </c>
      <c r="CQ13" s="22">
        <f t="shared" si="31"/>
        <v>0.80922182586867597</v>
      </c>
      <c r="CR13" s="22"/>
      <c r="CU13" s="59">
        <f t="shared" si="60"/>
        <v>0</v>
      </c>
      <c r="CV13" s="59">
        <f t="shared" si="61"/>
        <v>315.90498290471248</v>
      </c>
      <c r="CW13" s="59">
        <f t="shared" si="62"/>
        <v>1012.8559455005101</v>
      </c>
      <c r="CX13" s="59">
        <f t="shared" si="63"/>
        <v>113.87000557053311</v>
      </c>
      <c r="CY13" s="59">
        <f t="shared" si="64"/>
        <v>812.73051754907783</v>
      </c>
    </row>
    <row r="14" spans="1:105" ht="34.9" customHeight="1" x14ac:dyDescent="0.5">
      <c r="A14" s="42" t="s">
        <v>97</v>
      </c>
      <c r="B14" s="43">
        <v>45833</v>
      </c>
      <c r="C14" s="44"/>
      <c r="D14" s="46">
        <f t="shared" ca="1" si="2"/>
        <v>102</v>
      </c>
      <c r="E14" s="46" t="s">
        <v>89</v>
      </c>
      <c r="F14" s="50" t="s">
        <v>100</v>
      </c>
      <c r="G14" s="48" t="s">
        <v>99</v>
      </c>
      <c r="H14" s="47">
        <v>32</v>
      </c>
      <c r="I14" s="50"/>
      <c r="J14" s="50"/>
      <c r="K14" s="50"/>
      <c r="L14" s="50"/>
      <c r="M14" s="50"/>
      <c r="N14" s="50"/>
      <c r="O14" s="50"/>
      <c r="P14" s="50"/>
      <c r="Q14" s="50"/>
      <c r="R14" s="65">
        <v>30</v>
      </c>
      <c r="S14" s="52"/>
      <c r="T14" s="52"/>
      <c r="U14" s="52"/>
      <c r="V14" s="52"/>
      <c r="W14" s="52"/>
      <c r="X14" s="53">
        <f t="shared" si="56"/>
        <v>0</v>
      </c>
      <c r="Y14" s="53">
        <f t="shared" ref="Y14:Y15" si="65">R14-H14</f>
        <v>-2</v>
      </c>
      <c r="Z14" s="53"/>
      <c r="AA14" s="53"/>
      <c r="AB14" s="50"/>
      <c r="AC14" s="53">
        <f t="shared" si="41"/>
        <v>-2</v>
      </c>
      <c r="AD14" s="54">
        <f>AC14/R14</f>
        <v>-6.6666666666666666E-2</v>
      </c>
      <c r="AE14" s="54"/>
      <c r="AF14" s="54"/>
      <c r="AG14" s="54"/>
      <c r="AH14" s="54"/>
      <c r="AI14" s="54"/>
      <c r="AJ14" s="54"/>
      <c r="AK14" s="55">
        <f t="shared" ca="1" si="7"/>
        <v>-19.607843137254903</v>
      </c>
      <c r="AL14" s="56"/>
      <c r="AM14" s="56"/>
      <c r="AN14" s="56"/>
      <c r="AO14" s="56"/>
      <c r="AP14" s="56"/>
      <c r="AQ14" s="50"/>
      <c r="AR14" s="57"/>
      <c r="AS14" s="55">
        <f t="shared" si="57"/>
        <v>141.84538171749446</v>
      </c>
      <c r="AT14" s="58">
        <f t="shared" si="58"/>
        <v>4255.3614515248337</v>
      </c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5">
        <f t="shared" si="53"/>
        <v>75.178715050827776</v>
      </c>
      <c r="BI14" s="22">
        <f t="shared" si="59"/>
        <v>2255.3614515248332</v>
      </c>
      <c r="BJ14" s="22"/>
      <c r="BK14" s="22"/>
      <c r="BL14" s="22"/>
      <c r="BM14" s="22">
        <f t="shared" si="32"/>
        <v>55.867346938775512</v>
      </c>
      <c r="BN14" s="22">
        <f t="shared" si="9"/>
        <v>180.1248699271593</v>
      </c>
      <c r="BO14" s="22">
        <f t="shared" si="10"/>
        <v>170.90764962346407</v>
      </c>
      <c r="BP14" s="22">
        <f t="shared" si="11"/>
        <v>191.54949702789236</v>
      </c>
      <c r="BQ14" s="22">
        <f t="shared" si="12"/>
        <v>30.484693877551027</v>
      </c>
      <c r="BR14" s="22">
        <f t="shared" si="13"/>
        <v>127.92924037460992</v>
      </c>
      <c r="BS14" s="22">
        <f t="shared" si="14"/>
        <v>124.0894901144641</v>
      </c>
      <c r="BT14" s="22">
        <f t="shared" si="15"/>
        <v>131.90315761659386</v>
      </c>
      <c r="BU14" s="22">
        <f t="shared" si="16"/>
        <v>38.26530612244899</v>
      </c>
      <c r="BV14" s="22">
        <f t="shared" si="17"/>
        <v>3.0612244897959187</v>
      </c>
      <c r="BW14" s="22">
        <f t="shared" si="18"/>
        <v>31.887755102040821</v>
      </c>
      <c r="BX14" s="22">
        <f t="shared" si="19"/>
        <v>79.448491155046881</v>
      </c>
      <c r="BY14" s="22">
        <f t="shared" si="20"/>
        <v>62.434963579604549</v>
      </c>
      <c r="BZ14" s="22">
        <f t="shared" si="21"/>
        <v>78.043704474505788</v>
      </c>
      <c r="CA14" s="22">
        <f t="shared" si="22"/>
        <v>20.603537981269501</v>
      </c>
      <c r="CB14" s="22">
        <f t="shared" si="23"/>
        <v>2.16</v>
      </c>
      <c r="CC14" s="22"/>
      <c r="CD14" s="22"/>
      <c r="CE14" s="22">
        <f t="shared" si="24"/>
        <v>782.39143367043414</v>
      </c>
      <c r="CF14" s="22">
        <f t="shared" si="25"/>
        <v>30.33908387864366</v>
      </c>
      <c r="CG14" s="22"/>
      <c r="CH14" s="22"/>
      <c r="CI14" s="22"/>
      <c r="CJ14" s="22"/>
      <c r="CK14" s="22"/>
      <c r="CL14" s="22">
        <f t="shared" si="26"/>
        <v>8.2093991671624043</v>
      </c>
      <c r="CM14" s="22">
        <f t="shared" si="27"/>
        <v>18.55867346938776</v>
      </c>
      <c r="CN14" s="22">
        <f t="shared" si="28"/>
        <v>32.876275510204081</v>
      </c>
      <c r="CO14" s="22">
        <f t="shared" si="29"/>
        <v>52.445369406867783</v>
      </c>
      <c r="CP14" s="22">
        <f t="shared" si="30"/>
        <v>0.97106619104240799</v>
      </c>
      <c r="CQ14" s="22">
        <f t="shared" si="31"/>
        <v>0.80922182586867597</v>
      </c>
      <c r="CR14" s="22"/>
      <c r="CU14" s="59">
        <f t="shared" si="60"/>
        <v>0</v>
      </c>
      <c r="CV14" s="59">
        <f t="shared" si="61"/>
        <v>315.90498290471248</v>
      </c>
      <c r="CW14" s="59">
        <f t="shared" si="62"/>
        <v>1012.8559455005101</v>
      </c>
      <c r="CX14" s="59">
        <f t="shared" si="63"/>
        <v>113.87000557053311</v>
      </c>
      <c r="CY14" s="59">
        <f t="shared" si="64"/>
        <v>812.73051754907783</v>
      </c>
    </row>
    <row r="15" spans="1:105" ht="34.9" customHeight="1" x14ac:dyDescent="0.5">
      <c r="A15" s="42" t="s">
        <v>97</v>
      </c>
      <c r="B15" s="43">
        <v>45833</v>
      </c>
      <c r="C15" s="44"/>
      <c r="D15" s="46">
        <f t="shared" ca="1" si="2"/>
        <v>102</v>
      </c>
      <c r="E15" s="46" t="s">
        <v>89</v>
      </c>
      <c r="F15" s="50" t="s">
        <v>100</v>
      </c>
      <c r="G15" s="48" t="s">
        <v>99</v>
      </c>
      <c r="H15" s="47">
        <v>29</v>
      </c>
      <c r="I15" s="50"/>
      <c r="J15" s="50">
        <v>11</v>
      </c>
      <c r="K15" s="50"/>
      <c r="L15" s="50"/>
      <c r="M15" s="50"/>
      <c r="N15" s="50"/>
      <c r="O15" s="50"/>
      <c r="P15" s="50"/>
      <c r="Q15" s="50"/>
      <c r="R15" s="65">
        <v>35</v>
      </c>
      <c r="S15" s="52"/>
      <c r="T15" s="52"/>
      <c r="U15" s="52"/>
      <c r="V15" s="52"/>
      <c r="W15" s="52"/>
      <c r="X15" s="53">
        <f t="shared" si="56"/>
        <v>0</v>
      </c>
      <c r="Y15" s="53">
        <f t="shared" si="65"/>
        <v>6</v>
      </c>
      <c r="Z15" s="53"/>
      <c r="AA15" s="53"/>
      <c r="AB15" s="50"/>
      <c r="AC15" s="53">
        <f t="shared" si="41"/>
        <v>6</v>
      </c>
      <c r="AD15" s="54">
        <f>AC15/J15</f>
        <v>0.54545454545454541</v>
      </c>
      <c r="AE15" s="54"/>
      <c r="AF15" s="54"/>
      <c r="AG15" s="54"/>
      <c r="AH15" s="54"/>
      <c r="AI15" s="54"/>
      <c r="AJ15" s="54"/>
      <c r="AK15" s="55">
        <f t="shared" ca="1" si="7"/>
        <v>58.823529411764703</v>
      </c>
      <c r="AL15" s="56"/>
      <c r="AM15" s="56"/>
      <c r="AN15" s="56"/>
      <c r="AO15" s="56"/>
      <c r="AP15" s="56"/>
      <c r="AQ15" s="50"/>
      <c r="AR15" s="57"/>
      <c r="AS15" s="55">
        <f t="shared" si="57"/>
        <v>121.58175575785239</v>
      </c>
      <c r="AT15" s="58">
        <f t="shared" si="58"/>
        <v>4255.3614515248337</v>
      </c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5">
        <f t="shared" si="53"/>
        <v>64.438898614995239</v>
      </c>
      <c r="BI15" s="22">
        <f t="shared" si="59"/>
        <v>2255.3614515248332</v>
      </c>
      <c r="BJ15" s="22"/>
      <c r="BK15" s="22"/>
      <c r="BL15" s="22"/>
      <c r="BM15" s="22">
        <f t="shared" si="32"/>
        <v>55.867346938775512</v>
      </c>
      <c r="BN15" s="22">
        <f t="shared" si="9"/>
        <v>180.1248699271593</v>
      </c>
      <c r="BO15" s="22">
        <f t="shared" si="10"/>
        <v>170.90764962346407</v>
      </c>
      <c r="BP15" s="22">
        <f t="shared" si="11"/>
        <v>191.54949702789236</v>
      </c>
      <c r="BQ15" s="22">
        <f t="shared" si="12"/>
        <v>30.484693877551027</v>
      </c>
      <c r="BR15" s="22">
        <f t="shared" si="13"/>
        <v>127.92924037460992</v>
      </c>
      <c r="BS15" s="22">
        <f t="shared" si="14"/>
        <v>124.0894901144641</v>
      </c>
      <c r="BT15" s="22">
        <f t="shared" si="15"/>
        <v>131.90315761659386</v>
      </c>
      <c r="BU15" s="22">
        <f t="shared" si="16"/>
        <v>38.26530612244899</v>
      </c>
      <c r="BV15" s="22">
        <f t="shared" si="17"/>
        <v>3.0612244897959187</v>
      </c>
      <c r="BW15" s="22">
        <f t="shared" si="18"/>
        <v>31.887755102040821</v>
      </c>
      <c r="BX15" s="22">
        <f t="shared" si="19"/>
        <v>79.448491155046881</v>
      </c>
      <c r="BY15" s="22">
        <f t="shared" si="20"/>
        <v>62.434963579604549</v>
      </c>
      <c r="BZ15" s="22">
        <f t="shared" si="21"/>
        <v>78.043704474505788</v>
      </c>
      <c r="CA15" s="22">
        <f t="shared" si="22"/>
        <v>20.603537981269501</v>
      </c>
      <c r="CB15" s="22">
        <f t="shared" si="23"/>
        <v>2.16</v>
      </c>
      <c r="CC15" s="22"/>
      <c r="CD15" s="22"/>
      <c r="CE15" s="22">
        <f t="shared" si="24"/>
        <v>782.39143367043414</v>
      </c>
      <c r="CF15" s="22">
        <f t="shared" si="25"/>
        <v>30.33908387864366</v>
      </c>
      <c r="CG15" s="22"/>
      <c r="CH15" s="22"/>
      <c r="CI15" s="22"/>
      <c r="CJ15" s="22"/>
      <c r="CK15" s="22"/>
      <c r="CL15" s="22">
        <f t="shared" si="26"/>
        <v>8.2093991671624043</v>
      </c>
      <c r="CM15" s="22">
        <f t="shared" si="27"/>
        <v>18.55867346938776</v>
      </c>
      <c r="CN15" s="22">
        <f t="shared" si="28"/>
        <v>32.876275510204081</v>
      </c>
      <c r="CO15" s="22">
        <f t="shared" si="29"/>
        <v>52.445369406867783</v>
      </c>
      <c r="CP15" s="22">
        <f t="shared" si="30"/>
        <v>0.97106619104240799</v>
      </c>
      <c r="CQ15" s="22">
        <f t="shared" si="31"/>
        <v>0.80922182586867597</v>
      </c>
      <c r="CR15" s="22"/>
      <c r="CU15" s="59">
        <f t="shared" si="60"/>
        <v>0</v>
      </c>
      <c r="CV15" s="59">
        <f t="shared" si="61"/>
        <v>315.90498290471248</v>
      </c>
      <c r="CW15" s="59">
        <f t="shared" si="62"/>
        <v>1012.8559455005101</v>
      </c>
      <c r="CX15" s="59">
        <f t="shared" si="63"/>
        <v>113.87000557053311</v>
      </c>
      <c r="CY15" s="59">
        <f t="shared" si="64"/>
        <v>812.73051754907783</v>
      </c>
    </row>
    <row r="16" spans="1:105" ht="34.9" customHeight="1" x14ac:dyDescent="0.5">
      <c r="A16" s="42" t="s">
        <v>97</v>
      </c>
      <c r="B16" s="43">
        <v>45833</v>
      </c>
      <c r="C16" s="44">
        <f>850/40</f>
        <v>21.25</v>
      </c>
      <c r="D16" s="46">
        <f t="shared" ca="1" si="2"/>
        <v>102</v>
      </c>
      <c r="E16" s="46" t="s">
        <v>101</v>
      </c>
      <c r="F16" s="50" t="s">
        <v>101</v>
      </c>
      <c r="G16" s="48" t="s">
        <v>99</v>
      </c>
      <c r="H16" s="64">
        <v>103</v>
      </c>
      <c r="I16" s="50"/>
      <c r="J16" s="50"/>
      <c r="K16" s="50"/>
      <c r="L16" s="50"/>
      <c r="M16" s="50">
        <v>28</v>
      </c>
      <c r="N16" s="50"/>
      <c r="O16" s="50"/>
      <c r="P16" s="50"/>
      <c r="Q16" s="50">
        <v>32</v>
      </c>
      <c r="R16" s="52">
        <v>36</v>
      </c>
      <c r="S16" s="52"/>
      <c r="T16" s="52"/>
      <c r="U16" s="52"/>
      <c r="V16" s="52"/>
      <c r="W16" s="52"/>
      <c r="X16" s="53">
        <f t="shared" si="56"/>
        <v>4</v>
      </c>
      <c r="Y16" s="53">
        <f>R16-Q16</f>
        <v>4</v>
      </c>
      <c r="Z16" s="53"/>
      <c r="AA16" s="53"/>
      <c r="AB16" s="50"/>
      <c r="AC16" s="53">
        <f t="shared" si="41"/>
        <v>8</v>
      </c>
      <c r="AD16" s="54">
        <f>AC16/M16</f>
        <v>0.2857142857142857</v>
      </c>
      <c r="AE16" s="54"/>
      <c r="AF16" s="54"/>
      <c r="AG16" s="54"/>
      <c r="AH16" s="54"/>
      <c r="AI16" s="54"/>
      <c r="AJ16" s="54"/>
      <c r="AK16" s="55">
        <f t="shared" ca="1" si="7"/>
        <v>78.431372549019613</v>
      </c>
      <c r="AL16" s="56"/>
      <c r="AM16" s="56"/>
      <c r="AN16" s="56"/>
      <c r="AO16" s="56"/>
      <c r="AP16" s="56"/>
      <c r="AQ16" s="50"/>
      <c r="AR16" s="57"/>
      <c r="AS16" s="55">
        <f>AT16/Q16</f>
        <v>272.34711747807467</v>
      </c>
      <c r="AT16" s="58">
        <f t="shared" si="45"/>
        <v>8715.1077592983893</v>
      </c>
      <c r="AU16" s="57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>
        <f t="shared" si="53"/>
        <v>186.53077109162192</v>
      </c>
      <c r="BI16" s="22">
        <f t="shared" ref="BI16:BI65" si="66">SUM(BJ16:CR16)</f>
        <v>6715.1077592983893</v>
      </c>
      <c r="BJ16" s="22"/>
      <c r="BK16" s="22"/>
      <c r="BL16" s="22"/>
      <c r="BM16" s="22"/>
      <c r="BN16" s="22">
        <f t="shared" si="9"/>
        <v>180.1248699271593</v>
      </c>
      <c r="BO16" s="22">
        <f t="shared" si="10"/>
        <v>170.90764962346407</v>
      </c>
      <c r="BP16" s="22">
        <f t="shared" si="11"/>
        <v>191.54949702789236</v>
      </c>
      <c r="BQ16" s="22"/>
      <c r="BR16" s="22">
        <f t="shared" si="13"/>
        <v>127.92924037460992</v>
      </c>
      <c r="BS16" s="22">
        <f t="shared" si="14"/>
        <v>124.0894901144641</v>
      </c>
      <c r="BT16" s="22">
        <f t="shared" si="15"/>
        <v>131.90315761659386</v>
      </c>
      <c r="BU16" s="22"/>
      <c r="BV16" s="22"/>
      <c r="BW16" s="22"/>
      <c r="BX16" s="22">
        <f t="shared" si="19"/>
        <v>79.448491155046881</v>
      </c>
      <c r="BY16" s="22">
        <f t="shared" si="20"/>
        <v>62.434963579604549</v>
      </c>
      <c r="BZ16" s="22">
        <f t="shared" si="21"/>
        <v>78.043704474505788</v>
      </c>
      <c r="CA16" s="22">
        <f t="shared" si="22"/>
        <v>20.603537981269501</v>
      </c>
      <c r="CB16" s="22">
        <f t="shared" si="23"/>
        <v>2.16</v>
      </c>
      <c r="CC16" s="22"/>
      <c r="CD16" s="22"/>
      <c r="CE16" s="22"/>
      <c r="CF16" s="22"/>
      <c r="CG16" s="22">
        <f t="shared" si="54"/>
        <v>146.25</v>
      </c>
      <c r="CH16" s="22">
        <f t="shared" si="55"/>
        <v>5345.4375</v>
      </c>
      <c r="CI16" s="22"/>
      <c r="CJ16" s="22"/>
      <c r="CK16" s="22"/>
      <c r="CL16" s="22"/>
      <c r="CM16" s="22"/>
      <c r="CN16" s="22"/>
      <c r="CO16" s="22">
        <f t="shared" si="29"/>
        <v>52.445369406867783</v>
      </c>
      <c r="CP16" s="22">
        <f t="shared" si="30"/>
        <v>0.97106619104240799</v>
      </c>
      <c r="CQ16" s="22">
        <f t="shared" si="31"/>
        <v>0.80922182586867597</v>
      </c>
      <c r="CR16" s="22"/>
      <c r="CU16" s="59">
        <f t="shared" si="60"/>
        <v>0</v>
      </c>
      <c r="CV16" s="59">
        <f t="shared" si="61"/>
        <v>242.69069719042673</v>
      </c>
      <c r="CW16" s="59">
        <f t="shared" si="62"/>
        <v>926.50390468418357</v>
      </c>
      <c r="CX16" s="59">
        <f t="shared" si="63"/>
        <v>54.22565742377887</v>
      </c>
      <c r="CY16" s="59">
        <f t="shared" si="64"/>
        <v>5491.6875</v>
      </c>
    </row>
    <row r="17" spans="1:103" ht="34.9" customHeight="1" x14ac:dyDescent="0.5">
      <c r="A17" s="42" t="s">
        <v>97</v>
      </c>
      <c r="B17" s="43">
        <v>45833</v>
      </c>
      <c r="C17" s="44">
        <f t="shared" si="52"/>
        <v>21.25</v>
      </c>
      <c r="D17" s="46">
        <f t="shared" ca="1" si="2"/>
        <v>102</v>
      </c>
      <c r="E17" s="46" t="s">
        <v>89</v>
      </c>
      <c r="F17" s="50" t="s">
        <v>98</v>
      </c>
      <c r="G17" s="48" t="s">
        <v>99</v>
      </c>
      <c r="H17" s="64">
        <v>87</v>
      </c>
      <c r="I17" s="50"/>
      <c r="J17" s="50"/>
      <c r="K17" s="50"/>
      <c r="L17" s="50"/>
      <c r="M17" s="50">
        <v>30</v>
      </c>
      <c r="N17" s="50"/>
      <c r="O17" s="50"/>
      <c r="P17" s="50"/>
      <c r="Q17" s="50">
        <v>36</v>
      </c>
      <c r="R17" s="52">
        <v>42</v>
      </c>
      <c r="S17" s="52"/>
      <c r="T17" s="52"/>
      <c r="U17" s="52"/>
      <c r="V17" s="52"/>
      <c r="W17" s="52"/>
      <c r="X17" s="53">
        <f t="shared" si="56"/>
        <v>6</v>
      </c>
      <c r="Y17" s="53">
        <f t="shared" ref="Y17:Y51" si="67">R17-Q17</f>
        <v>6</v>
      </c>
      <c r="Z17" s="53"/>
      <c r="AA17" s="53"/>
      <c r="AB17" s="50"/>
      <c r="AC17" s="53">
        <f t="shared" si="41"/>
        <v>12</v>
      </c>
      <c r="AD17" s="54">
        <f t="shared" ref="AD17:AD51" si="68">AC17/M17</f>
        <v>0.4</v>
      </c>
      <c r="AE17" s="54"/>
      <c r="AF17" s="54"/>
      <c r="AG17" s="54"/>
      <c r="AH17" s="54"/>
      <c r="AI17" s="54"/>
      <c r="AJ17" s="54"/>
      <c r="AK17" s="55">
        <f t="shared" ca="1" si="7"/>
        <v>117.64705882352941</v>
      </c>
      <c r="AL17" s="56"/>
      <c r="AM17" s="56"/>
      <c r="AN17" s="56"/>
      <c r="AO17" s="56"/>
      <c r="AP17" s="56"/>
      <c r="AQ17" s="50"/>
      <c r="AR17" s="57"/>
      <c r="AS17" s="55">
        <f t="shared" ref="AS17:AS80" si="69">AT17/R17</f>
        <v>207.50256569758071</v>
      </c>
      <c r="AT17" s="58">
        <f t="shared" si="45"/>
        <v>8715.1077592983893</v>
      </c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5">
        <f t="shared" si="53"/>
        <v>159.88351807853309</v>
      </c>
      <c r="BI17" s="22">
        <f t="shared" si="66"/>
        <v>6715.1077592983893</v>
      </c>
      <c r="BJ17" s="22"/>
      <c r="BK17" s="22"/>
      <c r="BL17" s="22"/>
      <c r="BM17" s="22"/>
      <c r="BN17" s="22">
        <f t="shared" si="9"/>
        <v>180.1248699271593</v>
      </c>
      <c r="BO17" s="22">
        <f t="shared" si="10"/>
        <v>170.90764962346407</v>
      </c>
      <c r="BP17" s="22">
        <f t="shared" si="11"/>
        <v>191.54949702789236</v>
      </c>
      <c r="BQ17" s="22"/>
      <c r="BR17" s="22">
        <f t="shared" si="13"/>
        <v>127.92924037460992</v>
      </c>
      <c r="BS17" s="22">
        <f t="shared" si="14"/>
        <v>124.0894901144641</v>
      </c>
      <c r="BT17" s="22">
        <f t="shared" si="15"/>
        <v>131.90315761659386</v>
      </c>
      <c r="BU17" s="22"/>
      <c r="BV17" s="22"/>
      <c r="BW17" s="22"/>
      <c r="BX17" s="22">
        <f t="shared" si="19"/>
        <v>79.448491155046881</v>
      </c>
      <c r="BY17" s="22">
        <f t="shared" si="20"/>
        <v>62.434963579604549</v>
      </c>
      <c r="BZ17" s="22">
        <f t="shared" si="21"/>
        <v>78.043704474505788</v>
      </c>
      <c r="CA17" s="22">
        <f t="shared" si="22"/>
        <v>20.603537981269501</v>
      </c>
      <c r="CB17" s="22">
        <f t="shared" si="23"/>
        <v>2.16</v>
      </c>
      <c r="CC17" s="22"/>
      <c r="CD17" s="22"/>
      <c r="CE17" s="22"/>
      <c r="CF17" s="22"/>
      <c r="CG17" s="22">
        <f t="shared" si="54"/>
        <v>146.25</v>
      </c>
      <c r="CH17" s="22">
        <f t="shared" si="55"/>
        <v>5345.4375</v>
      </c>
      <c r="CI17" s="22"/>
      <c r="CJ17" s="22"/>
      <c r="CK17" s="22"/>
      <c r="CL17" s="22"/>
      <c r="CM17" s="22"/>
      <c r="CN17" s="22"/>
      <c r="CO17" s="22">
        <f t="shared" si="29"/>
        <v>52.445369406867783</v>
      </c>
      <c r="CP17" s="22">
        <f t="shared" si="30"/>
        <v>0.97106619104240799</v>
      </c>
      <c r="CQ17" s="22">
        <f t="shared" si="31"/>
        <v>0.80922182586867597</v>
      </c>
      <c r="CR17" s="22"/>
      <c r="CU17" s="59">
        <f t="shared" si="60"/>
        <v>0</v>
      </c>
      <c r="CV17" s="59">
        <f t="shared" si="61"/>
        <v>242.69069719042673</v>
      </c>
      <c r="CW17" s="59">
        <f t="shared" si="62"/>
        <v>926.50390468418357</v>
      </c>
      <c r="CX17" s="59">
        <f t="shared" si="63"/>
        <v>54.22565742377887</v>
      </c>
      <c r="CY17" s="59">
        <f t="shared" si="64"/>
        <v>5491.6875</v>
      </c>
    </row>
    <row r="18" spans="1:103" ht="34.9" customHeight="1" x14ac:dyDescent="0.5">
      <c r="A18" s="42" t="s">
        <v>97</v>
      </c>
      <c r="B18" s="43">
        <v>45833</v>
      </c>
      <c r="C18" s="44">
        <f t="shared" si="52"/>
        <v>21.25</v>
      </c>
      <c r="D18" s="46">
        <f t="shared" ca="1" si="2"/>
        <v>102</v>
      </c>
      <c r="E18" s="46" t="s">
        <v>89</v>
      </c>
      <c r="F18" s="50" t="s">
        <v>98</v>
      </c>
      <c r="G18" s="48" t="s">
        <v>99</v>
      </c>
      <c r="H18" s="64">
        <v>88</v>
      </c>
      <c r="I18" s="50"/>
      <c r="J18" s="50"/>
      <c r="K18" s="50"/>
      <c r="L18" s="50"/>
      <c r="M18" s="50">
        <v>26</v>
      </c>
      <c r="N18" s="50"/>
      <c r="O18" s="50"/>
      <c r="P18" s="50"/>
      <c r="Q18" s="50">
        <v>30</v>
      </c>
      <c r="R18" s="52">
        <v>31</v>
      </c>
      <c r="S18" s="52"/>
      <c r="T18" s="52"/>
      <c r="U18" s="52"/>
      <c r="V18" s="52"/>
      <c r="W18" s="52"/>
      <c r="X18" s="53">
        <f t="shared" si="56"/>
        <v>4</v>
      </c>
      <c r="Y18" s="53">
        <f t="shared" si="67"/>
        <v>1</v>
      </c>
      <c r="Z18" s="53"/>
      <c r="AA18" s="53"/>
      <c r="AB18" s="50"/>
      <c r="AC18" s="53">
        <f t="shared" si="41"/>
        <v>5</v>
      </c>
      <c r="AD18" s="54">
        <f t="shared" si="68"/>
        <v>0.19230769230769232</v>
      </c>
      <c r="AE18" s="54"/>
      <c r="AF18" s="54"/>
      <c r="AG18" s="54"/>
      <c r="AH18" s="54"/>
      <c r="AI18" s="54"/>
      <c r="AJ18" s="54"/>
      <c r="AK18" s="55">
        <f t="shared" ca="1" si="7"/>
        <v>49.019607843137251</v>
      </c>
      <c r="AL18" s="56"/>
      <c r="AM18" s="56"/>
      <c r="AN18" s="56"/>
      <c r="AO18" s="56"/>
      <c r="AP18" s="56"/>
      <c r="AQ18" s="50"/>
      <c r="AR18" s="57"/>
      <c r="AS18" s="55">
        <f t="shared" si="69"/>
        <v>281.13250836446417</v>
      </c>
      <c r="AT18" s="58">
        <f t="shared" si="45"/>
        <v>8715.1077592983893</v>
      </c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5">
        <f t="shared" si="53"/>
        <v>216.61637933220609</v>
      </c>
      <c r="BI18" s="22">
        <f t="shared" si="66"/>
        <v>6715.1077592983893</v>
      </c>
      <c r="BJ18" s="22"/>
      <c r="BK18" s="22"/>
      <c r="BL18" s="22"/>
      <c r="BM18" s="22"/>
      <c r="BN18" s="22">
        <f t="shared" si="9"/>
        <v>180.1248699271593</v>
      </c>
      <c r="BO18" s="22">
        <f t="shared" si="10"/>
        <v>170.90764962346407</v>
      </c>
      <c r="BP18" s="22">
        <f t="shared" si="11"/>
        <v>191.54949702789236</v>
      </c>
      <c r="BQ18" s="22"/>
      <c r="BR18" s="22">
        <f t="shared" si="13"/>
        <v>127.92924037460992</v>
      </c>
      <c r="BS18" s="22">
        <f t="shared" si="14"/>
        <v>124.0894901144641</v>
      </c>
      <c r="BT18" s="22">
        <f t="shared" si="15"/>
        <v>131.90315761659386</v>
      </c>
      <c r="BU18" s="22"/>
      <c r="BV18" s="22"/>
      <c r="BW18" s="22"/>
      <c r="BX18" s="22">
        <f t="shared" si="19"/>
        <v>79.448491155046881</v>
      </c>
      <c r="BY18" s="22">
        <f t="shared" si="20"/>
        <v>62.434963579604549</v>
      </c>
      <c r="BZ18" s="22">
        <f t="shared" si="21"/>
        <v>78.043704474505788</v>
      </c>
      <c r="CA18" s="22">
        <f t="shared" si="22"/>
        <v>20.603537981269501</v>
      </c>
      <c r="CB18" s="22">
        <f t="shared" si="23"/>
        <v>2.16</v>
      </c>
      <c r="CC18" s="22"/>
      <c r="CD18" s="22"/>
      <c r="CE18" s="22"/>
      <c r="CF18" s="22"/>
      <c r="CG18" s="22">
        <f t="shared" si="54"/>
        <v>146.25</v>
      </c>
      <c r="CH18" s="22">
        <f t="shared" si="55"/>
        <v>5345.4375</v>
      </c>
      <c r="CI18" s="22"/>
      <c r="CJ18" s="22"/>
      <c r="CK18" s="22"/>
      <c r="CL18" s="22"/>
      <c r="CM18" s="22"/>
      <c r="CN18" s="22"/>
      <c r="CO18" s="22">
        <f t="shared" si="29"/>
        <v>52.445369406867783</v>
      </c>
      <c r="CP18" s="22">
        <f t="shared" si="30"/>
        <v>0.97106619104240799</v>
      </c>
      <c r="CQ18" s="22">
        <f t="shared" si="31"/>
        <v>0.80922182586867597</v>
      </c>
      <c r="CR18" s="22"/>
      <c r="CU18" s="59">
        <f t="shared" si="60"/>
        <v>0</v>
      </c>
      <c r="CV18" s="59">
        <f t="shared" si="61"/>
        <v>242.69069719042673</v>
      </c>
      <c r="CW18" s="59">
        <f t="shared" si="62"/>
        <v>926.50390468418357</v>
      </c>
      <c r="CX18" s="59">
        <f t="shared" si="63"/>
        <v>54.22565742377887</v>
      </c>
      <c r="CY18" s="59">
        <f t="shared" si="64"/>
        <v>5491.6875</v>
      </c>
    </row>
    <row r="19" spans="1:103" ht="34.9" customHeight="1" x14ac:dyDescent="0.5">
      <c r="A19" s="42" t="s">
        <v>97</v>
      </c>
      <c r="B19" s="43">
        <v>45833</v>
      </c>
      <c r="C19" s="44">
        <f t="shared" si="52"/>
        <v>21.25</v>
      </c>
      <c r="D19" s="46">
        <f t="shared" ca="1" si="2"/>
        <v>102</v>
      </c>
      <c r="E19" s="46" t="s">
        <v>89</v>
      </c>
      <c r="F19" s="50" t="s">
        <v>98</v>
      </c>
      <c r="G19" s="48" t="s">
        <v>99</v>
      </c>
      <c r="H19" s="64">
        <v>89</v>
      </c>
      <c r="I19" s="50"/>
      <c r="J19" s="50"/>
      <c r="K19" s="50"/>
      <c r="L19" s="50"/>
      <c r="M19" s="50">
        <v>30</v>
      </c>
      <c r="N19" s="50"/>
      <c r="O19" s="50"/>
      <c r="P19" s="50"/>
      <c r="Q19" s="50">
        <v>32</v>
      </c>
      <c r="R19" s="52">
        <v>41</v>
      </c>
      <c r="S19" s="52"/>
      <c r="T19" s="52"/>
      <c r="U19" s="52"/>
      <c r="V19" s="52"/>
      <c r="W19" s="52"/>
      <c r="X19" s="53">
        <f t="shared" si="56"/>
        <v>2</v>
      </c>
      <c r="Y19" s="53">
        <f t="shared" si="67"/>
        <v>9</v>
      </c>
      <c r="Z19" s="53"/>
      <c r="AA19" s="53"/>
      <c r="AB19" s="50"/>
      <c r="AC19" s="53">
        <f t="shared" si="41"/>
        <v>11</v>
      </c>
      <c r="AD19" s="54">
        <f t="shared" si="68"/>
        <v>0.36666666666666664</v>
      </c>
      <c r="AE19" s="54"/>
      <c r="AF19" s="54"/>
      <c r="AG19" s="54"/>
      <c r="AH19" s="54"/>
      <c r="AI19" s="54"/>
      <c r="AJ19" s="54"/>
      <c r="AK19" s="55">
        <f t="shared" ca="1" si="7"/>
        <v>107.84313725490196</v>
      </c>
      <c r="AL19" s="56"/>
      <c r="AM19" s="56"/>
      <c r="AN19" s="56"/>
      <c r="AO19" s="56"/>
      <c r="AP19" s="56"/>
      <c r="AQ19" s="50"/>
      <c r="AR19" s="57"/>
      <c r="AS19" s="55">
        <f t="shared" si="69"/>
        <v>212.56360388532656</v>
      </c>
      <c r="AT19" s="58">
        <f t="shared" si="45"/>
        <v>8715.1077592983893</v>
      </c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5">
        <f t="shared" si="53"/>
        <v>163.78311608044851</v>
      </c>
      <c r="BI19" s="22">
        <f t="shared" si="66"/>
        <v>6715.1077592983893</v>
      </c>
      <c r="BJ19" s="22"/>
      <c r="BK19" s="22"/>
      <c r="BL19" s="22"/>
      <c r="BM19" s="22"/>
      <c r="BN19" s="22">
        <f t="shared" si="9"/>
        <v>180.1248699271593</v>
      </c>
      <c r="BO19" s="22">
        <f t="shared" si="10"/>
        <v>170.90764962346407</v>
      </c>
      <c r="BP19" s="22">
        <f t="shared" si="11"/>
        <v>191.54949702789236</v>
      </c>
      <c r="BQ19" s="22"/>
      <c r="BR19" s="22">
        <f t="shared" si="13"/>
        <v>127.92924037460992</v>
      </c>
      <c r="BS19" s="22">
        <f t="shared" si="14"/>
        <v>124.0894901144641</v>
      </c>
      <c r="BT19" s="22">
        <f t="shared" si="15"/>
        <v>131.90315761659386</v>
      </c>
      <c r="BU19" s="22"/>
      <c r="BV19" s="22"/>
      <c r="BW19" s="22"/>
      <c r="BX19" s="22">
        <f t="shared" si="19"/>
        <v>79.448491155046881</v>
      </c>
      <c r="BY19" s="22">
        <f t="shared" si="20"/>
        <v>62.434963579604549</v>
      </c>
      <c r="BZ19" s="22">
        <f t="shared" si="21"/>
        <v>78.043704474505788</v>
      </c>
      <c r="CA19" s="22">
        <f t="shared" si="22"/>
        <v>20.603537981269501</v>
      </c>
      <c r="CB19" s="22">
        <f t="shared" si="23"/>
        <v>2.16</v>
      </c>
      <c r="CC19" s="22"/>
      <c r="CD19" s="22"/>
      <c r="CE19" s="22"/>
      <c r="CF19" s="22"/>
      <c r="CG19" s="22">
        <f t="shared" si="54"/>
        <v>146.25</v>
      </c>
      <c r="CH19" s="22">
        <f t="shared" si="55"/>
        <v>5345.4375</v>
      </c>
      <c r="CI19" s="22"/>
      <c r="CJ19" s="22"/>
      <c r="CK19" s="22"/>
      <c r="CL19" s="22"/>
      <c r="CM19" s="22"/>
      <c r="CN19" s="22"/>
      <c r="CO19" s="22">
        <f t="shared" si="29"/>
        <v>52.445369406867783</v>
      </c>
      <c r="CP19" s="22">
        <f t="shared" si="30"/>
        <v>0.97106619104240799</v>
      </c>
      <c r="CQ19" s="22">
        <f t="shared" si="31"/>
        <v>0.80922182586867597</v>
      </c>
      <c r="CR19" s="22"/>
      <c r="CU19" s="59">
        <f t="shared" si="60"/>
        <v>0</v>
      </c>
      <c r="CV19" s="59">
        <f t="shared" si="61"/>
        <v>242.69069719042673</v>
      </c>
      <c r="CW19" s="59">
        <f t="shared" si="62"/>
        <v>926.50390468418357</v>
      </c>
      <c r="CX19" s="59">
        <f t="shared" si="63"/>
        <v>54.22565742377887</v>
      </c>
      <c r="CY19" s="59">
        <f t="shared" si="64"/>
        <v>5491.6875</v>
      </c>
    </row>
    <row r="20" spans="1:103" ht="34.9" customHeight="1" x14ac:dyDescent="0.5">
      <c r="A20" s="42" t="s">
        <v>97</v>
      </c>
      <c r="B20" s="43">
        <v>45833</v>
      </c>
      <c r="C20" s="44">
        <f t="shared" si="52"/>
        <v>21.25</v>
      </c>
      <c r="D20" s="46">
        <f t="shared" ca="1" si="2"/>
        <v>102</v>
      </c>
      <c r="E20" s="46" t="s">
        <v>89</v>
      </c>
      <c r="F20" s="50" t="s">
        <v>98</v>
      </c>
      <c r="G20" s="48" t="s">
        <v>99</v>
      </c>
      <c r="H20" s="64">
        <v>90</v>
      </c>
      <c r="I20" s="50"/>
      <c r="J20" s="50"/>
      <c r="K20" s="50"/>
      <c r="L20" s="50"/>
      <c r="M20" s="50">
        <v>29</v>
      </c>
      <c r="N20" s="50"/>
      <c r="O20" s="50"/>
      <c r="P20" s="50"/>
      <c r="Q20" s="50">
        <v>34</v>
      </c>
      <c r="R20" s="52">
        <v>38</v>
      </c>
      <c r="S20" s="52"/>
      <c r="T20" s="52"/>
      <c r="U20" s="52"/>
      <c r="V20" s="52"/>
      <c r="W20" s="52"/>
      <c r="X20" s="53">
        <f t="shared" si="56"/>
        <v>5</v>
      </c>
      <c r="Y20" s="53">
        <f t="shared" si="67"/>
        <v>4</v>
      </c>
      <c r="Z20" s="53"/>
      <c r="AA20" s="53"/>
      <c r="AB20" s="50"/>
      <c r="AC20" s="53">
        <f t="shared" si="41"/>
        <v>9</v>
      </c>
      <c r="AD20" s="54">
        <f t="shared" si="68"/>
        <v>0.31034482758620691</v>
      </c>
      <c r="AE20" s="54"/>
      <c r="AF20" s="54"/>
      <c r="AG20" s="54"/>
      <c r="AH20" s="54"/>
      <c r="AI20" s="54"/>
      <c r="AJ20" s="54"/>
      <c r="AK20" s="55">
        <f t="shared" ca="1" si="7"/>
        <v>88.235294117647058</v>
      </c>
      <c r="AL20" s="56"/>
      <c r="AM20" s="56"/>
      <c r="AN20" s="56"/>
      <c r="AO20" s="56"/>
      <c r="AP20" s="56"/>
      <c r="AQ20" s="50"/>
      <c r="AR20" s="57"/>
      <c r="AS20" s="55">
        <f t="shared" si="69"/>
        <v>229.34494103416813</v>
      </c>
      <c r="AT20" s="58">
        <f t="shared" si="45"/>
        <v>8715.1077592983893</v>
      </c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5">
        <f t="shared" si="53"/>
        <v>176.71336208679972</v>
      </c>
      <c r="BI20" s="22">
        <f t="shared" si="66"/>
        <v>6715.1077592983893</v>
      </c>
      <c r="BJ20" s="22"/>
      <c r="BK20" s="22"/>
      <c r="BL20" s="22"/>
      <c r="BM20" s="22"/>
      <c r="BN20" s="22">
        <f t="shared" si="9"/>
        <v>180.1248699271593</v>
      </c>
      <c r="BO20" s="22">
        <f t="shared" si="10"/>
        <v>170.90764962346407</v>
      </c>
      <c r="BP20" s="22">
        <f t="shared" si="11"/>
        <v>191.54949702789236</v>
      </c>
      <c r="BQ20" s="22"/>
      <c r="BR20" s="22">
        <f t="shared" si="13"/>
        <v>127.92924037460992</v>
      </c>
      <c r="BS20" s="22">
        <f t="shared" si="14"/>
        <v>124.0894901144641</v>
      </c>
      <c r="BT20" s="22">
        <f t="shared" si="15"/>
        <v>131.90315761659386</v>
      </c>
      <c r="BU20" s="22"/>
      <c r="BV20" s="22"/>
      <c r="BW20" s="22"/>
      <c r="BX20" s="22">
        <f t="shared" si="19"/>
        <v>79.448491155046881</v>
      </c>
      <c r="BY20" s="22">
        <f t="shared" si="20"/>
        <v>62.434963579604549</v>
      </c>
      <c r="BZ20" s="22">
        <f t="shared" si="21"/>
        <v>78.043704474505788</v>
      </c>
      <c r="CA20" s="22">
        <f t="shared" si="22"/>
        <v>20.603537981269501</v>
      </c>
      <c r="CB20" s="22">
        <f t="shared" si="23"/>
        <v>2.16</v>
      </c>
      <c r="CC20" s="22"/>
      <c r="CD20" s="22"/>
      <c r="CE20" s="22"/>
      <c r="CF20" s="22"/>
      <c r="CG20" s="22">
        <f t="shared" si="54"/>
        <v>146.25</v>
      </c>
      <c r="CH20" s="22">
        <f t="shared" si="55"/>
        <v>5345.4375</v>
      </c>
      <c r="CI20" s="22"/>
      <c r="CJ20" s="22"/>
      <c r="CK20" s="22"/>
      <c r="CL20" s="22"/>
      <c r="CM20" s="22"/>
      <c r="CN20" s="22"/>
      <c r="CO20" s="22">
        <f t="shared" si="29"/>
        <v>52.445369406867783</v>
      </c>
      <c r="CP20" s="22">
        <f t="shared" si="30"/>
        <v>0.97106619104240799</v>
      </c>
      <c r="CQ20" s="22">
        <f t="shared" si="31"/>
        <v>0.80922182586867597</v>
      </c>
      <c r="CR20" s="22"/>
      <c r="CU20" s="59">
        <f t="shared" si="60"/>
        <v>0</v>
      </c>
      <c r="CV20" s="59">
        <f t="shared" si="61"/>
        <v>242.69069719042673</v>
      </c>
      <c r="CW20" s="59">
        <f t="shared" si="62"/>
        <v>926.50390468418357</v>
      </c>
      <c r="CX20" s="59">
        <f t="shared" si="63"/>
        <v>54.22565742377887</v>
      </c>
      <c r="CY20" s="59">
        <f t="shared" si="64"/>
        <v>5491.6875</v>
      </c>
    </row>
    <row r="21" spans="1:103" ht="34.9" customHeight="1" x14ac:dyDescent="0.5">
      <c r="A21" s="42" t="s">
        <v>97</v>
      </c>
      <c r="B21" s="43">
        <v>45833</v>
      </c>
      <c r="C21" s="44">
        <f t="shared" si="52"/>
        <v>21.25</v>
      </c>
      <c r="D21" s="46">
        <f t="shared" ca="1" si="2"/>
        <v>102</v>
      </c>
      <c r="E21" s="46" t="s">
        <v>89</v>
      </c>
      <c r="F21" s="50" t="s">
        <v>98</v>
      </c>
      <c r="G21" s="48" t="s">
        <v>99</v>
      </c>
      <c r="H21" s="64">
        <v>91</v>
      </c>
      <c r="I21" s="50"/>
      <c r="J21" s="50"/>
      <c r="K21" s="50"/>
      <c r="L21" s="50"/>
      <c r="M21" s="50">
        <v>28</v>
      </c>
      <c r="N21" s="50"/>
      <c r="O21" s="50"/>
      <c r="P21" s="50"/>
      <c r="Q21" s="50">
        <v>33</v>
      </c>
      <c r="R21" s="52">
        <v>37</v>
      </c>
      <c r="S21" s="52"/>
      <c r="T21" s="52"/>
      <c r="U21" s="52"/>
      <c r="V21" s="52"/>
      <c r="W21" s="52"/>
      <c r="X21" s="53">
        <f t="shared" si="56"/>
        <v>5</v>
      </c>
      <c r="Y21" s="53">
        <f t="shared" si="67"/>
        <v>4</v>
      </c>
      <c r="Z21" s="53"/>
      <c r="AA21" s="53"/>
      <c r="AB21" s="50"/>
      <c r="AC21" s="53">
        <f t="shared" si="41"/>
        <v>9</v>
      </c>
      <c r="AD21" s="54">
        <f t="shared" si="68"/>
        <v>0.32142857142857145</v>
      </c>
      <c r="AE21" s="54"/>
      <c r="AF21" s="54"/>
      <c r="AG21" s="54"/>
      <c r="AH21" s="54"/>
      <c r="AI21" s="54"/>
      <c r="AJ21" s="54"/>
      <c r="AK21" s="55">
        <f t="shared" ca="1" si="7"/>
        <v>88.235294117647058</v>
      </c>
      <c r="AL21" s="56"/>
      <c r="AM21" s="56"/>
      <c r="AN21" s="56"/>
      <c r="AO21" s="56"/>
      <c r="AP21" s="56"/>
      <c r="AQ21" s="50"/>
      <c r="AR21" s="57"/>
      <c r="AS21" s="55">
        <f t="shared" si="69"/>
        <v>235.54345295401052</v>
      </c>
      <c r="AT21" s="58">
        <f t="shared" si="45"/>
        <v>8715.1077592983893</v>
      </c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5">
        <f t="shared" si="53"/>
        <v>181.48939889995646</v>
      </c>
      <c r="BI21" s="22">
        <f t="shared" si="66"/>
        <v>6715.1077592983893</v>
      </c>
      <c r="BJ21" s="22"/>
      <c r="BK21" s="22"/>
      <c r="BL21" s="22"/>
      <c r="BM21" s="22"/>
      <c r="BN21" s="22">
        <f t="shared" si="9"/>
        <v>180.1248699271593</v>
      </c>
      <c r="BO21" s="22">
        <f t="shared" si="10"/>
        <v>170.90764962346407</v>
      </c>
      <c r="BP21" s="22">
        <f t="shared" si="11"/>
        <v>191.54949702789236</v>
      </c>
      <c r="BQ21" s="22"/>
      <c r="BR21" s="22">
        <f t="shared" si="13"/>
        <v>127.92924037460992</v>
      </c>
      <c r="BS21" s="22">
        <f t="shared" si="14"/>
        <v>124.0894901144641</v>
      </c>
      <c r="BT21" s="22">
        <f t="shared" si="15"/>
        <v>131.90315761659386</v>
      </c>
      <c r="BU21" s="22"/>
      <c r="BV21" s="22"/>
      <c r="BW21" s="22"/>
      <c r="BX21" s="22">
        <f t="shared" si="19"/>
        <v>79.448491155046881</v>
      </c>
      <c r="BY21" s="22">
        <f t="shared" si="20"/>
        <v>62.434963579604549</v>
      </c>
      <c r="BZ21" s="22">
        <f t="shared" si="21"/>
        <v>78.043704474505788</v>
      </c>
      <c r="CA21" s="22">
        <f t="shared" si="22"/>
        <v>20.603537981269501</v>
      </c>
      <c r="CB21" s="22">
        <f t="shared" si="23"/>
        <v>2.16</v>
      </c>
      <c r="CC21" s="22"/>
      <c r="CD21" s="22"/>
      <c r="CE21" s="22"/>
      <c r="CF21" s="22"/>
      <c r="CG21" s="22">
        <f t="shared" si="54"/>
        <v>146.25</v>
      </c>
      <c r="CH21" s="22">
        <f t="shared" si="55"/>
        <v>5345.4375</v>
      </c>
      <c r="CI21" s="22"/>
      <c r="CJ21" s="22"/>
      <c r="CK21" s="22"/>
      <c r="CL21" s="22"/>
      <c r="CM21" s="22"/>
      <c r="CN21" s="22"/>
      <c r="CO21" s="22">
        <f t="shared" si="29"/>
        <v>52.445369406867783</v>
      </c>
      <c r="CP21" s="22">
        <f t="shared" si="30"/>
        <v>0.97106619104240799</v>
      </c>
      <c r="CQ21" s="22">
        <f t="shared" si="31"/>
        <v>0.80922182586867597</v>
      </c>
      <c r="CR21" s="22"/>
      <c r="CU21" s="59">
        <f t="shared" si="60"/>
        <v>0</v>
      </c>
      <c r="CV21" s="59">
        <f t="shared" si="61"/>
        <v>242.69069719042673</v>
      </c>
      <c r="CW21" s="59">
        <f t="shared" si="62"/>
        <v>926.50390468418357</v>
      </c>
      <c r="CX21" s="59">
        <f t="shared" si="63"/>
        <v>54.22565742377887</v>
      </c>
      <c r="CY21" s="59">
        <f t="shared" si="64"/>
        <v>5491.6875</v>
      </c>
    </row>
    <row r="22" spans="1:103" ht="34.9" customHeight="1" x14ac:dyDescent="0.5">
      <c r="A22" s="42" t="s">
        <v>97</v>
      </c>
      <c r="B22" s="43">
        <v>45833</v>
      </c>
      <c r="C22" s="44">
        <f t="shared" si="52"/>
        <v>21.25</v>
      </c>
      <c r="D22" s="46">
        <f t="shared" ca="1" si="2"/>
        <v>102</v>
      </c>
      <c r="E22" s="46" t="s">
        <v>89</v>
      </c>
      <c r="F22" s="50" t="s">
        <v>98</v>
      </c>
      <c r="G22" s="48" t="s">
        <v>99</v>
      </c>
      <c r="H22" s="64">
        <v>92</v>
      </c>
      <c r="I22" s="50"/>
      <c r="J22" s="50"/>
      <c r="K22" s="50"/>
      <c r="L22" s="50"/>
      <c r="M22" s="50">
        <v>32</v>
      </c>
      <c r="N22" s="50"/>
      <c r="O22" s="50"/>
      <c r="P22" s="50"/>
      <c r="Q22" s="50"/>
      <c r="R22" s="52">
        <v>44</v>
      </c>
      <c r="S22" s="52"/>
      <c r="T22" s="52"/>
      <c r="U22" s="52"/>
      <c r="V22" s="52"/>
      <c r="W22" s="52"/>
      <c r="X22" s="53">
        <f t="shared" si="56"/>
        <v>-32</v>
      </c>
      <c r="Y22" s="53">
        <f t="shared" si="67"/>
        <v>44</v>
      </c>
      <c r="Z22" s="53"/>
      <c r="AA22" s="53"/>
      <c r="AB22" s="50"/>
      <c r="AC22" s="53">
        <f t="shared" si="41"/>
        <v>12</v>
      </c>
      <c r="AD22" s="54">
        <f t="shared" si="68"/>
        <v>0.375</v>
      </c>
      <c r="AE22" s="54"/>
      <c r="AF22" s="54"/>
      <c r="AG22" s="54"/>
      <c r="AH22" s="54"/>
      <c r="AI22" s="54"/>
      <c r="AJ22" s="54"/>
      <c r="AK22" s="55">
        <f t="shared" ca="1" si="7"/>
        <v>117.64705882352941</v>
      </c>
      <c r="AL22" s="56"/>
      <c r="AM22" s="56"/>
      <c r="AN22" s="56"/>
      <c r="AO22" s="56"/>
      <c r="AP22" s="56"/>
      <c r="AQ22" s="50"/>
      <c r="AR22" s="57"/>
      <c r="AS22" s="55">
        <f t="shared" si="69"/>
        <v>198.07063089314522</v>
      </c>
      <c r="AT22" s="58">
        <f t="shared" si="45"/>
        <v>8715.1077592983893</v>
      </c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5">
        <f t="shared" si="53"/>
        <v>152.61608543859975</v>
      </c>
      <c r="BI22" s="22">
        <f t="shared" si="66"/>
        <v>6715.1077592983893</v>
      </c>
      <c r="BJ22" s="22"/>
      <c r="BK22" s="22"/>
      <c r="BL22" s="22"/>
      <c r="BM22" s="22"/>
      <c r="BN22" s="22">
        <f t="shared" si="9"/>
        <v>180.1248699271593</v>
      </c>
      <c r="BO22" s="22">
        <f t="shared" si="10"/>
        <v>170.90764962346407</v>
      </c>
      <c r="BP22" s="22">
        <f t="shared" si="11"/>
        <v>191.54949702789236</v>
      </c>
      <c r="BQ22" s="22"/>
      <c r="BR22" s="22">
        <f t="shared" si="13"/>
        <v>127.92924037460992</v>
      </c>
      <c r="BS22" s="22">
        <f t="shared" si="14"/>
        <v>124.0894901144641</v>
      </c>
      <c r="BT22" s="22">
        <f t="shared" si="15"/>
        <v>131.90315761659386</v>
      </c>
      <c r="BU22" s="22"/>
      <c r="BV22" s="22"/>
      <c r="BW22" s="22"/>
      <c r="BX22" s="22">
        <f t="shared" si="19"/>
        <v>79.448491155046881</v>
      </c>
      <c r="BY22" s="22">
        <f t="shared" si="20"/>
        <v>62.434963579604549</v>
      </c>
      <c r="BZ22" s="22">
        <f t="shared" si="21"/>
        <v>78.043704474505788</v>
      </c>
      <c r="CA22" s="22">
        <f t="shared" si="22"/>
        <v>20.603537981269501</v>
      </c>
      <c r="CB22" s="22">
        <f t="shared" si="23"/>
        <v>2.16</v>
      </c>
      <c r="CC22" s="22"/>
      <c r="CD22" s="22"/>
      <c r="CE22" s="22"/>
      <c r="CF22" s="22"/>
      <c r="CG22" s="22">
        <f t="shared" si="54"/>
        <v>146.25</v>
      </c>
      <c r="CH22" s="22">
        <f t="shared" si="55"/>
        <v>5345.4375</v>
      </c>
      <c r="CI22" s="22"/>
      <c r="CJ22" s="22"/>
      <c r="CK22" s="22"/>
      <c r="CL22" s="22"/>
      <c r="CM22" s="22"/>
      <c r="CN22" s="22"/>
      <c r="CO22" s="22">
        <f t="shared" si="29"/>
        <v>52.445369406867783</v>
      </c>
      <c r="CP22" s="22">
        <f t="shared" si="30"/>
        <v>0.97106619104240799</v>
      </c>
      <c r="CQ22" s="22">
        <f t="shared" si="31"/>
        <v>0.80922182586867597</v>
      </c>
      <c r="CR22" s="22"/>
      <c r="CU22" s="59">
        <f t="shared" si="60"/>
        <v>0</v>
      </c>
      <c r="CV22" s="59">
        <f t="shared" si="61"/>
        <v>242.69069719042673</v>
      </c>
      <c r="CW22" s="59">
        <f t="shared" si="62"/>
        <v>926.50390468418357</v>
      </c>
      <c r="CX22" s="59">
        <f t="shared" si="63"/>
        <v>54.22565742377887</v>
      </c>
      <c r="CY22" s="59">
        <f t="shared" si="64"/>
        <v>5491.6875</v>
      </c>
    </row>
    <row r="23" spans="1:103" ht="34.9" customHeight="1" x14ac:dyDescent="0.5">
      <c r="A23" s="42" t="s">
        <v>97</v>
      </c>
      <c r="B23" s="43">
        <v>45833</v>
      </c>
      <c r="C23" s="44">
        <f t="shared" si="52"/>
        <v>21.25</v>
      </c>
      <c r="D23" s="46">
        <f t="shared" ca="1" si="2"/>
        <v>102</v>
      </c>
      <c r="E23" s="46" t="s">
        <v>89</v>
      </c>
      <c r="F23" s="50" t="s">
        <v>98</v>
      </c>
      <c r="G23" s="48" t="s">
        <v>99</v>
      </c>
      <c r="H23" s="64">
        <v>93</v>
      </c>
      <c r="I23" s="50"/>
      <c r="J23" s="50"/>
      <c r="K23" s="50"/>
      <c r="L23" s="50"/>
      <c r="M23" s="50">
        <v>31</v>
      </c>
      <c r="N23" s="50"/>
      <c r="O23" s="50"/>
      <c r="P23" s="50"/>
      <c r="Q23" s="50">
        <v>37</v>
      </c>
      <c r="R23" s="52">
        <v>42</v>
      </c>
      <c r="S23" s="52"/>
      <c r="T23" s="52"/>
      <c r="U23" s="52"/>
      <c r="V23" s="52"/>
      <c r="W23" s="52"/>
      <c r="X23" s="53">
        <f t="shared" si="56"/>
        <v>6</v>
      </c>
      <c r="Y23" s="53">
        <f t="shared" si="67"/>
        <v>5</v>
      </c>
      <c r="Z23" s="53"/>
      <c r="AA23" s="53"/>
      <c r="AB23" s="50"/>
      <c r="AC23" s="53">
        <f t="shared" si="41"/>
        <v>11</v>
      </c>
      <c r="AD23" s="54">
        <f t="shared" si="68"/>
        <v>0.35483870967741937</v>
      </c>
      <c r="AE23" s="54"/>
      <c r="AF23" s="54"/>
      <c r="AG23" s="54"/>
      <c r="AH23" s="54"/>
      <c r="AI23" s="54"/>
      <c r="AJ23" s="54"/>
      <c r="AK23" s="55">
        <f t="shared" ca="1" si="7"/>
        <v>107.84313725490196</v>
      </c>
      <c r="AL23" s="56"/>
      <c r="AM23" s="56"/>
      <c r="AN23" s="56"/>
      <c r="AO23" s="56"/>
      <c r="AP23" s="56"/>
      <c r="AQ23" s="50"/>
      <c r="AR23" s="57"/>
      <c r="AS23" s="55">
        <f t="shared" si="69"/>
        <v>207.50256569758071</v>
      </c>
      <c r="AT23" s="58">
        <f t="shared" si="45"/>
        <v>8715.1077592983893</v>
      </c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5">
        <f t="shared" si="53"/>
        <v>159.88351807853309</v>
      </c>
      <c r="BI23" s="22">
        <f t="shared" si="66"/>
        <v>6715.1077592983893</v>
      </c>
      <c r="BJ23" s="22"/>
      <c r="BK23" s="22"/>
      <c r="BL23" s="22"/>
      <c r="BM23" s="22"/>
      <c r="BN23" s="22">
        <f t="shared" si="9"/>
        <v>180.1248699271593</v>
      </c>
      <c r="BO23" s="22">
        <f t="shared" si="10"/>
        <v>170.90764962346407</v>
      </c>
      <c r="BP23" s="22">
        <f t="shared" si="11"/>
        <v>191.54949702789236</v>
      </c>
      <c r="BQ23" s="22"/>
      <c r="BR23" s="22">
        <f t="shared" si="13"/>
        <v>127.92924037460992</v>
      </c>
      <c r="BS23" s="22">
        <f t="shared" si="14"/>
        <v>124.0894901144641</v>
      </c>
      <c r="BT23" s="22">
        <f t="shared" si="15"/>
        <v>131.90315761659386</v>
      </c>
      <c r="BU23" s="22"/>
      <c r="BV23" s="22"/>
      <c r="BW23" s="22"/>
      <c r="BX23" s="22">
        <f t="shared" si="19"/>
        <v>79.448491155046881</v>
      </c>
      <c r="BY23" s="22">
        <f t="shared" si="20"/>
        <v>62.434963579604549</v>
      </c>
      <c r="BZ23" s="22">
        <f t="shared" si="21"/>
        <v>78.043704474505788</v>
      </c>
      <c r="CA23" s="22">
        <f t="shared" si="22"/>
        <v>20.603537981269501</v>
      </c>
      <c r="CB23" s="22">
        <f t="shared" si="23"/>
        <v>2.16</v>
      </c>
      <c r="CC23" s="22"/>
      <c r="CD23" s="22"/>
      <c r="CE23" s="22"/>
      <c r="CF23" s="22"/>
      <c r="CG23" s="22">
        <f t="shared" si="54"/>
        <v>146.25</v>
      </c>
      <c r="CH23" s="22">
        <f t="shared" si="55"/>
        <v>5345.4375</v>
      </c>
      <c r="CI23" s="22"/>
      <c r="CJ23" s="22"/>
      <c r="CK23" s="22"/>
      <c r="CL23" s="22"/>
      <c r="CM23" s="22"/>
      <c r="CN23" s="22"/>
      <c r="CO23" s="22">
        <f t="shared" si="29"/>
        <v>52.445369406867783</v>
      </c>
      <c r="CP23" s="22">
        <f t="shared" si="30"/>
        <v>0.97106619104240799</v>
      </c>
      <c r="CQ23" s="22">
        <f t="shared" si="31"/>
        <v>0.80922182586867597</v>
      </c>
      <c r="CR23" s="22"/>
      <c r="CU23" s="59">
        <f t="shared" si="60"/>
        <v>0</v>
      </c>
      <c r="CV23" s="59">
        <f t="shared" si="61"/>
        <v>242.69069719042673</v>
      </c>
      <c r="CW23" s="59">
        <f t="shared" si="62"/>
        <v>926.50390468418357</v>
      </c>
      <c r="CX23" s="59">
        <f t="shared" si="63"/>
        <v>54.22565742377887</v>
      </c>
      <c r="CY23" s="59">
        <f t="shared" si="64"/>
        <v>5491.6875</v>
      </c>
    </row>
    <row r="24" spans="1:103" ht="34.9" customHeight="1" x14ac:dyDescent="0.5">
      <c r="A24" s="42" t="s">
        <v>97</v>
      </c>
      <c r="B24" s="43">
        <v>45833</v>
      </c>
      <c r="C24" s="44">
        <f t="shared" si="52"/>
        <v>21.25</v>
      </c>
      <c r="D24" s="46">
        <f t="shared" ca="1" si="2"/>
        <v>102</v>
      </c>
      <c r="E24" s="46" t="s">
        <v>89</v>
      </c>
      <c r="F24" s="50" t="s">
        <v>98</v>
      </c>
      <c r="G24" s="48" t="s">
        <v>99</v>
      </c>
      <c r="H24" s="64">
        <v>95</v>
      </c>
      <c r="I24" s="50"/>
      <c r="J24" s="50"/>
      <c r="K24" s="50"/>
      <c r="L24" s="50"/>
      <c r="M24" s="50">
        <v>28</v>
      </c>
      <c r="N24" s="50"/>
      <c r="O24" s="50"/>
      <c r="P24" s="50"/>
      <c r="Q24" s="50">
        <v>35</v>
      </c>
      <c r="R24" s="52">
        <v>39</v>
      </c>
      <c r="S24" s="52"/>
      <c r="T24" s="52"/>
      <c r="U24" s="52"/>
      <c r="V24" s="52"/>
      <c r="W24" s="52"/>
      <c r="X24" s="53">
        <f t="shared" si="56"/>
        <v>7</v>
      </c>
      <c r="Y24" s="53">
        <f t="shared" si="67"/>
        <v>4</v>
      </c>
      <c r="Z24" s="53"/>
      <c r="AA24" s="53"/>
      <c r="AB24" s="50"/>
      <c r="AC24" s="53">
        <f t="shared" si="41"/>
        <v>11</v>
      </c>
      <c r="AD24" s="54">
        <f t="shared" si="68"/>
        <v>0.39285714285714285</v>
      </c>
      <c r="AE24" s="54"/>
      <c r="AF24" s="54"/>
      <c r="AG24" s="54"/>
      <c r="AH24" s="54"/>
      <c r="AI24" s="54"/>
      <c r="AJ24" s="54"/>
      <c r="AK24" s="55">
        <f t="shared" ca="1" si="7"/>
        <v>107.84313725490196</v>
      </c>
      <c r="AL24" s="56"/>
      <c r="AM24" s="56"/>
      <c r="AN24" s="56"/>
      <c r="AO24" s="56"/>
      <c r="AP24" s="56"/>
      <c r="AQ24" s="50"/>
      <c r="AR24" s="57"/>
      <c r="AS24" s="55">
        <f t="shared" si="69"/>
        <v>223.46430152047151</v>
      </c>
      <c r="AT24" s="58">
        <f t="shared" si="45"/>
        <v>8715.1077592983893</v>
      </c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5">
        <f t="shared" si="53"/>
        <v>172.18225023842024</v>
      </c>
      <c r="BI24" s="22">
        <f t="shared" si="66"/>
        <v>6715.1077592983893</v>
      </c>
      <c r="BJ24" s="22"/>
      <c r="BK24" s="22"/>
      <c r="BL24" s="22"/>
      <c r="BM24" s="22"/>
      <c r="BN24" s="22">
        <f t="shared" si="9"/>
        <v>180.1248699271593</v>
      </c>
      <c r="BO24" s="22">
        <f t="shared" si="10"/>
        <v>170.90764962346407</v>
      </c>
      <c r="BP24" s="22">
        <f t="shared" si="11"/>
        <v>191.54949702789236</v>
      </c>
      <c r="BQ24" s="22"/>
      <c r="BR24" s="22">
        <f t="shared" si="13"/>
        <v>127.92924037460992</v>
      </c>
      <c r="BS24" s="22">
        <f t="shared" si="14"/>
        <v>124.0894901144641</v>
      </c>
      <c r="BT24" s="22">
        <f t="shared" si="15"/>
        <v>131.90315761659386</v>
      </c>
      <c r="BU24" s="22"/>
      <c r="BV24" s="22"/>
      <c r="BW24" s="22"/>
      <c r="BX24" s="22">
        <f t="shared" si="19"/>
        <v>79.448491155046881</v>
      </c>
      <c r="BY24" s="22">
        <f t="shared" si="20"/>
        <v>62.434963579604549</v>
      </c>
      <c r="BZ24" s="22">
        <f t="shared" si="21"/>
        <v>78.043704474505788</v>
      </c>
      <c r="CA24" s="22">
        <f t="shared" si="22"/>
        <v>20.603537981269501</v>
      </c>
      <c r="CB24" s="22">
        <f t="shared" si="23"/>
        <v>2.16</v>
      </c>
      <c r="CC24" s="22"/>
      <c r="CD24" s="22"/>
      <c r="CE24" s="22"/>
      <c r="CF24" s="22"/>
      <c r="CG24" s="22">
        <f t="shared" si="54"/>
        <v>146.25</v>
      </c>
      <c r="CH24" s="22">
        <f t="shared" si="55"/>
        <v>5345.4375</v>
      </c>
      <c r="CI24" s="22"/>
      <c r="CJ24" s="22"/>
      <c r="CK24" s="22"/>
      <c r="CL24" s="22"/>
      <c r="CM24" s="22"/>
      <c r="CN24" s="22"/>
      <c r="CO24" s="22">
        <f t="shared" si="29"/>
        <v>52.445369406867783</v>
      </c>
      <c r="CP24" s="22">
        <f t="shared" si="30"/>
        <v>0.97106619104240799</v>
      </c>
      <c r="CQ24" s="22">
        <f t="shared" si="31"/>
        <v>0.80922182586867597</v>
      </c>
      <c r="CR24" s="22"/>
      <c r="CU24" s="59">
        <f t="shared" si="60"/>
        <v>0</v>
      </c>
      <c r="CV24" s="59">
        <f t="shared" si="61"/>
        <v>242.69069719042673</v>
      </c>
      <c r="CW24" s="59">
        <f t="shared" si="62"/>
        <v>926.50390468418357</v>
      </c>
      <c r="CX24" s="59">
        <f t="shared" si="63"/>
        <v>54.22565742377887</v>
      </c>
      <c r="CY24" s="59">
        <f t="shared" si="64"/>
        <v>5491.6875</v>
      </c>
    </row>
    <row r="25" spans="1:103" ht="34.9" customHeight="1" x14ac:dyDescent="0.5">
      <c r="A25" s="42" t="s">
        <v>97</v>
      </c>
      <c r="B25" s="43">
        <v>45833</v>
      </c>
      <c r="C25" s="44">
        <f t="shared" si="52"/>
        <v>21.25</v>
      </c>
      <c r="D25" s="46">
        <f t="shared" ca="1" si="2"/>
        <v>102</v>
      </c>
      <c r="E25" s="46" t="s">
        <v>89</v>
      </c>
      <c r="F25" s="50" t="s">
        <v>98</v>
      </c>
      <c r="G25" s="48" t="s">
        <v>99</v>
      </c>
      <c r="H25" s="64">
        <v>96</v>
      </c>
      <c r="I25" s="50"/>
      <c r="J25" s="50"/>
      <c r="K25" s="50"/>
      <c r="L25" s="50"/>
      <c r="M25" s="50">
        <v>28</v>
      </c>
      <c r="N25" s="50"/>
      <c r="O25" s="50"/>
      <c r="P25" s="50"/>
      <c r="Q25" s="50">
        <v>36</v>
      </c>
      <c r="R25" s="52">
        <v>42</v>
      </c>
      <c r="S25" s="52"/>
      <c r="T25" s="52"/>
      <c r="U25" s="52"/>
      <c r="V25" s="52"/>
      <c r="W25" s="52"/>
      <c r="X25" s="53">
        <f t="shared" si="56"/>
        <v>8</v>
      </c>
      <c r="Y25" s="53">
        <f t="shared" si="67"/>
        <v>6</v>
      </c>
      <c r="Z25" s="53"/>
      <c r="AA25" s="53"/>
      <c r="AB25" s="50"/>
      <c r="AC25" s="53">
        <f t="shared" si="41"/>
        <v>14</v>
      </c>
      <c r="AD25" s="54">
        <f t="shared" si="68"/>
        <v>0.5</v>
      </c>
      <c r="AE25" s="54"/>
      <c r="AF25" s="54"/>
      <c r="AG25" s="54"/>
      <c r="AH25" s="54"/>
      <c r="AI25" s="54"/>
      <c r="AJ25" s="54"/>
      <c r="AK25" s="55">
        <f t="shared" ca="1" si="7"/>
        <v>137.25490196078434</v>
      </c>
      <c r="AL25" s="56"/>
      <c r="AM25" s="56"/>
      <c r="AN25" s="56"/>
      <c r="AO25" s="56"/>
      <c r="AP25" s="56"/>
      <c r="AQ25" s="50"/>
      <c r="AR25" s="57"/>
      <c r="AS25" s="55">
        <f t="shared" si="69"/>
        <v>207.50256569758071</v>
      </c>
      <c r="AT25" s="58">
        <f t="shared" si="45"/>
        <v>8715.1077592983893</v>
      </c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5">
        <f t="shared" si="53"/>
        <v>159.88351807853309</v>
      </c>
      <c r="BI25" s="22">
        <f t="shared" si="66"/>
        <v>6715.1077592983893</v>
      </c>
      <c r="BJ25" s="22"/>
      <c r="BK25" s="22"/>
      <c r="BL25" s="22"/>
      <c r="BM25" s="22"/>
      <c r="BN25" s="22">
        <f t="shared" si="9"/>
        <v>180.1248699271593</v>
      </c>
      <c r="BO25" s="22">
        <f t="shared" si="10"/>
        <v>170.90764962346407</v>
      </c>
      <c r="BP25" s="22">
        <f t="shared" si="11"/>
        <v>191.54949702789236</v>
      </c>
      <c r="BQ25" s="22"/>
      <c r="BR25" s="22">
        <f t="shared" si="13"/>
        <v>127.92924037460992</v>
      </c>
      <c r="BS25" s="22">
        <f t="shared" si="14"/>
        <v>124.0894901144641</v>
      </c>
      <c r="BT25" s="22">
        <f t="shared" si="15"/>
        <v>131.90315761659386</v>
      </c>
      <c r="BU25" s="22"/>
      <c r="BV25" s="22"/>
      <c r="BW25" s="22"/>
      <c r="BX25" s="22">
        <f t="shared" si="19"/>
        <v>79.448491155046881</v>
      </c>
      <c r="BY25" s="22">
        <f t="shared" si="20"/>
        <v>62.434963579604549</v>
      </c>
      <c r="BZ25" s="22">
        <f t="shared" si="21"/>
        <v>78.043704474505788</v>
      </c>
      <c r="CA25" s="22">
        <f t="shared" si="22"/>
        <v>20.603537981269501</v>
      </c>
      <c r="CB25" s="22">
        <f t="shared" si="23"/>
        <v>2.16</v>
      </c>
      <c r="CC25" s="22"/>
      <c r="CD25" s="22"/>
      <c r="CE25" s="22"/>
      <c r="CF25" s="22"/>
      <c r="CG25" s="22">
        <f t="shared" si="54"/>
        <v>146.25</v>
      </c>
      <c r="CH25" s="22">
        <f t="shared" si="55"/>
        <v>5345.4375</v>
      </c>
      <c r="CI25" s="22"/>
      <c r="CJ25" s="22"/>
      <c r="CK25" s="22"/>
      <c r="CL25" s="22"/>
      <c r="CM25" s="22"/>
      <c r="CN25" s="22"/>
      <c r="CO25" s="22">
        <f t="shared" si="29"/>
        <v>52.445369406867783</v>
      </c>
      <c r="CP25" s="22">
        <f t="shared" si="30"/>
        <v>0.97106619104240799</v>
      </c>
      <c r="CQ25" s="22">
        <f t="shared" si="31"/>
        <v>0.80922182586867597</v>
      </c>
      <c r="CR25" s="22"/>
      <c r="CU25" s="59">
        <f t="shared" si="60"/>
        <v>0</v>
      </c>
      <c r="CV25" s="59">
        <f t="shared" si="61"/>
        <v>242.69069719042673</v>
      </c>
      <c r="CW25" s="59">
        <f t="shared" si="62"/>
        <v>926.50390468418357</v>
      </c>
      <c r="CX25" s="59">
        <f t="shared" si="63"/>
        <v>54.22565742377887</v>
      </c>
      <c r="CY25" s="59">
        <f t="shared" si="64"/>
        <v>5491.6875</v>
      </c>
    </row>
    <row r="26" spans="1:103" ht="34.9" customHeight="1" x14ac:dyDescent="0.5">
      <c r="A26" s="42" t="s">
        <v>97</v>
      </c>
      <c r="B26" s="43">
        <v>45833</v>
      </c>
      <c r="C26" s="44">
        <f t="shared" si="52"/>
        <v>21.25</v>
      </c>
      <c r="D26" s="46">
        <f t="shared" ca="1" si="2"/>
        <v>102</v>
      </c>
      <c r="E26" s="46" t="s">
        <v>89</v>
      </c>
      <c r="F26" s="50" t="s">
        <v>98</v>
      </c>
      <c r="G26" s="48" t="s">
        <v>99</v>
      </c>
      <c r="H26" s="64">
        <v>98</v>
      </c>
      <c r="I26" s="50"/>
      <c r="J26" s="50"/>
      <c r="K26" s="50"/>
      <c r="L26" s="50"/>
      <c r="M26" s="50">
        <v>28</v>
      </c>
      <c r="N26" s="50"/>
      <c r="O26" s="50"/>
      <c r="P26" s="50"/>
      <c r="Q26" s="50">
        <v>36</v>
      </c>
      <c r="R26" s="52">
        <v>40</v>
      </c>
      <c r="S26" s="52"/>
      <c r="T26" s="52"/>
      <c r="U26" s="52"/>
      <c r="V26" s="52"/>
      <c r="W26" s="52"/>
      <c r="X26" s="53">
        <f t="shared" si="56"/>
        <v>8</v>
      </c>
      <c r="Y26" s="53">
        <f t="shared" si="67"/>
        <v>4</v>
      </c>
      <c r="Z26" s="53"/>
      <c r="AA26" s="53"/>
      <c r="AB26" s="50"/>
      <c r="AC26" s="53">
        <f t="shared" si="41"/>
        <v>12</v>
      </c>
      <c r="AD26" s="54">
        <f t="shared" si="68"/>
        <v>0.42857142857142855</v>
      </c>
      <c r="AE26" s="54"/>
      <c r="AF26" s="54"/>
      <c r="AG26" s="54"/>
      <c r="AH26" s="54"/>
      <c r="AI26" s="54"/>
      <c r="AJ26" s="54"/>
      <c r="AK26" s="55">
        <f t="shared" ca="1" si="7"/>
        <v>117.64705882352941</v>
      </c>
      <c r="AL26" s="56"/>
      <c r="AM26" s="56"/>
      <c r="AN26" s="56"/>
      <c r="AO26" s="56"/>
      <c r="AP26" s="56"/>
      <c r="AQ26" s="50"/>
      <c r="AR26" s="57"/>
      <c r="AS26" s="55">
        <f t="shared" si="69"/>
        <v>217.87769398245973</v>
      </c>
      <c r="AT26" s="58">
        <f t="shared" si="45"/>
        <v>8715.1077592983893</v>
      </c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5">
        <f t="shared" si="53"/>
        <v>167.87769398245973</v>
      </c>
      <c r="BI26" s="22">
        <f t="shared" si="66"/>
        <v>6715.1077592983893</v>
      </c>
      <c r="BJ26" s="22"/>
      <c r="BK26" s="22"/>
      <c r="BL26" s="22"/>
      <c r="BM26" s="22"/>
      <c r="BN26" s="22">
        <f t="shared" si="9"/>
        <v>180.1248699271593</v>
      </c>
      <c r="BO26" s="22">
        <f t="shared" si="10"/>
        <v>170.90764962346407</v>
      </c>
      <c r="BP26" s="22">
        <f t="shared" si="11"/>
        <v>191.54949702789236</v>
      </c>
      <c r="BQ26" s="22"/>
      <c r="BR26" s="22">
        <f t="shared" si="13"/>
        <v>127.92924037460992</v>
      </c>
      <c r="BS26" s="22">
        <f t="shared" si="14"/>
        <v>124.0894901144641</v>
      </c>
      <c r="BT26" s="22">
        <f t="shared" si="15"/>
        <v>131.90315761659386</v>
      </c>
      <c r="BU26" s="22"/>
      <c r="BV26" s="22"/>
      <c r="BW26" s="22"/>
      <c r="BX26" s="22">
        <f t="shared" si="19"/>
        <v>79.448491155046881</v>
      </c>
      <c r="BY26" s="22">
        <f t="shared" si="20"/>
        <v>62.434963579604549</v>
      </c>
      <c r="BZ26" s="22">
        <f t="shared" si="21"/>
        <v>78.043704474505788</v>
      </c>
      <c r="CA26" s="22">
        <f t="shared" si="22"/>
        <v>20.603537981269501</v>
      </c>
      <c r="CB26" s="22">
        <f t="shared" si="23"/>
        <v>2.16</v>
      </c>
      <c r="CC26" s="22"/>
      <c r="CD26" s="22"/>
      <c r="CE26" s="22"/>
      <c r="CF26" s="22"/>
      <c r="CG26" s="22">
        <f t="shared" si="54"/>
        <v>146.25</v>
      </c>
      <c r="CH26" s="22">
        <f t="shared" si="55"/>
        <v>5345.4375</v>
      </c>
      <c r="CI26" s="22"/>
      <c r="CJ26" s="22"/>
      <c r="CK26" s="22"/>
      <c r="CL26" s="22"/>
      <c r="CM26" s="22"/>
      <c r="CN26" s="22"/>
      <c r="CO26" s="22">
        <f t="shared" si="29"/>
        <v>52.445369406867783</v>
      </c>
      <c r="CP26" s="22">
        <f t="shared" si="30"/>
        <v>0.97106619104240799</v>
      </c>
      <c r="CQ26" s="22">
        <f t="shared" si="31"/>
        <v>0.80922182586867597</v>
      </c>
      <c r="CR26" s="22"/>
      <c r="CU26" s="59">
        <f t="shared" si="60"/>
        <v>0</v>
      </c>
      <c r="CV26" s="59">
        <f t="shared" si="61"/>
        <v>242.69069719042673</v>
      </c>
      <c r="CW26" s="59">
        <f t="shared" si="62"/>
        <v>926.50390468418357</v>
      </c>
      <c r="CX26" s="59">
        <f t="shared" si="63"/>
        <v>54.22565742377887</v>
      </c>
      <c r="CY26" s="59">
        <f t="shared" si="64"/>
        <v>5491.6875</v>
      </c>
    </row>
    <row r="27" spans="1:103" ht="34.9" customHeight="1" x14ac:dyDescent="0.5">
      <c r="A27" s="42" t="s">
        <v>97</v>
      </c>
      <c r="B27" s="43">
        <v>45833</v>
      </c>
      <c r="C27" s="44">
        <f t="shared" si="52"/>
        <v>21.25</v>
      </c>
      <c r="D27" s="46">
        <f t="shared" ca="1" si="2"/>
        <v>102</v>
      </c>
      <c r="E27" s="46" t="s">
        <v>89</v>
      </c>
      <c r="F27" s="50" t="s">
        <v>98</v>
      </c>
      <c r="G27" s="48" t="s">
        <v>99</v>
      </c>
      <c r="H27" s="64">
        <v>99</v>
      </c>
      <c r="I27" s="50"/>
      <c r="J27" s="50"/>
      <c r="K27" s="50"/>
      <c r="L27" s="50"/>
      <c r="M27" s="50">
        <v>28</v>
      </c>
      <c r="N27" s="50"/>
      <c r="O27" s="50"/>
      <c r="P27" s="50"/>
      <c r="Q27" s="50">
        <v>40</v>
      </c>
      <c r="R27" s="52">
        <v>45</v>
      </c>
      <c r="S27" s="52"/>
      <c r="T27" s="52"/>
      <c r="U27" s="52"/>
      <c r="V27" s="52"/>
      <c r="W27" s="52"/>
      <c r="X27" s="53">
        <f t="shared" si="56"/>
        <v>12</v>
      </c>
      <c r="Y27" s="53">
        <f t="shared" si="67"/>
        <v>5</v>
      </c>
      <c r="Z27" s="53"/>
      <c r="AA27" s="53"/>
      <c r="AB27" s="50"/>
      <c r="AC27" s="53">
        <f t="shared" si="41"/>
        <v>17</v>
      </c>
      <c r="AD27" s="54">
        <f t="shared" si="68"/>
        <v>0.6071428571428571</v>
      </c>
      <c r="AE27" s="54"/>
      <c r="AF27" s="54"/>
      <c r="AG27" s="54"/>
      <c r="AH27" s="54"/>
      <c r="AI27" s="54"/>
      <c r="AJ27" s="54"/>
      <c r="AK27" s="55">
        <f t="shared" ca="1" si="7"/>
        <v>166.66666666666666</v>
      </c>
      <c r="AL27" s="56"/>
      <c r="AM27" s="56"/>
      <c r="AN27" s="56"/>
      <c r="AO27" s="56"/>
      <c r="AP27" s="56"/>
      <c r="AQ27" s="50"/>
      <c r="AR27" s="57"/>
      <c r="AS27" s="55">
        <f t="shared" si="69"/>
        <v>193.66906131774198</v>
      </c>
      <c r="AT27" s="58">
        <f t="shared" si="45"/>
        <v>8715.1077592983893</v>
      </c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5">
        <f t="shared" si="53"/>
        <v>149.22461687329755</v>
      </c>
      <c r="BI27" s="22">
        <f t="shared" si="66"/>
        <v>6715.1077592983893</v>
      </c>
      <c r="BJ27" s="22"/>
      <c r="BK27" s="22"/>
      <c r="BL27" s="22"/>
      <c r="BM27" s="22"/>
      <c r="BN27" s="22">
        <f t="shared" si="9"/>
        <v>180.1248699271593</v>
      </c>
      <c r="BO27" s="22">
        <f t="shared" si="10"/>
        <v>170.90764962346407</v>
      </c>
      <c r="BP27" s="22">
        <f t="shared" si="11"/>
        <v>191.54949702789236</v>
      </c>
      <c r="BQ27" s="22"/>
      <c r="BR27" s="22">
        <f t="shared" si="13"/>
        <v>127.92924037460992</v>
      </c>
      <c r="BS27" s="22">
        <f t="shared" si="14"/>
        <v>124.0894901144641</v>
      </c>
      <c r="BT27" s="22">
        <f t="shared" si="15"/>
        <v>131.90315761659386</v>
      </c>
      <c r="BU27" s="22"/>
      <c r="BV27" s="22"/>
      <c r="BW27" s="22"/>
      <c r="BX27" s="22">
        <f t="shared" si="19"/>
        <v>79.448491155046881</v>
      </c>
      <c r="BY27" s="22">
        <f t="shared" si="20"/>
        <v>62.434963579604549</v>
      </c>
      <c r="BZ27" s="22">
        <f t="shared" si="21"/>
        <v>78.043704474505788</v>
      </c>
      <c r="CA27" s="22">
        <f t="shared" si="22"/>
        <v>20.603537981269501</v>
      </c>
      <c r="CB27" s="22">
        <f t="shared" si="23"/>
        <v>2.16</v>
      </c>
      <c r="CC27" s="22"/>
      <c r="CD27" s="22"/>
      <c r="CE27" s="22"/>
      <c r="CF27" s="22"/>
      <c r="CG27" s="22">
        <f t="shared" si="54"/>
        <v>146.25</v>
      </c>
      <c r="CH27" s="22">
        <f t="shared" si="55"/>
        <v>5345.4375</v>
      </c>
      <c r="CI27" s="22"/>
      <c r="CJ27" s="22"/>
      <c r="CK27" s="22"/>
      <c r="CL27" s="22"/>
      <c r="CM27" s="22"/>
      <c r="CN27" s="22"/>
      <c r="CO27" s="22">
        <f t="shared" si="29"/>
        <v>52.445369406867783</v>
      </c>
      <c r="CP27" s="22">
        <f t="shared" si="30"/>
        <v>0.97106619104240799</v>
      </c>
      <c r="CQ27" s="22">
        <f t="shared" si="31"/>
        <v>0.80922182586867597</v>
      </c>
      <c r="CR27" s="22"/>
      <c r="CU27" s="59">
        <f t="shared" si="60"/>
        <v>0</v>
      </c>
      <c r="CV27" s="59">
        <f t="shared" si="61"/>
        <v>242.69069719042673</v>
      </c>
      <c r="CW27" s="59">
        <f t="shared" si="62"/>
        <v>926.50390468418357</v>
      </c>
      <c r="CX27" s="59">
        <f t="shared" si="63"/>
        <v>54.22565742377887</v>
      </c>
      <c r="CY27" s="59">
        <f t="shared" si="64"/>
        <v>5491.6875</v>
      </c>
    </row>
    <row r="28" spans="1:103" ht="34.9" customHeight="1" x14ac:dyDescent="0.5">
      <c r="A28" s="42" t="s">
        <v>97</v>
      </c>
      <c r="B28" s="43">
        <v>45833</v>
      </c>
      <c r="C28" s="44">
        <f t="shared" si="52"/>
        <v>21.25</v>
      </c>
      <c r="D28" s="46">
        <f t="shared" ca="1" si="2"/>
        <v>102</v>
      </c>
      <c r="E28" s="46" t="s">
        <v>89</v>
      </c>
      <c r="F28" s="50" t="s">
        <v>98</v>
      </c>
      <c r="G28" s="48" t="s">
        <v>99</v>
      </c>
      <c r="H28" s="64">
        <v>100</v>
      </c>
      <c r="I28" s="50"/>
      <c r="J28" s="50"/>
      <c r="K28" s="50"/>
      <c r="L28" s="50"/>
      <c r="M28" s="50">
        <v>26</v>
      </c>
      <c r="N28" s="50"/>
      <c r="O28" s="50"/>
      <c r="P28" s="50"/>
      <c r="Q28" s="50">
        <v>33</v>
      </c>
      <c r="R28" s="52">
        <v>39</v>
      </c>
      <c r="S28" s="52"/>
      <c r="T28" s="52"/>
      <c r="U28" s="52"/>
      <c r="V28" s="52"/>
      <c r="W28" s="52"/>
      <c r="X28" s="53">
        <f t="shared" si="56"/>
        <v>7</v>
      </c>
      <c r="Y28" s="53">
        <f t="shared" si="67"/>
        <v>6</v>
      </c>
      <c r="Z28" s="53"/>
      <c r="AA28" s="53"/>
      <c r="AB28" s="50"/>
      <c r="AC28" s="53">
        <f t="shared" si="41"/>
        <v>13</v>
      </c>
      <c r="AD28" s="54">
        <f t="shared" si="68"/>
        <v>0.5</v>
      </c>
      <c r="AE28" s="54"/>
      <c r="AF28" s="54"/>
      <c r="AG28" s="54"/>
      <c r="AH28" s="54"/>
      <c r="AI28" s="54"/>
      <c r="AJ28" s="54"/>
      <c r="AK28" s="55">
        <f t="shared" ca="1" si="7"/>
        <v>127.45098039215685</v>
      </c>
      <c r="AL28" s="56"/>
      <c r="AM28" s="56"/>
      <c r="AN28" s="56"/>
      <c r="AO28" s="56"/>
      <c r="AP28" s="56"/>
      <c r="AQ28" s="50"/>
      <c r="AR28" s="57"/>
      <c r="AS28" s="55">
        <f t="shared" si="69"/>
        <v>223.4089169050869</v>
      </c>
      <c r="AT28" s="58">
        <f t="shared" si="45"/>
        <v>8712.9477592983894</v>
      </c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5">
        <f t="shared" si="53"/>
        <v>172.12686562303563</v>
      </c>
      <c r="BI28" s="22">
        <f t="shared" si="66"/>
        <v>6712.9477592983894</v>
      </c>
      <c r="BJ28" s="22"/>
      <c r="BK28" s="22"/>
      <c r="BL28" s="22"/>
      <c r="BM28" s="22"/>
      <c r="BN28" s="22">
        <f t="shared" si="9"/>
        <v>180.1248699271593</v>
      </c>
      <c r="BO28" s="22">
        <f t="shared" si="10"/>
        <v>170.90764962346407</v>
      </c>
      <c r="BP28" s="22">
        <f t="shared" si="11"/>
        <v>191.54949702789236</v>
      </c>
      <c r="BQ28" s="22"/>
      <c r="BR28" s="22">
        <f t="shared" si="13"/>
        <v>127.92924037460992</v>
      </c>
      <c r="BS28" s="22">
        <f t="shared" si="14"/>
        <v>124.0894901144641</v>
      </c>
      <c r="BT28" s="22">
        <f t="shared" si="15"/>
        <v>131.90315761659386</v>
      </c>
      <c r="BU28" s="22"/>
      <c r="BV28" s="22"/>
      <c r="BW28" s="22"/>
      <c r="BX28" s="22">
        <f t="shared" si="19"/>
        <v>79.448491155046881</v>
      </c>
      <c r="BY28" s="22">
        <f t="shared" si="20"/>
        <v>62.434963579604549</v>
      </c>
      <c r="BZ28" s="22">
        <f t="shared" si="21"/>
        <v>78.043704474505788</v>
      </c>
      <c r="CA28" s="22">
        <f t="shared" si="22"/>
        <v>20.603537981269501</v>
      </c>
      <c r="CB28" s="22"/>
      <c r="CC28" s="22"/>
      <c r="CD28" s="22"/>
      <c r="CE28" s="22"/>
      <c r="CF28" s="22"/>
      <c r="CG28" s="22">
        <f t="shared" si="54"/>
        <v>146.25</v>
      </c>
      <c r="CH28" s="22">
        <f t="shared" si="55"/>
        <v>5345.4375</v>
      </c>
      <c r="CI28" s="22"/>
      <c r="CJ28" s="22"/>
      <c r="CK28" s="22"/>
      <c r="CL28" s="22"/>
      <c r="CM28" s="22"/>
      <c r="CN28" s="22"/>
      <c r="CO28" s="22">
        <f t="shared" si="29"/>
        <v>52.445369406867783</v>
      </c>
      <c r="CP28" s="22">
        <f t="shared" si="30"/>
        <v>0.97106619104240799</v>
      </c>
      <c r="CQ28" s="22">
        <f t="shared" si="31"/>
        <v>0.80922182586867597</v>
      </c>
      <c r="CR28" s="22"/>
      <c r="CU28" s="59">
        <f t="shared" si="60"/>
        <v>0</v>
      </c>
      <c r="CV28" s="59">
        <f t="shared" si="61"/>
        <v>240.53069719042674</v>
      </c>
      <c r="CW28" s="59">
        <f t="shared" si="62"/>
        <v>926.50390468418357</v>
      </c>
      <c r="CX28" s="59">
        <f t="shared" si="63"/>
        <v>54.22565742377887</v>
      </c>
      <c r="CY28" s="59">
        <f t="shared" si="64"/>
        <v>5491.6875</v>
      </c>
    </row>
    <row r="29" spans="1:103" ht="34.9" customHeight="1" x14ac:dyDescent="0.5">
      <c r="A29" s="42" t="s">
        <v>97</v>
      </c>
      <c r="B29" s="43">
        <v>45833</v>
      </c>
      <c r="C29" s="44">
        <f t="shared" si="52"/>
        <v>21.25</v>
      </c>
      <c r="D29" s="46">
        <f t="shared" ca="1" si="2"/>
        <v>102</v>
      </c>
      <c r="E29" s="46" t="s">
        <v>89</v>
      </c>
      <c r="F29" s="50" t="s">
        <v>98</v>
      </c>
      <c r="G29" s="48" t="s">
        <v>99</v>
      </c>
      <c r="H29" s="64">
        <v>101</v>
      </c>
      <c r="I29" s="50"/>
      <c r="J29" s="50"/>
      <c r="K29" s="50"/>
      <c r="L29" s="50"/>
      <c r="M29" s="50">
        <v>31</v>
      </c>
      <c r="N29" s="50"/>
      <c r="O29" s="50"/>
      <c r="P29" s="50"/>
      <c r="Q29" s="50">
        <v>37</v>
      </c>
      <c r="R29" s="52">
        <v>44</v>
      </c>
      <c r="S29" s="52"/>
      <c r="T29" s="52"/>
      <c r="U29" s="52"/>
      <c r="V29" s="52"/>
      <c r="W29" s="52"/>
      <c r="X29" s="53">
        <f t="shared" si="56"/>
        <v>6</v>
      </c>
      <c r="Y29" s="53">
        <f t="shared" si="67"/>
        <v>7</v>
      </c>
      <c r="Z29" s="53"/>
      <c r="AA29" s="53"/>
      <c r="AB29" s="50"/>
      <c r="AC29" s="53">
        <f>SUM(X29:AB29)</f>
        <v>13</v>
      </c>
      <c r="AD29" s="54">
        <f t="shared" si="68"/>
        <v>0.41935483870967744</v>
      </c>
      <c r="AE29" s="54"/>
      <c r="AF29" s="54"/>
      <c r="AG29" s="54"/>
      <c r="AH29" s="54"/>
      <c r="AI29" s="54"/>
      <c r="AJ29" s="54"/>
      <c r="AK29" s="55">
        <f t="shared" ca="1" si="7"/>
        <v>127.45098039215685</v>
      </c>
      <c r="AL29" s="56"/>
      <c r="AM29" s="56"/>
      <c r="AN29" s="56"/>
      <c r="AO29" s="56"/>
      <c r="AP29" s="56"/>
      <c r="AQ29" s="50"/>
      <c r="AR29" s="57"/>
      <c r="AS29" s="55">
        <f t="shared" si="69"/>
        <v>198.0215399840543</v>
      </c>
      <c r="AT29" s="58">
        <f t="shared" si="45"/>
        <v>8712.9477592983894</v>
      </c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5">
        <f t="shared" si="53"/>
        <v>152.56699452950886</v>
      </c>
      <c r="BI29" s="22">
        <f t="shared" si="66"/>
        <v>6712.9477592983894</v>
      </c>
      <c r="BJ29" s="22"/>
      <c r="BK29" s="22"/>
      <c r="BL29" s="22"/>
      <c r="BM29" s="22"/>
      <c r="BN29" s="22">
        <f t="shared" si="9"/>
        <v>180.1248699271593</v>
      </c>
      <c r="BO29" s="22">
        <f t="shared" si="10"/>
        <v>170.90764962346407</v>
      </c>
      <c r="BP29" s="22">
        <f t="shared" si="11"/>
        <v>191.54949702789236</v>
      </c>
      <c r="BQ29" s="22"/>
      <c r="BR29" s="22">
        <f t="shared" si="13"/>
        <v>127.92924037460992</v>
      </c>
      <c r="BS29" s="22">
        <f t="shared" si="14"/>
        <v>124.0894901144641</v>
      </c>
      <c r="BT29" s="22">
        <f t="shared" si="15"/>
        <v>131.90315761659386</v>
      </c>
      <c r="BU29" s="22"/>
      <c r="BV29" s="22"/>
      <c r="BW29" s="22"/>
      <c r="BX29" s="22">
        <f t="shared" si="19"/>
        <v>79.448491155046881</v>
      </c>
      <c r="BY29" s="22">
        <f t="shared" si="20"/>
        <v>62.434963579604549</v>
      </c>
      <c r="BZ29" s="22">
        <f t="shared" si="21"/>
        <v>78.043704474505788</v>
      </c>
      <c r="CA29" s="22">
        <f t="shared" si="22"/>
        <v>20.603537981269501</v>
      </c>
      <c r="CB29" s="22"/>
      <c r="CC29" s="22"/>
      <c r="CD29" s="22"/>
      <c r="CE29" s="22"/>
      <c r="CF29" s="22"/>
      <c r="CG29" s="22">
        <f t="shared" si="54"/>
        <v>146.25</v>
      </c>
      <c r="CH29" s="22">
        <f t="shared" si="55"/>
        <v>5345.4375</v>
      </c>
      <c r="CI29" s="22"/>
      <c r="CJ29" s="22"/>
      <c r="CK29" s="22"/>
      <c r="CL29" s="22"/>
      <c r="CM29" s="22"/>
      <c r="CN29" s="22"/>
      <c r="CO29" s="22">
        <f t="shared" si="29"/>
        <v>52.445369406867783</v>
      </c>
      <c r="CP29" s="22">
        <f t="shared" si="30"/>
        <v>0.97106619104240799</v>
      </c>
      <c r="CQ29" s="22">
        <f t="shared" si="31"/>
        <v>0.80922182586867597</v>
      </c>
      <c r="CR29" s="22"/>
      <c r="CU29" s="59">
        <f t="shared" si="60"/>
        <v>0</v>
      </c>
      <c r="CV29" s="59">
        <f t="shared" si="61"/>
        <v>240.53069719042674</v>
      </c>
      <c r="CW29" s="59">
        <f t="shared" si="62"/>
        <v>926.50390468418357</v>
      </c>
      <c r="CX29" s="59">
        <f t="shared" si="63"/>
        <v>54.22565742377887</v>
      </c>
      <c r="CY29" s="59">
        <f t="shared" si="64"/>
        <v>5491.6875</v>
      </c>
    </row>
    <row r="30" spans="1:103" ht="34.9" customHeight="1" x14ac:dyDescent="0.5">
      <c r="A30" s="42" t="s">
        <v>97</v>
      </c>
      <c r="B30" s="43">
        <v>45833</v>
      </c>
      <c r="C30" s="44">
        <f t="shared" si="52"/>
        <v>21.25</v>
      </c>
      <c r="D30" s="46">
        <f t="shared" ca="1" si="2"/>
        <v>102</v>
      </c>
      <c r="E30" s="46" t="s">
        <v>89</v>
      </c>
      <c r="F30" s="50" t="s">
        <v>98</v>
      </c>
      <c r="G30" s="48" t="s">
        <v>99</v>
      </c>
      <c r="H30" s="64">
        <v>102</v>
      </c>
      <c r="I30" s="50"/>
      <c r="J30" s="50"/>
      <c r="K30" s="50"/>
      <c r="L30" s="50"/>
      <c r="M30" s="50">
        <v>29</v>
      </c>
      <c r="N30" s="50"/>
      <c r="O30" s="50"/>
      <c r="P30" s="50"/>
      <c r="Q30" s="50">
        <v>35</v>
      </c>
      <c r="R30" s="52">
        <v>40</v>
      </c>
      <c r="S30" s="52"/>
      <c r="T30" s="52"/>
      <c r="U30" s="52"/>
      <c r="V30" s="52"/>
      <c r="W30" s="52"/>
      <c r="X30" s="53">
        <f t="shared" si="56"/>
        <v>6</v>
      </c>
      <c r="Y30" s="53">
        <f t="shared" si="67"/>
        <v>5</v>
      </c>
      <c r="Z30" s="53"/>
      <c r="AA30" s="53"/>
      <c r="AB30" s="50"/>
      <c r="AC30" s="53">
        <f t="shared" si="41"/>
        <v>11</v>
      </c>
      <c r="AD30" s="54">
        <f t="shared" si="68"/>
        <v>0.37931034482758619</v>
      </c>
      <c r="AE30" s="54"/>
      <c r="AF30" s="54"/>
      <c r="AG30" s="54"/>
      <c r="AH30" s="54"/>
      <c r="AI30" s="54"/>
      <c r="AJ30" s="54"/>
      <c r="AK30" s="55">
        <f t="shared" ca="1" si="7"/>
        <v>107.84313725490196</v>
      </c>
      <c r="AL30" s="56"/>
      <c r="AM30" s="56"/>
      <c r="AN30" s="56"/>
      <c r="AO30" s="56"/>
      <c r="AP30" s="56"/>
      <c r="AQ30" s="50"/>
      <c r="AR30" s="57"/>
      <c r="AS30" s="55">
        <f t="shared" si="69"/>
        <v>217.82369398245973</v>
      </c>
      <c r="AT30" s="58">
        <f t="shared" si="45"/>
        <v>8712.9477592983894</v>
      </c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5">
        <f t="shared" si="53"/>
        <v>167.82369398245973</v>
      </c>
      <c r="BI30" s="22">
        <f t="shared" si="66"/>
        <v>6712.9477592983894</v>
      </c>
      <c r="BJ30" s="22"/>
      <c r="BK30" s="22"/>
      <c r="BL30" s="22"/>
      <c r="BM30" s="22"/>
      <c r="BN30" s="22">
        <f t="shared" si="9"/>
        <v>180.1248699271593</v>
      </c>
      <c r="BO30" s="22">
        <f t="shared" si="10"/>
        <v>170.90764962346407</v>
      </c>
      <c r="BP30" s="22">
        <f t="shared" si="11"/>
        <v>191.54949702789236</v>
      </c>
      <c r="BQ30" s="22"/>
      <c r="BR30" s="22">
        <f t="shared" si="13"/>
        <v>127.92924037460992</v>
      </c>
      <c r="BS30" s="22">
        <f t="shared" si="14"/>
        <v>124.0894901144641</v>
      </c>
      <c r="BT30" s="22">
        <f t="shared" si="15"/>
        <v>131.90315761659386</v>
      </c>
      <c r="BU30" s="22"/>
      <c r="BV30" s="22"/>
      <c r="BW30" s="22"/>
      <c r="BX30" s="22">
        <f t="shared" si="19"/>
        <v>79.448491155046881</v>
      </c>
      <c r="BY30" s="22">
        <f t="shared" si="20"/>
        <v>62.434963579604549</v>
      </c>
      <c r="BZ30" s="22">
        <f t="shared" si="21"/>
        <v>78.043704474505788</v>
      </c>
      <c r="CA30" s="22">
        <f t="shared" si="22"/>
        <v>20.603537981269501</v>
      </c>
      <c r="CB30" s="22"/>
      <c r="CC30" s="22"/>
      <c r="CD30" s="22"/>
      <c r="CE30" s="22"/>
      <c r="CF30" s="22"/>
      <c r="CG30" s="22">
        <f t="shared" si="54"/>
        <v>146.25</v>
      </c>
      <c r="CH30" s="22">
        <f t="shared" si="55"/>
        <v>5345.4375</v>
      </c>
      <c r="CI30" s="22"/>
      <c r="CJ30" s="22"/>
      <c r="CK30" s="22"/>
      <c r="CL30" s="22"/>
      <c r="CM30" s="22"/>
      <c r="CN30" s="22"/>
      <c r="CO30" s="22">
        <f t="shared" si="29"/>
        <v>52.445369406867783</v>
      </c>
      <c r="CP30" s="22">
        <f t="shared" si="30"/>
        <v>0.97106619104240799</v>
      </c>
      <c r="CQ30" s="22">
        <f t="shared" si="31"/>
        <v>0.80922182586867597</v>
      </c>
      <c r="CR30" s="22"/>
      <c r="CU30" s="59">
        <f t="shared" si="60"/>
        <v>0</v>
      </c>
      <c r="CV30" s="59">
        <f t="shared" si="61"/>
        <v>240.53069719042674</v>
      </c>
      <c r="CW30" s="59">
        <f t="shared" si="62"/>
        <v>926.50390468418357</v>
      </c>
      <c r="CX30" s="59">
        <f t="shared" si="63"/>
        <v>54.22565742377887</v>
      </c>
      <c r="CY30" s="59">
        <f t="shared" si="64"/>
        <v>5491.6875</v>
      </c>
    </row>
    <row r="31" spans="1:103" ht="34.9" customHeight="1" x14ac:dyDescent="0.5">
      <c r="A31" s="42" t="s">
        <v>97</v>
      </c>
      <c r="B31" s="43">
        <v>45833</v>
      </c>
      <c r="C31" s="44">
        <f t="shared" si="52"/>
        <v>21.25</v>
      </c>
      <c r="D31" s="46">
        <f t="shared" ca="1" si="2"/>
        <v>102</v>
      </c>
      <c r="E31" s="46" t="s">
        <v>89</v>
      </c>
      <c r="F31" s="50" t="s">
        <v>98</v>
      </c>
      <c r="G31" s="48" t="s">
        <v>99</v>
      </c>
      <c r="H31" s="64">
        <v>104</v>
      </c>
      <c r="I31" s="50"/>
      <c r="J31" s="50"/>
      <c r="K31" s="50"/>
      <c r="L31" s="50"/>
      <c r="M31" s="50">
        <v>32</v>
      </c>
      <c r="N31" s="50"/>
      <c r="O31" s="50"/>
      <c r="P31" s="50"/>
      <c r="Q31" s="50">
        <v>34</v>
      </c>
      <c r="R31" s="52">
        <v>47</v>
      </c>
      <c r="S31" s="52"/>
      <c r="T31" s="52"/>
      <c r="U31" s="52"/>
      <c r="V31" s="52"/>
      <c r="W31" s="52"/>
      <c r="X31" s="53">
        <f t="shared" si="56"/>
        <v>2</v>
      </c>
      <c r="Y31" s="53">
        <f t="shared" si="67"/>
        <v>13</v>
      </c>
      <c r="Z31" s="53"/>
      <c r="AA31" s="53"/>
      <c r="AB31" s="50"/>
      <c r="AC31" s="53">
        <f t="shared" si="41"/>
        <v>15</v>
      </c>
      <c r="AD31" s="54">
        <f t="shared" si="68"/>
        <v>0.46875</v>
      </c>
      <c r="AE31" s="54"/>
      <c r="AF31" s="54"/>
      <c r="AG31" s="54"/>
      <c r="AH31" s="54"/>
      <c r="AI31" s="54"/>
      <c r="AJ31" s="54"/>
      <c r="AK31" s="55">
        <f t="shared" ca="1" si="7"/>
        <v>147.05882352941177</v>
      </c>
      <c r="AL31" s="56"/>
      <c r="AM31" s="56"/>
      <c r="AN31" s="56"/>
      <c r="AO31" s="56"/>
      <c r="AP31" s="56"/>
      <c r="AQ31" s="50"/>
      <c r="AR31" s="57"/>
      <c r="AS31" s="55">
        <f t="shared" si="69"/>
        <v>185.38186721911467</v>
      </c>
      <c r="AT31" s="58">
        <f t="shared" si="45"/>
        <v>8712.9477592983894</v>
      </c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5">
        <f t="shared" si="53"/>
        <v>142.82867572975297</v>
      </c>
      <c r="BI31" s="22">
        <f t="shared" si="66"/>
        <v>6712.9477592983894</v>
      </c>
      <c r="BJ31" s="22"/>
      <c r="BK31" s="22"/>
      <c r="BL31" s="22"/>
      <c r="BM31" s="22"/>
      <c r="BN31" s="22">
        <f t="shared" si="9"/>
        <v>180.1248699271593</v>
      </c>
      <c r="BO31" s="22">
        <f t="shared" si="10"/>
        <v>170.90764962346407</v>
      </c>
      <c r="BP31" s="22">
        <f t="shared" si="11"/>
        <v>191.54949702789236</v>
      </c>
      <c r="BQ31" s="22"/>
      <c r="BR31" s="22">
        <f t="shared" si="13"/>
        <v>127.92924037460992</v>
      </c>
      <c r="BS31" s="22">
        <f t="shared" si="14"/>
        <v>124.0894901144641</v>
      </c>
      <c r="BT31" s="22">
        <f t="shared" si="15"/>
        <v>131.90315761659386</v>
      </c>
      <c r="BU31" s="22"/>
      <c r="BV31" s="22"/>
      <c r="BW31" s="22"/>
      <c r="BX31" s="22">
        <f t="shared" si="19"/>
        <v>79.448491155046881</v>
      </c>
      <c r="BY31" s="22">
        <f t="shared" si="20"/>
        <v>62.434963579604549</v>
      </c>
      <c r="BZ31" s="22">
        <f t="shared" si="21"/>
        <v>78.043704474505788</v>
      </c>
      <c r="CA31" s="22">
        <f t="shared" si="22"/>
        <v>20.603537981269501</v>
      </c>
      <c r="CB31" s="22"/>
      <c r="CC31" s="22"/>
      <c r="CD31" s="22"/>
      <c r="CE31" s="22"/>
      <c r="CF31" s="22"/>
      <c r="CG31" s="22">
        <f t="shared" si="54"/>
        <v>146.25</v>
      </c>
      <c r="CH31" s="22">
        <f t="shared" si="55"/>
        <v>5345.4375</v>
      </c>
      <c r="CI31" s="22"/>
      <c r="CJ31" s="22"/>
      <c r="CK31" s="22"/>
      <c r="CL31" s="22"/>
      <c r="CM31" s="22"/>
      <c r="CN31" s="22"/>
      <c r="CO31" s="22">
        <f t="shared" si="29"/>
        <v>52.445369406867783</v>
      </c>
      <c r="CP31" s="22">
        <f t="shared" si="30"/>
        <v>0.97106619104240799</v>
      </c>
      <c r="CQ31" s="22">
        <f t="shared" si="31"/>
        <v>0.80922182586867597</v>
      </c>
      <c r="CR31" s="22"/>
      <c r="CU31" s="59">
        <f t="shared" si="60"/>
        <v>0</v>
      </c>
      <c r="CV31" s="59">
        <f t="shared" si="61"/>
        <v>240.53069719042674</v>
      </c>
      <c r="CW31" s="59">
        <f t="shared" si="62"/>
        <v>926.50390468418357</v>
      </c>
      <c r="CX31" s="59">
        <f t="shared" si="63"/>
        <v>54.22565742377887</v>
      </c>
      <c r="CY31" s="59">
        <f t="shared" si="64"/>
        <v>5491.6875</v>
      </c>
    </row>
    <row r="32" spans="1:103" ht="34.9" customHeight="1" x14ac:dyDescent="0.5">
      <c r="A32" s="42" t="s">
        <v>97</v>
      </c>
      <c r="B32" s="43">
        <v>45833</v>
      </c>
      <c r="C32" s="44">
        <f t="shared" si="52"/>
        <v>21.25</v>
      </c>
      <c r="D32" s="46">
        <f t="shared" ca="1" si="2"/>
        <v>102</v>
      </c>
      <c r="E32" s="46" t="s">
        <v>89</v>
      </c>
      <c r="F32" s="50" t="s">
        <v>98</v>
      </c>
      <c r="G32" s="48" t="s">
        <v>99</v>
      </c>
      <c r="H32" s="64">
        <v>105</v>
      </c>
      <c r="I32" s="50"/>
      <c r="J32" s="50"/>
      <c r="K32" s="50"/>
      <c r="L32" s="50"/>
      <c r="M32" s="50">
        <v>30</v>
      </c>
      <c r="N32" s="50"/>
      <c r="O32" s="50"/>
      <c r="P32" s="50"/>
      <c r="Q32" s="50">
        <v>35</v>
      </c>
      <c r="R32" s="52">
        <v>41</v>
      </c>
      <c r="S32" s="52"/>
      <c r="T32" s="52"/>
      <c r="U32" s="52"/>
      <c r="V32" s="52"/>
      <c r="W32" s="52"/>
      <c r="X32" s="53">
        <f t="shared" si="56"/>
        <v>5</v>
      </c>
      <c r="Y32" s="53">
        <f t="shared" si="67"/>
        <v>6</v>
      </c>
      <c r="Z32" s="53"/>
      <c r="AA32" s="53"/>
      <c r="AB32" s="50"/>
      <c r="AC32" s="53">
        <f t="shared" si="41"/>
        <v>11</v>
      </c>
      <c r="AD32" s="54">
        <f t="shared" si="68"/>
        <v>0.36666666666666664</v>
      </c>
      <c r="AE32" s="54"/>
      <c r="AF32" s="54"/>
      <c r="AG32" s="54"/>
      <c r="AH32" s="54"/>
      <c r="AI32" s="54"/>
      <c r="AJ32" s="54"/>
      <c r="AK32" s="55">
        <f t="shared" ca="1" si="7"/>
        <v>107.84313725490196</v>
      </c>
      <c r="AL32" s="56"/>
      <c r="AM32" s="56"/>
      <c r="AN32" s="56"/>
      <c r="AO32" s="56"/>
      <c r="AP32" s="56"/>
      <c r="AQ32" s="50"/>
      <c r="AR32" s="57"/>
      <c r="AS32" s="55">
        <f t="shared" si="69"/>
        <v>212.51092095849731</v>
      </c>
      <c r="AT32" s="58">
        <f t="shared" si="45"/>
        <v>8712.9477592983894</v>
      </c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5">
        <f t="shared" si="53"/>
        <v>163.73043315361926</v>
      </c>
      <c r="BI32" s="22">
        <f t="shared" si="66"/>
        <v>6712.9477592983894</v>
      </c>
      <c r="BJ32" s="22"/>
      <c r="BK32" s="22"/>
      <c r="BL32" s="22"/>
      <c r="BM32" s="22"/>
      <c r="BN32" s="22">
        <f t="shared" si="9"/>
        <v>180.1248699271593</v>
      </c>
      <c r="BO32" s="22">
        <f t="shared" si="10"/>
        <v>170.90764962346407</v>
      </c>
      <c r="BP32" s="22">
        <f t="shared" si="11"/>
        <v>191.54949702789236</v>
      </c>
      <c r="BQ32" s="22"/>
      <c r="BR32" s="22">
        <f t="shared" si="13"/>
        <v>127.92924037460992</v>
      </c>
      <c r="BS32" s="22">
        <f t="shared" si="14"/>
        <v>124.0894901144641</v>
      </c>
      <c r="BT32" s="22">
        <f t="shared" si="15"/>
        <v>131.90315761659386</v>
      </c>
      <c r="BU32" s="22"/>
      <c r="BV32" s="22"/>
      <c r="BW32" s="22"/>
      <c r="BX32" s="22">
        <f t="shared" si="19"/>
        <v>79.448491155046881</v>
      </c>
      <c r="BY32" s="22">
        <f t="shared" si="20"/>
        <v>62.434963579604549</v>
      </c>
      <c r="BZ32" s="22">
        <f t="shared" si="21"/>
        <v>78.043704474505788</v>
      </c>
      <c r="CA32" s="22">
        <f t="shared" si="22"/>
        <v>20.603537981269501</v>
      </c>
      <c r="CB32" s="22"/>
      <c r="CC32" s="22"/>
      <c r="CD32" s="22"/>
      <c r="CE32" s="22"/>
      <c r="CF32" s="22"/>
      <c r="CG32" s="22">
        <f t="shared" si="54"/>
        <v>146.25</v>
      </c>
      <c r="CH32" s="22">
        <f t="shared" si="55"/>
        <v>5345.4375</v>
      </c>
      <c r="CI32" s="22"/>
      <c r="CJ32" s="22"/>
      <c r="CK32" s="22"/>
      <c r="CL32" s="22"/>
      <c r="CM32" s="22"/>
      <c r="CN32" s="22"/>
      <c r="CO32" s="22">
        <f t="shared" si="29"/>
        <v>52.445369406867783</v>
      </c>
      <c r="CP32" s="22">
        <f t="shared" si="30"/>
        <v>0.97106619104240799</v>
      </c>
      <c r="CQ32" s="22">
        <f t="shared" si="31"/>
        <v>0.80922182586867597</v>
      </c>
      <c r="CR32" s="22"/>
      <c r="CU32" s="59">
        <f t="shared" si="60"/>
        <v>0</v>
      </c>
      <c r="CV32" s="59">
        <f t="shared" si="61"/>
        <v>240.53069719042674</v>
      </c>
      <c r="CW32" s="59">
        <f t="shared" si="62"/>
        <v>926.50390468418357</v>
      </c>
      <c r="CX32" s="59">
        <f t="shared" si="63"/>
        <v>54.22565742377887</v>
      </c>
      <c r="CY32" s="59">
        <f t="shared" si="64"/>
        <v>5491.6875</v>
      </c>
    </row>
    <row r="33" spans="1:103" ht="34.9" customHeight="1" x14ac:dyDescent="0.5">
      <c r="A33" s="42" t="s">
        <v>97</v>
      </c>
      <c r="B33" s="43">
        <v>45833</v>
      </c>
      <c r="C33" s="44">
        <f t="shared" si="52"/>
        <v>21.25</v>
      </c>
      <c r="D33" s="46">
        <f t="shared" ca="1" si="2"/>
        <v>102</v>
      </c>
      <c r="E33" s="46" t="s">
        <v>89</v>
      </c>
      <c r="F33" s="50" t="s">
        <v>98</v>
      </c>
      <c r="G33" s="48" t="s">
        <v>99</v>
      </c>
      <c r="H33" s="64">
        <v>106</v>
      </c>
      <c r="I33" s="50"/>
      <c r="J33" s="50"/>
      <c r="K33" s="50"/>
      <c r="L33" s="50"/>
      <c r="M33" s="50">
        <v>33</v>
      </c>
      <c r="N33" s="50"/>
      <c r="O33" s="50"/>
      <c r="P33" s="50"/>
      <c r="Q33" s="50">
        <v>39</v>
      </c>
      <c r="R33" s="52">
        <v>44</v>
      </c>
      <c r="S33" s="52"/>
      <c r="T33" s="52"/>
      <c r="U33" s="52"/>
      <c r="V33" s="52"/>
      <c r="W33" s="52"/>
      <c r="X33" s="53">
        <f t="shared" si="56"/>
        <v>6</v>
      </c>
      <c r="Y33" s="53">
        <f t="shared" si="67"/>
        <v>5</v>
      </c>
      <c r="Z33" s="53"/>
      <c r="AA33" s="53"/>
      <c r="AB33" s="50"/>
      <c r="AC33" s="53">
        <f t="shared" si="41"/>
        <v>11</v>
      </c>
      <c r="AD33" s="54">
        <f t="shared" si="68"/>
        <v>0.33333333333333331</v>
      </c>
      <c r="AE33" s="54"/>
      <c r="AF33" s="54"/>
      <c r="AG33" s="54"/>
      <c r="AH33" s="54"/>
      <c r="AI33" s="54"/>
      <c r="AJ33" s="54"/>
      <c r="AK33" s="55">
        <f t="shared" ca="1" si="7"/>
        <v>107.84313725490196</v>
      </c>
      <c r="AL33" s="56"/>
      <c r="AM33" s="56"/>
      <c r="AN33" s="56"/>
      <c r="AO33" s="56"/>
      <c r="AP33" s="56"/>
      <c r="AQ33" s="50"/>
      <c r="AR33" s="57"/>
      <c r="AS33" s="55">
        <f t="shared" si="69"/>
        <v>198.0215399840543</v>
      </c>
      <c r="AT33" s="58">
        <f t="shared" si="45"/>
        <v>8712.9477592983894</v>
      </c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5">
        <f t="shared" si="53"/>
        <v>152.56699452950886</v>
      </c>
      <c r="BI33" s="22">
        <f t="shared" si="66"/>
        <v>6712.9477592983894</v>
      </c>
      <c r="BJ33" s="22"/>
      <c r="BK33" s="22"/>
      <c r="BL33" s="22"/>
      <c r="BM33" s="22"/>
      <c r="BN33" s="22">
        <f t="shared" si="9"/>
        <v>180.1248699271593</v>
      </c>
      <c r="BO33" s="22">
        <f t="shared" si="10"/>
        <v>170.90764962346407</v>
      </c>
      <c r="BP33" s="22">
        <f t="shared" si="11"/>
        <v>191.54949702789236</v>
      </c>
      <c r="BQ33" s="22"/>
      <c r="BR33" s="22">
        <f t="shared" si="13"/>
        <v>127.92924037460992</v>
      </c>
      <c r="BS33" s="22">
        <f t="shared" si="14"/>
        <v>124.0894901144641</v>
      </c>
      <c r="BT33" s="22">
        <f t="shared" si="15"/>
        <v>131.90315761659386</v>
      </c>
      <c r="BU33" s="22"/>
      <c r="BV33" s="22"/>
      <c r="BW33" s="22"/>
      <c r="BX33" s="22">
        <f t="shared" si="19"/>
        <v>79.448491155046881</v>
      </c>
      <c r="BY33" s="22">
        <f t="shared" si="20"/>
        <v>62.434963579604549</v>
      </c>
      <c r="BZ33" s="22">
        <f t="shared" si="21"/>
        <v>78.043704474505788</v>
      </c>
      <c r="CA33" s="22">
        <f t="shared" si="22"/>
        <v>20.603537981269501</v>
      </c>
      <c r="CB33" s="22"/>
      <c r="CC33" s="22"/>
      <c r="CD33" s="22"/>
      <c r="CE33" s="22"/>
      <c r="CF33" s="22"/>
      <c r="CG33" s="22">
        <f t="shared" si="54"/>
        <v>146.25</v>
      </c>
      <c r="CH33" s="22">
        <f t="shared" si="55"/>
        <v>5345.4375</v>
      </c>
      <c r="CI33" s="22"/>
      <c r="CJ33" s="22"/>
      <c r="CK33" s="22"/>
      <c r="CL33" s="22"/>
      <c r="CM33" s="22"/>
      <c r="CN33" s="22"/>
      <c r="CO33" s="22">
        <f t="shared" si="29"/>
        <v>52.445369406867783</v>
      </c>
      <c r="CP33" s="22">
        <f t="shared" si="30"/>
        <v>0.97106619104240799</v>
      </c>
      <c r="CQ33" s="22">
        <f t="shared" si="31"/>
        <v>0.80922182586867597</v>
      </c>
      <c r="CR33" s="22"/>
      <c r="CU33" s="59">
        <f t="shared" si="60"/>
        <v>0</v>
      </c>
      <c r="CV33" s="59">
        <f t="shared" si="61"/>
        <v>240.53069719042674</v>
      </c>
      <c r="CW33" s="59">
        <f t="shared" si="62"/>
        <v>926.50390468418357</v>
      </c>
      <c r="CX33" s="59">
        <f t="shared" si="63"/>
        <v>54.22565742377887</v>
      </c>
      <c r="CY33" s="59">
        <f t="shared" si="64"/>
        <v>5491.6875</v>
      </c>
    </row>
    <row r="34" spans="1:103" ht="34.9" customHeight="1" x14ac:dyDescent="0.5">
      <c r="A34" s="42" t="s">
        <v>97</v>
      </c>
      <c r="B34" s="43">
        <v>45833</v>
      </c>
      <c r="C34" s="44">
        <f t="shared" si="52"/>
        <v>21.25</v>
      </c>
      <c r="D34" s="46">
        <f t="shared" ca="1" si="2"/>
        <v>102</v>
      </c>
      <c r="E34" s="46" t="s">
        <v>89</v>
      </c>
      <c r="F34" s="50" t="s">
        <v>98</v>
      </c>
      <c r="G34" s="48" t="s">
        <v>99</v>
      </c>
      <c r="H34" s="64">
        <v>107</v>
      </c>
      <c r="I34" s="50"/>
      <c r="J34" s="50"/>
      <c r="K34" s="50"/>
      <c r="L34" s="50"/>
      <c r="M34" s="50">
        <v>32</v>
      </c>
      <c r="N34" s="50"/>
      <c r="O34" s="50"/>
      <c r="P34" s="50"/>
      <c r="Q34" s="50">
        <v>39</v>
      </c>
      <c r="R34" s="52">
        <v>45</v>
      </c>
      <c r="S34" s="52"/>
      <c r="T34" s="52"/>
      <c r="U34" s="52"/>
      <c r="V34" s="52"/>
      <c r="W34" s="52"/>
      <c r="X34" s="53">
        <f t="shared" si="56"/>
        <v>7</v>
      </c>
      <c r="Y34" s="53">
        <f t="shared" si="67"/>
        <v>6</v>
      </c>
      <c r="Z34" s="53"/>
      <c r="AA34" s="53"/>
      <c r="AB34" s="50"/>
      <c r="AC34" s="53">
        <f t="shared" si="41"/>
        <v>13</v>
      </c>
      <c r="AD34" s="54">
        <f t="shared" si="68"/>
        <v>0.40625</v>
      </c>
      <c r="AE34" s="54"/>
      <c r="AF34" s="54"/>
      <c r="AG34" s="54"/>
      <c r="AH34" s="54"/>
      <c r="AI34" s="54"/>
      <c r="AJ34" s="54"/>
      <c r="AK34" s="55">
        <f t="shared" ca="1" si="7"/>
        <v>127.45098039215685</v>
      </c>
      <c r="AL34" s="56"/>
      <c r="AM34" s="56"/>
      <c r="AN34" s="56"/>
      <c r="AO34" s="56"/>
      <c r="AP34" s="56"/>
      <c r="AQ34" s="50"/>
      <c r="AR34" s="57"/>
      <c r="AS34" s="55">
        <f t="shared" si="69"/>
        <v>193.62106131774198</v>
      </c>
      <c r="AT34" s="58">
        <f t="shared" si="45"/>
        <v>8712.9477592983894</v>
      </c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5">
        <f t="shared" si="53"/>
        <v>149.17661687329755</v>
      </c>
      <c r="BI34" s="22">
        <f t="shared" si="66"/>
        <v>6712.9477592983894</v>
      </c>
      <c r="BJ34" s="22"/>
      <c r="BK34" s="22"/>
      <c r="BL34" s="22"/>
      <c r="BM34" s="22"/>
      <c r="BN34" s="22">
        <f t="shared" si="9"/>
        <v>180.1248699271593</v>
      </c>
      <c r="BO34" s="22">
        <f t="shared" si="10"/>
        <v>170.90764962346407</v>
      </c>
      <c r="BP34" s="22">
        <f t="shared" si="11"/>
        <v>191.54949702789236</v>
      </c>
      <c r="BQ34" s="22"/>
      <c r="BR34" s="22">
        <f t="shared" si="13"/>
        <v>127.92924037460992</v>
      </c>
      <c r="BS34" s="22">
        <f t="shared" si="14"/>
        <v>124.0894901144641</v>
      </c>
      <c r="BT34" s="22">
        <f t="shared" si="15"/>
        <v>131.90315761659386</v>
      </c>
      <c r="BU34" s="22"/>
      <c r="BV34" s="22"/>
      <c r="BW34" s="22"/>
      <c r="BX34" s="22">
        <f t="shared" si="19"/>
        <v>79.448491155046881</v>
      </c>
      <c r="BY34" s="22">
        <f t="shared" si="20"/>
        <v>62.434963579604549</v>
      </c>
      <c r="BZ34" s="22">
        <f t="shared" si="21"/>
        <v>78.043704474505788</v>
      </c>
      <c r="CA34" s="22">
        <f t="shared" si="22"/>
        <v>20.603537981269501</v>
      </c>
      <c r="CB34" s="22"/>
      <c r="CC34" s="22"/>
      <c r="CD34" s="22"/>
      <c r="CE34" s="22"/>
      <c r="CF34" s="22"/>
      <c r="CG34" s="22">
        <f t="shared" si="54"/>
        <v>146.25</v>
      </c>
      <c r="CH34" s="22">
        <f t="shared" si="55"/>
        <v>5345.4375</v>
      </c>
      <c r="CI34" s="22"/>
      <c r="CJ34" s="22"/>
      <c r="CK34" s="22"/>
      <c r="CL34" s="22"/>
      <c r="CM34" s="22"/>
      <c r="CN34" s="22"/>
      <c r="CO34" s="22">
        <f t="shared" si="29"/>
        <v>52.445369406867783</v>
      </c>
      <c r="CP34" s="22">
        <f t="shared" si="30"/>
        <v>0.97106619104240799</v>
      </c>
      <c r="CQ34" s="22">
        <f t="shared" si="31"/>
        <v>0.80922182586867597</v>
      </c>
      <c r="CR34" s="22"/>
      <c r="CU34" s="59">
        <f t="shared" si="60"/>
        <v>0</v>
      </c>
      <c r="CV34" s="59">
        <f t="shared" si="61"/>
        <v>240.53069719042674</v>
      </c>
      <c r="CW34" s="59">
        <f t="shared" si="62"/>
        <v>926.50390468418357</v>
      </c>
      <c r="CX34" s="59">
        <f t="shared" si="63"/>
        <v>54.22565742377887</v>
      </c>
      <c r="CY34" s="59">
        <f t="shared" si="64"/>
        <v>5491.6875</v>
      </c>
    </row>
    <row r="35" spans="1:103" ht="34.9" customHeight="1" x14ac:dyDescent="0.5">
      <c r="A35" s="42" t="s">
        <v>97</v>
      </c>
      <c r="B35" s="43">
        <v>45833</v>
      </c>
      <c r="C35" s="44">
        <f t="shared" si="52"/>
        <v>21.25</v>
      </c>
      <c r="D35" s="46">
        <f t="shared" ca="1" si="2"/>
        <v>102</v>
      </c>
      <c r="E35" s="46" t="s">
        <v>89</v>
      </c>
      <c r="F35" s="50" t="s">
        <v>98</v>
      </c>
      <c r="G35" s="48" t="s">
        <v>99</v>
      </c>
      <c r="H35" s="64">
        <v>108</v>
      </c>
      <c r="I35" s="50"/>
      <c r="J35" s="50"/>
      <c r="K35" s="50"/>
      <c r="L35" s="50"/>
      <c r="M35" s="50">
        <v>31</v>
      </c>
      <c r="N35" s="50"/>
      <c r="O35" s="50"/>
      <c r="P35" s="50"/>
      <c r="Q35" s="50">
        <v>40</v>
      </c>
      <c r="R35" s="52">
        <v>46</v>
      </c>
      <c r="S35" s="52"/>
      <c r="T35" s="52"/>
      <c r="U35" s="52"/>
      <c r="V35" s="52"/>
      <c r="W35" s="52"/>
      <c r="X35" s="53">
        <f t="shared" si="56"/>
        <v>9</v>
      </c>
      <c r="Y35" s="53">
        <f t="shared" si="67"/>
        <v>6</v>
      </c>
      <c r="Z35" s="53"/>
      <c r="AA35" s="53"/>
      <c r="AB35" s="50"/>
      <c r="AC35" s="53">
        <f t="shared" si="41"/>
        <v>15</v>
      </c>
      <c r="AD35" s="54">
        <f t="shared" si="68"/>
        <v>0.4838709677419355</v>
      </c>
      <c r="AE35" s="54"/>
      <c r="AF35" s="54"/>
      <c r="AG35" s="54"/>
      <c r="AH35" s="54"/>
      <c r="AI35" s="54"/>
      <c r="AJ35" s="54"/>
      <c r="AK35" s="55">
        <f t="shared" ca="1" si="7"/>
        <v>147.05882352941177</v>
      </c>
      <c r="AL35" s="56"/>
      <c r="AM35" s="56"/>
      <c r="AN35" s="56"/>
      <c r="AO35" s="56"/>
      <c r="AP35" s="56"/>
      <c r="AQ35" s="50"/>
      <c r="AR35" s="57"/>
      <c r="AS35" s="55">
        <f t="shared" si="69"/>
        <v>189.41190781083455</v>
      </c>
      <c r="AT35" s="58">
        <f t="shared" si="45"/>
        <v>8712.9477592983894</v>
      </c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5">
        <f t="shared" si="53"/>
        <v>145.93364694126933</v>
      </c>
      <c r="BI35" s="22">
        <f t="shared" si="66"/>
        <v>6712.9477592983894</v>
      </c>
      <c r="BJ35" s="22"/>
      <c r="BK35" s="22"/>
      <c r="BL35" s="22"/>
      <c r="BM35" s="22"/>
      <c r="BN35" s="22">
        <f t="shared" si="9"/>
        <v>180.1248699271593</v>
      </c>
      <c r="BO35" s="22">
        <f t="shared" si="10"/>
        <v>170.90764962346407</v>
      </c>
      <c r="BP35" s="22">
        <f t="shared" si="11"/>
        <v>191.54949702789236</v>
      </c>
      <c r="BQ35" s="22"/>
      <c r="BR35" s="22">
        <f t="shared" si="13"/>
        <v>127.92924037460992</v>
      </c>
      <c r="BS35" s="22">
        <f t="shared" si="14"/>
        <v>124.0894901144641</v>
      </c>
      <c r="BT35" s="22">
        <f t="shared" si="15"/>
        <v>131.90315761659386</v>
      </c>
      <c r="BU35" s="22"/>
      <c r="BV35" s="22"/>
      <c r="BW35" s="22"/>
      <c r="BX35" s="22">
        <f t="shared" si="19"/>
        <v>79.448491155046881</v>
      </c>
      <c r="BY35" s="22">
        <f t="shared" si="20"/>
        <v>62.434963579604549</v>
      </c>
      <c r="BZ35" s="22">
        <f t="shared" si="21"/>
        <v>78.043704474505788</v>
      </c>
      <c r="CA35" s="22">
        <f t="shared" si="22"/>
        <v>20.603537981269501</v>
      </c>
      <c r="CB35" s="22"/>
      <c r="CC35" s="22"/>
      <c r="CD35" s="22"/>
      <c r="CE35" s="22"/>
      <c r="CF35" s="22"/>
      <c r="CG35" s="22">
        <f t="shared" si="54"/>
        <v>146.25</v>
      </c>
      <c r="CH35" s="22">
        <f t="shared" si="55"/>
        <v>5345.4375</v>
      </c>
      <c r="CI35" s="22"/>
      <c r="CJ35" s="22"/>
      <c r="CK35" s="22"/>
      <c r="CL35" s="22"/>
      <c r="CM35" s="22"/>
      <c r="CN35" s="22"/>
      <c r="CO35" s="22">
        <f t="shared" si="29"/>
        <v>52.445369406867783</v>
      </c>
      <c r="CP35" s="22">
        <f t="shared" si="30"/>
        <v>0.97106619104240799</v>
      </c>
      <c r="CQ35" s="22">
        <f t="shared" si="31"/>
        <v>0.80922182586867597</v>
      </c>
      <c r="CR35" s="22"/>
      <c r="CU35" s="59">
        <f t="shared" si="60"/>
        <v>0</v>
      </c>
      <c r="CV35" s="59">
        <f t="shared" si="61"/>
        <v>240.53069719042674</v>
      </c>
      <c r="CW35" s="59">
        <f t="shared" si="62"/>
        <v>926.50390468418357</v>
      </c>
      <c r="CX35" s="59">
        <f t="shared" si="63"/>
        <v>54.22565742377887</v>
      </c>
      <c r="CY35" s="59">
        <f t="shared" si="64"/>
        <v>5491.6875</v>
      </c>
    </row>
    <row r="36" spans="1:103" ht="34.9" customHeight="1" x14ac:dyDescent="0.5">
      <c r="A36" s="42" t="s">
        <v>97</v>
      </c>
      <c r="B36" s="43">
        <v>45833</v>
      </c>
      <c r="C36" s="44">
        <f t="shared" si="52"/>
        <v>21.25</v>
      </c>
      <c r="D36" s="46">
        <f t="shared" ref="D36:D67" ca="1" si="70">TODAY()-B36</f>
        <v>102</v>
      </c>
      <c r="E36" s="46" t="s">
        <v>89</v>
      </c>
      <c r="F36" s="50" t="s">
        <v>98</v>
      </c>
      <c r="G36" s="48" t="s">
        <v>99</v>
      </c>
      <c r="H36" s="64">
        <v>109</v>
      </c>
      <c r="I36" s="50"/>
      <c r="J36" s="50"/>
      <c r="K36" s="50"/>
      <c r="L36" s="50"/>
      <c r="M36" s="50">
        <v>29</v>
      </c>
      <c r="N36" s="50"/>
      <c r="O36" s="50"/>
      <c r="P36" s="50"/>
      <c r="Q36" s="50">
        <v>34</v>
      </c>
      <c r="R36" s="52">
        <v>38</v>
      </c>
      <c r="S36" s="52"/>
      <c r="T36" s="52"/>
      <c r="U36" s="52"/>
      <c r="V36" s="52"/>
      <c r="W36" s="52"/>
      <c r="X36" s="53">
        <f t="shared" si="56"/>
        <v>5</v>
      </c>
      <c r="Y36" s="53">
        <f t="shared" si="67"/>
        <v>4</v>
      </c>
      <c r="Z36" s="53"/>
      <c r="AA36" s="53"/>
      <c r="AB36" s="50"/>
      <c r="AC36" s="53">
        <f t="shared" si="41"/>
        <v>9</v>
      </c>
      <c r="AD36" s="54">
        <f t="shared" si="68"/>
        <v>0.31034482758620691</v>
      </c>
      <c r="AE36" s="54"/>
      <c r="AF36" s="54"/>
      <c r="AG36" s="54"/>
      <c r="AH36" s="54"/>
      <c r="AI36" s="54"/>
      <c r="AJ36" s="54"/>
      <c r="AK36" s="55">
        <f t="shared" ca="1" si="7"/>
        <v>88.235294117647058</v>
      </c>
      <c r="AL36" s="56"/>
      <c r="AM36" s="56"/>
      <c r="AN36" s="56"/>
      <c r="AO36" s="56"/>
      <c r="AP36" s="56"/>
      <c r="AQ36" s="50"/>
      <c r="AR36" s="57"/>
      <c r="AS36" s="55">
        <f t="shared" si="69"/>
        <v>229.28809892890499</v>
      </c>
      <c r="AT36" s="58">
        <f t="shared" si="45"/>
        <v>8712.9477592983894</v>
      </c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5">
        <f t="shared" si="53"/>
        <v>176.65651998153658</v>
      </c>
      <c r="BI36" s="22">
        <f t="shared" si="66"/>
        <v>6712.9477592983894</v>
      </c>
      <c r="BJ36" s="22"/>
      <c r="BK36" s="22"/>
      <c r="BL36" s="22"/>
      <c r="BM36" s="22"/>
      <c r="BN36" s="22">
        <f t="shared" si="9"/>
        <v>180.1248699271593</v>
      </c>
      <c r="BO36" s="22">
        <f t="shared" si="10"/>
        <v>170.90764962346407</v>
      </c>
      <c r="BP36" s="22">
        <f t="shared" si="11"/>
        <v>191.54949702789236</v>
      </c>
      <c r="BQ36" s="22"/>
      <c r="BR36" s="22">
        <f t="shared" si="13"/>
        <v>127.92924037460992</v>
      </c>
      <c r="BS36" s="22">
        <f t="shared" si="14"/>
        <v>124.0894901144641</v>
      </c>
      <c r="BT36" s="22">
        <f t="shared" si="15"/>
        <v>131.90315761659386</v>
      </c>
      <c r="BU36" s="22"/>
      <c r="BV36" s="22"/>
      <c r="BW36" s="22"/>
      <c r="BX36" s="22">
        <f t="shared" si="19"/>
        <v>79.448491155046881</v>
      </c>
      <c r="BY36" s="22">
        <f t="shared" si="20"/>
        <v>62.434963579604549</v>
      </c>
      <c r="BZ36" s="22">
        <f t="shared" si="21"/>
        <v>78.043704474505788</v>
      </c>
      <c r="CA36" s="22">
        <f t="shared" si="22"/>
        <v>20.603537981269501</v>
      </c>
      <c r="CB36" s="22"/>
      <c r="CC36" s="22"/>
      <c r="CD36" s="22"/>
      <c r="CE36" s="22"/>
      <c r="CF36" s="22"/>
      <c r="CG36" s="22">
        <f t="shared" si="54"/>
        <v>146.25</v>
      </c>
      <c r="CH36" s="22">
        <f t="shared" si="55"/>
        <v>5345.4375</v>
      </c>
      <c r="CI36" s="22"/>
      <c r="CJ36" s="22"/>
      <c r="CK36" s="22"/>
      <c r="CL36" s="22"/>
      <c r="CM36" s="22"/>
      <c r="CN36" s="22"/>
      <c r="CO36" s="22">
        <f t="shared" si="29"/>
        <v>52.445369406867783</v>
      </c>
      <c r="CP36" s="22">
        <f t="shared" si="30"/>
        <v>0.97106619104240799</v>
      </c>
      <c r="CQ36" s="22">
        <f t="shared" si="31"/>
        <v>0.80922182586867597</v>
      </c>
      <c r="CR36" s="22"/>
      <c r="CU36" s="59">
        <f t="shared" si="60"/>
        <v>0</v>
      </c>
      <c r="CV36" s="59">
        <f t="shared" si="61"/>
        <v>240.53069719042674</v>
      </c>
      <c r="CW36" s="59">
        <f t="shared" si="62"/>
        <v>926.50390468418357</v>
      </c>
      <c r="CX36" s="59">
        <f t="shared" si="63"/>
        <v>54.22565742377887</v>
      </c>
      <c r="CY36" s="59">
        <f t="shared" si="64"/>
        <v>5491.6875</v>
      </c>
    </row>
    <row r="37" spans="1:103" ht="34.9" customHeight="1" x14ac:dyDescent="0.5">
      <c r="A37" s="42" t="s">
        <v>97</v>
      </c>
      <c r="B37" s="43">
        <v>45833</v>
      </c>
      <c r="C37" s="44">
        <f t="shared" si="52"/>
        <v>21.25</v>
      </c>
      <c r="D37" s="46">
        <f t="shared" ca="1" si="70"/>
        <v>102</v>
      </c>
      <c r="E37" s="46" t="s">
        <v>89</v>
      </c>
      <c r="F37" s="50" t="s">
        <v>98</v>
      </c>
      <c r="G37" s="48" t="s">
        <v>99</v>
      </c>
      <c r="H37" s="64">
        <v>110</v>
      </c>
      <c r="I37" s="50"/>
      <c r="J37" s="50"/>
      <c r="K37" s="50"/>
      <c r="L37" s="50"/>
      <c r="M37" s="50">
        <v>32</v>
      </c>
      <c r="N37" s="50"/>
      <c r="O37" s="50"/>
      <c r="P37" s="50"/>
      <c r="Q37" s="50">
        <v>38</v>
      </c>
      <c r="R37" s="52">
        <v>38</v>
      </c>
      <c r="S37" s="52"/>
      <c r="T37" s="52"/>
      <c r="U37" s="52"/>
      <c r="V37" s="52"/>
      <c r="W37" s="52"/>
      <c r="X37" s="53">
        <f t="shared" si="56"/>
        <v>6</v>
      </c>
      <c r="Y37" s="53">
        <f t="shared" si="67"/>
        <v>0</v>
      </c>
      <c r="Z37" s="53"/>
      <c r="AA37" s="53"/>
      <c r="AB37" s="50"/>
      <c r="AC37" s="53">
        <f t="shared" si="41"/>
        <v>6</v>
      </c>
      <c r="AD37" s="54">
        <f t="shared" si="68"/>
        <v>0.1875</v>
      </c>
      <c r="AE37" s="54"/>
      <c r="AF37" s="54"/>
      <c r="AG37" s="54"/>
      <c r="AH37" s="54"/>
      <c r="AI37" s="54"/>
      <c r="AJ37" s="54"/>
      <c r="AK37" s="55">
        <f t="shared" ca="1" si="7"/>
        <v>58.823529411764703</v>
      </c>
      <c r="AL37" s="56"/>
      <c r="AM37" s="56"/>
      <c r="AN37" s="56"/>
      <c r="AO37" s="56"/>
      <c r="AP37" s="56"/>
      <c r="AQ37" s="50"/>
      <c r="AR37" s="57"/>
      <c r="AS37" s="55">
        <f t="shared" si="69"/>
        <v>229.28809892890499</v>
      </c>
      <c r="AT37" s="58">
        <f t="shared" si="45"/>
        <v>8712.9477592983894</v>
      </c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5">
        <f t="shared" si="53"/>
        <v>176.65651998153658</v>
      </c>
      <c r="BI37" s="22">
        <f t="shared" si="66"/>
        <v>6712.9477592983894</v>
      </c>
      <c r="BJ37" s="22"/>
      <c r="BK37" s="22"/>
      <c r="BL37" s="22"/>
      <c r="BM37" s="22"/>
      <c r="BN37" s="22">
        <f t="shared" si="9"/>
        <v>180.1248699271593</v>
      </c>
      <c r="BO37" s="22">
        <f t="shared" si="10"/>
        <v>170.90764962346407</v>
      </c>
      <c r="BP37" s="22">
        <f t="shared" si="11"/>
        <v>191.54949702789236</v>
      </c>
      <c r="BQ37" s="22"/>
      <c r="BR37" s="22">
        <f t="shared" si="13"/>
        <v>127.92924037460992</v>
      </c>
      <c r="BS37" s="22">
        <f t="shared" si="14"/>
        <v>124.0894901144641</v>
      </c>
      <c r="BT37" s="22">
        <f t="shared" si="15"/>
        <v>131.90315761659386</v>
      </c>
      <c r="BU37" s="22"/>
      <c r="BV37" s="22"/>
      <c r="BW37" s="22"/>
      <c r="BX37" s="22">
        <f t="shared" si="19"/>
        <v>79.448491155046881</v>
      </c>
      <c r="BY37" s="22">
        <f t="shared" si="20"/>
        <v>62.434963579604549</v>
      </c>
      <c r="BZ37" s="22">
        <f t="shared" si="21"/>
        <v>78.043704474505788</v>
      </c>
      <c r="CA37" s="22">
        <f t="shared" si="22"/>
        <v>20.603537981269501</v>
      </c>
      <c r="CB37" s="22"/>
      <c r="CC37" s="22"/>
      <c r="CD37" s="22"/>
      <c r="CE37" s="22"/>
      <c r="CF37" s="22"/>
      <c r="CG37" s="22">
        <f t="shared" si="54"/>
        <v>146.25</v>
      </c>
      <c r="CH37" s="22">
        <f t="shared" si="55"/>
        <v>5345.4375</v>
      </c>
      <c r="CI37" s="22"/>
      <c r="CJ37" s="22"/>
      <c r="CK37" s="22"/>
      <c r="CL37" s="22"/>
      <c r="CM37" s="22"/>
      <c r="CN37" s="22"/>
      <c r="CO37" s="22">
        <f t="shared" si="29"/>
        <v>52.445369406867783</v>
      </c>
      <c r="CP37" s="22">
        <f t="shared" si="30"/>
        <v>0.97106619104240799</v>
      </c>
      <c r="CQ37" s="22">
        <f t="shared" si="31"/>
        <v>0.80922182586867597</v>
      </c>
      <c r="CR37" s="22"/>
      <c r="CU37" s="59">
        <f t="shared" si="60"/>
        <v>0</v>
      </c>
      <c r="CV37" s="59">
        <f t="shared" si="61"/>
        <v>240.53069719042674</v>
      </c>
      <c r="CW37" s="59">
        <f t="shared" si="62"/>
        <v>926.50390468418357</v>
      </c>
      <c r="CX37" s="59">
        <f t="shared" si="63"/>
        <v>54.22565742377887</v>
      </c>
      <c r="CY37" s="59">
        <f t="shared" si="64"/>
        <v>5491.6875</v>
      </c>
    </row>
    <row r="38" spans="1:103" ht="34.9" customHeight="1" x14ac:dyDescent="0.5">
      <c r="A38" s="42" t="s">
        <v>97</v>
      </c>
      <c r="B38" s="43">
        <v>45833</v>
      </c>
      <c r="C38" s="44">
        <f t="shared" si="52"/>
        <v>21.25</v>
      </c>
      <c r="D38" s="46">
        <f t="shared" ca="1" si="70"/>
        <v>102</v>
      </c>
      <c r="E38" s="46" t="s">
        <v>89</v>
      </c>
      <c r="F38" s="50" t="s">
        <v>98</v>
      </c>
      <c r="G38" s="48" t="s">
        <v>99</v>
      </c>
      <c r="H38" s="64">
        <v>111</v>
      </c>
      <c r="I38" s="50"/>
      <c r="J38" s="50"/>
      <c r="K38" s="50"/>
      <c r="L38" s="50"/>
      <c r="M38" s="50">
        <v>32</v>
      </c>
      <c r="N38" s="50"/>
      <c r="O38" s="50"/>
      <c r="P38" s="50"/>
      <c r="Q38" s="50">
        <v>35</v>
      </c>
      <c r="R38" s="52">
        <v>41</v>
      </c>
      <c r="S38" s="52"/>
      <c r="T38" s="52"/>
      <c r="U38" s="52"/>
      <c r="V38" s="52"/>
      <c r="W38" s="52"/>
      <c r="X38" s="53">
        <f t="shared" si="56"/>
        <v>3</v>
      </c>
      <c r="Y38" s="53">
        <f t="shared" si="67"/>
        <v>6</v>
      </c>
      <c r="Z38" s="53"/>
      <c r="AA38" s="53"/>
      <c r="AB38" s="50"/>
      <c r="AC38" s="53">
        <f t="shared" si="41"/>
        <v>9</v>
      </c>
      <c r="AD38" s="54">
        <f t="shared" si="68"/>
        <v>0.28125</v>
      </c>
      <c r="AE38" s="54"/>
      <c r="AF38" s="54"/>
      <c r="AG38" s="54"/>
      <c r="AH38" s="54"/>
      <c r="AI38" s="54"/>
      <c r="AJ38" s="54"/>
      <c r="AK38" s="55">
        <f t="shared" ca="1" si="7"/>
        <v>88.235294117647058</v>
      </c>
      <c r="AL38" s="56"/>
      <c r="AM38" s="56"/>
      <c r="AN38" s="56"/>
      <c r="AO38" s="56"/>
      <c r="AP38" s="56"/>
      <c r="AQ38" s="50"/>
      <c r="AR38" s="57"/>
      <c r="AS38" s="55">
        <f t="shared" si="69"/>
        <v>212.51092095849731</v>
      </c>
      <c r="AT38" s="58">
        <f t="shared" si="45"/>
        <v>8712.9477592983894</v>
      </c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5">
        <f t="shared" si="53"/>
        <v>163.73043315361926</v>
      </c>
      <c r="BI38" s="22">
        <f t="shared" si="66"/>
        <v>6712.9477592983894</v>
      </c>
      <c r="BJ38" s="22"/>
      <c r="BK38" s="22"/>
      <c r="BL38" s="22"/>
      <c r="BM38" s="22"/>
      <c r="BN38" s="22">
        <f t="shared" si="9"/>
        <v>180.1248699271593</v>
      </c>
      <c r="BO38" s="22">
        <f t="shared" si="10"/>
        <v>170.90764962346407</v>
      </c>
      <c r="BP38" s="22">
        <f t="shared" si="11"/>
        <v>191.54949702789236</v>
      </c>
      <c r="BQ38" s="22"/>
      <c r="BR38" s="22">
        <f t="shared" si="13"/>
        <v>127.92924037460992</v>
      </c>
      <c r="BS38" s="22">
        <f t="shared" si="14"/>
        <v>124.0894901144641</v>
      </c>
      <c r="BT38" s="22">
        <f t="shared" si="15"/>
        <v>131.90315761659386</v>
      </c>
      <c r="BU38" s="22"/>
      <c r="BV38" s="22"/>
      <c r="BW38" s="22"/>
      <c r="BX38" s="22">
        <f t="shared" si="19"/>
        <v>79.448491155046881</v>
      </c>
      <c r="BY38" s="22">
        <f t="shared" si="20"/>
        <v>62.434963579604549</v>
      </c>
      <c r="BZ38" s="22">
        <f t="shared" si="21"/>
        <v>78.043704474505788</v>
      </c>
      <c r="CA38" s="22">
        <f t="shared" si="22"/>
        <v>20.603537981269501</v>
      </c>
      <c r="CB38" s="22"/>
      <c r="CC38" s="22"/>
      <c r="CD38" s="22"/>
      <c r="CE38" s="22"/>
      <c r="CF38" s="22"/>
      <c r="CG38" s="22">
        <f t="shared" si="54"/>
        <v>146.25</v>
      </c>
      <c r="CH38" s="22">
        <f t="shared" si="55"/>
        <v>5345.4375</v>
      </c>
      <c r="CI38" s="22"/>
      <c r="CJ38" s="22"/>
      <c r="CK38" s="22"/>
      <c r="CL38" s="22"/>
      <c r="CM38" s="22"/>
      <c r="CN38" s="22"/>
      <c r="CO38" s="22">
        <f t="shared" si="29"/>
        <v>52.445369406867783</v>
      </c>
      <c r="CP38" s="22">
        <f t="shared" si="30"/>
        <v>0.97106619104240799</v>
      </c>
      <c r="CQ38" s="22">
        <f t="shared" si="31"/>
        <v>0.80922182586867597</v>
      </c>
      <c r="CR38" s="22"/>
      <c r="CU38" s="59">
        <f t="shared" si="60"/>
        <v>0</v>
      </c>
      <c r="CV38" s="59">
        <f t="shared" si="61"/>
        <v>240.53069719042674</v>
      </c>
      <c r="CW38" s="59">
        <f t="shared" si="62"/>
        <v>926.50390468418357</v>
      </c>
      <c r="CX38" s="59">
        <f t="shared" si="63"/>
        <v>54.22565742377887</v>
      </c>
      <c r="CY38" s="59">
        <f t="shared" si="64"/>
        <v>5491.6875</v>
      </c>
    </row>
    <row r="39" spans="1:103" ht="34.9" customHeight="1" x14ac:dyDescent="0.5">
      <c r="A39" s="42" t="s">
        <v>97</v>
      </c>
      <c r="B39" s="43">
        <v>45833</v>
      </c>
      <c r="C39" s="44">
        <f t="shared" si="52"/>
        <v>21.25</v>
      </c>
      <c r="D39" s="46">
        <f t="shared" ca="1" si="70"/>
        <v>102</v>
      </c>
      <c r="E39" s="46" t="s">
        <v>89</v>
      </c>
      <c r="F39" s="50" t="s">
        <v>98</v>
      </c>
      <c r="G39" s="48" t="s">
        <v>99</v>
      </c>
      <c r="H39" s="64">
        <v>112</v>
      </c>
      <c r="I39" s="50"/>
      <c r="J39" s="50"/>
      <c r="K39" s="50"/>
      <c r="L39" s="50"/>
      <c r="M39" s="50">
        <v>31</v>
      </c>
      <c r="N39" s="50"/>
      <c r="O39" s="50"/>
      <c r="P39" s="50"/>
      <c r="Q39" s="50">
        <v>31</v>
      </c>
      <c r="R39" s="52">
        <v>47</v>
      </c>
      <c r="S39" s="52"/>
      <c r="T39" s="52"/>
      <c r="U39" s="52"/>
      <c r="V39" s="52"/>
      <c r="W39" s="52"/>
      <c r="X39" s="53">
        <f t="shared" si="56"/>
        <v>0</v>
      </c>
      <c r="Y39" s="53">
        <f t="shared" si="67"/>
        <v>16</v>
      </c>
      <c r="Z39" s="53"/>
      <c r="AA39" s="53"/>
      <c r="AB39" s="50"/>
      <c r="AC39" s="53">
        <f t="shared" si="41"/>
        <v>16</v>
      </c>
      <c r="AD39" s="54">
        <f t="shared" si="68"/>
        <v>0.5161290322580645</v>
      </c>
      <c r="AE39" s="54"/>
      <c r="AF39" s="54"/>
      <c r="AG39" s="54"/>
      <c r="AH39" s="54"/>
      <c r="AI39" s="54"/>
      <c r="AJ39" s="54"/>
      <c r="AK39" s="55">
        <f t="shared" ca="1" si="7"/>
        <v>156.86274509803923</v>
      </c>
      <c r="AL39" s="56"/>
      <c r="AM39" s="56"/>
      <c r="AN39" s="56"/>
      <c r="AO39" s="56"/>
      <c r="AP39" s="56"/>
      <c r="AQ39" s="50"/>
      <c r="AR39" s="57"/>
      <c r="AS39" s="55">
        <f t="shared" si="69"/>
        <v>185.38186721911467</v>
      </c>
      <c r="AT39" s="58">
        <f t="shared" si="45"/>
        <v>8712.9477592983894</v>
      </c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5">
        <f t="shared" si="53"/>
        <v>142.82867572975297</v>
      </c>
      <c r="BI39" s="22">
        <f t="shared" si="66"/>
        <v>6712.9477592983894</v>
      </c>
      <c r="BJ39" s="22"/>
      <c r="BK39" s="22"/>
      <c r="BL39" s="22"/>
      <c r="BM39" s="22"/>
      <c r="BN39" s="22">
        <f t="shared" si="9"/>
        <v>180.1248699271593</v>
      </c>
      <c r="BO39" s="22">
        <f t="shared" si="10"/>
        <v>170.90764962346407</v>
      </c>
      <c r="BP39" s="22">
        <f t="shared" si="11"/>
        <v>191.54949702789236</v>
      </c>
      <c r="BQ39" s="22"/>
      <c r="BR39" s="22">
        <f t="shared" si="13"/>
        <v>127.92924037460992</v>
      </c>
      <c r="BS39" s="22">
        <f t="shared" si="14"/>
        <v>124.0894901144641</v>
      </c>
      <c r="BT39" s="22">
        <f t="shared" si="15"/>
        <v>131.90315761659386</v>
      </c>
      <c r="BU39" s="22"/>
      <c r="BV39" s="22"/>
      <c r="BW39" s="22"/>
      <c r="BX39" s="22">
        <f t="shared" si="19"/>
        <v>79.448491155046881</v>
      </c>
      <c r="BY39" s="22">
        <f t="shared" si="20"/>
        <v>62.434963579604549</v>
      </c>
      <c r="BZ39" s="22">
        <f t="shared" si="21"/>
        <v>78.043704474505788</v>
      </c>
      <c r="CA39" s="22">
        <f t="shared" si="22"/>
        <v>20.603537981269501</v>
      </c>
      <c r="CB39" s="22"/>
      <c r="CC39" s="22"/>
      <c r="CD39" s="22"/>
      <c r="CE39" s="22"/>
      <c r="CF39" s="22"/>
      <c r="CG39" s="22">
        <f t="shared" si="54"/>
        <v>146.25</v>
      </c>
      <c r="CH39" s="22">
        <f t="shared" si="55"/>
        <v>5345.4375</v>
      </c>
      <c r="CI39" s="22"/>
      <c r="CJ39" s="22"/>
      <c r="CK39" s="22"/>
      <c r="CL39" s="22"/>
      <c r="CM39" s="22"/>
      <c r="CN39" s="22"/>
      <c r="CO39" s="22">
        <f t="shared" si="29"/>
        <v>52.445369406867783</v>
      </c>
      <c r="CP39" s="22">
        <f t="shared" si="30"/>
        <v>0.97106619104240799</v>
      </c>
      <c r="CQ39" s="22">
        <f t="shared" si="31"/>
        <v>0.80922182586867597</v>
      </c>
      <c r="CR39" s="22"/>
      <c r="CU39" s="59">
        <f t="shared" si="60"/>
        <v>0</v>
      </c>
      <c r="CV39" s="59">
        <f t="shared" si="61"/>
        <v>240.53069719042674</v>
      </c>
      <c r="CW39" s="59">
        <f t="shared" si="62"/>
        <v>926.50390468418357</v>
      </c>
      <c r="CX39" s="59">
        <f t="shared" si="63"/>
        <v>54.22565742377887</v>
      </c>
      <c r="CY39" s="59">
        <f t="shared" si="64"/>
        <v>5491.6875</v>
      </c>
    </row>
    <row r="40" spans="1:103" ht="34.9" customHeight="1" x14ac:dyDescent="0.5">
      <c r="A40" s="42" t="s">
        <v>97</v>
      </c>
      <c r="B40" s="43">
        <v>45833</v>
      </c>
      <c r="C40" s="44">
        <f t="shared" si="52"/>
        <v>21.25</v>
      </c>
      <c r="D40" s="46">
        <f t="shared" ca="1" si="70"/>
        <v>102</v>
      </c>
      <c r="E40" s="46" t="s">
        <v>89</v>
      </c>
      <c r="F40" s="50" t="s">
        <v>98</v>
      </c>
      <c r="G40" s="48" t="s">
        <v>99</v>
      </c>
      <c r="H40" s="64">
        <v>113</v>
      </c>
      <c r="I40" s="50"/>
      <c r="J40" s="50"/>
      <c r="K40" s="50"/>
      <c r="L40" s="50"/>
      <c r="M40" s="50">
        <v>31</v>
      </c>
      <c r="N40" s="50"/>
      <c r="O40" s="50"/>
      <c r="P40" s="50"/>
      <c r="Q40" s="50">
        <v>39</v>
      </c>
      <c r="R40" s="52">
        <v>44</v>
      </c>
      <c r="S40" s="52"/>
      <c r="T40" s="52"/>
      <c r="U40" s="52"/>
      <c r="V40" s="52"/>
      <c r="W40" s="52"/>
      <c r="X40" s="53">
        <f t="shared" si="56"/>
        <v>8</v>
      </c>
      <c r="Y40" s="53">
        <f t="shared" si="67"/>
        <v>5</v>
      </c>
      <c r="Z40" s="53"/>
      <c r="AA40" s="53"/>
      <c r="AB40" s="50"/>
      <c r="AC40" s="53">
        <f t="shared" si="41"/>
        <v>13</v>
      </c>
      <c r="AD40" s="54">
        <f t="shared" si="68"/>
        <v>0.41935483870967744</v>
      </c>
      <c r="AE40" s="54"/>
      <c r="AF40" s="54"/>
      <c r="AG40" s="54"/>
      <c r="AH40" s="54"/>
      <c r="AI40" s="54"/>
      <c r="AJ40" s="54"/>
      <c r="AK40" s="55">
        <f t="shared" ca="1" si="7"/>
        <v>127.45098039215685</v>
      </c>
      <c r="AL40" s="56"/>
      <c r="AM40" s="56"/>
      <c r="AN40" s="56"/>
      <c r="AO40" s="56"/>
      <c r="AP40" s="56"/>
      <c r="AQ40" s="50"/>
      <c r="AR40" s="57"/>
      <c r="AS40" s="55">
        <f t="shared" si="69"/>
        <v>198.0215399840543</v>
      </c>
      <c r="AT40" s="58">
        <f t="shared" si="45"/>
        <v>8712.9477592983894</v>
      </c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5">
        <f t="shared" si="53"/>
        <v>152.56699452950886</v>
      </c>
      <c r="BI40" s="22">
        <f t="shared" si="66"/>
        <v>6712.9477592983894</v>
      </c>
      <c r="BJ40" s="22"/>
      <c r="BK40" s="22"/>
      <c r="BL40" s="22"/>
      <c r="BM40" s="22"/>
      <c r="BN40" s="22">
        <f t="shared" si="9"/>
        <v>180.1248699271593</v>
      </c>
      <c r="BO40" s="22">
        <f t="shared" si="10"/>
        <v>170.90764962346407</v>
      </c>
      <c r="BP40" s="22">
        <f t="shared" si="11"/>
        <v>191.54949702789236</v>
      </c>
      <c r="BQ40" s="22"/>
      <c r="BR40" s="22">
        <f t="shared" si="13"/>
        <v>127.92924037460992</v>
      </c>
      <c r="BS40" s="22">
        <f t="shared" si="14"/>
        <v>124.0894901144641</v>
      </c>
      <c r="BT40" s="22">
        <f t="shared" si="15"/>
        <v>131.90315761659386</v>
      </c>
      <c r="BU40" s="22"/>
      <c r="BV40" s="22"/>
      <c r="BW40" s="22"/>
      <c r="BX40" s="22">
        <f t="shared" si="19"/>
        <v>79.448491155046881</v>
      </c>
      <c r="BY40" s="22">
        <f t="shared" si="20"/>
        <v>62.434963579604549</v>
      </c>
      <c r="BZ40" s="22">
        <f t="shared" si="21"/>
        <v>78.043704474505788</v>
      </c>
      <c r="CA40" s="22">
        <f t="shared" si="22"/>
        <v>20.603537981269501</v>
      </c>
      <c r="CB40" s="22"/>
      <c r="CC40" s="22"/>
      <c r="CD40" s="22"/>
      <c r="CE40" s="22"/>
      <c r="CF40" s="22"/>
      <c r="CG40" s="22">
        <f t="shared" si="54"/>
        <v>146.25</v>
      </c>
      <c r="CH40" s="22">
        <f t="shared" si="55"/>
        <v>5345.4375</v>
      </c>
      <c r="CI40" s="22"/>
      <c r="CJ40" s="22"/>
      <c r="CK40" s="22"/>
      <c r="CL40" s="22"/>
      <c r="CM40" s="22"/>
      <c r="CN40" s="22"/>
      <c r="CO40" s="22">
        <f t="shared" si="29"/>
        <v>52.445369406867783</v>
      </c>
      <c r="CP40" s="22">
        <f t="shared" si="30"/>
        <v>0.97106619104240799</v>
      </c>
      <c r="CQ40" s="22">
        <f t="shared" si="31"/>
        <v>0.80922182586867597</v>
      </c>
      <c r="CR40" s="22"/>
      <c r="CU40" s="59">
        <f t="shared" si="60"/>
        <v>0</v>
      </c>
      <c r="CV40" s="59">
        <f t="shared" si="61"/>
        <v>240.53069719042674</v>
      </c>
      <c r="CW40" s="59">
        <f t="shared" si="62"/>
        <v>926.50390468418357</v>
      </c>
      <c r="CX40" s="59">
        <f t="shared" si="63"/>
        <v>54.22565742377887</v>
      </c>
      <c r="CY40" s="59">
        <f t="shared" si="64"/>
        <v>5491.6875</v>
      </c>
    </row>
    <row r="41" spans="1:103" ht="34.9" customHeight="1" x14ac:dyDescent="0.5">
      <c r="A41" s="42" t="s">
        <v>97</v>
      </c>
      <c r="B41" s="43">
        <v>45833</v>
      </c>
      <c r="C41" s="44">
        <f t="shared" si="52"/>
        <v>21.25</v>
      </c>
      <c r="D41" s="46">
        <f t="shared" ca="1" si="70"/>
        <v>102</v>
      </c>
      <c r="E41" s="46" t="s">
        <v>89</v>
      </c>
      <c r="F41" s="50" t="s">
        <v>98</v>
      </c>
      <c r="G41" s="48" t="s">
        <v>99</v>
      </c>
      <c r="H41" s="64">
        <v>114</v>
      </c>
      <c r="I41" s="50"/>
      <c r="J41" s="50"/>
      <c r="K41" s="50"/>
      <c r="L41" s="50"/>
      <c r="M41" s="50">
        <v>31</v>
      </c>
      <c r="N41" s="50"/>
      <c r="O41" s="50"/>
      <c r="P41" s="50"/>
      <c r="Q41" s="50">
        <v>39</v>
      </c>
      <c r="R41" s="52">
        <v>42</v>
      </c>
      <c r="S41" s="52"/>
      <c r="T41" s="52"/>
      <c r="U41" s="52"/>
      <c r="V41" s="52"/>
      <c r="W41" s="52"/>
      <c r="X41" s="53">
        <f t="shared" si="56"/>
        <v>8</v>
      </c>
      <c r="Y41" s="53">
        <f t="shared" si="67"/>
        <v>3</v>
      </c>
      <c r="Z41" s="53"/>
      <c r="AA41" s="53"/>
      <c r="AB41" s="50"/>
      <c r="AC41" s="53">
        <f t="shared" si="41"/>
        <v>11</v>
      </c>
      <c r="AD41" s="54">
        <f t="shared" si="68"/>
        <v>0.35483870967741937</v>
      </c>
      <c r="AE41" s="54"/>
      <c r="AF41" s="54"/>
      <c r="AG41" s="54"/>
      <c r="AH41" s="54"/>
      <c r="AI41" s="54"/>
      <c r="AJ41" s="54"/>
      <c r="AK41" s="55">
        <f t="shared" ca="1" si="7"/>
        <v>107.84313725490196</v>
      </c>
      <c r="AL41" s="56"/>
      <c r="AM41" s="56"/>
      <c r="AN41" s="56"/>
      <c r="AO41" s="56"/>
      <c r="AP41" s="56"/>
      <c r="AQ41" s="50"/>
      <c r="AR41" s="57"/>
      <c r="AS41" s="55">
        <f t="shared" si="69"/>
        <v>207.45113712615213</v>
      </c>
      <c r="AT41" s="58">
        <f t="shared" si="45"/>
        <v>8712.9477592983894</v>
      </c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5">
        <f t="shared" si="53"/>
        <v>159.83208950710451</v>
      </c>
      <c r="BI41" s="22">
        <f t="shared" si="66"/>
        <v>6712.9477592983894</v>
      </c>
      <c r="BJ41" s="22"/>
      <c r="BK41" s="22"/>
      <c r="BL41" s="22"/>
      <c r="BM41" s="22"/>
      <c r="BN41" s="22">
        <f t="shared" si="9"/>
        <v>180.1248699271593</v>
      </c>
      <c r="BO41" s="22">
        <f t="shared" si="10"/>
        <v>170.90764962346407</v>
      </c>
      <c r="BP41" s="22">
        <f t="shared" si="11"/>
        <v>191.54949702789236</v>
      </c>
      <c r="BQ41" s="22"/>
      <c r="BR41" s="22">
        <f t="shared" si="13"/>
        <v>127.92924037460992</v>
      </c>
      <c r="BS41" s="22">
        <f t="shared" si="14"/>
        <v>124.0894901144641</v>
      </c>
      <c r="BT41" s="22">
        <f t="shared" si="15"/>
        <v>131.90315761659386</v>
      </c>
      <c r="BU41" s="22"/>
      <c r="BV41" s="22"/>
      <c r="BW41" s="22"/>
      <c r="BX41" s="22">
        <f t="shared" si="19"/>
        <v>79.448491155046881</v>
      </c>
      <c r="BY41" s="22">
        <f t="shared" si="20"/>
        <v>62.434963579604549</v>
      </c>
      <c r="BZ41" s="22">
        <f t="shared" si="21"/>
        <v>78.043704474505788</v>
      </c>
      <c r="CA41" s="22">
        <f t="shared" si="22"/>
        <v>20.603537981269501</v>
      </c>
      <c r="CB41" s="22"/>
      <c r="CC41" s="22"/>
      <c r="CD41" s="22"/>
      <c r="CE41" s="22"/>
      <c r="CF41" s="22"/>
      <c r="CG41" s="22">
        <f t="shared" si="54"/>
        <v>146.25</v>
      </c>
      <c r="CH41" s="22">
        <f t="shared" si="55"/>
        <v>5345.4375</v>
      </c>
      <c r="CI41" s="22"/>
      <c r="CJ41" s="22"/>
      <c r="CK41" s="22"/>
      <c r="CL41" s="22"/>
      <c r="CM41" s="22"/>
      <c r="CN41" s="22"/>
      <c r="CO41" s="22">
        <f t="shared" si="29"/>
        <v>52.445369406867783</v>
      </c>
      <c r="CP41" s="22">
        <f t="shared" si="30"/>
        <v>0.97106619104240799</v>
      </c>
      <c r="CQ41" s="22">
        <f t="shared" si="31"/>
        <v>0.80922182586867597</v>
      </c>
      <c r="CR41" s="22"/>
      <c r="CU41" s="59">
        <f t="shared" si="60"/>
        <v>0</v>
      </c>
      <c r="CV41" s="59">
        <f t="shared" si="61"/>
        <v>240.53069719042674</v>
      </c>
      <c r="CW41" s="59">
        <f t="shared" si="62"/>
        <v>926.50390468418357</v>
      </c>
      <c r="CX41" s="59">
        <f t="shared" si="63"/>
        <v>54.22565742377887</v>
      </c>
      <c r="CY41" s="59">
        <f t="shared" si="64"/>
        <v>5491.6875</v>
      </c>
    </row>
    <row r="42" spans="1:103" ht="34.9" customHeight="1" x14ac:dyDescent="0.5">
      <c r="A42" s="42" t="s">
        <v>97</v>
      </c>
      <c r="B42" s="43">
        <v>45833</v>
      </c>
      <c r="C42" s="44">
        <f t="shared" si="52"/>
        <v>21.25</v>
      </c>
      <c r="D42" s="46">
        <f t="shared" ca="1" si="70"/>
        <v>102</v>
      </c>
      <c r="E42" s="46" t="s">
        <v>89</v>
      </c>
      <c r="F42" s="50" t="s">
        <v>98</v>
      </c>
      <c r="G42" s="48" t="s">
        <v>99</v>
      </c>
      <c r="H42" s="64">
        <v>115</v>
      </c>
      <c r="I42" s="50"/>
      <c r="J42" s="50"/>
      <c r="K42" s="50"/>
      <c r="L42" s="50"/>
      <c r="M42" s="50">
        <v>31</v>
      </c>
      <c r="N42" s="50"/>
      <c r="O42" s="50"/>
      <c r="P42" s="50"/>
      <c r="Q42" s="50">
        <v>36</v>
      </c>
      <c r="R42" s="52">
        <v>40</v>
      </c>
      <c r="S42" s="52"/>
      <c r="T42" s="52"/>
      <c r="U42" s="52"/>
      <c r="V42" s="52"/>
      <c r="W42" s="52"/>
      <c r="X42" s="53">
        <f t="shared" si="56"/>
        <v>5</v>
      </c>
      <c r="Y42" s="53">
        <f t="shared" si="67"/>
        <v>4</v>
      </c>
      <c r="Z42" s="53"/>
      <c r="AA42" s="53"/>
      <c r="AB42" s="50"/>
      <c r="AC42" s="53">
        <f t="shared" si="41"/>
        <v>9</v>
      </c>
      <c r="AD42" s="54">
        <f t="shared" si="68"/>
        <v>0.29032258064516131</v>
      </c>
      <c r="AE42" s="54"/>
      <c r="AF42" s="54"/>
      <c r="AG42" s="54"/>
      <c r="AH42" s="54"/>
      <c r="AI42" s="54"/>
      <c r="AJ42" s="54"/>
      <c r="AK42" s="55">
        <f t="shared" ca="1" si="7"/>
        <v>88.235294117647058</v>
      </c>
      <c r="AL42" s="56"/>
      <c r="AM42" s="56"/>
      <c r="AN42" s="56"/>
      <c r="AO42" s="56"/>
      <c r="AP42" s="56"/>
      <c r="AQ42" s="50"/>
      <c r="AR42" s="57"/>
      <c r="AS42" s="55">
        <f t="shared" si="69"/>
        <v>217.82369398245973</v>
      </c>
      <c r="AT42" s="58">
        <f t="shared" si="45"/>
        <v>8712.9477592983894</v>
      </c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5">
        <f t="shared" ref="BH42:BH73" si="71">BI42/R42</f>
        <v>167.82369398245973</v>
      </c>
      <c r="BI42" s="22">
        <f t="shared" si="66"/>
        <v>6712.9477592983894</v>
      </c>
      <c r="BJ42" s="22"/>
      <c r="BK42" s="22"/>
      <c r="BL42" s="22"/>
      <c r="BM42" s="22"/>
      <c r="BN42" s="22">
        <f t="shared" si="9"/>
        <v>180.1248699271593</v>
      </c>
      <c r="BO42" s="22">
        <f t="shared" si="10"/>
        <v>170.90764962346407</v>
      </c>
      <c r="BP42" s="22">
        <f t="shared" si="11"/>
        <v>191.54949702789236</v>
      </c>
      <c r="BQ42" s="22"/>
      <c r="BR42" s="22">
        <f t="shared" si="13"/>
        <v>127.92924037460992</v>
      </c>
      <c r="BS42" s="22">
        <f t="shared" si="14"/>
        <v>124.0894901144641</v>
      </c>
      <c r="BT42" s="22">
        <f t="shared" si="15"/>
        <v>131.90315761659386</v>
      </c>
      <c r="BU42" s="22"/>
      <c r="BV42" s="22"/>
      <c r="BW42" s="22"/>
      <c r="BX42" s="22">
        <f t="shared" si="19"/>
        <v>79.448491155046881</v>
      </c>
      <c r="BY42" s="22">
        <f t="shared" si="20"/>
        <v>62.434963579604549</v>
      </c>
      <c r="BZ42" s="22">
        <f t="shared" si="21"/>
        <v>78.043704474505788</v>
      </c>
      <c r="CA42" s="22">
        <f t="shared" si="22"/>
        <v>20.603537981269501</v>
      </c>
      <c r="CB42" s="22"/>
      <c r="CC42" s="22"/>
      <c r="CD42" s="22"/>
      <c r="CE42" s="22"/>
      <c r="CF42" s="22"/>
      <c r="CG42" s="22">
        <f t="shared" si="54"/>
        <v>146.25</v>
      </c>
      <c r="CH42" s="22">
        <f t="shared" si="55"/>
        <v>5345.4375</v>
      </c>
      <c r="CI42" s="22"/>
      <c r="CJ42" s="22"/>
      <c r="CK42" s="22"/>
      <c r="CL42" s="22"/>
      <c r="CM42" s="22"/>
      <c r="CN42" s="22"/>
      <c r="CO42" s="22">
        <f t="shared" si="29"/>
        <v>52.445369406867783</v>
      </c>
      <c r="CP42" s="22">
        <f t="shared" si="30"/>
        <v>0.97106619104240799</v>
      </c>
      <c r="CQ42" s="22">
        <f t="shared" si="31"/>
        <v>0.80922182586867597</v>
      </c>
      <c r="CR42" s="22"/>
      <c r="CU42" s="59">
        <f t="shared" si="60"/>
        <v>0</v>
      </c>
      <c r="CV42" s="59">
        <f t="shared" si="61"/>
        <v>240.53069719042674</v>
      </c>
      <c r="CW42" s="59">
        <f t="shared" si="62"/>
        <v>926.50390468418357</v>
      </c>
      <c r="CX42" s="59">
        <f t="shared" si="63"/>
        <v>54.22565742377887</v>
      </c>
      <c r="CY42" s="59">
        <f t="shared" si="64"/>
        <v>5491.6875</v>
      </c>
    </row>
    <row r="43" spans="1:103" ht="34.9" customHeight="1" x14ac:dyDescent="0.5">
      <c r="A43" s="42" t="s">
        <v>97</v>
      </c>
      <c r="B43" s="43">
        <v>45833</v>
      </c>
      <c r="C43" s="44">
        <f t="shared" si="52"/>
        <v>21.25</v>
      </c>
      <c r="D43" s="46">
        <f t="shared" ca="1" si="70"/>
        <v>102</v>
      </c>
      <c r="E43" s="46" t="s">
        <v>89</v>
      </c>
      <c r="F43" s="50" t="s">
        <v>98</v>
      </c>
      <c r="G43" s="48" t="s">
        <v>99</v>
      </c>
      <c r="H43" s="64">
        <v>116</v>
      </c>
      <c r="I43" s="50"/>
      <c r="J43" s="50"/>
      <c r="K43" s="50"/>
      <c r="L43" s="50"/>
      <c r="M43" s="50">
        <v>34</v>
      </c>
      <c r="N43" s="50"/>
      <c r="O43" s="50"/>
      <c r="P43" s="50"/>
      <c r="Q43" s="50">
        <v>39</v>
      </c>
      <c r="R43" s="52">
        <v>45</v>
      </c>
      <c r="S43" s="52"/>
      <c r="T43" s="52"/>
      <c r="U43" s="52"/>
      <c r="V43" s="52"/>
      <c r="W43" s="52"/>
      <c r="X43" s="53">
        <f t="shared" si="56"/>
        <v>5</v>
      </c>
      <c r="Y43" s="53">
        <f t="shared" si="67"/>
        <v>6</v>
      </c>
      <c r="Z43" s="53"/>
      <c r="AA43" s="53"/>
      <c r="AB43" s="50"/>
      <c r="AC43" s="53">
        <f t="shared" si="41"/>
        <v>11</v>
      </c>
      <c r="AD43" s="54">
        <f t="shared" si="68"/>
        <v>0.3235294117647059</v>
      </c>
      <c r="AE43" s="54"/>
      <c r="AF43" s="54"/>
      <c r="AG43" s="54"/>
      <c r="AH43" s="54"/>
      <c r="AI43" s="54"/>
      <c r="AJ43" s="54"/>
      <c r="AK43" s="55">
        <f t="shared" ca="1" si="7"/>
        <v>107.84313725490196</v>
      </c>
      <c r="AL43" s="56"/>
      <c r="AM43" s="56"/>
      <c r="AN43" s="56"/>
      <c r="AO43" s="56"/>
      <c r="AP43" s="56"/>
      <c r="AQ43" s="50"/>
      <c r="AR43" s="57"/>
      <c r="AS43" s="55">
        <f t="shared" si="69"/>
        <v>193.62106131774198</v>
      </c>
      <c r="AT43" s="58">
        <f t="shared" si="45"/>
        <v>8712.9477592983894</v>
      </c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5">
        <f t="shared" si="71"/>
        <v>149.17661687329755</v>
      </c>
      <c r="BI43" s="22">
        <f t="shared" si="66"/>
        <v>6712.9477592983894</v>
      </c>
      <c r="BJ43" s="22"/>
      <c r="BK43" s="22"/>
      <c r="BL43" s="22"/>
      <c r="BM43" s="22"/>
      <c r="BN43" s="22">
        <f t="shared" si="9"/>
        <v>180.1248699271593</v>
      </c>
      <c r="BO43" s="22">
        <f t="shared" si="10"/>
        <v>170.90764962346407</v>
      </c>
      <c r="BP43" s="22">
        <f t="shared" si="11"/>
        <v>191.54949702789236</v>
      </c>
      <c r="BQ43" s="22"/>
      <c r="BR43" s="22">
        <f t="shared" si="13"/>
        <v>127.92924037460992</v>
      </c>
      <c r="BS43" s="22">
        <f t="shared" si="14"/>
        <v>124.0894901144641</v>
      </c>
      <c r="BT43" s="22">
        <f t="shared" si="15"/>
        <v>131.90315761659386</v>
      </c>
      <c r="BU43" s="22"/>
      <c r="BV43" s="22"/>
      <c r="BW43" s="22"/>
      <c r="BX43" s="22">
        <f t="shared" si="19"/>
        <v>79.448491155046881</v>
      </c>
      <c r="BY43" s="22">
        <f t="shared" si="20"/>
        <v>62.434963579604549</v>
      </c>
      <c r="BZ43" s="22">
        <f t="shared" si="21"/>
        <v>78.043704474505788</v>
      </c>
      <c r="CA43" s="22">
        <f t="shared" si="22"/>
        <v>20.603537981269501</v>
      </c>
      <c r="CB43" s="22"/>
      <c r="CC43" s="22"/>
      <c r="CD43" s="22"/>
      <c r="CE43" s="22"/>
      <c r="CF43" s="22"/>
      <c r="CG43" s="22">
        <f t="shared" si="54"/>
        <v>146.25</v>
      </c>
      <c r="CH43" s="22">
        <f t="shared" si="55"/>
        <v>5345.4375</v>
      </c>
      <c r="CI43" s="22"/>
      <c r="CJ43" s="22"/>
      <c r="CK43" s="22"/>
      <c r="CL43" s="22"/>
      <c r="CM43" s="22"/>
      <c r="CN43" s="22"/>
      <c r="CO43" s="22">
        <f t="shared" si="29"/>
        <v>52.445369406867783</v>
      </c>
      <c r="CP43" s="22">
        <f t="shared" si="30"/>
        <v>0.97106619104240799</v>
      </c>
      <c r="CQ43" s="22">
        <f t="shared" si="31"/>
        <v>0.80922182586867597</v>
      </c>
      <c r="CR43" s="22"/>
      <c r="CU43" s="59">
        <f t="shared" si="60"/>
        <v>0</v>
      </c>
      <c r="CV43" s="59">
        <f t="shared" si="61"/>
        <v>240.53069719042674</v>
      </c>
      <c r="CW43" s="59">
        <f t="shared" si="62"/>
        <v>926.50390468418357</v>
      </c>
      <c r="CX43" s="59">
        <f t="shared" si="63"/>
        <v>54.22565742377887</v>
      </c>
      <c r="CY43" s="59">
        <f t="shared" si="64"/>
        <v>5491.6875</v>
      </c>
    </row>
    <row r="44" spans="1:103" ht="34.9" customHeight="1" x14ac:dyDescent="0.5">
      <c r="A44" s="42" t="s">
        <v>97</v>
      </c>
      <c r="B44" s="43">
        <v>45833</v>
      </c>
      <c r="C44" s="44">
        <f t="shared" si="52"/>
        <v>21.25</v>
      </c>
      <c r="D44" s="46">
        <f t="shared" ca="1" si="70"/>
        <v>102</v>
      </c>
      <c r="E44" s="46" t="s">
        <v>89</v>
      </c>
      <c r="F44" s="50" t="s">
        <v>98</v>
      </c>
      <c r="G44" s="48" t="s">
        <v>99</v>
      </c>
      <c r="H44" s="64">
        <v>117</v>
      </c>
      <c r="I44" s="50"/>
      <c r="J44" s="50"/>
      <c r="K44" s="50"/>
      <c r="L44" s="50"/>
      <c r="M44" s="50">
        <v>25</v>
      </c>
      <c r="N44" s="50"/>
      <c r="O44" s="50"/>
      <c r="P44" s="50"/>
      <c r="Q44" s="50">
        <v>33</v>
      </c>
      <c r="R44" s="52">
        <v>38</v>
      </c>
      <c r="S44" s="52"/>
      <c r="T44" s="52"/>
      <c r="U44" s="52"/>
      <c r="V44" s="52"/>
      <c r="W44" s="52"/>
      <c r="X44" s="53">
        <f t="shared" si="56"/>
        <v>8</v>
      </c>
      <c r="Y44" s="53">
        <f t="shared" si="67"/>
        <v>5</v>
      </c>
      <c r="Z44" s="53"/>
      <c r="AA44" s="53"/>
      <c r="AB44" s="50"/>
      <c r="AC44" s="53">
        <f t="shared" si="41"/>
        <v>13</v>
      </c>
      <c r="AD44" s="54">
        <f t="shared" si="68"/>
        <v>0.52</v>
      </c>
      <c r="AE44" s="54"/>
      <c r="AF44" s="54"/>
      <c r="AG44" s="54"/>
      <c r="AH44" s="54"/>
      <c r="AI44" s="54"/>
      <c r="AJ44" s="54"/>
      <c r="AK44" s="55">
        <f t="shared" ca="1" si="7"/>
        <v>127.45098039215685</v>
      </c>
      <c r="AL44" s="56"/>
      <c r="AM44" s="56"/>
      <c r="AN44" s="56"/>
      <c r="AO44" s="56"/>
      <c r="AP44" s="56"/>
      <c r="AQ44" s="50"/>
      <c r="AR44" s="57"/>
      <c r="AS44" s="55">
        <f t="shared" si="69"/>
        <v>229.28809892890499</v>
      </c>
      <c r="AT44" s="58">
        <f t="shared" si="45"/>
        <v>8712.9477592983894</v>
      </c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5">
        <f t="shared" si="71"/>
        <v>176.65651998153658</v>
      </c>
      <c r="BI44" s="22">
        <f t="shared" si="66"/>
        <v>6712.9477592983894</v>
      </c>
      <c r="BJ44" s="22"/>
      <c r="BK44" s="22"/>
      <c r="BL44" s="22"/>
      <c r="BM44" s="22"/>
      <c r="BN44" s="22">
        <f t="shared" si="9"/>
        <v>180.1248699271593</v>
      </c>
      <c r="BO44" s="22">
        <f t="shared" si="10"/>
        <v>170.90764962346407</v>
      </c>
      <c r="BP44" s="22">
        <f t="shared" si="11"/>
        <v>191.54949702789236</v>
      </c>
      <c r="BQ44" s="22"/>
      <c r="BR44" s="22">
        <f t="shared" si="13"/>
        <v>127.92924037460992</v>
      </c>
      <c r="BS44" s="22">
        <f t="shared" si="14"/>
        <v>124.0894901144641</v>
      </c>
      <c r="BT44" s="22">
        <f t="shared" si="15"/>
        <v>131.90315761659386</v>
      </c>
      <c r="BU44" s="22"/>
      <c r="BV44" s="22"/>
      <c r="BW44" s="22"/>
      <c r="BX44" s="22">
        <f t="shared" si="19"/>
        <v>79.448491155046881</v>
      </c>
      <c r="BY44" s="22">
        <f t="shared" si="20"/>
        <v>62.434963579604549</v>
      </c>
      <c r="BZ44" s="22">
        <f t="shared" si="21"/>
        <v>78.043704474505788</v>
      </c>
      <c r="CA44" s="22">
        <f t="shared" si="22"/>
        <v>20.603537981269501</v>
      </c>
      <c r="CB44" s="22"/>
      <c r="CC44" s="22"/>
      <c r="CD44" s="22"/>
      <c r="CE44" s="22"/>
      <c r="CF44" s="22"/>
      <c r="CG44" s="22">
        <f t="shared" si="54"/>
        <v>146.25</v>
      </c>
      <c r="CH44" s="22">
        <f t="shared" si="55"/>
        <v>5345.4375</v>
      </c>
      <c r="CI44" s="22"/>
      <c r="CJ44" s="22"/>
      <c r="CK44" s="22"/>
      <c r="CL44" s="22"/>
      <c r="CM44" s="22"/>
      <c r="CN44" s="22"/>
      <c r="CO44" s="22">
        <f t="shared" si="29"/>
        <v>52.445369406867783</v>
      </c>
      <c r="CP44" s="22">
        <f t="shared" si="30"/>
        <v>0.97106619104240799</v>
      </c>
      <c r="CQ44" s="22">
        <f t="shared" si="31"/>
        <v>0.80922182586867597</v>
      </c>
      <c r="CR44" s="22"/>
      <c r="CU44" s="59">
        <f t="shared" si="60"/>
        <v>0</v>
      </c>
      <c r="CV44" s="59">
        <f t="shared" si="61"/>
        <v>240.53069719042674</v>
      </c>
      <c r="CW44" s="59">
        <f t="shared" si="62"/>
        <v>926.50390468418357</v>
      </c>
      <c r="CX44" s="59">
        <f t="shared" si="63"/>
        <v>54.22565742377887</v>
      </c>
      <c r="CY44" s="59">
        <f t="shared" si="64"/>
        <v>5491.6875</v>
      </c>
    </row>
    <row r="45" spans="1:103" ht="34.9" customHeight="1" x14ac:dyDescent="0.5">
      <c r="A45" s="42" t="s">
        <v>97</v>
      </c>
      <c r="B45" s="43">
        <v>45833</v>
      </c>
      <c r="C45" s="44">
        <f t="shared" si="52"/>
        <v>21.25</v>
      </c>
      <c r="D45" s="46">
        <f t="shared" ca="1" si="70"/>
        <v>102</v>
      </c>
      <c r="E45" s="46" t="s">
        <v>89</v>
      </c>
      <c r="F45" s="50" t="s">
        <v>98</v>
      </c>
      <c r="G45" s="48" t="s">
        <v>99</v>
      </c>
      <c r="H45" s="64">
        <v>118</v>
      </c>
      <c r="I45" s="50"/>
      <c r="J45" s="50"/>
      <c r="K45" s="50"/>
      <c r="L45" s="50"/>
      <c r="M45" s="50">
        <v>28</v>
      </c>
      <c r="N45" s="50"/>
      <c r="O45" s="50"/>
      <c r="P45" s="50"/>
      <c r="Q45" s="50">
        <v>35</v>
      </c>
      <c r="R45" s="52">
        <v>39</v>
      </c>
      <c r="S45" s="52"/>
      <c r="T45" s="52"/>
      <c r="U45" s="52"/>
      <c r="V45" s="52"/>
      <c r="W45" s="52"/>
      <c r="X45" s="53">
        <f t="shared" si="56"/>
        <v>7</v>
      </c>
      <c r="Y45" s="53">
        <f t="shared" si="67"/>
        <v>4</v>
      </c>
      <c r="Z45" s="53"/>
      <c r="AA45" s="53"/>
      <c r="AB45" s="50"/>
      <c r="AC45" s="53">
        <f t="shared" si="41"/>
        <v>11</v>
      </c>
      <c r="AD45" s="54">
        <f t="shared" si="68"/>
        <v>0.39285714285714285</v>
      </c>
      <c r="AE45" s="54"/>
      <c r="AF45" s="54"/>
      <c r="AG45" s="54"/>
      <c r="AH45" s="54"/>
      <c r="AI45" s="54"/>
      <c r="AJ45" s="54"/>
      <c r="AK45" s="55">
        <f t="shared" ca="1" si="7"/>
        <v>107.84313725490196</v>
      </c>
      <c r="AL45" s="56"/>
      <c r="AM45" s="56"/>
      <c r="AN45" s="56"/>
      <c r="AO45" s="56"/>
      <c r="AP45" s="56"/>
      <c r="AQ45" s="50"/>
      <c r="AR45" s="57"/>
      <c r="AS45" s="55">
        <f t="shared" si="69"/>
        <v>223.4089169050869</v>
      </c>
      <c r="AT45" s="58">
        <f t="shared" si="45"/>
        <v>8712.9477592983894</v>
      </c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5">
        <f t="shared" si="71"/>
        <v>172.12686562303563</v>
      </c>
      <c r="BI45" s="22">
        <f t="shared" si="66"/>
        <v>6712.9477592983894</v>
      </c>
      <c r="BJ45" s="22"/>
      <c r="BK45" s="22"/>
      <c r="BL45" s="22"/>
      <c r="BM45" s="22"/>
      <c r="BN45" s="22">
        <f t="shared" si="9"/>
        <v>180.1248699271593</v>
      </c>
      <c r="BO45" s="22">
        <f t="shared" si="10"/>
        <v>170.90764962346407</v>
      </c>
      <c r="BP45" s="22">
        <f t="shared" si="11"/>
        <v>191.54949702789236</v>
      </c>
      <c r="BQ45" s="22"/>
      <c r="BR45" s="22">
        <f t="shared" si="13"/>
        <v>127.92924037460992</v>
      </c>
      <c r="BS45" s="22">
        <f t="shared" si="14"/>
        <v>124.0894901144641</v>
      </c>
      <c r="BT45" s="22">
        <f t="shared" si="15"/>
        <v>131.90315761659386</v>
      </c>
      <c r="BU45" s="22"/>
      <c r="BV45" s="22"/>
      <c r="BW45" s="22"/>
      <c r="BX45" s="22">
        <f t="shared" si="19"/>
        <v>79.448491155046881</v>
      </c>
      <c r="BY45" s="22">
        <f t="shared" si="20"/>
        <v>62.434963579604549</v>
      </c>
      <c r="BZ45" s="22">
        <f t="shared" si="21"/>
        <v>78.043704474505788</v>
      </c>
      <c r="CA45" s="22">
        <f t="shared" si="22"/>
        <v>20.603537981269501</v>
      </c>
      <c r="CB45" s="22"/>
      <c r="CC45" s="22"/>
      <c r="CD45" s="22"/>
      <c r="CE45" s="22"/>
      <c r="CF45" s="22"/>
      <c r="CG45" s="22">
        <f t="shared" si="54"/>
        <v>146.25</v>
      </c>
      <c r="CH45" s="22">
        <f t="shared" si="55"/>
        <v>5345.4375</v>
      </c>
      <c r="CI45" s="22"/>
      <c r="CJ45" s="22"/>
      <c r="CK45" s="22"/>
      <c r="CL45" s="22"/>
      <c r="CM45" s="22"/>
      <c r="CN45" s="22"/>
      <c r="CO45" s="22">
        <f t="shared" si="29"/>
        <v>52.445369406867783</v>
      </c>
      <c r="CP45" s="22">
        <f t="shared" si="30"/>
        <v>0.97106619104240799</v>
      </c>
      <c r="CQ45" s="22">
        <f t="shared" si="31"/>
        <v>0.80922182586867597</v>
      </c>
      <c r="CR45" s="22"/>
      <c r="CU45" s="59">
        <f t="shared" si="60"/>
        <v>0</v>
      </c>
      <c r="CV45" s="59">
        <f t="shared" si="61"/>
        <v>240.53069719042674</v>
      </c>
      <c r="CW45" s="59">
        <f t="shared" si="62"/>
        <v>926.50390468418357</v>
      </c>
      <c r="CX45" s="59">
        <f t="shared" si="63"/>
        <v>54.22565742377887</v>
      </c>
      <c r="CY45" s="59">
        <f t="shared" si="64"/>
        <v>5491.6875</v>
      </c>
    </row>
    <row r="46" spans="1:103" ht="34.9" customHeight="1" x14ac:dyDescent="0.5">
      <c r="A46" s="42" t="s">
        <v>97</v>
      </c>
      <c r="B46" s="43">
        <v>45833</v>
      </c>
      <c r="C46" s="44">
        <f t="shared" si="52"/>
        <v>21.25</v>
      </c>
      <c r="D46" s="46">
        <f t="shared" ca="1" si="70"/>
        <v>102</v>
      </c>
      <c r="E46" s="46" t="s">
        <v>89</v>
      </c>
      <c r="F46" s="50" t="s">
        <v>98</v>
      </c>
      <c r="G46" s="48" t="s">
        <v>99</v>
      </c>
      <c r="H46" s="64">
        <v>119</v>
      </c>
      <c r="I46" s="50"/>
      <c r="J46" s="50"/>
      <c r="K46" s="50"/>
      <c r="L46" s="50"/>
      <c r="M46" s="50">
        <v>37</v>
      </c>
      <c r="N46" s="50"/>
      <c r="O46" s="50"/>
      <c r="P46" s="50"/>
      <c r="Q46" s="50">
        <v>44</v>
      </c>
      <c r="R46" s="52">
        <v>49</v>
      </c>
      <c r="S46" s="52"/>
      <c r="T46" s="52"/>
      <c r="U46" s="52"/>
      <c r="V46" s="52"/>
      <c r="W46" s="52"/>
      <c r="X46" s="53">
        <f t="shared" si="56"/>
        <v>7</v>
      </c>
      <c r="Y46" s="53">
        <f t="shared" si="67"/>
        <v>5</v>
      </c>
      <c r="Z46" s="53"/>
      <c r="AA46" s="53"/>
      <c r="AB46" s="50"/>
      <c r="AC46" s="53">
        <f t="shared" si="41"/>
        <v>12</v>
      </c>
      <c r="AD46" s="54">
        <f t="shared" si="68"/>
        <v>0.32432432432432434</v>
      </c>
      <c r="AE46" s="54"/>
      <c r="AF46" s="54"/>
      <c r="AG46" s="54"/>
      <c r="AH46" s="54"/>
      <c r="AI46" s="54"/>
      <c r="AJ46" s="54"/>
      <c r="AK46" s="55">
        <f t="shared" ca="1" si="7"/>
        <v>117.64705882352941</v>
      </c>
      <c r="AL46" s="56"/>
      <c r="AM46" s="56"/>
      <c r="AN46" s="56"/>
      <c r="AO46" s="56"/>
      <c r="AP46" s="56"/>
      <c r="AQ46" s="50"/>
      <c r="AR46" s="57"/>
      <c r="AS46" s="55">
        <f t="shared" si="69"/>
        <v>177.81526039384468</v>
      </c>
      <c r="AT46" s="58">
        <f t="shared" si="45"/>
        <v>8712.9477592983894</v>
      </c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5">
        <f t="shared" si="71"/>
        <v>136.99893386323242</v>
      </c>
      <c r="BI46" s="22">
        <f t="shared" si="66"/>
        <v>6712.9477592983894</v>
      </c>
      <c r="BJ46" s="22"/>
      <c r="BK46" s="22"/>
      <c r="BL46" s="22"/>
      <c r="BM46" s="22"/>
      <c r="BN46" s="22">
        <f t="shared" si="9"/>
        <v>180.1248699271593</v>
      </c>
      <c r="BO46" s="22">
        <f t="shared" si="10"/>
        <v>170.90764962346407</v>
      </c>
      <c r="BP46" s="22">
        <f t="shared" si="11"/>
        <v>191.54949702789236</v>
      </c>
      <c r="BQ46" s="22"/>
      <c r="BR46" s="22">
        <f t="shared" si="13"/>
        <v>127.92924037460992</v>
      </c>
      <c r="BS46" s="22">
        <f t="shared" si="14"/>
        <v>124.0894901144641</v>
      </c>
      <c r="BT46" s="22">
        <f t="shared" si="15"/>
        <v>131.90315761659386</v>
      </c>
      <c r="BU46" s="22"/>
      <c r="BV46" s="22"/>
      <c r="BW46" s="22"/>
      <c r="BX46" s="22">
        <f t="shared" si="19"/>
        <v>79.448491155046881</v>
      </c>
      <c r="BY46" s="22">
        <f t="shared" si="20"/>
        <v>62.434963579604549</v>
      </c>
      <c r="BZ46" s="22">
        <f t="shared" si="21"/>
        <v>78.043704474505788</v>
      </c>
      <c r="CA46" s="22">
        <f t="shared" si="22"/>
        <v>20.603537981269501</v>
      </c>
      <c r="CB46" s="22"/>
      <c r="CC46" s="22"/>
      <c r="CD46" s="22"/>
      <c r="CE46" s="22"/>
      <c r="CF46" s="22"/>
      <c r="CG46" s="22">
        <f t="shared" si="54"/>
        <v>146.25</v>
      </c>
      <c r="CH46" s="22">
        <f t="shared" si="55"/>
        <v>5345.4375</v>
      </c>
      <c r="CI46" s="22"/>
      <c r="CJ46" s="22"/>
      <c r="CK46" s="22"/>
      <c r="CL46" s="22"/>
      <c r="CM46" s="22"/>
      <c r="CN46" s="22"/>
      <c r="CO46" s="22">
        <f t="shared" si="29"/>
        <v>52.445369406867783</v>
      </c>
      <c r="CP46" s="22">
        <f t="shared" si="30"/>
        <v>0.97106619104240799</v>
      </c>
      <c r="CQ46" s="22">
        <f t="shared" si="31"/>
        <v>0.80922182586867597</v>
      </c>
      <c r="CR46" s="22"/>
      <c r="CU46" s="59">
        <f t="shared" si="60"/>
        <v>0</v>
      </c>
      <c r="CV46" s="59">
        <f t="shared" si="61"/>
        <v>240.53069719042674</v>
      </c>
      <c r="CW46" s="59">
        <f t="shared" si="62"/>
        <v>926.50390468418357</v>
      </c>
      <c r="CX46" s="59">
        <f t="shared" si="63"/>
        <v>54.22565742377887</v>
      </c>
      <c r="CY46" s="59">
        <f t="shared" si="64"/>
        <v>5491.6875</v>
      </c>
    </row>
    <row r="47" spans="1:103" ht="34.9" customHeight="1" x14ac:dyDescent="0.5">
      <c r="A47" s="42" t="s">
        <v>97</v>
      </c>
      <c r="B47" s="43">
        <v>45833</v>
      </c>
      <c r="C47" s="44">
        <f t="shared" si="52"/>
        <v>21.25</v>
      </c>
      <c r="D47" s="46">
        <f t="shared" ca="1" si="70"/>
        <v>102</v>
      </c>
      <c r="E47" s="46" t="s">
        <v>89</v>
      </c>
      <c r="F47" s="50" t="s">
        <v>98</v>
      </c>
      <c r="G47" s="48" t="s">
        <v>99</v>
      </c>
      <c r="H47" s="64">
        <v>120</v>
      </c>
      <c r="I47" s="50"/>
      <c r="J47" s="50"/>
      <c r="K47" s="50"/>
      <c r="L47" s="50"/>
      <c r="M47" s="50">
        <v>30</v>
      </c>
      <c r="N47" s="50"/>
      <c r="O47" s="50"/>
      <c r="P47" s="50"/>
      <c r="Q47" s="50">
        <v>37</v>
      </c>
      <c r="R47" s="52">
        <v>42</v>
      </c>
      <c r="S47" s="52"/>
      <c r="T47" s="52"/>
      <c r="U47" s="52"/>
      <c r="V47" s="52"/>
      <c r="W47" s="52"/>
      <c r="X47" s="53">
        <f t="shared" si="56"/>
        <v>7</v>
      </c>
      <c r="Y47" s="53">
        <f t="shared" si="67"/>
        <v>5</v>
      </c>
      <c r="Z47" s="53"/>
      <c r="AA47" s="53"/>
      <c r="AB47" s="50"/>
      <c r="AC47" s="53">
        <f t="shared" si="41"/>
        <v>12</v>
      </c>
      <c r="AD47" s="54">
        <f t="shared" si="68"/>
        <v>0.4</v>
      </c>
      <c r="AE47" s="54"/>
      <c r="AF47" s="54"/>
      <c r="AG47" s="54"/>
      <c r="AH47" s="54"/>
      <c r="AI47" s="54"/>
      <c r="AJ47" s="54"/>
      <c r="AK47" s="55">
        <f t="shared" ca="1" si="7"/>
        <v>117.64705882352941</v>
      </c>
      <c r="AL47" s="56"/>
      <c r="AM47" s="56"/>
      <c r="AN47" s="56"/>
      <c r="AO47" s="56"/>
      <c r="AP47" s="56"/>
      <c r="AQ47" s="50"/>
      <c r="AR47" s="57"/>
      <c r="AS47" s="55">
        <f t="shared" si="69"/>
        <v>207.45113712615213</v>
      </c>
      <c r="AT47" s="58">
        <f t="shared" si="45"/>
        <v>8712.9477592983894</v>
      </c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5">
        <f t="shared" si="71"/>
        <v>159.83208950710451</v>
      </c>
      <c r="BI47" s="22">
        <f t="shared" si="66"/>
        <v>6712.9477592983894</v>
      </c>
      <c r="BJ47" s="22"/>
      <c r="BK47" s="22"/>
      <c r="BL47" s="22"/>
      <c r="BM47" s="22"/>
      <c r="BN47" s="22">
        <f t="shared" si="9"/>
        <v>180.1248699271593</v>
      </c>
      <c r="BO47" s="22">
        <f t="shared" si="10"/>
        <v>170.90764962346407</v>
      </c>
      <c r="BP47" s="22">
        <f t="shared" si="11"/>
        <v>191.54949702789236</v>
      </c>
      <c r="BQ47" s="22"/>
      <c r="BR47" s="22">
        <f t="shared" si="13"/>
        <v>127.92924037460992</v>
      </c>
      <c r="BS47" s="22">
        <f t="shared" si="14"/>
        <v>124.0894901144641</v>
      </c>
      <c r="BT47" s="22">
        <f t="shared" si="15"/>
        <v>131.90315761659386</v>
      </c>
      <c r="BU47" s="22"/>
      <c r="BV47" s="22"/>
      <c r="BW47" s="22"/>
      <c r="BX47" s="22">
        <f t="shared" si="19"/>
        <v>79.448491155046881</v>
      </c>
      <c r="BY47" s="22">
        <f t="shared" si="20"/>
        <v>62.434963579604549</v>
      </c>
      <c r="BZ47" s="22">
        <f t="shared" si="21"/>
        <v>78.043704474505788</v>
      </c>
      <c r="CA47" s="22">
        <f t="shared" si="22"/>
        <v>20.603537981269501</v>
      </c>
      <c r="CB47" s="22"/>
      <c r="CC47" s="22"/>
      <c r="CD47" s="22"/>
      <c r="CE47" s="22"/>
      <c r="CF47" s="22"/>
      <c r="CG47" s="22">
        <f t="shared" si="54"/>
        <v>146.25</v>
      </c>
      <c r="CH47" s="22">
        <f t="shared" si="55"/>
        <v>5345.4375</v>
      </c>
      <c r="CI47" s="22"/>
      <c r="CJ47" s="22"/>
      <c r="CK47" s="22"/>
      <c r="CL47" s="22"/>
      <c r="CM47" s="22"/>
      <c r="CN47" s="22"/>
      <c r="CO47" s="22">
        <f t="shared" si="29"/>
        <v>52.445369406867783</v>
      </c>
      <c r="CP47" s="22">
        <f t="shared" si="30"/>
        <v>0.97106619104240799</v>
      </c>
      <c r="CQ47" s="22">
        <f t="shared" si="31"/>
        <v>0.80922182586867597</v>
      </c>
      <c r="CR47" s="22"/>
      <c r="CU47" s="59">
        <f t="shared" si="60"/>
        <v>0</v>
      </c>
      <c r="CV47" s="59">
        <f t="shared" si="61"/>
        <v>240.53069719042674</v>
      </c>
      <c r="CW47" s="59">
        <f t="shared" si="62"/>
        <v>926.50390468418357</v>
      </c>
      <c r="CX47" s="59">
        <f t="shared" si="63"/>
        <v>54.22565742377887</v>
      </c>
      <c r="CY47" s="59">
        <f t="shared" si="64"/>
        <v>5491.6875</v>
      </c>
    </row>
    <row r="48" spans="1:103" ht="34.9" customHeight="1" x14ac:dyDescent="0.5">
      <c r="A48" s="42" t="s">
        <v>97</v>
      </c>
      <c r="B48" s="43">
        <v>45833</v>
      </c>
      <c r="C48" s="44">
        <f t="shared" si="52"/>
        <v>21.25</v>
      </c>
      <c r="D48" s="46">
        <f t="shared" ca="1" si="70"/>
        <v>102</v>
      </c>
      <c r="E48" s="46" t="s">
        <v>89</v>
      </c>
      <c r="F48" s="50" t="s">
        <v>98</v>
      </c>
      <c r="G48" s="48" t="s">
        <v>99</v>
      </c>
      <c r="H48" s="64">
        <v>121</v>
      </c>
      <c r="I48" s="50"/>
      <c r="J48" s="50"/>
      <c r="K48" s="50"/>
      <c r="L48" s="50"/>
      <c r="M48" s="50">
        <v>26</v>
      </c>
      <c r="N48" s="50"/>
      <c r="O48" s="50"/>
      <c r="P48" s="50"/>
      <c r="Q48" s="50">
        <v>34</v>
      </c>
      <c r="R48" s="52">
        <v>40</v>
      </c>
      <c r="S48" s="52"/>
      <c r="T48" s="52"/>
      <c r="U48" s="52"/>
      <c r="V48" s="52"/>
      <c r="W48" s="52"/>
      <c r="X48" s="53">
        <f t="shared" si="56"/>
        <v>8</v>
      </c>
      <c r="Y48" s="53">
        <f t="shared" si="67"/>
        <v>6</v>
      </c>
      <c r="Z48" s="53"/>
      <c r="AA48" s="53"/>
      <c r="AB48" s="50"/>
      <c r="AC48" s="53">
        <f t="shared" si="41"/>
        <v>14</v>
      </c>
      <c r="AD48" s="54">
        <f t="shared" si="68"/>
        <v>0.53846153846153844</v>
      </c>
      <c r="AE48" s="54"/>
      <c r="AF48" s="54"/>
      <c r="AG48" s="54"/>
      <c r="AH48" s="54"/>
      <c r="AI48" s="54"/>
      <c r="AJ48" s="54"/>
      <c r="AK48" s="55">
        <f t="shared" ca="1" si="7"/>
        <v>137.25490196078434</v>
      </c>
      <c r="AL48" s="56"/>
      <c r="AM48" s="56"/>
      <c r="AN48" s="56"/>
      <c r="AO48" s="56"/>
      <c r="AP48" s="56"/>
      <c r="AQ48" s="50"/>
      <c r="AR48" s="57"/>
      <c r="AS48" s="55">
        <f t="shared" si="69"/>
        <v>217.82369398245973</v>
      </c>
      <c r="AT48" s="58">
        <f t="shared" si="45"/>
        <v>8712.9477592983894</v>
      </c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5">
        <f t="shared" si="71"/>
        <v>167.82369398245973</v>
      </c>
      <c r="BI48" s="22">
        <f t="shared" si="66"/>
        <v>6712.9477592983894</v>
      </c>
      <c r="BJ48" s="22"/>
      <c r="BK48" s="22"/>
      <c r="BL48" s="22"/>
      <c r="BM48" s="22"/>
      <c r="BN48" s="22">
        <f t="shared" si="9"/>
        <v>180.1248699271593</v>
      </c>
      <c r="BO48" s="22">
        <f t="shared" si="10"/>
        <v>170.90764962346407</v>
      </c>
      <c r="BP48" s="22">
        <f t="shared" si="11"/>
        <v>191.54949702789236</v>
      </c>
      <c r="BQ48" s="22"/>
      <c r="BR48" s="22">
        <f t="shared" si="13"/>
        <v>127.92924037460992</v>
      </c>
      <c r="BS48" s="22">
        <f t="shared" si="14"/>
        <v>124.0894901144641</v>
      </c>
      <c r="BT48" s="22">
        <f t="shared" si="15"/>
        <v>131.90315761659386</v>
      </c>
      <c r="BU48" s="22"/>
      <c r="BV48" s="22"/>
      <c r="BW48" s="22"/>
      <c r="BX48" s="22">
        <f t="shared" si="19"/>
        <v>79.448491155046881</v>
      </c>
      <c r="BY48" s="22">
        <f t="shared" si="20"/>
        <v>62.434963579604549</v>
      </c>
      <c r="BZ48" s="22">
        <f t="shared" si="21"/>
        <v>78.043704474505788</v>
      </c>
      <c r="CA48" s="22">
        <f t="shared" si="22"/>
        <v>20.603537981269501</v>
      </c>
      <c r="CB48" s="22"/>
      <c r="CC48" s="22"/>
      <c r="CD48" s="22"/>
      <c r="CE48" s="22"/>
      <c r="CF48" s="22"/>
      <c r="CG48" s="22">
        <f t="shared" si="54"/>
        <v>146.25</v>
      </c>
      <c r="CH48" s="22">
        <f t="shared" si="55"/>
        <v>5345.4375</v>
      </c>
      <c r="CI48" s="22"/>
      <c r="CJ48" s="22"/>
      <c r="CK48" s="22"/>
      <c r="CL48" s="22"/>
      <c r="CM48" s="22"/>
      <c r="CN48" s="22"/>
      <c r="CO48" s="22">
        <f t="shared" si="29"/>
        <v>52.445369406867783</v>
      </c>
      <c r="CP48" s="22">
        <f t="shared" si="30"/>
        <v>0.97106619104240799</v>
      </c>
      <c r="CQ48" s="22">
        <f t="shared" si="31"/>
        <v>0.80922182586867597</v>
      </c>
      <c r="CR48" s="22"/>
      <c r="CU48" s="59">
        <f t="shared" si="60"/>
        <v>0</v>
      </c>
      <c r="CV48" s="59">
        <f t="shared" si="61"/>
        <v>240.53069719042674</v>
      </c>
      <c r="CW48" s="59">
        <f t="shared" si="62"/>
        <v>926.50390468418357</v>
      </c>
      <c r="CX48" s="59">
        <f t="shared" si="63"/>
        <v>54.22565742377887</v>
      </c>
      <c r="CY48" s="59">
        <f t="shared" si="64"/>
        <v>5491.6875</v>
      </c>
    </row>
    <row r="49" spans="1:103" ht="34.9" customHeight="1" x14ac:dyDescent="0.5">
      <c r="A49" s="42" t="s">
        <v>97</v>
      </c>
      <c r="B49" s="43">
        <v>45833</v>
      </c>
      <c r="C49" s="44">
        <f t="shared" si="52"/>
        <v>21.25</v>
      </c>
      <c r="D49" s="46">
        <f t="shared" ca="1" si="70"/>
        <v>102</v>
      </c>
      <c r="E49" s="46" t="s">
        <v>89</v>
      </c>
      <c r="F49" s="50" t="s">
        <v>98</v>
      </c>
      <c r="G49" s="48" t="s">
        <v>99</v>
      </c>
      <c r="H49" s="64">
        <v>122</v>
      </c>
      <c r="I49" s="50"/>
      <c r="J49" s="50"/>
      <c r="K49" s="50"/>
      <c r="L49" s="50"/>
      <c r="M49" s="50">
        <v>29</v>
      </c>
      <c r="N49" s="50"/>
      <c r="O49" s="50"/>
      <c r="P49" s="50"/>
      <c r="Q49" s="50">
        <v>37</v>
      </c>
      <c r="R49" s="52">
        <v>42</v>
      </c>
      <c r="S49" s="52"/>
      <c r="T49" s="52"/>
      <c r="U49" s="52"/>
      <c r="V49" s="52"/>
      <c r="W49" s="52"/>
      <c r="X49" s="53">
        <f t="shared" si="56"/>
        <v>8</v>
      </c>
      <c r="Y49" s="53">
        <f t="shared" si="67"/>
        <v>5</v>
      </c>
      <c r="Z49" s="53"/>
      <c r="AA49" s="53"/>
      <c r="AB49" s="50"/>
      <c r="AC49" s="53">
        <f t="shared" si="41"/>
        <v>13</v>
      </c>
      <c r="AD49" s="54">
        <f t="shared" si="68"/>
        <v>0.44827586206896552</v>
      </c>
      <c r="AE49" s="54"/>
      <c r="AF49" s="54"/>
      <c r="AG49" s="54"/>
      <c r="AH49" s="54"/>
      <c r="AI49" s="54"/>
      <c r="AJ49" s="54"/>
      <c r="AK49" s="55">
        <f t="shared" ca="1" si="7"/>
        <v>127.45098039215685</v>
      </c>
      <c r="AL49" s="56"/>
      <c r="AM49" s="56"/>
      <c r="AN49" s="56"/>
      <c r="AO49" s="56"/>
      <c r="AP49" s="56"/>
      <c r="AQ49" s="50"/>
      <c r="AR49" s="57"/>
      <c r="AS49" s="55">
        <f t="shared" si="69"/>
        <v>207.45113712615213</v>
      </c>
      <c r="AT49" s="58">
        <f t="shared" si="45"/>
        <v>8712.9477592983894</v>
      </c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5">
        <f t="shared" si="71"/>
        <v>159.83208950710451</v>
      </c>
      <c r="BI49" s="22">
        <f t="shared" si="66"/>
        <v>6712.9477592983894</v>
      </c>
      <c r="BJ49" s="22"/>
      <c r="BK49" s="22"/>
      <c r="BL49" s="22"/>
      <c r="BM49" s="22"/>
      <c r="BN49" s="22">
        <f t="shared" si="9"/>
        <v>180.1248699271593</v>
      </c>
      <c r="BO49" s="22">
        <f t="shared" si="10"/>
        <v>170.90764962346407</v>
      </c>
      <c r="BP49" s="22">
        <f t="shared" si="11"/>
        <v>191.54949702789236</v>
      </c>
      <c r="BQ49" s="22"/>
      <c r="BR49" s="22">
        <f t="shared" si="13"/>
        <v>127.92924037460992</v>
      </c>
      <c r="BS49" s="22">
        <f t="shared" si="14"/>
        <v>124.0894901144641</v>
      </c>
      <c r="BT49" s="22">
        <f t="shared" si="15"/>
        <v>131.90315761659386</v>
      </c>
      <c r="BU49" s="22"/>
      <c r="BV49" s="22"/>
      <c r="BW49" s="22"/>
      <c r="BX49" s="22">
        <f t="shared" si="19"/>
        <v>79.448491155046881</v>
      </c>
      <c r="BY49" s="22">
        <f t="shared" si="20"/>
        <v>62.434963579604549</v>
      </c>
      <c r="BZ49" s="22">
        <f t="shared" si="21"/>
        <v>78.043704474505788</v>
      </c>
      <c r="CA49" s="22">
        <f t="shared" si="22"/>
        <v>20.603537981269501</v>
      </c>
      <c r="CB49" s="22"/>
      <c r="CC49" s="22"/>
      <c r="CD49" s="22"/>
      <c r="CE49" s="22"/>
      <c r="CF49" s="22"/>
      <c r="CG49" s="22">
        <f t="shared" si="54"/>
        <v>146.25</v>
      </c>
      <c r="CH49" s="22">
        <f t="shared" si="55"/>
        <v>5345.4375</v>
      </c>
      <c r="CI49" s="22"/>
      <c r="CJ49" s="22"/>
      <c r="CK49" s="22"/>
      <c r="CL49" s="22"/>
      <c r="CM49" s="22"/>
      <c r="CN49" s="22"/>
      <c r="CO49" s="22">
        <f t="shared" si="29"/>
        <v>52.445369406867783</v>
      </c>
      <c r="CP49" s="22">
        <f t="shared" si="30"/>
        <v>0.97106619104240799</v>
      </c>
      <c r="CQ49" s="22">
        <f t="shared" si="31"/>
        <v>0.80922182586867597</v>
      </c>
      <c r="CR49" s="22"/>
      <c r="CU49" s="59">
        <f t="shared" si="60"/>
        <v>0</v>
      </c>
      <c r="CV49" s="59">
        <f t="shared" si="61"/>
        <v>240.53069719042674</v>
      </c>
      <c r="CW49" s="59">
        <f t="shared" si="62"/>
        <v>926.50390468418357</v>
      </c>
      <c r="CX49" s="59">
        <f t="shared" si="63"/>
        <v>54.22565742377887</v>
      </c>
      <c r="CY49" s="59">
        <f t="shared" si="64"/>
        <v>5491.6875</v>
      </c>
    </row>
    <row r="50" spans="1:103" ht="34.9" customHeight="1" x14ac:dyDescent="0.5">
      <c r="A50" s="42" t="s">
        <v>97</v>
      </c>
      <c r="B50" s="43">
        <v>45833</v>
      </c>
      <c r="C50" s="44">
        <f t="shared" si="52"/>
        <v>21.25</v>
      </c>
      <c r="D50" s="46">
        <f t="shared" ca="1" si="70"/>
        <v>102</v>
      </c>
      <c r="E50" s="46" t="s">
        <v>89</v>
      </c>
      <c r="F50" s="50" t="s">
        <v>98</v>
      </c>
      <c r="G50" s="48" t="s">
        <v>99</v>
      </c>
      <c r="H50" s="64">
        <v>123</v>
      </c>
      <c r="I50" s="50"/>
      <c r="J50" s="50"/>
      <c r="K50" s="50"/>
      <c r="L50" s="50"/>
      <c r="M50" s="50">
        <v>29</v>
      </c>
      <c r="N50" s="50"/>
      <c r="O50" s="50"/>
      <c r="P50" s="50"/>
      <c r="Q50" s="50">
        <v>38</v>
      </c>
      <c r="R50" s="52">
        <v>45</v>
      </c>
      <c r="S50" s="52"/>
      <c r="T50" s="52"/>
      <c r="U50" s="52"/>
      <c r="V50" s="52"/>
      <c r="W50" s="52"/>
      <c r="X50" s="53">
        <f t="shared" si="56"/>
        <v>9</v>
      </c>
      <c r="Y50" s="53">
        <f t="shared" si="67"/>
        <v>7</v>
      </c>
      <c r="Z50" s="53"/>
      <c r="AA50" s="53"/>
      <c r="AB50" s="50"/>
      <c r="AC50" s="53">
        <f t="shared" si="41"/>
        <v>16</v>
      </c>
      <c r="AD50" s="54">
        <f t="shared" si="68"/>
        <v>0.55172413793103448</v>
      </c>
      <c r="AE50" s="54"/>
      <c r="AF50" s="54"/>
      <c r="AG50" s="54"/>
      <c r="AH50" s="54"/>
      <c r="AI50" s="54"/>
      <c r="AJ50" s="54"/>
      <c r="AK50" s="55">
        <f t="shared" ca="1" si="7"/>
        <v>156.86274509803923</v>
      </c>
      <c r="AL50" s="56"/>
      <c r="AM50" s="56"/>
      <c r="AN50" s="56"/>
      <c r="AO50" s="56"/>
      <c r="AP50" s="56"/>
      <c r="AQ50" s="50"/>
      <c r="AR50" s="57"/>
      <c r="AS50" s="55">
        <f t="shared" si="69"/>
        <v>193.62106131774198</v>
      </c>
      <c r="AT50" s="58">
        <f t="shared" si="45"/>
        <v>8712.9477592983894</v>
      </c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5">
        <f t="shared" si="71"/>
        <v>149.17661687329755</v>
      </c>
      <c r="BI50" s="22">
        <f t="shared" si="66"/>
        <v>6712.9477592983894</v>
      </c>
      <c r="BJ50" s="22"/>
      <c r="BK50" s="22"/>
      <c r="BL50" s="22"/>
      <c r="BM50" s="22"/>
      <c r="BN50" s="22">
        <f t="shared" si="9"/>
        <v>180.1248699271593</v>
      </c>
      <c r="BO50" s="22">
        <f t="shared" si="10"/>
        <v>170.90764962346407</v>
      </c>
      <c r="BP50" s="22">
        <f t="shared" si="11"/>
        <v>191.54949702789236</v>
      </c>
      <c r="BQ50" s="22"/>
      <c r="BR50" s="22">
        <f t="shared" si="13"/>
        <v>127.92924037460992</v>
      </c>
      <c r="BS50" s="22">
        <f t="shared" si="14"/>
        <v>124.0894901144641</v>
      </c>
      <c r="BT50" s="22">
        <f t="shared" si="15"/>
        <v>131.90315761659386</v>
      </c>
      <c r="BU50" s="22"/>
      <c r="BV50" s="22"/>
      <c r="BW50" s="22"/>
      <c r="BX50" s="22">
        <f t="shared" si="19"/>
        <v>79.448491155046881</v>
      </c>
      <c r="BY50" s="22">
        <f t="shared" si="20"/>
        <v>62.434963579604549</v>
      </c>
      <c r="BZ50" s="22">
        <f t="shared" si="21"/>
        <v>78.043704474505788</v>
      </c>
      <c r="CA50" s="22">
        <f t="shared" si="22"/>
        <v>20.603537981269501</v>
      </c>
      <c r="CB50" s="22"/>
      <c r="CC50" s="22"/>
      <c r="CD50" s="22"/>
      <c r="CE50" s="22"/>
      <c r="CF50" s="22"/>
      <c r="CG50" s="22">
        <f t="shared" si="54"/>
        <v>146.25</v>
      </c>
      <c r="CH50" s="22">
        <f t="shared" si="55"/>
        <v>5345.4375</v>
      </c>
      <c r="CI50" s="22"/>
      <c r="CJ50" s="22"/>
      <c r="CK50" s="22"/>
      <c r="CL50" s="22"/>
      <c r="CM50" s="22"/>
      <c r="CN50" s="22"/>
      <c r="CO50" s="22">
        <f t="shared" si="29"/>
        <v>52.445369406867783</v>
      </c>
      <c r="CP50" s="22">
        <f t="shared" si="30"/>
        <v>0.97106619104240799</v>
      </c>
      <c r="CQ50" s="22">
        <f t="shared" si="31"/>
        <v>0.80922182586867597</v>
      </c>
      <c r="CR50" s="22"/>
      <c r="CU50" s="59">
        <f t="shared" si="60"/>
        <v>0</v>
      </c>
      <c r="CV50" s="59">
        <f t="shared" si="61"/>
        <v>240.53069719042674</v>
      </c>
      <c r="CW50" s="59">
        <f t="shared" si="62"/>
        <v>926.50390468418357</v>
      </c>
      <c r="CX50" s="59">
        <f t="shared" si="63"/>
        <v>54.22565742377887</v>
      </c>
      <c r="CY50" s="59">
        <f t="shared" si="64"/>
        <v>5491.6875</v>
      </c>
    </row>
    <row r="51" spans="1:103" ht="34.9" customHeight="1" x14ac:dyDescent="0.5">
      <c r="A51" s="42" t="s">
        <v>97</v>
      </c>
      <c r="B51" s="43">
        <v>45833</v>
      </c>
      <c r="C51" s="44">
        <f t="shared" si="52"/>
        <v>21.25</v>
      </c>
      <c r="D51" s="46">
        <f t="shared" ca="1" si="70"/>
        <v>102</v>
      </c>
      <c r="E51" s="46" t="s">
        <v>89</v>
      </c>
      <c r="F51" s="50" t="s">
        <v>98</v>
      </c>
      <c r="G51" s="48" t="s">
        <v>99</v>
      </c>
      <c r="H51" s="64">
        <v>124</v>
      </c>
      <c r="I51" s="50"/>
      <c r="J51" s="50"/>
      <c r="K51" s="50"/>
      <c r="L51" s="50"/>
      <c r="M51" s="50">
        <v>31</v>
      </c>
      <c r="N51" s="50"/>
      <c r="O51" s="50"/>
      <c r="P51" s="50"/>
      <c r="Q51" s="50">
        <v>38</v>
      </c>
      <c r="R51" s="52">
        <v>43</v>
      </c>
      <c r="S51" s="52"/>
      <c r="T51" s="52"/>
      <c r="U51" s="52"/>
      <c r="V51" s="52"/>
      <c r="W51" s="52"/>
      <c r="X51" s="53">
        <f t="shared" si="56"/>
        <v>7</v>
      </c>
      <c r="Y51" s="53">
        <f t="shared" si="67"/>
        <v>5</v>
      </c>
      <c r="Z51" s="53"/>
      <c r="AA51" s="53"/>
      <c r="AB51" s="50"/>
      <c r="AC51" s="53">
        <f t="shared" si="41"/>
        <v>12</v>
      </c>
      <c r="AD51" s="54">
        <f t="shared" si="68"/>
        <v>0.38709677419354838</v>
      </c>
      <c r="AE51" s="54"/>
      <c r="AF51" s="54"/>
      <c r="AG51" s="54"/>
      <c r="AH51" s="54"/>
      <c r="AI51" s="54"/>
      <c r="AJ51" s="54"/>
      <c r="AK51" s="55">
        <f t="shared" ca="1" si="7"/>
        <v>117.64705882352941</v>
      </c>
      <c r="AL51" s="56"/>
      <c r="AM51" s="56"/>
      <c r="AN51" s="56"/>
      <c r="AO51" s="56"/>
      <c r="AP51" s="56"/>
      <c r="AQ51" s="50"/>
      <c r="AR51" s="57"/>
      <c r="AS51" s="55">
        <f t="shared" si="69"/>
        <v>202.62669207670672</v>
      </c>
      <c r="AT51" s="58">
        <f t="shared" si="45"/>
        <v>8712.9477592983894</v>
      </c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5">
        <f t="shared" si="71"/>
        <v>156.11506416972998</v>
      </c>
      <c r="BI51" s="22">
        <f t="shared" si="66"/>
        <v>6712.9477592983894</v>
      </c>
      <c r="BJ51" s="22"/>
      <c r="BK51" s="22"/>
      <c r="BL51" s="22"/>
      <c r="BM51" s="22"/>
      <c r="BN51" s="22">
        <f t="shared" si="9"/>
        <v>180.1248699271593</v>
      </c>
      <c r="BO51" s="22">
        <f t="shared" si="10"/>
        <v>170.90764962346407</v>
      </c>
      <c r="BP51" s="22">
        <f t="shared" si="11"/>
        <v>191.54949702789236</v>
      </c>
      <c r="BQ51" s="22"/>
      <c r="BR51" s="22">
        <f t="shared" si="13"/>
        <v>127.92924037460992</v>
      </c>
      <c r="BS51" s="22">
        <f t="shared" si="14"/>
        <v>124.0894901144641</v>
      </c>
      <c r="BT51" s="22">
        <f t="shared" si="15"/>
        <v>131.90315761659386</v>
      </c>
      <c r="BU51" s="22"/>
      <c r="BV51" s="22"/>
      <c r="BW51" s="22"/>
      <c r="BX51" s="22">
        <f t="shared" si="19"/>
        <v>79.448491155046881</v>
      </c>
      <c r="BY51" s="22">
        <f t="shared" si="20"/>
        <v>62.434963579604549</v>
      </c>
      <c r="BZ51" s="22">
        <f t="shared" si="21"/>
        <v>78.043704474505788</v>
      </c>
      <c r="CA51" s="22">
        <f t="shared" si="22"/>
        <v>20.603537981269501</v>
      </c>
      <c r="CB51" s="22"/>
      <c r="CC51" s="22"/>
      <c r="CD51" s="22"/>
      <c r="CE51" s="22"/>
      <c r="CF51" s="22"/>
      <c r="CG51" s="22">
        <f t="shared" si="54"/>
        <v>146.25</v>
      </c>
      <c r="CH51" s="22">
        <f t="shared" si="55"/>
        <v>5345.4375</v>
      </c>
      <c r="CI51" s="22"/>
      <c r="CJ51" s="22"/>
      <c r="CK51" s="22"/>
      <c r="CL51" s="22"/>
      <c r="CM51" s="22"/>
      <c r="CN51" s="22"/>
      <c r="CO51" s="22">
        <f t="shared" si="29"/>
        <v>52.445369406867783</v>
      </c>
      <c r="CP51" s="22">
        <f t="shared" si="30"/>
        <v>0.97106619104240799</v>
      </c>
      <c r="CQ51" s="22">
        <f t="shared" si="31"/>
        <v>0.80922182586867597</v>
      </c>
      <c r="CR51" s="22"/>
      <c r="CU51" s="59">
        <f t="shared" si="60"/>
        <v>0</v>
      </c>
      <c r="CV51" s="59">
        <f t="shared" si="61"/>
        <v>240.53069719042674</v>
      </c>
      <c r="CW51" s="59">
        <f t="shared" si="62"/>
        <v>926.50390468418357</v>
      </c>
      <c r="CX51" s="59">
        <f t="shared" si="63"/>
        <v>54.22565742377887</v>
      </c>
      <c r="CY51" s="59">
        <f t="shared" si="64"/>
        <v>5491.6875</v>
      </c>
    </row>
    <row r="52" spans="1:103" ht="34.9" customHeight="1" x14ac:dyDescent="0.5">
      <c r="A52" s="42" t="s">
        <v>102</v>
      </c>
      <c r="B52" s="43">
        <v>45879</v>
      </c>
      <c r="C52" s="44">
        <f>1390/50</f>
        <v>27.8</v>
      </c>
      <c r="D52" s="46">
        <f t="shared" ca="1" si="70"/>
        <v>56</v>
      </c>
      <c r="E52" s="46" t="s">
        <v>89</v>
      </c>
      <c r="F52" s="50" t="s">
        <v>98</v>
      </c>
      <c r="G52" s="48" t="s">
        <v>103</v>
      </c>
      <c r="H52" s="66">
        <v>125</v>
      </c>
      <c r="I52" s="50"/>
      <c r="J52" s="50"/>
      <c r="K52" s="50"/>
      <c r="L52" s="50"/>
      <c r="M52" s="50"/>
      <c r="N52" s="50">
        <v>37</v>
      </c>
      <c r="O52" s="50"/>
      <c r="P52" s="50"/>
      <c r="Q52" s="50"/>
      <c r="R52" s="52">
        <v>44</v>
      </c>
      <c r="S52" s="52"/>
      <c r="T52" s="52"/>
      <c r="U52" s="52"/>
      <c r="V52" s="52"/>
      <c r="W52" s="52"/>
      <c r="X52" s="53">
        <f>R52-N52</f>
        <v>7</v>
      </c>
      <c r="Y52" s="53"/>
      <c r="Z52" s="53"/>
      <c r="AA52" s="53"/>
      <c r="AB52" s="50"/>
      <c r="AC52" s="53">
        <f t="shared" si="41"/>
        <v>7</v>
      </c>
      <c r="AD52" s="54">
        <f>AC52/N52</f>
        <v>0.1891891891891892</v>
      </c>
      <c r="AE52" s="54"/>
      <c r="AF52" s="54"/>
      <c r="AG52" s="54"/>
      <c r="AH52" s="54"/>
      <c r="AI52" s="54"/>
      <c r="AJ52" s="54"/>
      <c r="AK52" s="55">
        <f t="shared" ca="1" si="7"/>
        <v>125</v>
      </c>
      <c r="AL52" s="56"/>
      <c r="AM52" s="56"/>
      <c r="AN52" s="56"/>
      <c r="AO52" s="56"/>
      <c r="AP52" s="56"/>
      <c r="AQ52" s="50"/>
      <c r="AR52" s="57"/>
      <c r="AS52" s="55">
        <f t="shared" si="69"/>
        <v>215.95546800647415</v>
      </c>
      <c r="AT52" s="58">
        <f t="shared" si="45"/>
        <v>9502.0405922848622</v>
      </c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5">
        <f t="shared" si="71"/>
        <v>170.50092255192871</v>
      </c>
      <c r="BI52" s="22">
        <f t="shared" si="66"/>
        <v>7502.0405922848631</v>
      </c>
      <c r="BJ52" s="22"/>
      <c r="BK52" s="22"/>
      <c r="BL52" s="22"/>
      <c r="BM52" s="22"/>
      <c r="BN52" s="22"/>
      <c r="BO52" s="22">
        <f t="shared" si="10"/>
        <v>170.90764962346407</v>
      </c>
      <c r="BP52" s="22">
        <f t="shared" si="11"/>
        <v>191.54949702789236</v>
      </c>
      <c r="BQ52" s="22"/>
      <c r="BR52" s="22"/>
      <c r="BS52" s="22"/>
      <c r="BT52" s="22">
        <f t="shared" si="15"/>
        <v>131.90315761659386</v>
      </c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>
        <f t="shared" ref="CI52:CI101" si="72">$CI$2/50</f>
        <v>6685.9000000000015</v>
      </c>
      <c r="CJ52" s="22">
        <f t="shared" ref="CJ52:CJ101" si="73">$CJ$2/50</f>
        <v>120</v>
      </c>
      <c r="CK52" s="22">
        <f t="shared" ref="CK52:CK101" si="74">$CK$2/50</f>
        <v>10</v>
      </c>
      <c r="CL52" s="22"/>
      <c r="CM52" s="22"/>
      <c r="CN52" s="22"/>
      <c r="CO52" s="22"/>
      <c r="CP52" s="22">
        <f t="shared" si="30"/>
        <v>0.97106619104240799</v>
      </c>
      <c r="CQ52" s="22">
        <f t="shared" si="31"/>
        <v>0.80922182586867597</v>
      </c>
      <c r="CR52" s="22">
        <f>$CR$2/50</f>
        <v>190</v>
      </c>
      <c r="CU52" s="59">
        <f t="shared" si="60"/>
        <v>0</v>
      </c>
      <c r="CV52" s="59">
        <f t="shared" si="61"/>
        <v>0</v>
      </c>
      <c r="CW52" s="59">
        <f t="shared" si="62"/>
        <v>494.36030426795026</v>
      </c>
      <c r="CX52" s="59">
        <f t="shared" si="63"/>
        <v>191.78028801691107</v>
      </c>
      <c r="CY52" s="59">
        <f t="shared" si="64"/>
        <v>6815.9000000000015</v>
      </c>
    </row>
    <row r="53" spans="1:103" ht="34.9" customHeight="1" x14ac:dyDescent="0.5">
      <c r="A53" s="42" t="s">
        <v>102</v>
      </c>
      <c r="B53" s="43">
        <v>45879</v>
      </c>
      <c r="C53" s="44">
        <f t="shared" ref="C53:C101" si="75">1390/50</f>
        <v>27.8</v>
      </c>
      <c r="D53" s="46">
        <f t="shared" ca="1" si="70"/>
        <v>56</v>
      </c>
      <c r="E53" s="46" t="s">
        <v>89</v>
      </c>
      <c r="F53" s="50" t="s">
        <v>98</v>
      </c>
      <c r="G53" s="48" t="s">
        <v>103</v>
      </c>
      <c r="H53" s="66">
        <v>126</v>
      </c>
      <c r="I53" s="50"/>
      <c r="J53" s="50"/>
      <c r="K53" s="50"/>
      <c r="L53" s="50"/>
      <c r="M53" s="50"/>
      <c r="N53" s="50">
        <v>40</v>
      </c>
      <c r="O53" s="50"/>
      <c r="P53" s="50"/>
      <c r="Q53" s="50"/>
      <c r="R53" s="52">
        <v>47</v>
      </c>
      <c r="S53" s="52"/>
      <c r="T53" s="52"/>
      <c r="U53" s="52"/>
      <c r="V53" s="52"/>
      <c r="W53" s="52"/>
      <c r="X53" s="53">
        <f t="shared" ref="X53:X101" si="76">R53-N53</f>
        <v>7</v>
      </c>
      <c r="Y53" s="53"/>
      <c r="Z53" s="53"/>
      <c r="AA53" s="53"/>
      <c r="AB53" s="50"/>
      <c r="AC53" s="53">
        <f t="shared" ref="AC53:AC101" si="77">SUM(X53:AB53)</f>
        <v>7</v>
      </c>
      <c r="AD53" s="54">
        <f t="shared" ref="AD53:AD101" si="78">AC53/N53</f>
        <v>0.17499999999999999</v>
      </c>
      <c r="AE53" s="54"/>
      <c r="AF53" s="54"/>
      <c r="AG53" s="54"/>
      <c r="AH53" s="54"/>
      <c r="AI53" s="54"/>
      <c r="AJ53" s="54"/>
      <c r="AK53" s="55">
        <f t="shared" ca="1" si="7"/>
        <v>125</v>
      </c>
      <c r="AL53" s="56"/>
      <c r="AM53" s="56"/>
      <c r="AN53" s="56"/>
      <c r="AO53" s="56"/>
      <c r="AP53" s="56"/>
      <c r="AQ53" s="50"/>
      <c r="AR53" s="57"/>
      <c r="AS53" s="55">
        <f t="shared" si="69"/>
        <v>202.17107643159281</v>
      </c>
      <c r="AT53" s="58">
        <f t="shared" si="45"/>
        <v>9502.0405922848622</v>
      </c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5">
        <f t="shared" si="71"/>
        <v>159.61788494223114</v>
      </c>
      <c r="BI53" s="22">
        <f t="shared" si="66"/>
        <v>7502.0405922848631</v>
      </c>
      <c r="BJ53" s="22"/>
      <c r="BK53" s="22"/>
      <c r="BL53" s="22"/>
      <c r="BM53" s="22"/>
      <c r="BN53" s="22"/>
      <c r="BO53" s="22">
        <f t="shared" si="10"/>
        <v>170.90764962346407</v>
      </c>
      <c r="BP53" s="22">
        <f t="shared" si="11"/>
        <v>191.54949702789236</v>
      </c>
      <c r="BQ53" s="22"/>
      <c r="BR53" s="22"/>
      <c r="BS53" s="22"/>
      <c r="BT53" s="22">
        <f t="shared" si="15"/>
        <v>131.90315761659386</v>
      </c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>
        <f t="shared" si="72"/>
        <v>6685.9000000000015</v>
      </c>
      <c r="CJ53" s="22">
        <f t="shared" si="73"/>
        <v>120</v>
      </c>
      <c r="CK53" s="22">
        <f t="shared" si="74"/>
        <v>10</v>
      </c>
      <c r="CL53" s="22"/>
      <c r="CM53" s="22"/>
      <c r="CN53" s="22"/>
      <c r="CO53" s="22"/>
      <c r="CP53" s="22">
        <f t="shared" si="30"/>
        <v>0.97106619104240799</v>
      </c>
      <c r="CQ53" s="22">
        <f t="shared" si="31"/>
        <v>0.80922182586867597</v>
      </c>
      <c r="CR53" s="22">
        <f t="shared" ref="CR53:CR101" si="79">$CR$2/50</f>
        <v>190</v>
      </c>
      <c r="CU53" s="59">
        <f t="shared" si="60"/>
        <v>0</v>
      </c>
      <c r="CV53" s="59">
        <f t="shared" si="61"/>
        <v>0</v>
      </c>
      <c r="CW53" s="59">
        <f t="shared" si="62"/>
        <v>494.36030426795026</v>
      </c>
      <c r="CX53" s="59">
        <f t="shared" si="63"/>
        <v>191.78028801691107</v>
      </c>
      <c r="CY53" s="59">
        <f t="shared" si="64"/>
        <v>6815.9000000000015</v>
      </c>
    </row>
    <row r="54" spans="1:103" ht="34.9" customHeight="1" x14ac:dyDescent="0.5">
      <c r="A54" s="42" t="s">
        <v>102</v>
      </c>
      <c r="B54" s="43">
        <v>45879</v>
      </c>
      <c r="C54" s="44">
        <f t="shared" si="75"/>
        <v>27.8</v>
      </c>
      <c r="D54" s="46">
        <f t="shared" ca="1" si="70"/>
        <v>56</v>
      </c>
      <c r="E54" s="46" t="s">
        <v>89</v>
      </c>
      <c r="F54" s="50" t="s">
        <v>98</v>
      </c>
      <c r="G54" s="48" t="s">
        <v>103</v>
      </c>
      <c r="H54" s="66">
        <v>127</v>
      </c>
      <c r="I54" s="50"/>
      <c r="J54" s="50"/>
      <c r="K54" s="50"/>
      <c r="L54" s="50"/>
      <c r="M54" s="50"/>
      <c r="N54" s="50">
        <v>32</v>
      </c>
      <c r="O54" s="50"/>
      <c r="P54" s="50"/>
      <c r="Q54" s="50"/>
      <c r="R54" s="52">
        <v>41</v>
      </c>
      <c r="S54" s="52"/>
      <c r="T54" s="52"/>
      <c r="U54" s="52"/>
      <c r="V54" s="52"/>
      <c r="W54" s="52"/>
      <c r="X54" s="53">
        <f t="shared" si="76"/>
        <v>9</v>
      </c>
      <c r="Y54" s="53"/>
      <c r="Z54" s="53"/>
      <c r="AA54" s="53"/>
      <c r="AB54" s="50"/>
      <c r="AC54" s="53">
        <f t="shared" si="77"/>
        <v>9</v>
      </c>
      <c r="AD54" s="54">
        <f t="shared" si="78"/>
        <v>0.28125</v>
      </c>
      <c r="AE54" s="54"/>
      <c r="AF54" s="54"/>
      <c r="AG54" s="54"/>
      <c r="AH54" s="54"/>
      <c r="AI54" s="54"/>
      <c r="AJ54" s="54"/>
      <c r="AK54" s="55">
        <f t="shared" ca="1" si="7"/>
        <v>160.71428571428572</v>
      </c>
      <c r="AL54" s="56"/>
      <c r="AM54" s="56"/>
      <c r="AN54" s="56"/>
      <c r="AO54" s="56"/>
      <c r="AP54" s="56"/>
      <c r="AQ54" s="50"/>
      <c r="AR54" s="57"/>
      <c r="AS54" s="55">
        <f t="shared" si="69"/>
        <v>231.75708761670396</v>
      </c>
      <c r="AT54" s="58">
        <f t="shared" si="45"/>
        <v>9502.0405922848622</v>
      </c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5">
        <f t="shared" si="71"/>
        <v>182.97659981182593</v>
      </c>
      <c r="BI54" s="22">
        <f t="shared" si="66"/>
        <v>7502.0405922848631</v>
      </c>
      <c r="BJ54" s="22"/>
      <c r="BK54" s="22"/>
      <c r="BL54" s="22"/>
      <c r="BM54" s="22"/>
      <c r="BN54" s="22"/>
      <c r="BO54" s="22">
        <f t="shared" si="10"/>
        <v>170.90764962346407</v>
      </c>
      <c r="BP54" s="22">
        <f t="shared" si="11"/>
        <v>191.54949702789236</v>
      </c>
      <c r="BQ54" s="22"/>
      <c r="BR54" s="22"/>
      <c r="BS54" s="22"/>
      <c r="BT54" s="22">
        <f t="shared" si="15"/>
        <v>131.90315761659386</v>
      </c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>
        <f t="shared" si="72"/>
        <v>6685.9000000000015</v>
      </c>
      <c r="CJ54" s="22">
        <f t="shared" si="73"/>
        <v>120</v>
      </c>
      <c r="CK54" s="22">
        <f t="shared" si="74"/>
        <v>10</v>
      </c>
      <c r="CL54" s="22"/>
      <c r="CM54" s="22"/>
      <c r="CN54" s="22"/>
      <c r="CO54" s="22"/>
      <c r="CP54" s="22">
        <f t="shared" si="30"/>
        <v>0.97106619104240799</v>
      </c>
      <c r="CQ54" s="22">
        <f t="shared" si="31"/>
        <v>0.80922182586867597</v>
      </c>
      <c r="CR54" s="22">
        <f t="shared" si="79"/>
        <v>190</v>
      </c>
      <c r="CU54" s="59">
        <f t="shared" si="60"/>
        <v>0</v>
      </c>
      <c r="CV54" s="59">
        <f t="shared" si="61"/>
        <v>0</v>
      </c>
      <c r="CW54" s="59">
        <f t="shared" si="62"/>
        <v>494.36030426795026</v>
      </c>
      <c r="CX54" s="59">
        <f t="shared" si="63"/>
        <v>191.78028801691107</v>
      </c>
      <c r="CY54" s="59">
        <f t="shared" si="64"/>
        <v>6815.9000000000015</v>
      </c>
    </row>
    <row r="55" spans="1:103" ht="34.9" customHeight="1" x14ac:dyDescent="0.5">
      <c r="A55" s="42" t="s">
        <v>102</v>
      </c>
      <c r="B55" s="43">
        <v>45879</v>
      </c>
      <c r="C55" s="44">
        <f t="shared" si="75"/>
        <v>27.8</v>
      </c>
      <c r="D55" s="46">
        <f t="shared" ca="1" si="70"/>
        <v>56</v>
      </c>
      <c r="E55" s="46" t="s">
        <v>89</v>
      </c>
      <c r="F55" s="50" t="s">
        <v>98</v>
      </c>
      <c r="G55" s="48" t="s">
        <v>103</v>
      </c>
      <c r="H55" s="66">
        <v>128</v>
      </c>
      <c r="I55" s="50"/>
      <c r="J55" s="50"/>
      <c r="K55" s="50"/>
      <c r="L55" s="50"/>
      <c r="M55" s="50"/>
      <c r="N55" s="50">
        <v>33</v>
      </c>
      <c r="O55" s="50"/>
      <c r="P55" s="50"/>
      <c r="Q55" s="50"/>
      <c r="R55" s="52">
        <v>42</v>
      </c>
      <c r="S55" s="52"/>
      <c r="T55" s="52"/>
      <c r="U55" s="52"/>
      <c r="V55" s="52"/>
      <c r="W55" s="52"/>
      <c r="X55" s="53">
        <f t="shared" si="76"/>
        <v>9</v>
      </c>
      <c r="Y55" s="53"/>
      <c r="Z55" s="53"/>
      <c r="AA55" s="53"/>
      <c r="AB55" s="50"/>
      <c r="AC55" s="53">
        <f t="shared" si="77"/>
        <v>9</v>
      </c>
      <c r="AD55" s="54">
        <f t="shared" si="78"/>
        <v>0.27272727272727271</v>
      </c>
      <c r="AE55" s="54"/>
      <c r="AF55" s="54"/>
      <c r="AG55" s="54"/>
      <c r="AH55" s="54"/>
      <c r="AI55" s="54"/>
      <c r="AJ55" s="54"/>
      <c r="AK55" s="55">
        <f t="shared" ca="1" si="7"/>
        <v>160.71428571428572</v>
      </c>
      <c r="AL55" s="56"/>
      <c r="AM55" s="56"/>
      <c r="AN55" s="56"/>
      <c r="AO55" s="56"/>
      <c r="AP55" s="56"/>
      <c r="AQ55" s="50"/>
      <c r="AR55" s="57"/>
      <c r="AS55" s="55">
        <f t="shared" si="69"/>
        <v>226.23906172106814</v>
      </c>
      <c r="AT55" s="58">
        <f t="shared" si="45"/>
        <v>9502.0405922848622</v>
      </c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5">
        <f t="shared" si="71"/>
        <v>178.62001410202055</v>
      </c>
      <c r="BI55" s="22">
        <f t="shared" si="66"/>
        <v>7502.0405922848631</v>
      </c>
      <c r="BJ55" s="22"/>
      <c r="BK55" s="22"/>
      <c r="BL55" s="22"/>
      <c r="BM55" s="22"/>
      <c r="BN55" s="22"/>
      <c r="BO55" s="22">
        <f t="shared" si="10"/>
        <v>170.90764962346407</v>
      </c>
      <c r="BP55" s="22">
        <f t="shared" si="11"/>
        <v>191.54949702789236</v>
      </c>
      <c r="BQ55" s="22"/>
      <c r="BR55" s="22"/>
      <c r="BS55" s="22"/>
      <c r="BT55" s="22">
        <f t="shared" si="15"/>
        <v>131.90315761659386</v>
      </c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>
        <f t="shared" si="72"/>
        <v>6685.9000000000015</v>
      </c>
      <c r="CJ55" s="22">
        <f t="shared" si="73"/>
        <v>120</v>
      </c>
      <c r="CK55" s="22">
        <f t="shared" si="74"/>
        <v>10</v>
      </c>
      <c r="CL55" s="22"/>
      <c r="CM55" s="22"/>
      <c r="CN55" s="22"/>
      <c r="CO55" s="22"/>
      <c r="CP55" s="22">
        <f t="shared" si="30"/>
        <v>0.97106619104240799</v>
      </c>
      <c r="CQ55" s="22">
        <f t="shared" si="31"/>
        <v>0.80922182586867597</v>
      </c>
      <c r="CR55" s="22">
        <f t="shared" si="79"/>
        <v>190</v>
      </c>
      <c r="CU55" s="59">
        <f t="shared" si="60"/>
        <v>0</v>
      </c>
      <c r="CV55" s="59">
        <f t="shared" si="61"/>
        <v>0</v>
      </c>
      <c r="CW55" s="59">
        <f t="shared" si="62"/>
        <v>494.36030426795026</v>
      </c>
      <c r="CX55" s="59">
        <f t="shared" si="63"/>
        <v>191.78028801691107</v>
      </c>
      <c r="CY55" s="59">
        <f t="shared" si="64"/>
        <v>6815.9000000000015</v>
      </c>
    </row>
    <row r="56" spans="1:103" ht="34.9" customHeight="1" x14ac:dyDescent="0.5">
      <c r="A56" s="42" t="s">
        <v>102</v>
      </c>
      <c r="B56" s="43">
        <v>45879</v>
      </c>
      <c r="C56" s="44">
        <f t="shared" si="75"/>
        <v>27.8</v>
      </c>
      <c r="D56" s="46">
        <f t="shared" ca="1" si="70"/>
        <v>56</v>
      </c>
      <c r="E56" s="46" t="s">
        <v>89</v>
      </c>
      <c r="F56" s="50" t="s">
        <v>98</v>
      </c>
      <c r="G56" s="48" t="s">
        <v>103</v>
      </c>
      <c r="H56" s="66">
        <v>129</v>
      </c>
      <c r="I56" s="50"/>
      <c r="J56" s="50"/>
      <c r="K56" s="50"/>
      <c r="L56" s="50"/>
      <c r="M56" s="50"/>
      <c r="N56" s="50">
        <v>34</v>
      </c>
      <c r="O56" s="50"/>
      <c r="P56" s="50"/>
      <c r="Q56" s="50"/>
      <c r="R56" s="52">
        <v>43</v>
      </c>
      <c r="S56" s="52"/>
      <c r="T56" s="52"/>
      <c r="U56" s="52"/>
      <c r="V56" s="52"/>
      <c r="W56" s="52"/>
      <c r="X56" s="53">
        <f t="shared" si="76"/>
        <v>9</v>
      </c>
      <c r="Y56" s="53"/>
      <c r="Z56" s="53"/>
      <c r="AA56" s="53"/>
      <c r="AB56" s="50"/>
      <c r="AC56" s="53">
        <f t="shared" si="77"/>
        <v>9</v>
      </c>
      <c r="AD56" s="54">
        <f t="shared" si="78"/>
        <v>0.26470588235294118</v>
      </c>
      <c r="AE56" s="54"/>
      <c r="AF56" s="54"/>
      <c r="AG56" s="54"/>
      <c r="AH56" s="54"/>
      <c r="AI56" s="54"/>
      <c r="AJ56" s="54"/>
      <c r="AK56" s="55">
        <f t="shared" ca="1" si="7"/>
        <v>160.71428571428572</v>
      </c>
      <c r="AL56" s="56"/>
      <c r="AM56" s="56"/>
      <c r="AN56" s="56"/>
      <c r="AO56" s="56"/>
      <c r="AP56" s="56"/>
      <c r="AQ56" s="50"/>
      <c r="AR56" s="57"/>
      <c r="AS56" s="55">
        <f t="shared" si="69"/>
        <v>220.97768819267122</v>
      </c>
      <c r="AT56" s="58">
        <f t="shared" si="45"/>
        <v>9502.0405922848622</v>
      </c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5">
        <f t="shared" si="71"/>
        <v>174.46606028569448</v>
      </c>
      <c r="BI56" s="22">
        <f t="shared" si="66"/>
        <v>7502.0405922848631</v>
      </c>
      <c r="BJ56" s="22"/>
      <c r="BK56" s="22"/>
      <c r="BL56" s="22"/>
      <c r="BM56" s="22"/>
      <c r="BN56" s="22"/>
      <c r="BO56" s="22">
        <f t="shared" si="10"/>
        <v>170.90764962346407</v>
      </c>
      <c r="BP56" s="22">
        <f t="shared" si="11"/>
        <v>191.54949702789236</v>
      </c>
      <c r="BQ56" s="22"/>
      <c r="BR56" s="22"/>
      <c r="BS56" s="22"/>
      <c r="BT56" s="22">
        <f t="shared" si="15"/>
        <v>131.90315761659386</v>
      </c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>
        <f t="shared" si="72"/>
        <v>6685.9000000000015</v>
      </c>
      <c r="CJ56" s="22">
        <f t="shared" si="73"/>
        <v>120</v>
      </c>
      <c r="CK56" s="22">
        <f t="shared" si="74"/>
        <v>10</v>
      </c>
      <c r="CL56" s="22"/>
      <c r="CM56" s="22"/>
      <c r="CN56" s="22"/>
      <c r="CO56" s="22"/>
      <c r="CP56" s="22">
        <f t="shared" si="30"/>
        <v>0.97106619104240799</v>
      </c>
      <c r="CQ56" s="22">
        <f t="shared" si="31"/>
        <v>0.80922182586867597</v>
      </c>
      <c r="CR56" s="22">
        <f t="shared" si="79"/>
        <v>190</v>
      </c>
      <c r="CU56" s="59">
        <f t="shared" si="60"/>
        <v>0</v>
      </c>
      <c r="CV56" s="59">
        <f t="shared" si="61"/>
        <v>0</v>
      </c>
      <c r="CW56" s="59">
        <f t="shared" si="62"/>
        <v>494.36030426795026</v>
      </c>
      <c r="CX56" s="59">
        <f t="shared" si="63"/>
        <v>191.78028801691107</v>
      </c>
      <c r="CY56" s="59">
        <f t="shared" si="64"/>
        <v>6815.9000000000015</v>
      </c>
    </row>
    <row r="57" spans="1:103" ht="34.9" customHeight="1" x14ac:dyDescent="0.5">
      <c r="A57" s="42" t="s">
        <v>102</v>
      </c>
      <c r="B57" s="43">
        <v>45879</v>
      </c>
      <c r="C57" s="44">
        <f t="shared" si="75"/>
        <v>27.8</v>
      </c>
      <c r="D57" s="46">
        <f t="shared" ca="1" si="70"/>
        <v>56</v>
      </c>
      <c r="E57" s="46" t="s">
        <v>89</v>
      </c>
      <c r="F57" s="50" t="s">
        <v>98</v>
      </c>
      <c r="G57" s="48" t="s">
        <v>103</v>
      </c>
      <c r="H57" s="66">
        <v>130</v>
      </c>
      <c r="I57" s="50"/>
      <c r="J57" s="50"/>
      <c r="K57" s="50"/>
      <c r="L57" s="50"/>
      <c r="M57" s="50"/>
      <c r="N57" s="50">
        <v>28</v>
      </c>
      <c r="O57" s="50"/>
      <c r="P57" s="50"/>
      <c r="Q57" s="50"/>
      <c r="R57" s="52">
        <v>36</v>
      </c>
      <c r="S57" s="52"/>
      <c r="T57" s="52"/>
      <c r="U57" s="52"/>
      <c r="V57" s="52"/>
      <c r="W57" s="52"/>
      <c r="X57" s="53">
        <f t="shared" si="76"/>
        <v>8</v>
      </c>
      <c r="Y57" s="53"/>
      <c r="Z57" s="53"/>
      <c r="AA57" s="53"/>
      <c r="AB57" s="50"/>
      <c r="AC57" s="53">
        <f t="shared" si="77"/>
        <v>8</v>
      </c>
      <c r="AD57" s="54">
        <f t="shared" si="78"/>
        <v>0.2857142857142857</v>
      </c>
      <c r="AE57" s="54"/>
      <c r="AF57" s="54"/>
      <c r="AG57" s="54"/>
      <c r="AH57" s="54"/>
      <c r="AI57" s="54"/>
      <c r="AJ57" s="54"/>
      <c r="AK57" s="55">
        <f t="shared" ca="1" si="7"/>
        <v>142.85714285714286</v>
      </c>
      <c r="AL57" s="56"/>
      <c r="AM57" s="56"/>
      <c r="AN57" s="56"/>
      <c r="AO57" s="56"/>
      <c r="AP57" s="56"/>
      <c r="AQ57" s="50"/>
      <c r="AR57" s="57"/>
      <c r="AS57" s="55">
        <f t="shared" si="69"/>
        <v>263.94557200791286</v>
      </c>
      <c r="AT57" s="58">
        <f t="shared" si="45"/>
        <v>9502.0405922848622</v>
      </c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5">
        <f t="shared" si="71"/>
        <v>208.39001645235732</v>
      </c>
      <c r="BI57" s="22">
        <f t="shared" si="66"/>
        <v>7502.0405922848631</v>
      </c>
      <c r="BJ57" s="22"/>
      <c r="BK57" s="22"/>
      <c r="BL57" s="22"/>
      <c r="BM57" s="22"/>
      <c r="BN57" s="22"/>
      <c r="BO57" s="22">
        <f t="shared" si="10"/>
        <v>170.90764962346407</v>
      </c>
      <c r="BP57" s="22">
        <f t="shared" si="11"/>
        <v>191.54949702789236</v>
      </c>
      <c r="BQ57" s="22"/>
      <c r="BR57" s="22"/>
      <c r="BS57" s="22"/>
      <c r="BT57" s="22">
        <f t="shared" si="15"/>
        <v>131.90315761659386</v>
      </c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>
        <f t="shared" si="72"/>
        <v>6685.9000000000015</v>
      </c>
      <c r="CJ57" s="22">
        <f t="shared" si="73"/>
        <v>120</v>
      </c>
      <c r="CK57" s="22">
        <f t="shared" si="74"/>
        <v>10</v>
      </c>
      <c r="CL57" s="22"/>
      <c r="CM57" s="22"/>
      <c r="CN57" s="22"/>
      <c r="CO57" s="22"/>
      <c r="CP57" s="22">
        <f t="shared" si="30"/>
        <v>0.97106619104240799</v>
      </c>
      <c r="CQ57" s="22">
        <f t="shared" si="31"/>
        <v>0.80922182586867597</v>
      </c>
      <c r="CR57" s="22">
        <f t="shared" si="79"/>
        <v>190</v>
      </c>
      <c r="CU57" s="59">
        <f t="shared" si="60"/>
        <v>0</v>
      </c>
      <c r="CV57" s="59">
        <f t="shared" si="61"/>
        <v>0</v>
      </c>
      <c r="CW57" s="59">
        <f t="shared" si="62"/>
        <v>494.36030426795026</v>
      </c>
      <c r="CX57" s="59">
        <f t="shared" si="63"/>
        <v>191.78028801691107</v>
      </c>
      <c r="CY57" s="59">
        <f t="shared" si="64"/>
        <v>6815.9000000000015</v>
      </c>
    </row>
    <row r="58" spans="1:103" ht="34.9" customHeight="1" x14ac:dyDescent="0.5">
      <c r="A58" s="42" t="s">
        <v>102</v>
      </c>
      <c r="B58" s="43">
        <v>45879</v>
      </c>
      <c r="C58" s="44">
        <f t="shared" si="75"/>
        <v>27.8</v>
      </c>
      <c r="D58" s="46">
        <f t="shared" ca="1" si="70"/>
        <v>56</v>
      </c>
      <c r="E58" s="46" t="s">
        <v>89</v>
      </c>
      <c r="F58" s="50" t="s">
        <v>98</v>
      </c>
      <c r="G58" s="48" t="s">
        <v>103</v>
      </c>
      <c r="H58" s="66">
        <v>131</v>
      </c>
      <c r="I58" s="50"/>
      <c r="J58" s="50"/>
      <c r="K58" s="50"/>
      <c r="L58" s="50"/>
      <c r="M58" s="50"/>
      <c r="N58" s="50">
        <v>29</v>
      </c>
      <c r="O58" s="50"/>
      <c r="P58" s="50"/>
      <c r="Q58" s="50"/>
      <c r="R58" s="52">
        <v>36</v>
      </c>
      <c r="S58" s="52"/>
      <c r="T58" s="52"/>
      <c r="U58" s="52"/>
      <c r="V58" s="52"/>
      <c r="W58" s="52"/>
      <c r="X58" s="53">
        <f t="shared" si="76"/>
        <v>7</v>
      </c>
      <c r="Y58" s="53"/>
      <c r="Z58" s="53"/>
      <c r="AA58" s="53"/>
      <c r="AB58" s="50"/>
      <c r="AC58" s="53">
        <f t="shared" si="77"/>
        <v>7</v>
      </c>
      <c r="AD58" s="54">
        <f t="shared" si="78"/>
        <v>0.2413793103448276</v>
      </c>
      <c r="AE58" s="54"/>
      <c r="AF58" s="54"/>
      <c r="AG58" s="54"/>
      <c r="AH58" s="54"/>
      <c r="AI58" s="54"/>
      <c r="AJ58" s="54"/>
      <c r="AK58" s="55">
        <f t="shared" ca="1" si="7"/>
        <v>125</v>
      </c>
      <c r="AL58" s="56"/>
      <c r="AM58" s="56"/>
      <c r="AN58" s="56"/>
      <c r="AO58" s="56"/>
      <c r="AP58" s="56"/>
      <c r="AQ58" s="50"/>
      <c r="AR58" s="57"/>
      <c r="AS58" s="55">
        <f t="shared" si="69"/>
        <v>263.94557200791286</v>
      </c>
      <c r="AT58" s="58">
        <f t="shared" si="45"/>
        <v>9502.0405922848622</v>
      </c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5">
        <f t="shared" si="71"/>
        <v>208.39001645235732</v>
      </c>
      <c r="BI58" s="22">
        <f t="shared" si="66"/>
        <v>7502.0405922848631</v>
      </c>
      <c r="BJ58" s="22"/>
      <c r="BK58" s="22"/>
      <c r="BL58" s="22"/>
      <c r="BM58" s="22"/>
      <c r="BN58" s="22"/>
      <c r="BO58" s="22">
        <f t="shared" si="10"/>
        <v>170.90764962346407</v>
      </c>
      <c r="BP58" s="22">
        <f t="shared" si="11"/>
        <v>191.54949702789236</v>
      </c>
      <c r="BQ58" s="22"/>
      <c r="BR58" s="22"/>
      <c r="BS58" s="22"/>
      <c r="BT58" s="22">
        <f t="shared" si="15"/>
        <v>131.90315761659386</v>
      </c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>
        <f t="shared" si="72"/>
        <v>6685.9000000000015</v>
      </c>
      <c r="CJ58" s="22">
        <f t="shared" si="73"/>
        <v>120</v>
      </c>
      <c r="CK58" s="22">
        <f t="shared" si="74"/>
        <v>10</v>
      </c>
      <c r="CL58" s="22"/>
      <c r="CM58" s="22"/>
      <c r="CN58" s="22"/>
      <c r="CO58" s="22"/>
      <c r="CP58" s="22">
        <f t="shared" si="30"/>
        <v>0.97106619104240799</v>
      </c>
      <c r="CQ58" s="22">
        <f t="shared" si="31"/>
        <v>0.80922182586867597</v>
      </c>
      <c r="CR58" s="22">
        <f t="shared" si="79"/>
        <v>190</v>
      </c>
      <c r="CU58" s="59">
        <f t="shared" si="60"/>
        <v>0</v>
      </c>
      <c r="CV58" s="59">
        <f t="shared" si="61"/>
        <v>0</v>
      </c>
      <c r="CW58" s="59">
        <f t="shared" si="62"/>
        <v>494.36030426795026</v>
      </c>
      <c r="CX58" s="59">
        <f t="shared" si="63"/>
        <v>191.78028801691107</v>
      </c>
      <c r="CY58" s="59">
        <f t="shared" si="64"/>
        <v>6815.9000000000015</v>
      </c>
    </row>
    <row r="59" spans="1:103" ht="34.9" customHeight="1" x14ac:dyDescent="0.5">
      <c r="A59" s="42" t="s">
        <v>102</v>
      </c>
      <c r="B59" s="43">
        <v>45879</v>
      </c>
      <c r="C59" s="44">
        <f t="shared" si="75"/>
        <v>27.8</v>
      </c>
      <c r="D59" s="46">
        <f t="shared" ca="1" si="70"/>
        <v>56</v>
      </c>
      <c r="E59" s="46" t="s">
        <v>89</v>
      </c>
      <c r="F59" s="50" t="s">
        <v>98</v>
      </c>
      <c r="G59" s="48" t="s">
        <v>103</v>
      </c>
      <c r="H59" s="66">
        <v>132</v>
      </c>
      <c r="I59" s="50"/>
      <c r="J59" s="50"/>
      <c r="K59" s="50"/>
      <c r="L59" s="50"/>
      <c r="M59" s="50"/>
      <c r="N59" s="50">
        <v>27</v>
      </c>
      <c r="O59" s="50"/>
      <c r="P59" s="50"/>
      <c r="Q59" s="50"/>
      <c r="R59" s="52">
        <v>38</v>
      </c>
      <c r="S59" s="52"/>
      <c r="T59" s="52"/>
      <c r="U59" s="52"/>
      <c r="V59" s="52"/>
      <c r="W59" s="52"/>
      <c r="X59" s="53">
        <f t="shared" si="76"/>
        <v>11</v>
      </c>
      <c r="Y59" s="53"/>
      <c r="Z59" s="53"/>
      <c r="AA59" s="53"/>
      <c r="AB59" s="50"/>
      <c r="AC59" s="53">
        <f t="shared" si="77"/>
        <v>11</v>
      </c>
      <c r="AD59" s="54">
        <f t="shared" si="78"/>
        <v>0.40740740740740738</v>
      </c>
      <c r="AE59" s="54"/>
      <c r="AF59" s="54"/>
      <c r="AG59" s="54"/>
      <c r="AH59" s="54"/>
      <c r="AI59" s="54"/>
      <c r="AJ59" s="54"/>
      <c r="AK59" s="55">
        <f t="shared" ca="1" si="7"/>
        <v>196.42857142857142</v>
      </c>
      <c r="AL59" s="56"/>
      <c r="AM59" s="56"/>
      <c r="AN59" s="56"/>
      <c r="AO59" s="56"/>
      <c r="AP59" s="56"/>
      <c r="AQ59" s="50"/>
      <c r="AR59" s="57"/>
      <c r="AS59" s="55">
        <f t="shared" si="69"/>
        <v>250.05369979697005</v>
      </c>
      <c r="AT59" s="58">
        <f t="shared" si="45"/>
        <v>9502.0405922848622</v>
      </c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5">
        <f t="shared" si="71"/>
        <v>197.42212084960167</v>
      </c>
      <c r="BI59" s="22">
        <f t="shared" si="66"/>
        <v>7502.0405922848631</v>
      </c>
      <c r="BJ59" s="22"/>
      <c r="BK59" s="22"/>
      <c r="BL59" s="22"/>
      <c r="BM59" s="22"/>
      <c r="BN59" s="22"/>
      <c r="BO59" s="22">
        <f t="shared" si="10"/>
        <v>170.90764962346407</v>
      </c>
      <c r="BP59" s="22">
        <f t="shared" si="11"/>
        <v>191.54949702789236</v>
      </c>
      <c r="BQ59" s="22"/>
      <c r="BR59" s="22"/>
      <c r="BS59" s="22"/>
      <c r="BT59" s="22">
        <f t="shared" si="15"/>
        <v>131.90315761659386</v>
      </c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>
        <f t="shared" si="72"/>
        <v>6685.9000000000015</v>
      </c>
      <c r="CJ59" s="22">
        <f t="shared" si="73"/>
        <v>120</v>
      </c>
      <c r="CK59" s="22">
        <f t="shared" si="74"/>
        <v>10</v>
      </c>
      <c r="CL59" s="22"/>
      <c r="CM59" s="22"/>
      <c r="CN59" s="22"/>
      <c r="CO59" s="22"/>
      <c r="CP59" s="22">
        <f t="shared" si="30"/>
        <v>0.97106619104240799</v>
      </c>
      <c r="CQ59" s="22">
        <f t="shared" si="31"/>
        <v>0.80922182586867597</v>
      </c>
      <c r="CR59" s="22">
        <f t="shared" si="79"/>
        <v>190</v>
      </c>
      <c r="CU59" s="59">
        <f t="shared" si="60"/>
        <v>0</v>
      </c>
      <c r="CV59" s="59">
        <f t="shared" si="61"/>
        <v>0</v>
      </c>
      <c r="CW59" s="59">
        <f t="shared" si="62"/>
        <v>494.36030426795026</v>
      </c>
      <c r="CX59" s="59">
        <f t="shared" si="63"/>
        <v>191.78028801691107</v>
      </c>
      <c r="CY59" s="59">
        <f t="shared" si="64"/>
        <v>6815.9000000000015</v>
      </c>
    </row>
    <row r="60" spans="1:103" ht="34.9" customHeight="1" x14ac:dyDescent="0.5">
      <c r="A60" s="42" t="s">
        <v>102</v>
      </c>
      <c r="B60" s="43">
        <v>45879</v>
      </c>
      <c r="C60" s="44">
        <f t="shared" si="75"/>
        <v>27.8</v>
      </c>
      <c r="D60" s="46">
        <f t="shared" ca="1" si="70"/>
        <v>56</v>
      </c>
      <c r="E60" s="46" t="s">
        <v>89</v>
      </c>
      <c r="F60" s="50" t="s">
        <v>98</v>
      </c>
      <c r="G60" s="48" t="s">
        <v>103</v>
      </c>
      <c r="H60" s="66">
        <v>133</v>
      </c>
      <c r="I60" s="50"/>
      <c r="J60" s="50"/>
      <c r="K60" s="50"/>
      <c r="L60" s="50"/>
      <c r="M60" s="50"/>
      <c r="N60" s="50">
        <v>25</v>
      </c>
      <c r="O60" s="50"/>
      <c r="P60" s="50"/>
      <c r="Q60" s="50"/>
      <c r="R60" s="52">
        <v>33</v>
      </c>
      <c r="S60" s="52"/>
      <c r="T60" s="52"/>
      <c r="U60" s="52"/>
      <c r="V60" s="52"/>
      <c r="W60" s="52"/>
      <c r="X60" s="53">
        <f t="shared" si="76"/>
        <v>8</v>
      </c>
      <c r="Y60" s="53"/>
      <c r="Z60" s="53"/>
      <c r="AA60" s="53"/>
      <c r="AB60" s="50"/>
      <c r="AC60" s="53">
        <f t="shared" si="77"/>
        <v>8</v>
      </c>
      <c r="AD60" s="54">
        <f t="shared" si="78"/>
        <v>0.32</v>
      </c>
      <c r="AE60" s="54"/>
      <c r="AF60" s="54"/>
      <c r="AG60" s="54"/>
      <c r="AH60" s="54"/>
      <c r="AI60" s="54"/>
      <c r="AJ60" s="54"/>
      <c r="AK60" s="55">
        <f t="shared" ca="1" si="7"/>
        <v>142.85714285714286</v>
      </c>
      <c r="AL60" s="56"/>
      <c r="AM60" s="56"/>
      <c r="AN60" s="56"/>
      <c r="AO60" s="56"/>
      <c r="AP60" s="56"/>
      <c r="AQ60" s="50"/>
      <c r="AR60" s="57"/>
      <c r="AS60" s="55">
        <f t="shared" si="69"/>
        <v>287.9406240086322</v>
      </c>
      <c r="AT60" s="58">
        <f t="shared" si="45"/>
        <v>9502.0405922848622</v>
      </c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5">
        <f t="shared" si="71"/>
        <v>227.3345634025716</v>
      </c>
      <c r="BI60" s="22">
        <f t="shared" si="66"/>
        <v>7502.0405922848631</v>
      </c>
      <c r="BJ60" s="22"/>
      <c r="BK60" s="22"/>
      <c r="BL60" s="22"/>
      <c r="BM60" s="22"/>
      <c r="BN60" s="22"/>
      <c r="BO60" s="22">
        <f t="shared" si="10"/>
        <v>170.90764962346407</v>
      </c>
      <c r="BP60" s="22">
        <f t="shared" si="11"/>
        <v>191.54949702789236</v>
      </c>
      <c r="BQ60" s="22"/>
      <c r="BR60" s="22"/>
      <c r="BS60" s="22"/>
      <c r="BT60" s="22">
        <f t="shared" si="15"/>
        <v>131.90315761659386</v>
      </c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>
        <f t="shared" si="72"/>
        <v>6685.9000000000015</v>
      </c>
      <c r="CJ60" s="22">
        <f t="shared" si="73"/>
        <v>120</v>
      </c>
      <c r="CK60" s="22">
        <f t="shared" si="74"/>
        <v>10</v>
      </c>
      <c r="CL60" s="22"/>
      <c r="CM60" s="22"/>
      <c r="CN60" s="22"/>
      <c r="CO60" s="22"/>
      <c r="CP60" s="22">
        <f t="shared" si="30"/>
        <v>0.97106619104240799</v>
      </c>
      <c r="CQ60" s="22">
        <f t="shared" si="31"/>
        <v>0.80922182586867597</v>
      </c>
      <c r="CR60" s="22">
        <f t="shared" si="79"/>
        <v>190</v>
      </c>
      <c r="CU60" s="59">
        <f t="shared" si="60"/>
        <v>0</v>
      </c>
      <c r="CV60" s="59">
        <f t="shared" si="61"/>
        <v>0</v>
      </c>
      <c r="CW60" s="59">
        <f t="shared" si="62"/>
        <v>494.36030426795026</v>
      </c>
      <c r="CX60" s="59">
        <f t="shared" si="63"/>
        <v>191.78028801691107</v>
      </c>
      <c r="CY60" s="59">
        <f t="shared" si="64"/>
        <v>6815.9000000000015</v>
      </c>
    </row>
    <row r="61" spans="1:103" ht="34.9" customHeight="1" x14ac:dyDescent="0.5">
      <c r="A61" s="42" t="s">
        <v>102</v>
      </c>
      <c r="B61" s="43">
        <v>45879</v>
      </c>
      <c r="C61" s="44">
        <f t="shared" si="75"/>
        <v>27.8</v>
      </c>
      <c r="D61" s="46">
        <f t="shared" ca="1" si="70"/>
        <v>56</v>
      </c>
      <c r="E61" s="46" t="s">
        <v>89</v>
      </c>
      <c r="F61" s="50" t="s">
        <v>98</v>
      </c>
      <c r="G61" s="48" t="s">
        <v>103</v>
      </c>
      <c r="H61" s="66">
        <v>134</v>
      </c>
      <c r="I61" s="50"/>
      <c r="J61" s="50"/>
      <c r="K61" s="50"/>
      <c r="L61" s="50"/>
      <c r="M61" s="50"/>
      <c r="N61" s="50">
        <v>30</v>
      </c>
      <c r="O61" s="50"/>
      <c r="P61" s="50"/>
      <c r="Q61" s="50"/>
      <c r="R61" s="52">
        <v>41</v>
      </c>
      <c r="S61" s="52"/>
      <c r="T61" s="52"/>
      <c r="U61" s="52"/>
      <c r="V61" s="52"/>
      <c r="W61" s="52"/>
      <c r="X61" s="53">
        <f t="shared" si="76"/>
        <v>11</v>
      </c>
      <c r="Y61" s="53"/>
      <c r="Z61" s="53"/>
      <c r="AA61" s="53"/>
      <c r="AB61" s="50"/>
      <c r="AC61" s="53">
        <f t="shared" si="77"/>
        <v>11</v>
      </c>
      <c r="AD61" s="54">
        <f t="shared" si="78"/>
        <v>0.36666666666666664</v>
      </c>
      <c r="AE61" s="54"/>
      <c r="AF61" s="54"/>
      <c r="AG61" s="54"/>
      <c r="AH61" s="54"/>
      <c r="AI61" s="54"/>
      <c r="AJ61" s="54"/>
      <c r="AK61" s="55">
        <f t="shared" ca="1" si="7"/>
        <v>196.42857142857142</v>
      </c>
      <c r="AL61" s="56"/>
      <c r="AM61" s="56"/>
      <c r="AN61" s="56"/>
      <c r="AO61" s="56"/>
      <c r="AP61" s="56"/>
      <c r="AQ61" s="50"/>
      <c r="AR61" s="57"/>
      <c r="AS61" s="55">
        <f t="shared" si="69"/>
        <v>231.75708761670396</v>
      </c>
      <c r="AT61" s="58">
        <f t="shared" si="45"/>
        <v>9502.0405922848622</v>
      </c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5">
        <f t="shared" si="71"/>
        <v>182.97659981182593</v>
      </c>
      <c r="BI61" s="22">
        <f t="shared" si="66"/>
        <v>7502.0405922848631</v>
      </c>
      <c r="BJ61" s="22"/>
      <c r="BK61" s="22"/>
      <c r="BL61" s="22"/>
      <c r="BM61" s="22"/>
      <c r="BN61" s="22"/>
      <c r="BO61" s="22">
        <f t="shared" si="10"/>
        <v>170.90764962346407</v>
      </c>
      <c r="BP61" s="22">
        <f t="shared" si="11"/>
        <v>191.54949702789236</v>
      </c>
      <c r="BQ61" s="22"/>
      <c r="BR61" s="22"/>
      <c r="BS61" s="22"/>
      <c r="BT61" s="22">
        <f t="shared" si="15"/>
        <v>131.90315761659386</v>
      </c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>
        <f t="shared" si="72"/>
        <v>6685.9000000000015</v>
      </c>
      <c r="CJ61" s="22">
        <f t="shared" si="73"/>
        <v>120</v>
      </c>
      <c r="CK61" s="22">
        <f t="shared" si="74"/>
        <v>10</v>
      </c>
      <c r="CL61" s="22"/>
      <c r="CM61" s="22"/>
      <c r="CN61" s="22"/>
      <c r="CO61" s="22"/>
      <c r="CP61" s="22">
        <f t="shared" si="30"/>
        <v>0.97106619104240799</v>
      </c>
      <c r="CQ61" s="22">
        <f t="shared" si="31"/>
        <v>0.80922182586867597</v>
      </c>
      <c r="CR61" s="22">
        <f t="shared" si="79"/>
        <v>190</v>
      </c>
      <c r="CU61" s="59">
        <f t="shared" si="60"/>
        <v>0</v>
      </c>
      <c r="CV61" s="59">
        <f t="shared" si="61"/>
        <v>0</v>
      </c>
      <c r="CW61" s="59">
        <f t="shared" si="62"/>
        <v>494.36030426795026</v>
      </c>
      <c r="CX61" s="59">
        <f t="shared" si="63"/>
        <v>191.78028801691107</v>
      </c>
      <c r="CY61" s="59">
        <f t="shared" si="64"/>
        <v>6815.9000000000015</v>
      </c>
    </row>
    <row r="62" spans="1:103" ht="34.9" customHeight="1" x14ac:dyDescent="0.5">
      <c r="A62" s="42" t="s">
        <v>102</v>
      </c>
      <c r="B62" s="43">
        <v>45879</v>
      </c>
      <c r="C62" s="44">
        <f t="shared" si="75"/>
        <v>27.8</v>
      </c>
      <c r="D62" s="46">
        <f t="shared" ca="1" si="70"/>
        <v>56</v>
      </c>
      <c r="E62" s="46" t="s">
        <v>89</v>
      </c>
      <c r="F62" s="50" t="s">
        <v>98</v>
      </c>
      <c r="G62" s="48" t="s">
        <v>103</v>
      </c>
      <c r="H62" s="66">
        <v>135</v>
      </c>
      <c r="I62" s="50"/>
      <c r="J62" s="50"/>
      <c r="K62" s="50"/>
      <c r="L62" s="50"/>
      <c r="M62" s="50"/>
      <c r="N62" s="50">
        <v>27</v>
      </c>
      <c r="O62" s="50"/>
      <c r="P62" s="50"/>
      <c r="Q62" s="50"/>
      <c r="R62" s="52">
        <v>36</v>
      </c>
      <c r="S62" s="52"/>
      <c r="T62" s="52"/>
      <c r="U62" s="52"/>
      <c r="V62" s="52"/>
      <c r="W62" s="52"/>
      <c r="X62" s="53">
        <f t="shared" si="76"/>
        <v>9</v>
      </c>
      <c r="Y62" s="53"/>
      <c r="Z62" s="53"/>
      <c r="AA62" s="53"/>
      <c r="AB62" s="50"/>
      <c r="AC62" s="53">
        <f t="shared" si="77"/>
        <v>9</v>
      </c>
      <c r="AD62" s="54">
        <f t="shared" si="78"/>
        <v>0.33333333333333331</v>
      </c>
      <c r="AE62" s="54"/>
      <c r="AF62" s="54"/>
      <c r="AG62" s="54"/>
      <c r="AH62" s="54"/>
      <c r="AI62" s="54"/>
      <c r="AJ62" s="54"/>
      <c r="AK62" s="55">
        <f t="shared" ca="1" si="7"/>
        <v>160.71428571428572</v>
      </c>
      <c r="AL62" s="56"/>
      <c r="AM62" s="56"/>
      <c r="AN62" s="56"/>
      <c r="AO62" s="56"/>
      <c r="AP62" s="56"/>
      <c r="AQ62" s="50"/>
      <c r="AR62" s="57"/>
      <c r="AS62" s="55">
        <f t="shared" si="69"/>
        <v>263.94557200791286</v>
      </c>
      <c r="AT62" s="58">
        <f t="shared" si="45"/>
        <v>9502.0405922848622</v>
      </c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5">
        <f t="shared" si="71"/>
        <v>208.39001645235732</v>
      </c>
      <c r="BI62" s="22">
        <f t="shared" si="66"/>
        <v>7502.0405922848631</v>
      </c>
      <c r="BJ62" s="22"/>
      <c r="BK62" s="22"/>
      <c r="BL62" s="22"/>
      <c r="BM62" s="22"/>
      <c r="BN62" s="22"/>
      <c r="BO62" s="22">
        <f t="shared" si="10"/>
        <v>170.90764962346407</v>
      </c>
      <c r="BP62" s="22">
        <f t="shared" si="11"/>
        <v>191.54949702789236</v>
      </c>
      <c r="BQ62" s="22"/>
      <c r="BR62" s="22"/>
      <c r="BS62" s="22"/>
      <c r="BT62" s="22">
        <f t="shared" si="15"/>
        <v>131.90315761659386</v>
      </c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>
        <f t="shared" si="72"/>
        <v>6685.9000000000015</v>
      </c>
      <c r="CJ62" s="22">
        <f t="shared" si="73"/>
        <v>120</v>
      </c>
      <c r="CK62" s="22">
        <f t="shared" si="74"/>
        <v>10</v>
      </c>
      <c r="CL62" s="22"/>
      <c r="CM62" s="22"/>
      <c r="CN62" s="22"/>
      <c r="CO62" s="22"/>
      <c r="CP62" s="22">
        <f t="shared" si="30"/>
        <v>0.97106619104240799</v>
      </c>
      <c r="CQ62" s="22">
        <f t="shared" si="31"/>
        <v>0.80922182586867597</v>
      </c>
      <c r="CR62" s="22">
        <f t="shared" si="79"/>
        <v>190</v>
      </c>
      <c r="CU62" s="59">
        <f t="shared" si="60"/>
        <v>0</v>
      </c>
      <c r="CV62" s="59">
        <f t="shared" si="61"/>
        <v>0</v>
      </c>
      <c r="CW62" s="59">
        <f t="shared" si="62"/>
        <v>494.36030426795026</v>
      </c>
      <c r="CX62" s="59">
        <f t="shared" si="63"/>
        <v>191.78028801691107</v>
      </c>
      <c r="CY62" s="59">
        <f t="shared" si="64"/>
        <v>6815.9000000000015</v>
      </c>
    </row>
    <row r="63" spans="1:103" ht="34.9" customHeight="1" x14ac:dyDescent="0.5">
      <c r="A63" s="42" t="s">
        <v>102</v>
      </c>
      <c r="B63" s="43">
        <v>45879</v>
      </c>
      <c r="C63" s="44">
        <f t="shared" si="75"/>
        <v>27.8</v>
      </c>
      <c r="D63" s="46">
        <f t="shared" ca="1" si="70"/>
        <v>56</v>
      </c>
      <c r="E63" s="46" t="s">
        <v>89</v>
      </c>
      <c r="F63" s="50" t="s">
        <v>98</v>
      </c>
      <c r="G63" s="48" t="s">
        <v>103</v>
      </c>
      <c r="H63" s="66">
        <v>136</v>
      </c>
      <c r="I63" s="50"/>
      <c r="J63" s="50"/>
      <c r="K63" s="50"/>
      <c r="L63" s="50"/>
      <c r="M63" s="50"/>
      <c r="N63" s="50">
        <v>36</v>
      </c>
      <c r="O63" s="50"/>
      <c r="P63" s="50"/>
      <c r="Q63" s="50"/>
      <c r="R63" s="52">
        <v>45</v>
      </c>
      <c r="S63" s="52"/>
      <c r="T63" s="52"/>
      <c r="U63" s="52"/>
      <c r="V63" s="52"/>
      <c r="W63" s="52"/>
      <c r="X63" s="53">
        <f t="shared" si="76"/>
        <v>9</v>
      </c>
      <c r="Y63" s="53"/>
      <c r="Z63" s="53"/>
      <c r="AA63" s="53"/>
      <c r="AB63" s="50"/>
      <c r="AC63" s="53">
        <f t="shared" si="77"/>
        <v>9</v>
      </c>
      <c r="AD63" s="54">
        <f t="shared" si="78"/>
        <v>0.25</v>
      </c>
      <c r="AE63" s="54"/>
      <c r="AF63" s="54"/>
      <c r="AG63" s="54"/>
      <c r="AH63" s="54"/>
      <c r="AI63" s="54"/>
      <c r="AJ63" s="54"/>
      <c r="AK63" s="55">
        <f t="shared" ca="1" si="7"/>
        <v>160.71428571428572</v>
      </c>
      <c r="AL63" s="56"/>
      <c r="AM63" s="56"/>
      <c r="AN63" s="56"/>
      <c r="AO63" s="56"/>
      <c r="AP63" s="56"/>
      <c r="AQ63" s="50"/>
      <c r="AR63" s="57"/>
      <c r="AS63" s="55">
        <f t="shared" si="69"/>
        <v>211.15645760633026</v>
      </c>
      <c r="AT63" s="58">
        <f t="shared" si="45"/>
        <v>9502.0405922848622</v>
      </c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5">
        <f t="shared" si="71"/>
        <v>166.71201316188584</v>
      </c>
      <c r="BI63" s="22">
        <f t="shared" si="66"/>
        <v>7502.0405922848631</v>
      </c>
      <c r="BJ63" s="22"/>
      <c r="BK63" s="22"/>
      <c r="BL63" s="22"/>
      <c r="BM63" s="22"/>
      <c r="BN63" s="22"/>
      <c r="BO63" s="22">
        <f t="shared" si="10"/>
        <v>170.90764962346407</v>
      </c>
      <c r="BP63" s="22">
        <f t="shared" si="11"/>
        <v>191.54949702789236</v>
      </c>
      <c r="BQ63" s="22"/>
      <c r="BR63" s="22"/>
      <c r="BS63" s="22"/>
      <c r="BT63" s="22">
        <f t="shared" si="15"/>
        <v>131.90315761659386</v>
      </c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>
        <f t="shared" si="72"/>
        <v>6685.9000000000015</v>
      </c>
      <c r="CJ63" s="22">
        <f t="shared" si="73"/>
        <v>120</v>
      </c>
      <c r="CK63" s="22">
        <f t="shared" si="74"/>
        <v>10</v>
      </c>
      <c r="CL63" s="22"/>
      <c r="CM63" s="22"/>
      <c r="CN63" s="22"/>
      <c r="CO63" s="22"/>
      <c r="CP63" s="22">
        <f t="shared" si="30"/>
        <v>0.97106619104240799</v>
      </c>
      <c r="CQ63" s="22">
        <f t="shared" si="31"/>
        <v>0.80922182586867597</v>
      </c>
      <c r="CR63" s="22">
        <f t="shared" si="79"/>
        <v>190</v>
      </c>
      <c r="CU63" s="59">
        <f t="shared" si="60"/>
        <v>0</v>
      </c>
      <c r="CV63" s="59">
        <f t="shared" si="61"/>
        <v>0</v>
      </c>
      <c r="CW63" s="59">
        <f t="shared" si="62"/>
        <v>494.36030426795026</v>
      </c>
      <c r="CX63" s="59">
        <f t="shared" si="63"/>
        <v>191.78028801691107</v>
      </c>
      <c r="CY63" s="59">
        <f t="shared" si="64"/>
        <v>6815.9000000000015</v>
      </c>
    </row>
    <row r="64" spans="1:103" ht="34.9" customHeight="1" x14ac:dyDescent="0.5">
      <c r="A64" s="42" t="s">
        <v>102</v>
      </c>
      <c r="B64" s="43">
        <v>45879</v>
      </c>
      <c r="C64" s="44">
        <f t="shared" si="75"/>
        <v>27.8</v>
      </c>
      <c r="D64" s="46">
        <f t="shared" ca="1" si="70"/>
        <v>56</v>
      </c>
      <c r="E64" s="46" t="s">
        <v>89</v>
      </c>
      <c r="F64" s="50" t="s">
        <v>98</v>
      </c>
      <c r="G64" s="48" t="s">
        <v>103</v>
      </c>
      <c r="H64" s="66">
        <v>137</v>
      </c>
      <c r="I64" s="50"/>
      <c r="J64" s="50"/>
      <c r="K64" s="50"/>
      <c r="L64" s="50"/>
      <c r="M64" s="50"/>
      <c r="N64" s="50">
        <v>24</v>
      </c>
      <c r="O64" s="50"/>
      <c r="P64" s="50"/>
      <c r="Q64" s="50"/>
      <c r="R64" s="52">
        <v>32</v>
      </c>
      <c r="S64" s="52"/>
      <c r="T64" s="52"/>
      <c r="U64" s="52"/>
      <c r="V64" s="52"/>
      <c r="W64" s="52"/>
      <c r="X64" s="53">
        <f t="shared" si="76"/>
        <v>8</v>
      </c>
      <c r="Y64" s="53"/>
      <c r="Z64" s="53"/>
      <c r="AA64" s="53"/>
      <c r="AB64" s="50"/>
      <c r="AC64" s="53">
        <f t="shared" si="77"/>
        <v>8</v>
      </c>
      <c r="AD64" s="54">
        <f t="shared" si="78"/>
        <v>0.33333333333333331</v>
      </c>
      <c r="AE64" s="54"/>
      <c r="AF64" s="54"/>
      <c r="AG64" s="54"/>
      <c r="AH64" s="54"/>
      <c r="AI64" s="54"/>
      <c r="AJ64" s="54"/>
      <c r="AK64" s="55">
        <f t="shared" ca="1" si="7"/>
        <v>142.85714285714286</v>
      </c>
      <c r="AL64" s="56"/>
      <c r="AM64" s="56"/>
      <c r="AN64" s="56"/>
      <c r="AO64" s="56"/>
      <c r="AP64" s="56"/>
      <c r="AQ64" s="50"/>
      <c r="AR64" s="57"/>
      <c r="AS64" s="55">
        <f t="shared" si="69"/>
        <v>296.93876850890194</v>
      </c>
      <c r="AT64" s="58">
        <f t="shared" si="45"/>
        <v>9502.0405922848622</v>
      </c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5">
        <f t="shared" si="71"/>
        <v>234.43876850890197</v>
      </c>
      <c r="BI64" s="22">
        <f t="shared" si="66"/>
        <v>7502.0405922848631</v>
      </c>
      <c r="BJ64" s="22"/>
      <c r="BK64" s="22"/>
      <c r="BL64" s="22"/>
      <c r="BM64" s="22"/>
      <c r="BN64" s="22"/>
      <c r="BO64" s="22">
        <f t="shared" si="10"/>
        <v>170.90764962346407</v>
      </c>
      <c r="BP64" s="22">
        <f t="shared" si="11"/>
        <v>191.54949702789236</v>
      </c>
      <c r="BQ64" s="22"/>
      <c r="BR64" s="22"/>
      <c r="BS64" s="22"/>
      <c r="BT64" s="22">
        <f t="shared" si="15"/>
        <v>131.90315761659386</v>
      </c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>
        <f t="shared" si="72"/>
        <v>6685.9000000000015</v>
      </c>
      <c r="CJ64" s="22">
        <f t="shared" si="73"/>
        <v>120</v>
      </c>
      <c r="CK64" s="22">
        <f t="shared" si="74"/>
        <v>10</v>
      </c>
      <c r="CL64" s="22"/>
      <c r="CM64" s="22"/>
      <c r="CN64" s="22"/>
      <c r="CO64" s="22"/>
      <c r="CP64" s="22">
        <f t="shared" si="30"/>
        <v>0.97106619104240799</v>
      </c>
      <c r="CQ64" s="22">
        <f t="shared" si="31"/>
        <v>0.80922182586867597</v>
      </c>
      <c r="CR64" s="22">
        <f t="shared" si="79"/>
        <v>190</v>
      </c>
      <c r="CU64" s="59">
        <f t="shared" si="60"/>
        <v>0</v>
      </c>
      <c r="CV64" s="59">
        <f t="shared" si="61"/>
        <v>0</v>
      </c>
      <c r="CW64" s="59">
        <f t="shared" si="62"/>
        <v>494.36030426795026</v>
      </c>
      <c r="CX64" s="59">
        <f t="shared" si="63"/>
        <v>191.78028801691107</v>
      </c>
      <c r="CY64" s="59">
        <f t="shared" si="64"/>
        <v>6815.9000000000015</v>
      </c>
    </row>
    <row r="65" spans="1:103" ht="34.9" customHeight="1" x14ac:dyDescent="0.5">
      <c r="A65" s="42" t="s">
        <v>102</v>
      </c>
      <c r="B65" s="43">
        <v>45879</v>
      </c>
      <c r="C65" s="44">
        <f t="shared" si="75"/>
        <v>27.8</v>
      </c>
      <c r="D65" s="46">
        <f t="shared" ca="1" si="70"/>
        <v>56</v>
      </c>
      <c r="E65" s="46" t="s">
        <v>89</v>
      </c>
      <c r="F65" s="50" t="s">
        <v>98</v>
      </c>
      <c r="G65" s="48" t="s">
        <v>103</v>
      </c>
      <c r="H65" s="66">
        <v>138</v>
      </c>
      <c r="I65" s="50"/>
      <c r="J65" s="50"/>
      <c r="K65" s="50"/>
      <c r="L65" s="50"/>
      <c r="M65" s="50"/>
      <c r="N65" s="50">
        <v>29</v>
      </c>
      <c r="O65" s="50"/>
      <c r="P65" s="50"/>
      <c r="Q65" s="50"/>
      <c r="R65" s="52">
        <v>38</v>
      </c>
      <c r="S65" s="52"/>
      <c r="T65" s="52"/>
      <c r="U65" s="52"/>
      <c r="V65" s="52"/>
      <c r="W65" s="52"/>
      <c r="X65" s="53">
        <f t="shared" si="76"/>
        <v>9</v>
      </c>
      <c r="Y65" s="53"/>
      <c r="Z65" s="53"/>
      <c r="AA65" s="53"/>
      <c r="AB65" s="50"/>
      <c r="AC65" s="53">
        <f t="shared" si="77"/>
        <v>9</v>
      </c>
      <c r="AD65" s="54">
        <f t="shared" si="78"/>
        <v>0.31034482758620691</v>
      </c>
      <c r="AE65" s="54"/>
      <c r="AF65" s="54"/>
      <c r="AG65" s="54"/>
      <c r="AH65" s="54"/>
      <c r="AI65" s="54"/>
      <c r="AJ65" s="54"/>
      <c r="AK65" s="55">
        <f t="shared" ca="1" si="7"/>
        <v>160.71428571428572</v>
      </c>
      <c r="AL65" s="56"/>
      <c r="AM65" s="56"/>
      <c r="AN65" s="56"/>
      <c r="AO65" s="56"/>
      <c r="AP65" s="56"/>
      <c r="AQ65" s="50"/>
      <c r="AR65" s="57"/>
      <c r="AS65" s="55">
        <f t="shared" si="69"/>
        <v>250.05369979697005</v>
      </c>
      <c r="AT65" s="58">
        <f t="shared" si="45"/>
        <v>9502.0405922848622</v>
      </c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5">
        <f t="shared" si="71"/>
        <v>197.42212084960167</v>
      </c>
      <c r="BI65" s="22">
        <f t="shared" si="66"/>
        <v>7502.0405922848631</v>
      </c>
      <c r="BJ65" s="22"/>
      <c r="BK65" s="22"/>
      <c r="BL65" s="22"/>
      <c r="BM65" s="22"/>
      <c r="BN65" s="22"/>
      <c r="BO65" s="22">
        <f t="shared" si="10"/>
        <v>170.90764962346407</v>
      </c>
      <c r="BP65" s="22">
        <f t="shared" si="11"/>
        <v>191.54949702789236</v>
      </c>
      <c r="BQ65" s="22"/>
      <c r="BR65" s="22"/>
      <c r="BS65" s="22"/>
      <c r="BT65" s="22">
        <f t="shared" si="15"/>
        <v>131.90315761659386</v>
      </c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>
        <f t="shared" si="72"/>
        <v>6685.9000000000015</v>
      </c>
      <c r="CJ65" s="22">
        <f t="shared" si="73"/>
        <v>120</v>
      </c>
      <c r="CK65" s="22">
        <f t="shared" si="74"/>
        <v>10</v>
      </c>
      <c r="CL65" s="22"/>
      <c r="CM65" s="22"/>
      <c r="CN65" s="22"/>
      <c r="CO65" s="22"/>
      <c r="CP65" s="22">
        <f t="shared" si="30"/>
        <v>0.97106619104240799</v>
      </c>
      <c r="CQ65" s="22">
        <f t="shared" si="31"/>
        <v>0.80922182586867597</v>
      </c>
      <c r="CR65" s="22">
        <f t="shared" si="79"/>
        <v>190</v>
      </c>
      <c r="CU65" s="59">
        <f t="shared" si="60"/>
        <v>0</v>
      </c>
      <c r="CV65" s="59">
        <f t="shared" si="61"/>
        <v>0</v>
      </c>
      <c r="CW65" s="59">
        <f t="shared" si="62"/>
        <v>494.36030426795026</v>
      </c>
      <c r="CX65" s="59">
        <f t="shared" si="63"/>
        <v>191.78028801691107</v>
      </c>
      <c r="CY65" s="59">
        <f t="shared" si="64"/>
        <v>6815.9000000000015</v>
      </c>
    </row>
    <row r="66" spans="1:103" ht="34.9" customHeight="1" x14ac:dyDescent="0.5">
      <c r="A66" s="42" t="s">
        <v>102</v>
      </c>
      <c r="B66" s="43">
        <v>45879</v>
      </c>
      <c r="C66" s="44">
        <f t="shared" si="75"/>
        <v>27.8</v>
      </c>
      <c r="D66" s="46">
        <f t="shared" ca="1" si="70"/>
        <v>56</v>
      </c>
      <c r="E66" s="46" t="s">
        <v>89</v>
      </c>
      <c r="F66" s="50" t="s">
        <v>98</v>
      </c>
      <c r="G66" s="48" t="s">
        <v>103</v>
      </c>
      <c r="H66" s="66">
        <v>139</v>
      </c>
      <c r="I66" s="50"/>
      <c r="J66" s="50"/>
      <c r="K66" s="50"/>
      <c r="L66" s="50"/>
      <c r="M66" s="50"/>
      <c r="N66" s="50">
        <v>27</v>
      </c>
      <c r="O66" s="50"/>
      <c r="P66" s="50"/>
      <c r="Q66" s="50"/>
      <c r="R66" s="52">
        <v>36</v>
      </c>
      <c r="S66" s="52"/>
      <c r="T66" s="52"/>
      <c r="U66" s="52"/>
      <c r="V66" s="52"/>
      <c r="W66" s="52"/>
      <c r="X66" s="53">
        <f t="shared" si="76"/>
        <v>9</v>
      </c>
      <c r="Y66" s="53"/>
      <c r="Z66" s="53"/>
      <c r="AA66" s="53"/>
      <c r="AB66" s="50"/>
      <c r="AC66" s="53">
        <f t="shared" si="77"/>
        <v>9</v>
      </c>
      <c r="AD66" s="54">
        <f t="shared" si="78"/>
        <v>0.33333333333333331</v>
      </c>
      <c r="AE66" s="54"/>
      <c r="AF66" s="54"/>
      <c r="AG66" s="54"/>
      <c r="AH66" s="54"/>
      <c r="AI66" s="54"/>
      <c r="AJ66" s="54"/>
      <c r="AK66" s="55">
        <f t="shared" ca="1" si="7"/>
        <v>160.71428571428572</v>
      </c>
      <c r="AL66" s="56"/>
      <c r="AM66" s="56"/>
      <c r="AN66" s="56"/>
      <c r="AO66" s="56"/>
      <c r="AP66" s="56"/>
      <c r="AQ66" s="50"/>
      <c r="AR66" s="57"/>
      <c r="AS66" s="55">
        <f t="shared" si="69"/>
        <v>263.94557200791286</v>
      </c>
      <c r="AT66" s="58">
        <f t="shared" si="45"/>
        <v>9502.0405922848622</v>
      </c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5">
        <f t="shared" si="71"/>
        <v>208.39001645235732</v>
      </c>
      <c r="BI66" s="22">
        <f t="shared" ref="BI66:BI97" si="80">SUM(BJ66:CR66)</f>
        <v>7502.0405922848631</v>
      </c>
      <c r="BJ66" s="22"/>
      <c r="BK66" s="22"/>
      <c r="BL66" s="22"/>
      <c r="BM66" s="22"/>
      <c r="BN66" s="22"/>
      <c r="BO66" s="22">
        <f t="shared" si="10"/>
        <v>170.90764962346407</v>
      </c>
      <c r="BP66" s="22">
        <f t="shared" si="11"/>
        <v>191.54949702789236</v>
      </c>
      <c r="BQ66" s="22"/>
      <c r="BR66" s="22"/>
      <c r="BS66" s="22"/>
      <c r="BT66" s="22">
        <f t="shared" si="15"/>
        <v>131.90315761659386</v>
      </c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>
        <f t="shared" si="72"/>
        <v>6685.9000000000015</v>
      </c>
      <c r="CJ66" s="22">
        <f t="shared" si="73"/>
        <v>120</v>
      </c>
      <c r="CK66" s="22">
        <f t="shared" si="74"/>
        <v>10</v>
      </c>
      <c r="CL66" s="22"/>
      <c r="CM66" s="22"/>
      <c r="CN66" s="22"/>
      <c r="CO66" s="22"/>
      <c r="CP66" s="22">
        <f t="shared" si="30"/>
        <v>0.97106619104240799</v>
      </c>
      <c r="CQ66" s="22">
        <f t="shared" si="31"/>
        <v>0.80922182586867597</v>
      </c>
      <c r="CR66" s="22">
        <f t="shared" si="79"/>
        <v>190</v>
      </c>
      <c r="CU66" s="59">
        <f t="shared" si="60"/>
        <v>0</v>
      </c>
      <c r="CV66" s="59">
        <f t="shared" si="61"/>
        <v>0</v>
      </c>
      <c r="CW66" s="59">
        <f t="shared" si="62"/>
        <v>494.36030426795026</v>
      </c>
      <c r="CX66" s="59">
        <f t="shared" si="63"/>
        <v>191.78028801691107</v>
      </c>
      <c r="CY66" s="59">
        <f t="shared" si="64"/>
        <v>6815.9000000000015</v>
      </c>
    </row>
    <row r="67" spans="1:103" ht="34.9" customHeight="1" x14ac:dyDescent="0.5">
      <c r="A67" s="42" t="s">
        <v>102</v>
      </c>
      <c r="B67" s="43">
        <v>45879</v>
      </c>
      <c r="C67" s="44">
        <f t="shared" si="75"/>
        <v>27.8</v>
      </c>
      <c r="D67" s="46">
        <f t="shared" ca="1" si="70"/>
        <v>56</v>
      </c>
      <c r="E67" s="46" t="s">
        <v>89</v>
      </c>
      <c r="F67" s="50" t="s">
        <v>98</v>
      </c>
      <c r="G67" s="48" t="s">
        <v>103</v>
      </c>
      <c r="H67" s="66">
        <v>140</v>
      </c>
      <c r="I67" s="50"/>
      <c r="J67" s="50"/>
      <c r="K67" s="50"/>
      <c r="L67" s="50"/>
      <c r="M67" s="50"/>
      <c r="N67" s="50">
        <v>29</v>
      </c>
      <c r="O67" s="50"/>
      <c r="P67" s="50"/>
      <c r="Q67" s="50"/>
      <c r="R67" s="52">
        <v>38</v>
      </c>
      <c r="S67" s="52"/>
      <c r="T67" s="52"/>
      <c r="U67" s="52"/>
      <c r="V67" s="52"/>
      <c r="W67" s="52"/>
      <c r="X67" s="53">
        <f t="shared" si="76"/>
        <v>9</v>
      </c>
      <c r="Y67" s="53"/>
      <c r="Z67" s="53"/>
      <c r="AA67" s="53"/>
      <c r="AB67" s="50"/>
      <c r="AC67" s="53">
        <f t="shared" si="77"/>
        <v>9</v>
      </c>
      <c r="AD67" s="54">
        <f t="shared" si="78"/>
        <v>0.31034482758620691</v>
      </c>
      <c r="AE67" s="54"/>
      <c r="AF67" s="54"/>
      <c r="AG67" s="54"/>
      <c r="AH67" s="54"/>
      <c r="AI67" s="54"/>
      <c r="AJ67" s="54"/>
      <c r="AK67" s="55">
        <f t="shared" ca="1" si="7"/>
        <v>160.71428571428572</v>
      </c>
      <c r="AL67" s="56"/>
      <c r="AM67" s="56"/>
      <c r="AN67" s="56"/>
      <c r="AO67" s="56"/>
      <c r="AP67" s="56"/>
      <c r="AQ67" s="50"/>
      <c r="AR67" s="57"/>
      <c r="AS67" s="55">
        <f t="shared" si="69"/>
        <v>250.05369979697005</v>
      </c>
      <c r="AT67" s="58">
        <f t="shared" si="45"/>
        <v>9502.0405922848622</v>
      </c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5">
        <f t="shared" si="71"/>
        <v>197.42212084960167</v>
      </c>
      <c r="BI67" s="22">
        <f t="shared" si="80"/>
        <v>7502.0405922848631</v>
      </c>
      <c r="BJ67" s="22"/>
      <c r="BK67" s="22"/>
      <c r="BL67" s="22"/>
      <c r="BM67" s="22"/>
      <c r="BN67" s="22"/>
      <c r="BO67" s="22">
        <f t="shared" si="10"/>
        <v>170.90764962346407</v>
      </c>
      <c r="BP67" s="22">
        <f t="shared" si="11"/>
        <v>191.54949702789236</v>
      </c>
      <c r="BQ67" s="22"/>
      <c r="BR67" s="22"/>
      <c r="BS67" s="22"/>
      <c r="BT67" s="22">
        <f t="shared" si="15"/>
        <v>131.90315761659386</v>
      </c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>
        <f t="shared" si="72"/>
        <v>6685.9000000000015</v>
      </c>
      <c r="CJ67" s="22">
        <f t="shared" si="73"/>
        <v>120</v>
      </c>
      <c r="CK67" s="22">
        <f t="shared" si="74"/>
        <v>10</v>
      </c>
      <c r="CL67" s="22"/>
      <c r="CM67" s="22"/>
      <c r="CN67" s="22"/>
      <c r="CO67" s="22"/>
      <c r="CP67" s="22">
        <f t="shared" si="30"/>
        <v>0.97106619104240799</v>
      </c>
      <c r="CQ67" s="22">
        <f t="shared" si="31"/>
        <v>0.80922182586867597</v>
      </c>
      <c r="CR67" s="22">
        <f t="shared" si="79"/>
        <v>190</v>
      </c>
      <c r="CU67" s="59">
        <f t="shared" si="60"/>
        <v>0</v>
      </c>
      <c r="CV67" s="59">
        <f t="shared" si="61"/>
        <v>0</v>
      </c>
      <c r="CW67" s="59">
        <f t="shared" si="62"/>
        <v>494.36030426795026</v>
      </c>
      <c r="CX67" s="59">
        <f t="shared" si="63"/>
        <v>191.78028801691107</v>
      </c>
      <c r="CY67" s="59">
        <f t="shared" si="64"/>
        <v>6815.9000000000015</v>
      </c>
    </row>
    <row r="68" spans="1:103" ht="34.9" customHeight="1" x14ac:dyDescent="0.5">
      <c r="A68" s="42" t="s">
        <v>102</v>
      </c>
      <c r="B68" s="43">
        <v>45879</v>
      </c>
      <c r="C68" s="44">
        <f t="shared" si="75"/>
        <v>27.8</v>
      </c>
      <c r="D68" s="46">
        <f t="shared" ref="D68:D101" ca="1" si="81">TODAY()-B68</f>
        <v>56</v>
      </c>
      <c r="E68" s="46" t="s">
        <v>89</v>
      </c>
      <c r="F68" s="50" t="s">
        <v>98</v>
      </c>
      <c r="G68" s="48" t="s">
        <v>103</v>
      </c>
      <c r="H68" s="66">
        <v>141</v>
      </c>
      <c r="I68" s="50"/>
      <c r="J68" s="50"/>
      <c r="K68" s="50"/>
      <c r="L68" s="50"/>
      <c r="M68" s="50"/>
      <c r="N68" s="50">
        <v>23</v>
      </c>
      <c r="O68" s="50"/>
      <c r="P68" s="50"/>
      <c r="Q68" s="50"/>
      <c r="R68" s="52">
        <v>33</v>
      </c>
      <c r="S68" s="52"/>
      <c r="T68" s="52"/>
      <c r="U68" s="52"/>
      <c r="V68" s="52"/>
      <c r="W68" s="52"/>
      <c r="X68" s="53">
        <f t="shared" si="76"/>
        <v>10</v>
      </c>
      <c r="Y68" s="53"/>
      <c r="Z68" s="53"/>
      <c r="AA68" s="53"/>
      <c r="AB68" s="50"/>
      <c r="AC68" s="53">
        <f t="shared" si="77"/>
        <v>10</v>
      </c>
      <c r="AD68" s="54">
        <f t="shared" si="78"/>
        <v>0.43478260869565216</v>
      </c>
      <c r="AE68" s="54"/>
      <c r="AF68" s="54"/>
      <c r="AG68" s="54"/>
      <c r="AH68" s="54"/>
      <c r="AI68" s="54"/>
      <c r="AJ68" s="54"/>
      <c r="AK68" s="55">
        <f t="shared" ref="AK68:AK101" ca="1" si="82">AC68/D68*1000</f>
        <v>178.57142857142858</v>
      </c>
      <c r="AL68" s="56"/>
      <c r="AM68" s="56"/>
      <c r="AN68" s="56"/>
      <c r="AO68" s="56"/>
      <c r="AP68" s="56"/>
      <c r="AQ68" s="50"/>
      <c r="AR68" s="57"/>
      <c r="AS68" s="55">
        <f t="shared" si="69"/>
        <v>287.9406240086322</v>
      </c>
      <c r="AT68" s="58">
        <f t="shared" si="45"/>
        <v>9502.0405922848622</v>
      </c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5">
        <f t="shared" si="71"/>
        <v>227.3345634025716</v>
      </c>
      <c r="BI68" s="22">
        <f t="shared" si="80"/>
        <v>7502.0405922848631</v>
      </c>
      <c r="BJ68" s="22"/>
      <c r="BK68" s="22"/>
      <c r="BL68" s="22"/>
      <c r="BM68" s="22"/>
      <c r="BN68" s="22"/>
      <c r="BO68" s="22">
        <f t="shared" si="10"/>
        <v>170.90764962346407</v>
      </c>
      <c r="BP68" s="22">
        <f t="shared" si="11"/>
        <v>191.54949702789236</v>
      </c>
      <c r="BQ68" s="22"/>
      <c r="BR68" s="22"/>
      <c r="BS68" s="22"/>
      <c r="BT68" s="22">
        <f t="shared" si="15"/>
        <v>131.90315761659386</v>
      </c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>
        <f t="shared" si="72"/>
        <v>6685.9000000000015</v>
      </c>
      <c r="CJ68" s="22">
        <f t="shared" si="73"/>
        <v>120</v>
      </c>
      <c r="CK68" s="22">
        <f t="shared" si="74"/>
        <v>10</v>
      </c>
      <c r="CL68" s="22"/>
      <c r="CM68" s="22"/>
      <c r="CN68" s="22"/>
      <c r="CO68" s="22"/>
      <c r="CP68" s="22">
        <f t="shared" si="30"/>
        <v>0.97106619104240799</v>
      </c>
      <c r="CQ68" s="22">
        <f t="shared" si="31"/>
        <v>0.80922182586867597</v>
      </c>
      <c r="CR68" s="22">
        <f t="shared" si="79"/>
        <v>190</v>
      </c>
      <c r="CU68" s="59">
        <f t="shared" si="60"/>
        <v>0</v>
      </c>
      <c r="CV68" s="59">
        <f t="shared" si="61"/>
        <v>0</v>
      </c>
      <c r="CW68" s="59">
        <f t="shared" si="62"/>
        <v>494.36030426795026</v>
      </c>
      <c r="CX68" s="59">
        <f t="shared" si="63"/>
        <v>191.78028801691107</v>
      </c>
      <c r="CY68" s="59">
        <f t="shared" si="64"/>
        <v>6815.9000000000015</v>
      </c>
    </row>
    <row r="69" spans="1:103" ht="34.9" customHeight="1" x14ac:dyDescent="0.5">
      <c r="A69" s="42" t="s">
        <v>102</v>
      </c>
      <c r="B69" s="43">
        <v>45879</v>
      </c>
      <c r="C69" s="44">
        <f t="shared" si="75"/>
        <v>27.8</v>
      </c>
      <c r="D69" s="46">
        <f t="shared" ca="1" si="81"/>
        <v>56</v>
      </c>
      <c r="E69" s="46" t="s">
        <v>89</v>
      </c>
      <c r="F69" s="50" t="s">
        <v>98</v>
      </c>
      <c r="G69" s="48" t="s">
        <v>103</v>
      </c>
      <c r="H69" s="66">
        <v>142</v>
      </c>
      <c r="I69" s="50"/>
      <c r="J69" s="50"/>
      <c r="K69" s="50"/>
      <c r="L69" s="50"/>
      <c r="M69" s="50"/>
      <c r="N69" s="50">
        <v>28</v>
      </c>
      <c r="O69" s="50"/>
      <c r="P69" s="50"/>
      <c r="Q69" s="50"/>
      <c r="R69" s="52">
        <v>37</v>
      </c>
      <c r="S69" s="52"/>
      <c r="T69" s="52"/>
      <c r="U69" s="52"/>
      <c r="V69" s="52"/>
      <c r="W69" s="52"/>
      <c r="X69" s="53">
        <f t="shared" si="76"/>
        <v>9</v>
      </c>
      <c r="Y69" s="53"/>
      <c r="Z69" s="53"/>
      <c r="AA69" s="53"/>
      <c r="AB69" s="50"/>
      <c r="AC69" s="53">
        <f t="shared" si="77"/>
        <v>9</v>
      </c>
      <c r="AD69" s="54">
        <f t="shared" si="78"/>
        <v>0.32142857142857145</v>
      </c>
      <c r="AE69" s="54"/>
      <c r="AF69" s="54"/>
      <c r="AG69" s="54"/>
      <c r="AH69" s="54"/>
      <c r="AI69" s="54"/>
      <c r="AJ69" s="54"/>
      <c r="AK69" s="55">
        <f t="shared" ca="1" si="82"/>
        <v>160.71428571428572</v>
      </c>
      <c r="AL69" s="56"/>
      <c r="AM69" s="56"/>
      <c r="AN69" s="56"/>
      <c r="AO69" s="56"/>
      <c r="AP69" s="56"/>
      <c r="AQ69" s="50"/>
      <c r="AR69" s="57"/>
      <c r="AS69" s="55">
        <f t="shared" si="69"/>
        <v>256.81190789959089</v>
      </c>
      <c r="AT69" s="58">
        <f t="shared" si="45"/>
        <v>9502.0405922848622</v>
      </c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5">
        <f t="shared" si="71"/>
        <v>202.75785384553683</v>
      </c>
      <c r="BI69" s="22">
        <f t="shared" si="80"/>
        <v>7502.0405922848631</v>
      </c>
      <c r="BJ69" s="22"/>
      <c r="BK69" s="22"/>
      <c r="BL69" s="22"/>
      <c r="BM69" s="22"/>
      <c r="BN69" s="22"/>
      <c r="BO69" s="22">
        <f t="shared" si="10"/>
        <v>170.90764962346407</v>
      </c>
      <c r="BP69" s="22">
        <f t="shared" si="11"/>
        <v>191.54949702789236</v>
      </c>
      <c r="BQ69" s="22"/>
      <c r="BR69" s="22"/>
      <c r="BS69" s="22"/>
      <c r="BT69" s="22">
        <f t="shared" si="15"/>
        <v>131.90315761659386</v>
      </c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>
        <f t="shared" si="72"/>
        <v>6685.9000000000015</v>
      </c>
      <c r="CJ69" s="22">
        <f t="shared" si="73"/>
        <v>120</v>
      </c>
      <c r="CK69" s="22">
        <f t="shared" si="74"/>
        <v>10</v>
      </c>
      <c r="CL69" s="22"/>
      <c r="CM69" s="22"/>
      <c r="CN69" s="22"/>
      <c r="CO69" s="22"/>
      <c r="CP69" s="22">
        <f t="shared" si="30"/>
        <v>0.97106619104240799</v>
      </c>
      <c r="CQ69" s="22">
        <f t="shared" si="31"/>
        <v>0.80922182586867597</v>
      </c>
      <c r="CR69" s="22">
        <f t="shared" si="79"/>
        <v>190</v>
      </c>
      <c r="CU69" s="59">
        <f t="shared" si="60"/>
        <v>0</v>
      </c>
      <c r="CV69" s="59">
        <f t="shared" si="61"/>
        <v>0</v>
      </c>
      <c r="CW69" s="59">
        <f t="shared" si="62"/>
        <v>494.36030426795026</v>
      </c>
      <c r="CX69" s="59">
        <f t="shared" si="63"/>
        <v>191.78028801691107</v>
      </c>
      <c r="CY69" s="59">
        <f t="shared" si="64"/>
        <v>6815.9000000000015</v>
      </c>
    </row>
    <row r="70" spans="1:103" ht="34.9" customHeight="1" x14ac:dyDescent="0.5">
      <c r="A70" s="42" t="s">
        <v>102</v>
      </c>
      <c r="B70" s="43">
        <v>45879</v>
      </c>
      <c r="C70" s="44">
        <f t="shared" si="75"/>
        <v>27.8</v>
      </c>
      <c r="D70" s="46">
        <f t="shared" ca="1" si="81"/>
        <v>56</v>
      </c>
      <c r="E70" s="46" t="s">
        <v>89</v>
      </c>
      <c r="F70" s="50" t="s">
        <v>98</v>
      </c>
      <c r="G70" s="48" t="s">
        <v>103</v>
      </c>
      <c r="H70" s="66">
        <v>143</v>
      </c>
      <c r="I70" s="50"/>
      <c r="J70" s="50"/>
      <c r="K70" s="50"/>
      <c r="L70" s="50"/>
      <c r="M70" s="50"/>
      <c r="N70" s="50">
        <v>32</v>
      </c>
      <c r="O70" s="50"/>
      <c r="P70" s="50"/>
      <c r="Q70" s="50"/>
      <c r="R70" s="52">
        <v>41</v>
      </c>
      <c r="S70" s="52"/>
      <c r="T70" s="52"/>
      <c r="U70" s="52"/>
      <c r="V70" s="52"/>
      <c r="W70" s="52"/>
      <c r="X70" s="53">
        <f t="shared" si="76"/>
        <v>9</v>
      </c>
      <c r="Y70" s="53"/>
      <c r="Z70" s="53"/>
      <c r="AA70" s="53"/>
      <c r="AB70" s="50"/>
      <c r="AC70" s="53">
        <f t="shared" si="77"/>
        <v>9</v>
      </c>
      <c r="AD70" s="54">
        <f t="shared" si="78"/>
        <v>0.28125</v>
      </c>
      <c r="AE70" s="54"/>
      <c r="AF70" s="54"/>
      <c r="AG70" s="54"/>
      <c r="AH70" s="54"/>
      <c r="AI70" s="54"/>
      <c r="AJ70" s="54"/>
      <c r="AK70" s="55">
        <f t="shared" ca="1" si="82"/>
        <v>160.71428571428572</v>
      </c>
      <c r="AL70" s="56"/>
      <c r="AM70" s="56"/>
      <c r="AN70" s="56"/>
      <c r="AO70" s="56"/>
      <c r="AP70" s="56"/>
      <c r="AQ70" s="50"/>
      <c r="AR70" s="57"/>
      <c r="AS70" s="55">
        <f t="shared" si="69"/>
        <v>231.75708761670396</v>
      </c>
      <c r="AT70" s="58">
        <f t="shared" si="45"/>
        <v>9502.0405922848622</v>
      </c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5">
        <f t="shared" si="71"/>
        <v>182.97659981182593</v>
      </c>
      <c r="BI70" s="22">
        <f t="shared" si="80"/>
        <v>7502.0405922848631</v>
      </c>
      <c r="BJ70" s="22"/>
      <c r="BK70" s="22"/>
      <c r="BL70" s="22"/>
      <c r="BM70" s="22"/>
      <c r="BN70" s="22"/>
      <c r="BO70" s="22">
        <f t="shared" si="10"/>
        <v>170.90764962346407</v>
      </c>
      <c r="BP70" s="22">
        <f t="shared" si="11"/>
        <v>191.54949702789236</v>
      </c>
      <c r="BQ70" s="22"/>
      <c r="BR70" s="22"/>
      <c r="BS70" s="22"/>
      <c r="BT70" s="22">
        <f t="shared" si="15"/>
        <v>131.90315761659386</v>
      </c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>
        <f t="shared" si="72"/>
        <v>6685.9000000000015</v>
      </c>
      <c r="CJ70" s="22">
        <f t="shared" si="73"/>
        <v>120</v>
      </c>
      <c r="CK70" s="22">
        <f t="shared" si="74"/>
        <v>10</v>
      </c>
      <c r="CL70" s="22"/>
      <c r="CM70" s="22"/>
      <c r="CN70" s="22"/>
      <c r="CO70" s="22"/>
      <c r="CP70" s="22">
        <f t="shared" si="30"/>
        <v>0.97106619104240799</v>
      </c>
      <c r="CQ70" s="22">
        <f t="shared" si="31"/>
        <v>0.80922182586867597</v>
      </c>
      <c r="CR70" s="22">
        <f t="shared" si="79"/>
        <v>190</v>
      </c>
      <c r="CU70" s="59">
        <f t="shared" si="60"/>
        <v>0</v>
      </c>
      <c r="CV70" s="59">
        <f t="shared" si="61"/>
        <v>0</v>
      </c>
      <c r="CW70" s="59">
        <f t="shared" si="62"/>
        <v>494.36030426795026</v>
      </c>
      <c r="CX70" s="59">
        <f t="shared" si="63"/>
        <v>191.78028801691107</v>
      </c>
      <c r="CY70" s="59">
        <f t="shared" si="64"/>
        <v>6815.9000000000015</v>
      </c>
    </row>
    <row r="71" spans="1:103" ht="34.9" customHeight="1" x14ac:dyDescent="0.5">
      <c r="A71" s="42" t="s">
        <v>102</v>
      </c>
      <c r="B71" s="43">
        <v>45879</v>
      </c>
      <c r="C71" s="44">
        <f t="shared" si="75"/>
        <v>27.8</v>
      </c>
      <c r="D71" s="46">
        <f t="shared" ca="1" si="81"/>
        <v>56</v>
      </c>
      <c r="E71" s="46" t="s">
        <v>89</v>
      </c>
      <c r="F71" s="50" t="s">
        <v>98</v>
      </c>
      <c r="G71" s="48" t="s">
        <v>103</v>
      </c>
      <c r="H71" s="66">
        <v>144</v>
      </c>
      <c r="I71" s="50"/>
      <c r="J71" s="50"/>
      <c r="K71" s="50"/>
      <c r="L71" s="50"/>
      <c r="M71" s="50"/>
      <c r="N71" s="50">
        <v>24</v>
      </c>
      <c r="O71" s="50"/>
      <c r="P71" s="50"/>
      <c r="Q71" s="50"/>
      <c r="R71" s="52">
        <v>31</v>
      </c>
      <c r="S71" s="52"/>
      <c r="T71" s="52"/>
      <c r="U71" s="52"/>
      <c r="V71" s="52"/>
      <c r="W71" s="52"/>
      <c r="X71" s="53">
        <f t="shared" si="76"/>
        <v>7</v>
      </c>
      <c r="Y71" s="53"/>
      <c r="Z71" s="53"/>
      <c r="AA71" s="53"/>
      <c r="AB71" s="50"/>
      <c r="AC71" s="53">
        <f t="shared" si="77"/>
        <v>7</v>
      </c>
      <c r="AD71" s="54">
        <f t="shared" si="78"/>
        <v>0.29166666666666669</v>
      </c>
      <c r="AE71" s="54"/>
      <c r="AF71" s="54"/>
      <c r="AG71" s="54"/>
      <c r="AH71" s="54"/>
      <c r="AI71" s="54"/>
      <c r="AJ71" s="54"/>
      <c r="AK71" s="55">
        <f t="shared" ca="1" si="82"/>
        <v>125</v>
      </c>
      <c r="AL71" s="56"/>
      <c r="AM71" s="56"/>
      <c r="AN71" s="56"/>
      <c r="AO71" s="56"/>
      <c r="AP71" s="56"/>
      <c r="AQ71" s="50"/>
      <c r="AR71" s="57"/>
      <c r="AS71" s="55">
        <f t="shared" si="69"/>
        <v>306.517438460802</v>
      </c>
      <c r="AT71" s="58">
        <f t="shared" si="45"/>
        <v>9502.0405922848622</v>
      </c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5">
        <f t="shared" si="71"/>
        <v>242.00130942854398</v>
      </c>
      <c r="BI71" s="22">
        <f t="shared" si="80"/>
        <v>7502.0405922848631</v>
      </c>
      <c r="BJ71" s="22"/>
      <c r="BK71" s="22"/>
      <c r="BL71" s="22"/>
      <c r="BM71" s="22"/>
      <c r="BN71" s="22"/>
      <c r="BO71" s="22">
        <f t="shared" si="10"/>
        <v>170.90764962346407</v>
      </c>
      <c r="BP71" s="22">
        <f t="shared" si="11"/>
        <v>191.54949702789236</v>
      </c>
      <c r="BQ71" s="22"/>
      <c r="BR71" s="22"/>
      <c r="BS71" s="22"/>
      <c r="BT71" s="22">
        <f t="shared" si="15"/>
        <v>131.90315761659386</v>
      </c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>
        <f t="shared" si="72"/>
        <v>6685.9000000000015</v>
      </c>
      <c r="CJ71" s="22">
        <f t="shared" si="73"/>
        <v>120</v>
      </c>
      <c r="CK71" s="22">
        <f t="shared" si="74"/>
        <v>10</v>
      </c>
      <c r="CL71" s="22"/>
      <c r="CM71" s="22"/>
      <c r="CN71" s="22"/>
      <c r="CO71" s="22"/>
      <c r="CP71" s="22">
        <f t="shared" si="30"/>
        <v>0.97106619104240799</v>
      </c>
      <c r="CQ71" s="22">
        <f t="shared" si="31"/>
        <v>0.80922182586867597</v>
      </c>
      <c r="CR71" s="22">
        <f t="shared" si="79"/>
        <v>190</v>
      </c>
      <c r="CU71" s="59">
        <f t="shared" si="60"/>
        <v>0</v>
      </c>
      <c r="CV71" s="59">
        <f t="shared" si="61"/>
        <v>0</v>
      </c>
      <c r="CW71" s="59">
        <f t="shared" si="62"/>
        <v>494.36030426795026</v>
      </c>
      <c r="CX71" s="59">
        <f t="shared" si="63"/>
        <v>191.78028801691107</v>
      </c>
      <c r="CY71" s="59">
        <f t="shared" si="64"/>
        <v>6815.9000000000015</v>
      </c>
    </row>
    <row r="72" spans="1:103" ht="34.9" customHeight="1" x14ac:dyDescent="0.5">
      <c r="A72" s="42" t="s">
        <v>102</v>
      </c>
      <c r="B72" s="43">
        <v>45879</v>
      </c>
      <c r="C72" s="44">
        <f t="shared" si="75"/>
        <v>27.8</v>
      </c>
      <c r="D72" s="46">
        <f t="shared" ca="1" si="81"/>
        <v>56</v>
      </c>
      <c r="E72" s="46" t="s">
        <v>89</v>
      </c>
      <c r="F72" s="50" t="s">
        <v>98</v>
      </c>
      <c r="G72" s="48" t="s">
        <v>103</v>
      </c>
      <c r="H72" s="66">
        <v>145</v>
      </c>
      <c r="I72" s="50"/>
      <c r="J72" s="50"/>
      <c r="K72" s="50"/>
      <c r="L72" s="50"/>
      <c r="M72" s="50"/>
      <c r="N72" s="50">
        <v>24</v>
      </c>
      <c r="O72" s="50"/>
      <c r="P72" s="50"/>
      <c r="Q72" s="50"/>
      <c r="R72" s="52">
        <v>33</v>
      </c>
      <c r="S72" s="52"/>
      <c r="T72" s="52"/>
      <c r="U72" s="52"/>
      <c r="V72" s="52"/>
      <c r="W72" s="52"/>
      <c r="X72" s="53">
        <f t="shared" si="76"/>
        <v>9</v>
      </c>
      <c r="Y72" s="53"/>
      <c r="Z72" s="53"/>
      <c r="AA72" s="53"/>
      <c r="AB72" s="50"/>
      <c r="AC72" s="53">
        <f t="shared" si="77"/>
        <v>9</v>
      </c>
      <c r="AD72" s="54">
        <f t="shared" si="78"/>
        <v>0.375</v>
      </c>
      <c r="AE72" s="54"/>
      <c r="AF72" s="54"/>
      <c r="AG72" s="54"/>
      <c r="AH72" s="54"/>
      <c r="AI72" s="54"/>
      <c r="AJ72" s="54"/>
      <c r="AK72" s="55">
        <f t="shared" ca="1" si="82"/>
        <v>160.71428571428572</v>
      </c>
      <c r="AL72" s="56"/>
      <c r="AM72" s="56"/>
      <c r="AN72" s="56"/>
      <c r="AO72" s="56"/>
      <c r="AP72" s="56"/>
      <c r="AQ72" s="50"/>
      <c r="AR72" s="57"/>
      <c r="AS72" s="55">
        <f t="shared" si="69"/>
        <v>287.9406240086322</v>
      </c>
      <c r="AT72" s="58">
        <f t="shared" si="45"/>
        <v>9502.0405922848622</v>
      </c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5">
        <f t="shared" si="71"/>
        <v>227.3345634025716</v>
      </c>
      <c r="BI72" s="22">
        <f t="shared" si="80"/>
        <v>7502.0405922848631</v>
      </c>
      <c r="BJ72" s="22"/>
      <c r="BK72" s="22"/>
      <c r="BL72" s="22"/>
      <c r="BM72" s="22"/>
      <c r="BN72" s="22"/>
      <c r="BO72" s="22">
        <f t="shared" si="10"/>
        <v>170.90764962346407</v>
      </c>
      <c r="BP72" s="22">
        <f t="shared" si="11"/>
        <v>191.54949702789236</v>
      </c>
      <c r="BQ72" s="22"/>
      <c r="BR72" s="22"/>
      <c r="BS72" s="22"/>
      <c r="BT72" s="22">
        <f t="shared" si="15"/>
        <v>131.90315761659386</v>
      </c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>
        <f t="shared" si="72"/>
        <v>6685.9000000000015</v>
      </c>
      <c r="CJ72" s="22">
        <f t="shared" si="73"/>
        <v>120</v>
      </c>
      <c r="CK72" s="22">
        <f t="shared" si="74"/>
        <v>10</v>
      </c>
      <c r="CL72" s="22"/>
      <c r="CM72" s="22"/>
      <c r="CN72" s="22"/>
      <c r="CO72" s="22"/>
      <c r="CP72" s="22">
        <f t="shared" si="30"/>
        <v>0.97106619104240799</v>
      </c>
      <c r="CQ72" s="22">
        <f t="shared" si="31"/>
        <v>0.80922182586867597</v>
      </c>
      <c r="CR72" s="22">
        <f t="shared" si="79"/>
        <v>190</v>
      </c>
      <c r="CU72" s="59">
        <f t="shared" si="60"/>
        <v>0</v>
      </c>
      <c r="CV72" s="59">
        <f t="shared" si="61"/>
        <v>0</v>
      </c>
      <c r="CW72" s="59">
        <f t="shared" si="62"/>
        <v>494.36030426795026</v>
      </c>
      <c r="CX72" s="59">
        <f t="shared" si="63"/>
        <v>191.78028801691107</v>
      </c>
      <c r="CY72" s="59">
        <f t="shared" si="64"/>
        <v>6815.9000000000015</v>
      </c>
    </row>
    <row r="73" spans="1:103" ht="34.9" customHeight="1" x14ac:dyDescent="0.5">
      <c r="A73" s="42" t="s">
        <v>102</v>
      </c>
      <c r="B73" s="43">
        <v>45879</v>
      </c>
      <c r="C73" s="44">
        <f t="shared" si="75"/>
        <v>27.8</v>
      </c>
      <c r="D73" s="46">
        <f t="shared" ca="1" si="81"/>
        <v>56</v>
      </c>
      <c r="E73" s="46" t="s">
        <v>89</v>
      </c>
      <c r="F73" s="50" t="s">
        <v>98</v>
      </c>
      <c r="G73" s="48" t="s">
        <v>103</v>
      </c>
      <c r="H73" s="66">
        <v>146</v>
      </c>
      <c r="I73" s="50"/>
      <c r="J73" s="50"/>
      <c r="K73" s="50"/>
      <c r="L73" s="50"/>
      <c r="M73" s="50"/>
      <c r="N73" s="50">
        <v>25</v>
      </c>
      <c r="O73" s="50"/>
      <c r="P73" s="50"/>
      <c r="Q73" s="50"/>
      <c r="R73" s="52">
        <v>32</v>
      </c>
      <c r="S73" s="52"/>
      <c r="T73" s="52"/>
      <c r="U73" s="52"/>
      <c r="V73" s="52"/>
      <c r="W73" s="52"/>
      <c r="X73" s="53">
        <f t="shared" si="76"/>
        <v>7</v>
      </c>
      <c r="Y73" s="53"/>
      <c r="Z73" s="53"/>
      <c r="AA73" s="53"/>
      <c r="AB73" s="50"/>
      <c r="AC73" s="53">
        <f t="shared" si="77"/>
        <v>7</v>
      </c>
      <c r="AD73" s="54">
        <f t="shared" si="78"/>
        <v>0.28000000000000003</v>
      </c>
      <c r="AE73" s="54"/>
      <c r="AF73" s="54"/>
      <c r="AG73" s="54"/>
      <c r="AH73" s="54"/>
      <c r="AI73" s="54"/>
      <c r="AJ73" s="54"/>
      <c r="AK73" s="55">
        <f t="shared" ca="1" si="82"/>
        <v>125</v>
      </c>
      <c r="AL73" s="56"/>
      <c r="AM73" s="56"/>
      <c r="AN73" s="56"/>
      <c r="AO73" s="56"/>
      <c r="AP73" s="56"/>
      <c r="AQ73" s="50"/>
      <c r="AR73" s="57"/>
      <c r="AS73" s="55">
        <f t="shared" si="69"/>
        <v>296.93876850890194</v>
      </c>
      <c r="AT73" s="58">
        <f t="shared" ref="AT73:AT101" si="83">BI73+2000</f>
        <v>9502.0405922848622</v>
      </c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5">
        <f t="shared" si="71"/>
        <v>234.43876850890197</v>
      </c>
      <c r="BI73" s="22">
        <f t="shared" si="80"/>
        <v>7502.0405922848631</v>
      </c>
      <c r="BJ73" s="22"/>
      <c r="BK73" s="22"/>
      <c r="BL73" s="22"/>
      <c r="BM73" s="22"/>
      <c r="BN73" s="22"/>
      <c r="BO73" s="22">
        <f t="shared" si="10"/>
        <v>170.90764962346407</v>
      </c>
      <c r="BP73" s="22">
        <f t="shared" si="11"/>
        <v>191.54949702789236</v>
      </c>
      <c r="BQ73" s="22"/>
      <c r="BR73" s="22"/>
      <c r="BS73" s="22"/>
      <c r="BT73" s="22">
        <f t="shared" si="15"/>
        <v>131.90315761659386</v>
      </c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>
        <f t="shared" si="72"/>
        <v>6685.9000000000015</v>
      </c>
      <c r="CJ73" s="22">
        <f t="shared" si="73"/>
        <v>120</v>
      </c>
      <c r="CK73" s="22">
        <f t="shared" si="74"/>
        <v>10</v>
      </c>
      <c r="CL73" s="22"/>
      <c r="CM73" s="22"/>
      <c r="CN73" s="22"/>
      <c r="CO73" s="22"/>
      <c r="CP73" s="22">
        <f t="shared" si="30"/>
        <v>0.97106619104240799</v>
      </c>
      <c r="CQ73" s="22">
        <f t="shared" si="31"/>
        <v>0.80922182586867597</v>
      </c>
      <c r="CR73" s="22">
        <f t="shared" si="79"/>
        <v>190</v>
      </c>
      <c r="CU73" s="59">
        <f t="shared" si="60"/>
        <v>0</v>
      </c>
      <c r="CV73" s="59">
        <f t="shared" si="61"/>
        <v>0</v>
      </c>
      <c r="CW73" s="59">
        <f t="shared" si="62"/>
        <v>494.36030426795026</v>
      </c>
      <c r="CX73" s="59">
        <f t="shared" si="63"/>
        <v>191.78028801691107</v>
      </c>
      <c r="CY73" s="59">
        <f t="shared" si="64"/>
        <v>6815.9000000000015</v>
      </c>
    </row>
    <row r="74" spans="1:103" ht="34.9" customHeight="1" x14ac:dyDescent="0.5">
      <c r="A74" s="42" t="s">
        <v>102</v>
      </c>
      <c r="B74" s="43">
        <v>45879</v>
      </c>
      <c r="C74" s="44">
        <f t="shared" si="75"/>
        <v>27.8</v>
      </c>
      <c r="D74" s="46">
        <f t="shared" ca="1" si="81"/>
        <v>56</v>
      </c>
      <c r="E74" s="46" t="s">
        <v>89</v>
      </c>
      <c r="F74" s="50" t="s">
        <v>98</v>
      </c>
      <c r="G74" s="48" t="s">
        <v>103</v>
      </c>
      <c r="H74" s="66">
        <v>147</v>
      </c>
      <c r="I74" s="50"/>
      <c r="J74" s="50"/>
      <c r="K74" s="50"/>
      <c r="L74" s="50"/>
      <c r="M74" s="50"/>
      <c r="N74" s="50">
        <v>26</v>
      </c>
      <c r="O74" s="50"/>
      <c r="P74" s="50"/>
      <c r="Q74" s="50"/>
      <c r="R74" s="52">
        <v>34</v>
      </c>
      <c r="S74" s="52"/>
      <c r="T74" s="52"/>
      <c r="U74" s="52"/>
      <c r="V74" s="52"/>
      <c r="W74" s="52"/>
      <c r="X74" s="53">
        <f t="shared" si="76"/>
        <v>8</v>
      </c>
      <c r="Y74" s="53"/>
      <c r="Z74" s="53"/>
      <c r="AA74" s="53"/>
      <c r="AB74" s="50"/>
      <c r="AC74" s="53">
        <f t="shared" si="77"/>
        <v>8</v>
      </c>
      <c r="AD74" s="54">
        <f t="shared" si="78"/>
        <v>0.30769230769230771</v>
      </c>
      <c r="AE74" s="54"/>
      <c r="AF74" s="54"/>
      <c r="AG74" s="54"/>
      <c r="AH74" s="54"/>
      <c r="AI74" s="54"/>
      <c r="AJ74" s="54"/>
      <c r="AK74" s="55">
        <f t="shared" ca="1" si="82"/>
        <v>142.85714285714286</v>
      </c>
      <c r="AL74" s="56"/>
      <c r="AM74" s="56"/>
      <c r="AN74" s="56"/>
      <c r="AO74" s="56"/>
      <c r="AP74" s="56"/>
      <c r="AQ74" s="50"/>
      <c r="AR74" s="57"/>
      <c r="AS74" s="55">
        <f t="shared" si="69"/>
        <v>279.47178212602535</v>
      </c>
      <c r="AT74" s="58">
        <f t="shared" si="83"/>
        <v>9502.0405922848622</v>
      </c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5">
        <f t="shared" ref="BH74:BH105" si="84">BI74/R74</f>
        <v>220.64825271426068</v>
      </c>
      <c r="BI74" s="22">
        <f t="shared" si="80"/>
        <v>7502.0405922848631</v>
      </c>
      <c r="BJ74" s="22"/>
      <c r="BK74" s="22"/>
      <c r="BL74" s="22"/>
      <c r="BM74" s="22"/>
      <c r="BN74" s="22"/>
      <c r="BO74" s="22">
        <f t="shared" si="10"/>
        <v>170.90764962346407</v>
      </c>
      <c r="BP74" s="22">
        <f t="shared" si="11"/>
        <v>191.54949702789236</v>
      </c>
      <c r="BQ74" s="22"/>
      <c r="BR74" s="22"/>
      <c r="BS74" s="22"/>
      <c r="BT74" s="22">
        <f t="shared" si="15"/>
        <v>131.90315761659386</v>
      </c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>
        <f t="shared" si="72"/>
        <v>6685.9000000000015</v>
      </c>
      <c r="CJ74" s="22">
        <f t="shared" si="73"/>
        <v>120</v>
      </c>
      <c r="CK74" s="22">
        <f t="shared" si="74"/>
        <v>10</v>
      </c>
      <c r="CL74" s="22"/>
      <c r="CM74" s="22"/>
      <c r="CN74" s="22"/>
      <c r="CO74" s="22"/>
      <c r="CP74" s="22">
        <f t="shared" si="30"/>
        <v>0.97106619104240799</v>
      </c>
      <c r="CQ74" s="22">
        <f t="shared" si="31"/>
        <v>0.80922182586867597</v>
      </c>
      <c r="CR74" s="22">
        <f t="shared" si="79"/>
        <v>190</v>
      </c>
      <c r="CU74" s="59">
        <f t="shared" si="60"/>
        <v>0</v>
      </c>
      <c r="CV74" s="59">
        <f t="shared" si="61"/>
        <v>0</v>
      </c>
      <c r="CW74" s="59">
        <f t="shared" si="62"/>
        <v>494.36030426795026</v>
      </c>
      <c r="CX74" s="59">
        <f t="shared" si="63"/>
        <v>191.78028801691107</v>
      </c>
      <c r="CY74" s="59">
        <f t="shared" si="64"/>
        <v>6815.9000000000015</v>
      </c>
    </row>
    <row r="75" spans="1:103" ht="34.9" customHeight="1" x14ac:dyDescent="0.5">
      <c r="A75" s="42" t="s">
        <v>102</v>
      </c>
      <c r="B75" s="43">
        <v>45879</v>
      </c>
      <c r="C75" s="44">
        <f t="shared" si="75"/>
        <v>27.8</v>
      </c>
      <c r="D75" s="46">
        <f t="shared" ca="1" si="81"/>
        <v>56</v>
      </c>
      <c r="E75" s="46" t="s">
        <v>89</v>
      </c>
      <c r="F75" s="50" t="s">
        <v>98</v>
      </c>
      <c r="G75" s="48" t="s">
        <v>103</v>
      </c>
      <c r="H75" s="66">
        <v>148</v>
      </c>
      <c r="I75" s="50"/>
      <c r="J75" s="50"/>
      <c r="K75" s="50"/>
      <c r="L75" s="50"/>
      <c r="M75" s="50"/>
      <c r="N75" s="50">
        <v>28</v>
      </c>
      <c r="O75" s="50"/>
      <c r="P75" s="50"/>
      <c r="Q75" s="50"/>
      <c r="R75" s="52">
        <v>38</v>
      </c>
      <c r="S75" s="52"/>
      <c r="T75" s="52"/>
      <c r="U75" s="52"/>
      <c r="V75" s="52"/>
      <c r="W75" s="52"/>
      <c r="X75" s="53">
        <f t="shared" si="76"/>
        <v>10</v>
      </c>
      <c r="Y75" s="53"/>
      <c r="Z75" s="53"/>
      <c r="AA75" s="53"/>
      <c r="AB75" s="50"/>
      <c r="AC75" s="53">
        <f t="shared" si="77"/>
        <v>10</v>
      </c>
      <c r="AD75" s="54">
        <f t="shared" si="78"/>
        <v>0.35714285714285715</v>
      </c>
      <c r="AE75" s="54"/>
      <c r="AF75" s="54"/>
      <c r="AG75" s="54"/>
      <c r="AH75" s="54"/>
      <c r="AI75" s="54"/>
      <c r="AJ75" s="54"/>
      <c r="AK75" s="55">
        <f t="shared" ca="1" si="82"/>
        <v>178.57142857142858</v>
      </c>
      <c r="AL75" s="56"/>
      <c r="AM75" s="56"/>
      <c r="AN75" s="56"/>
      <c r="AO75" s="56"/>
      <c r="AP75" s="56"/>
      <c r="AQ75" s="50"/>
      <c r="AR75" s="57"/>
      <c r="AS75" s="55">
        <f t="shared" si="69"/>
        <v>250.05369979697005</v>
      </c>
      <c r="AT75" s="58">
        <f t="shared" si="83"/>
        <v>9502.0405922848622</v>
      </c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5">
        <f t="shared" si="84"/>
        <v>197.42212084960167</v>
      </c>
      <c r="BI75" s="22">
        <f t="shared" si="80"/>
        <v>7502.0405922848631</v>
      </c>
      <c r="BJ75" s="22"/>
      <c r="BK75" s="22"/>
      <c r="BL75" s="22"/>
      <c r="BM75" s="22"/>
      <c r="BN75" s="22"/>
      <c r="BO75" s="22">
        <f t="shared" si="10"/>
        <v>170.90764962346407</v>
      </c>
      <c r="BP75" s="22">
        <f t="shared" si="11"/>
        <v>191.54949702789236</v>
      </c>
      <c r="BQ75" s="22"/>
      <c r="BR75" s="22"/>
      <c r="BS75" s="22"/>
      <c r="BT75" s="22">
        <f t="shared" si="15"/>
        <v>131.90315761659386</v>
      </c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>
        <f t="shared" si="72"/>
        <v>6685.9000000000015</v>
      </c>
      <c r="CJ75" s="22">
        <f t="shared" si="73"/>
        <v>120</v>
      </c>
      <c r="CK75" s="22">
        <f t="shared" si="74"/>
        <v>10</v>
      </c>
      <c r="CL75" s="22"/>
      <c r="CM75" s="22"/>
      <c r="CN75" s="22"/>
      <c r="CO75" s="22"/>
      <c r="CP75" s="22">
        <f t="shared" si="30"/>
        <v>0.97106619104240799</v>
      </c>
      <c r="CQ75" s="22">
        <f t="shared" si="31"/>
        <v>0.80922182586867597</v>
      </c>
      <c r="CR75" s="22">
        <f t="shared" si="79"/>
        <v>190</v>
      </c>
      <c r="CU75" s="59">
        <f t="shared" si="60"/>
        <v>0</v>
      </c>
      <c r="CV75" s="59">
        <f t="shared" si="61"/>
        <v>0</v>
      </c>
      <c r="CW75" s="59">
        <f t="shared" si="62"/>
        <v>494.36030426795026</v>
      </c>
      <c r="CX75" s="59">
        <f t="shared" si="63"/>
        <v>191.78028801691107</v>
      </c>
      <c r="CY75" s="59">
        <f t="shared" si="64"/>
        <v>6815.9000000000015</v>
      </c>
    </row>
    <row r="76" spans="1:103" ht="34.9" customHeight="1" x14ac:dyDescent="0.5">
      <c r="A76" s="42" t="s">
        <v>102</v>
      </c>
      <c r="B76" s="43">
        <v>45879</v>
      </c>
      <c r="C76" s="44">
        <f t="shared" si="75"/>
        <v>27.8</v>
      </c>
      <c r="D76" s="46">
        <f t="shared" ca="1" si="81"/>
        <v>56</v>
      </c>
      <c r="E76" s="46" t="s">
        <v>89</v>
      </c>
      <c r="F76" s="50" t="s">
        <v>98</v>
      </c>
      <c r="G76" s="48" t="s">
        <v>103</v>
      </c>
      <c r="H76" s="66">
        <v>149</v>
      </c>
      <c r="I76" s="50"/>
      <c r="J76" s="50"/>
      <c r="K76" s="50"/>
      <c r="L76" s="50"/>
      <c r="M76" s="50"/>
      <c r="N76" s="50">
        <v>27</v>
      </c>
      <c r="O76" s="50"/>
      <c r="P76" s="50"/>
      <c r="Q76" s="50"/>
      <c r="R76" s="52">
        <v>36</v>
      </c>
      <c r="S76" s="52"/>
      <c r="T76" s="52"/>
      <c r="U76" s="52"/>
      <c r="V76" s="52"/>
      <c r="W76" s="52"/>
      <c r="X76" s="53">
        <f t="shared" si="76"/>
        <v>9</v>
      </c>
      <c r="Y76" s="53"/>
      <c r="Z76" s="53"/>
      <c r="AA76" s="53"/>
      <c r="AB76" s="50"/>
      <c r="AC76" s="53">
        <f t="shared" si="77"/>
        <v>9</v>
      </c>
      <c r="AD76" s="54">
        <f t="shared" si="78"/>
        <v>0.33333333333333331</v>
      </c>
      <c r="AE76" s="54"/>
      <c r="AF76" s="54"/>
      <c r="AG76" s="54"/>
      <c r="AH76" s="54"/>
      <c r="AI76" s="54"/>
      <c r="AJ76" s="54"/>
      <c r="AK76" s="55">
        <f t="shared" ca="1" si="82"/>
        <v>160.71428571428572</v>
      </c>
      <c r="AL76" s="56"/>
      <c r="AM76" s="56"/>
      <c r="AN76" s="56"/>
      <c r="AO76" s="56"/>
      <c r="AP76" s="56"/>
      <c r="AQ76" s="50"/>
      <c r="AR76" s="57"/>
      <c r="AS76" s="55">
        <f t="shared" si="69"/>
        <v>263.94557200791286</v>
      </c>
      <c r="AT76" s="58">
        <f t="shared" si="83"/>
        <v>9502.0405922848622</v>
      </c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5">
        <f t="shared" si="84"/>
        <v>208.39001645235732</v>
      </c>
      <c r="BI76" s="22">
        <f t="shared" si="80"/>
        <v>7502.0405922848631</v>
      </c>
      <c r="BJ76" s="22"/>
      <c r="BK76" s="22"/>
      <c r="BL76" s="22"/>
      <c r="BM76" s="22"/>
      <c r="BN76" s="22"/>
      <c r="BO76" s="22">
        <f t="shared" si="10"/>
        <v>170.90764962346407</v>
      </c>
      <c r="BP76" s="22">
        <f t="shared" si="11"/>
        <v>191.54949702789236</v>
      </c>
      <c r="BQ76" s="22"/>
      <c r="BR76" s="22"/>
      <c r="BS76" s="22"/>
      <c r="BT76" s="22">
        <f t="shared" si="15"/>
        <v>131.90315761659386</v>
      </c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>
        <f t="shared" si="72"/>
        <v>6685.9000000000015</v>
      </c>
      <c r="CJ76" s="22">
        <f t="shared" si="73"/>
        <v>120</v>
      </c>
      <c r="CK76" s="22">
        <f t="shared" si="74"/>
        <v>10</v>
      </c>
      <c r="CL76" s="22"/>
      <c r="CM76" s="22"/>
      <c r="CN76" s="22"/>
      <c r="CO76" s="22"/>
      <c r="CP76" s="22">
        <f t="shared" si="30"/>
        <v>0.97106619104240799</v>
      </c>
      <c r="CQ76" s="22">
        <f t="shared" si="31"/>
        <v>0.80922182586867597</v>
      </c>
      <c r="CR76" s="22">
        <f t="shared" si="79"/>
        <v>190</v>
      </c>
      <c r="CU76" s="59">
        <f t="shared" ref="CU76:CU101" si="85">BJ76+BK76+BL76</f>
        <v>0</v>
      </c>
      <c r="CV76" s="59">
        <f t="shared" ref="CV76:CV101" si="86">BU76+BV76+BW76+BX76+CA76+BY76+BZ76+CB76</f>
        <v>0</v>
      </c>
      <c r="CW76" s="59">
        <f t="shared" ref="CW76:CW101" si="87">BM76+BQ76+BR76+BN76+BS76+BO76+BT76+BP76</f>
        <v>494.36030426795026</v>
      </c>
      <c r="CX76" s="59">
        <f t="shared" ref="CX76:CX101" si="88">CL76+CM76+CN76+CO76+CP76+CQ76+CR76</f>
        <v>191.78028801691107</v>
      </c>
      <c r="CY76" s="59">
        <f t="shared" ref="CY76:CY101" si="89">CC76+CD76+CE76+CF76+CG76+CH76+CI76+CJ76+CK76</f>
        <v>6815.9000000000015</v>
      </c>
    </row>
    <row r="77" spans="1:103" ht="34.9" customHeight="1" x14ac:dyDescent="0.5">
      <c r="A77" s="42" t="s">
        <v>102</v>
      </c>
      <c r="B77" s="43">
        <v>45879</v>
      </c>
      <c r="C77" s="44">
        <f t="shared" si="75"/>
        <v>27.8</v>
      </c>
      <c r="D77" s="46">
        <f t="shared" ca="1" si="81"/>
        <v>56</v>
      </c>
      <c r="E77" s="46" t="s">
        <v>89</v>
      </c>
      <c r="F77" s="50" t="s">
        <v>98</v>
      </c>
      <c r="G77" s="48" t="s">
        <v>103</v>
      </c>
      <c r="H77" s="66">
        <v>150</v>
      </c>
      <c r="I77" s="50"/>
      <c r="J77" s="50"/>
      <c r="K77" s="50"/>
      <c r="L77" s="50"/>
      <c r="M77" s="50"/>
      <c r="N77" s="50">
        <v>30</v>
      </c>
      <c r="O77" s="50"/>
      <c r="P77" s="50"/>
      <c r="Q77" s="50"/>
      <c r="R77" s="52">
        <v>41</v>
      </c>
      <c r="S77" s="52"/>
      <c r="T77" s="52"/>
      <c r="U77" s="52"/>
      <c r="V77" s="52"/>
      <c r="W77" s="52"/>
      <c r="X77" s="53">
        <f t="shared" si="76"/>
        <v>11</v>
      </c>
      <c r="Y77" s="53"/>
      <c r="Z77" s="53"/>
      <c r="AA77" s="53"/>
      <c r="AB77" s="50"/>
      <c r="AC77" s="53">
        <f t="shared" si="77"/>
        <v>11</v>
      </c>
      <c r="AD77" s="54">
        <f t="shared" si="78"/>
        <v>0.36666666666666664</v>
      </c>
      <c r="AE77" s="54"/>
      <c r="AF77" s="54"/>
      <c r="AG77" s="54"/>
      <c r="AH77" s="54"/>
      <c r="AI77" s="54"/>
      <c r="AJ77" s="54"/>
      <c r="AK77" s="55">
        <f t="shared" ca="1" si="82"/>
        <v>196.42857142857142</v>
      </c>
      <c r="AL77" s="56"/>
      <c r="AM77" s="56"/>
      <c r="AN77" s="56"/>
      <c r="AO77" s="56"/>
      <c r="AP77" s="56"/>
      <c r="AQ77" s="50"/>
      <c r="AR77" s="57"/>
      <c r="AS77" s="55">
        <f t="shared" si="69"/>
        <v>231.75708761670396</v>
      </c>
      <c r="AT77" s="58">
        <f t="shared" si="83"/>
        <v>9502.0405922848622</v>
      </c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5">
        <f t="shared" si="84"/>
        <v>182.97659981182593</v>
      </c>
      <c r="BI77" s="22">
        <f t="shared" si="80"/>
        <v>7502.0405922848631</v>
      </c>
      <c r="BJ77" s="22"/>
      <c r="BK77" s="22"/>
      <c r="BL77" s="22"/>
      <c r="BM77" s="22"/>
      <c r="BN77" s="22"/>
      <c r="BO77" s="22">
        <f t="shared" si="10"/>
        <v>170.90764962346407</v>
      </c>
      <c r="BP77" s="22">
        <f t="shared" si="11"/>
        <v>191.54949702789236</v>
      </c>
      <c r="BQ77" s="22"/>
      <c r="BR77" s="22"/>
      <c r="BS77" s="22"/>
      <c r="BT77" s="22">
        <f t="shared" si="15"/>
        <v>131.90315761659386</v>
      </c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>
        <f t="shared" si="72"/>
        <v>6685.9000000000015</v>
      </c>
      <c r="CJ77" s="22">
        <f t="shared" si="73"/>
        <v>120</v>
      </c>
      <c r="CK77" s="22">
        <f t="shared" si="74"/>
        <v>10</v>
      </c>
      <c r="CL77" s="22"/>
      <c r="CM77" s="22"/>
      <c r="CN77" s="22"/>
      <c r="CO77" s="22"/>
      <c r="CP77" s="22">
        <f t="shared" si="30"/>
        <v>0.97106619104240799</v>
      </c>
      <c r="CQ77" s="22">
        <f t="shared" si="31"/>
        <v>0.80922182586867597</v>
      </c>
      <c r="CR77" s="22">
        <f t="shared" si="79"/>
        <v>190</v>
      </c>
      <c r="CU77" s="59">
        <f t="shared" si="85"/>
        <v>0</v>
      </c>
      <c r="CV77" s="59">
        <f t="shared" si="86"/>
        <v>0</v>
      </c>
      <c r="CW77" s="59">
        <f t="shared" si="87"/>
        <v>494.36030426795026</v>
      </c>
      <c r="CX77" s="59">
        <f t="shared" si="88"/>
        <v>191.78028801691107</v>
      </c>
      <c r="CY77" s="59">
        <f t="shared" si="89"/>
        <v>6815.9000000000015</v>
      </c>
    </row>
    <row r="78" spans="1:103" ht="34.9" customHeight="1" x14ac:dyDescent="0.5">
      <c r="A78" s="42" t="s">
        <v>102</v>
      </c>
      <c r="B78" s="43">
        <v>45879</v>
      </c>
      <c r="C78" s="44">
        <f t="shared" si="75"/>
        <v>27.8</v>
      </c>
      <c r="D78" s="46">
        <f t="shared" ca="1" si="81"/>
        <v>56</v>
      </c>
      <c r="E78" s="46" t="s">
        <v>89</v>
      </c>
      <c r="F78" s="50" t="s">
        <v>98</v>
      </c>
      <c r="G78" s="48" t="s">
        <v>103</v>
      </c>
      <c r="H78" s="66">
        <v>151</v>
      </c>
      <c r="I78" s="50"/>
      <c r="J78" s="50"/>
      <c r="K78" s="50"/>
      <c r="L78" s="50"/>
      <c r="M78" s="50"/>
      <c r="N78" s="50">
        <v>27</v>
      </c>
      <c r="O78" s="50"/>
      <c r="P78" s="50"/>
      <c r="Q78" s="50"/>
      <c r="R78" s="52">
        <v>37</v>
      </c>
      <c r="S78" s="52"/>
      <c r="T78" s="52"/>
      <c r="U78" s="52"/>
      <c r="V78" s="52"/>
      <c r="W78" s="52"/>
      <c r="X78" s="53">
        <f t="shared" si="76"/>
        <v>10</v>
      </c>
      <c r="Y78" s="53"/>
      <c r="Z78" s="53"/>
      <c r="AA78" s="53"/>
      <c r="AB78" s="50"/>
      <c r="AC78" s="53">
        <f t="shared" si="77"/>
        <v>10</v>
      </c>
      <c r="AD78" s="54">
        <f t="shared" si="78"/>
        <v>0.37037037037037035</v>
      </c>
      <c r="AE78" s="54"/>
      <c r="AF78" s="54"/>
      <c r="AG78" s="54"/>
      <c r="AH78" s="54"/>
      <c r="AI78" s="54"/>
      <c r="AJ78" s="54"/>
      <c r="AK78" s="55">
        <f t="shared" ca="1" si="82"/>
        <v>178.57142857142858</v>
      </c>
      <c r="AL78" s="56"/>
      <c r="AM78" s="56"/>
      <c r="AN78" s="56"/>
      <c r="AO78" s="56"/>
      <c r="AP78" s="56"/>
      <c r="AQ78" s="50"/>
      <c r="AR78" s="57"/>
      <c r="AS78" s="55">
        <f t="shared" si="69"/>
        <v>256.81190789959089</v>
      </c>
      <c r="AT78" s="58">
        <f t="shared" si="83"/>
        <v>9502.0405922848622</v>
      </c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5">
        <f t="shared" si="84"/>
        <v>202.75785384553683</v>
      </c>
      <c r="BI78" s="22">
        <f t="shared" si="80"/>
        <v>7502.0405922848631</v>
      </c>
      <c r="BJ78" s="22"/>
      <c r="BK78" s="22"/>
      <c r="BL78" s="22"/>
      <c r="BM78" s="22"/>
      <c r="BN78" s="22"/>
      <c r="BO78" s="22">
        <f t="shared" si="10"/>
        <v>170.90764962346407</v>
      </c>
      <c r="BP78" s="22">
        <f t="shared" si="11"/>
        <v>191.54949702789236</v>
      </c>
      <c r="BQ78" s="22"/>
      <c r="BR78" s="22"/>
      <c r="BS78" s="22"/>
      <c r="BT78" s="22">
        <f t="shared" si="15"/>
        <v>131.90315761659386</v>
      </c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>
        <f t="shared" si="72"/>
        <v>6685.9000000000015</v>
      </c>
      <c r="CJ78" s="22">
        <f t="shared" si="73"/>
        <v>120</v>
      </c>
      <c r="CK78" s="22">
        <f t="shared" si="74"/>
        <v>10</v>
      </c>
      <c r="CL78" s="22"/>
      <c r="CM78" s="22"/>
      <c r="CN78" s="22"/>
      <c r="CO78" s="22"/>
      <c r="CP78" s="22">
        <f t="shared" si="30"/>
        <v>0.97106619104240799</v>
      </c>
      <c r="CQ78" s="22">
        <f t="shared" si="31"/>
        <v>0.80922182586867597</v>
      </c>
      <c r="CR78" s="22">
        <f t="shared" si="79"/>
        <v>190</v>
      </c>
      <c r="CU78" s="59">
        <f t="shared" si="85"/>
        <v>0</v>
      </c>
      <c r="CV78" s="59">
        <f t="shared" si="86"/>
        <v>0</v>
      </c>
      <c r="CW78" s="59">
        <f t="shared" si="87"/>
        <v>494.36030426795026</v>
      </c>
      <c r="CX78" s="59">
        <f t="shared" si="88"/>
        <v>191.78028801691107</v>
      </c>
      <c r="CY78" s="59">
        <f t="shared" si="89"/>
        <v>6815.9000000000015</v>
      </c>
    </row>
    <row r="79" spans="1:103" ht="34.9" customHeight="1" x14ac:dyDescent="0.5">
      <c r="A79" s="42" t="s">
        <v>102</v>
      </c>
      <c r="B79" s="43">
        <v>45879</v>
      </c>
      <c r="C79" s="44">
        <f t="shared" si="75"/>
        <v>27.8</v>
      </c>
      <c r="D79" s="46">
        <f t="shared" ca="1" si="81"/>
        <v>56</v>
      </c>
      <c r="E79" s="46" t="s">
        <v>89</v>
      </c>
      <c r="F79" s="50" t="s">
        <v>98</v>
      </c>
      <c r="G79" s="48" t="s">
        <v>103</v>
      </c>
      <c r="H79" s="66">
        <v>152</v>
      </c>
      <c r="I79" s="50"/>
      <c r="J79" s="50"/>
      <c r="K79" s="50"/>
      <c r="L79" s="50"/>
      <c r="M79" s="50"/>
      <c r="N79" s="50">
        <v>24</v>
      </c>
      <c r="O79" s="50"/>
      <c r="P79" s="50"/>
      <c r="Q79" s="50"/>
      <c r="R79" s="52">
        <v>29</v>
      </c>
      <c r="S79" s="52"/>
      <c r="T79" s="52"/>
      <c r="U79" s="52"/>
      <c r="V79" s="52"/>
      <c r="W79" s="52"/>
      <c r="X79" s="53">
        <f t="shared" si="76"/>
        <v>5</v>
      </c>
      <c r="Y79" s="53"/>
      <c r="Z79" s="53"/>
      <c r="AA79" s="53"/>
      <c r="AB79" s="50"/>
      <c r="AC79" s="53">
        <f t="shared" si="77"/>
        <v>5</v>
      </c>
      <c r="AD79" s="54">
        <f t="shared" si="78"/>
        <v>0.20833333333333334</v>
      </c>
      <c r="AE79" s="54"/>
      <c r="AF79" s="54"/>
      <c r="AG79" s="54"/>
      <c r="AH79" s="54"/>
      <c r="AI79" s="54"/>
      <c r="AJ79" s="54"/>
      <c r="AK79" s="55">
        <f t="shared" ca="1" si="82"/>
        <v>89.285714285714292</v>
      </c>
      <c r="AL79" s="56"/>
      <c r="AM79" s="56"/>
      <c r="AN79" s="56"/>
      <c r="AO79" s="56"/>
      <c r="AP79" s="56"/>
      <c r="AQ79" s="50"/>
      <c r="AR79" s="57"/>
      <c r="AS79" s="55">
        <f t="shared" si="69"/>
        <v>327.65657214775388</v>
      </c>
      <c r="AT79" s="58">
        <f t="shared" si="83"/>
        <v>9502.0405922848622</v>
      </c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5">
        <f t="shared" si="84"/>
        <v>258.69105490637457</v>
      </c>
      <c r="BI79" s="22">
        <f t="shared" si="80"/>
        <v>7502.0405922848631</v>
      </c>
      <c r="BJ79" s="22"/>
      <c r="BK79" s="22"/>
      <c r="BL79" s="22"/>
      <c r="BM79" s="22"/>
      <c r="BN79" s="22"/>
      <c r="BO79" s="22">
        <f t="shared" si="10"/>
        <v>170.90764962346407</v>
      </c>
      <c r="BP79" s="22">
        <f t="shared" si="11"/>
        <v>191.54949702789236</v>
      </c>
      <c r="BQ79" s="22"/>
      <c r="BR79" s="22"/>
      <c r="BS79" s="22"/>
      <c r="BT79" s="22">
        <f t="shared" si="15"/>
        <v>131.90315761659386</v>
      </c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>
        <f t="shared" si="72"/>
        <v>6685.9000000000015</v>
      </c>
      <c r="CJ79" s="22">
        <f t="shared" si="73"/>
        <v>120</v>
      </c>
      <c r="CK79" s="22">
        <f t="shared" si="74"/>
        <v>10</v>
      </c>
      <c r="CL79" s="22"/>
      <c r="CM79" s="22"/>
      <c r="CN79" s="22"/>
      <c r="CO79" s="22"/>
      <c r="CP79" s="22">
        <f t="shared" si="30"/>
        <v>0.97106619104240799</v>
      </c>
      <c r="CQ79" s="22">
        <f t="shared" si="31"/>
        <v>0.80922182586867597</v>
      </c>
      <c r="CR79" s="22">
        <f t="shared" si="79"/>
        <v>190</v>
      </c>
      <c r="CU79" s="59">
        <f t="shared" si="85"/>
        <v>0</v>
      </c>
      <c r="CV79" s="59">
        <f t="shared" si="86"/>
        <v>0</v>
      </c>
      <c r="CW79" s="59">
        <f t="shared" si="87"/>
        <v>494.36030426795026</v>
      </c>
      <c r="CX79" s="59">
        <f t="shared" si="88"/>
        <v>191.78028801691107</v>
      </c>
      <c r="CY79" s="59">
        <f t="shared" si="89"/>
        <v>6815.9000000000015</v>
      </c>
    </row>
    <row r="80" spans="1:103" ht="34.9" customHeight="1" x14ac:dyDescent="0.5">
      <c r="A80" s="42" t="s">
        <v>102</v>
      </c>
      <c r="B80" s="43">
        <v>45879</v>
      </c>
      <c r="C80" s="44">
        <f t="shared" si="75"/>
        <v>27.8</v>
      </c>
      <c r="D80" s="46">
        <f t="shared" ca="1" si="81"/>
        <v>56</v>
      </c>
      <c r="E80" s="46" t="s">
        <v>89</v>
      </c>
      <c r="F80" s="50" t="s">
        <v>98</v>
      </c>
      <c r="G80" s="48" t="s">
        <v>103</v>
      </c>
      <c r="H80" s="66">
        <v>153</v>
      </c>
      <c r="I80" s="50"/>
      <c r="J80" s="50"/>
      <c r="K80" s="50"/>
      <c r="L80" s="50"/>
      <c r="M80" s="50"/>
      <c r="N80" s="50">
        <v>33</v>
      </c>
      <c r="O80" s="50"/>
      <c r="P80" s="50"/>
      <c r="Q80" s="50"/>
      <c r="R80" s="52">
        <v>41</v>
      </c>
      <c r="S80" s="52"/>
      <c r="T80" s="52"/>
      <c r="U80" s="52"/>
      <c r="V80" s="52"/>
      <c r="W80" s="52"/>
      <c r="X80" s="53">
        <f t="shared" si="76"/>
        <v>8</v>
      </c>
      <c r="Y80" s="53"/>
      <c r="Z80" s="53"/>
      <c r="AA80" s="53"/>
      <c r="AB80" s="50"/>
      <c r="AC80" s="53">
        <f t="shared" si="77"/>
        <v>8</v>
      </c>
      <c r="AD80" s="54">
        <f t="shared" si="78"/>
        <v>0.24242424242424243</v>
      </c>
      <c r="AE80" s="54"/>
      <c r="AF80" s="54"/>
      <c r="AG80" s="54"/>
      <c r="AH80" s="54"/>
      <c r="AI80" s="54"/>
      <c r="AJ80" s="54"/>
      <c r="AK80" s="55">
        <f t="shared" ca="1" si="82"/>
        <v>142.85714285714286</v>
      </c>
      <c r="AL80" s="56"/>
      <c r="AM80" s="56"/>
      <c r="AN80" s="56"/>
      <c r="AO80" s="56"/>
      <c r="AP80" s="56"/>
      <c r="AQ80" s="50"/>
      <c r="AR80" s="57"/>
      <c r="AS80" s="55">
        <f t="shared" si="69"/>
        <v>231.75708761670396</v>
      </c>
      <c r="AT80" s="58">
        <f t="shared" si="83"/>
        <v>9502.0405922848622</v>
      </c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5">
        <f t="shared" si="84"/>
        <v>182.97659981182593</v>
      </c>
      <c r="BI80" s="22">
        <f t="shared" si="80"/>
        <v>7502.0405922848631</v>
      </c>
      <c r="BJ80" s="22"/>
      <c r="BK80" s="22"/>
      <c r="BL80" s="22"/>
      <c r="BM80" s="22"/>
      <c r="BN80" s="22"/>
      <c r="BO80" s="22">
        <f t="shared" si="10"/>
        <v>170.90764962346407</v>
      </c>
      <c r="BP80" s="22">
        <f t="shared" si="11"/>
        <v>191.54949702789236</v>
      </c>
      <c r="BQ80" s="22"/>
      <c r="BR80" s="22"/>
      <c r="BS80" s="22"/>
      <c r="BT80" s="22">
        <f t="shared" si="15"/>
        <v>131.90315761659386</v>
      </c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>
        <f t="shared" si="72"/>
        <v>6685.9000000000015</v>
      </c>
      <c r="CJ80" s="22">
        <f t="shared" si="73"/>
        <v>120</v>
      </c>
      <c r="CK80" s="22">
        <f t="shared" si="74"/>
        <v>10</v>
      </c>
      <c r="CL80" s="22"/>
      <c r="CM80" s="22"/>
      <c r="CN80" s="22"/>
      <c r="CO80" s="22"/>
      <c r="CP80" s="22">
        <f t="shared" si="30"/>
        <v>0.97106619104240799</v>
      </c>
      <c r="CQ80" s="22">
        <f t="shared" si="31"/>
        <v>0.80922182586867597</v>
      </c>
      <c r="CR80" s="22">
        <f t="shared" si="79"/>
        <v>190</v>
      </c>
      <c r="CU80" s="59">
        <f t="shared" si="85"/>
        <v>0</v>
      </c>
      <c r="CV80" s="59">
        <f t="shared" si="86"/>
        <v>0</v>
      </c>
      <c r="CW80" s="59">
        <f t="shared" si="87"/>
        <v>494.36030426795026</v>
      </c>
      <c r="CX80" s="59">
        <f t="shared" si="88"/>
        <v>191.78028801691107</v>
      </c>
      <c r="CY80" s="59">
        <f t="shared" si="89"/>
        <v>6815.9000000000015</v>
      </c>
    </row>
    <row r="81" spans="1:103" ht="34.9" customHeight="1" x14ac:dyDescent="0.5">
      <c r="A81" s="42" t="s">
        <v>102</v>
      </c>
      <c r="B81" s="43">
        <v>45879</v>
      </c>
      <c r="C81" s="44">
        <f t="shared" si="75"/>
        <v>27.8</v>
      </c>
      <c r="D81" s="46">
        <f t="shared" ca="1" si="81"/>
        <v>56</v>
      </c>
      <c r="E81" s="46" t="s">
        <v>89</v>
      </c>
      <c r="F81" s="50" t="s">
        <v>98</v>
      </c>
      <c r="G81" s="48" t="s">
        <v>103</v>
      </c>
      <c r="H81" s="66">
        <v>154</v>
      </c>
      <c r="I81" s="50"/>
      <c r="J81" s="50"/>
      <c r="K81" s="50"/>
      <c r="L81" s="50"/>
      <c r="M81" s="50"/>
      <c r="N81" s="50">
        <v>32</v>
      </c>
      <c r="O81" s="50"/>
      <c r="P81" s="50"/>
      <c r="Q81" s="50"/>
      <c r="R81" s="52">
        <v>40</v>
      </c>
      <c r="S81" s="52"/>
      <c r="T81" s="52"/>
      <c r="U81" s="52"/>
      <c r="V81" s="52"/>
      <c r="W81" s="52"/>
      <c r="X81" s="53">
        <f t="shared" si="76"/>
        <v>8</v>
      </c>
      <c r="Y81" s="53"/>
      <c r="Z81" s="53"/>
      <c r="AA81" s="53"/>
      <c r="AB81" s="50"/>
      <c r="AC81" s="53">
        <f t="shared" si="77"/>
        <v>8</v>
      </c>
      <c r="AD81" s="54">
        <f t="shared" si="78"/>
        <v>0.25</v>
      </c>
      <c r="AE81" s="54"/>
      <c r="AF81" s="54"/>
      <c r="AG81" s="54"/>
      <c r="AH81" s="54"/>
      <c r="AI81" s="54"/>
      <c r="AJ81" s="54"/>
      <c r="AK81" s="55">
        <f t="shared" ca="1" si="82"/>
        <v>142.85714285714286</v>
      </c>
      <c r="AL81" s="56"/>
      <c r="AM81" s="56"/>
      <c r="AN81" s="56"/>
      <c r="AO81" s="56"/>
      <c r="AP81" s="56"/>
      <c r="AQ81" s="50"/>
      <c r="AR81" s="57"/>
      <c r="AS81" s="55">
        <f t="shared" ref="AS81:AS101" si="90">AT81/R81</f>
        <v>237.55101480712156</v>
      </c>
      <c r="AT81" s="58">
        <f t="shared" si="83"/>
        <v>9502.0405922848622</v>
      </c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5">
        <f t="shared" si="84"/>
        <v>187.55101480712159</v>
      </c>
      <c r="BI81" s="22">
        <f t="shared" si="80"/>
        <v>7502.0405922848631</v>
      </c>
      <c r="BJ81" s="22"/>
      <c r="BK81" s="22"/>
      <c r="BL81" s="22"/>
      <c r="BM81" s="22"/>
      <c r="BN81" s="22"/>
      <c r="BO81" s="22">
        <f t="shared" si="10"/>
        <v>170.90764962346407</v>
      </c>
      <c r="BP81" s="22">
        <f t="shared" si="11"/>
        <v>191.54949702789236</v>
      </c>
      <c r="BQ81" s="22"/>
      <c r="BR81" s="22"/>
      <c r="BS81" s="22"/>
      <c r="BT81" s="22">
        <f t="shared" si="15"/>
        <v>131.90315761659386</v>
      </c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>
        <f t="shared" si="72"/>
        <v>6685.9000000000015</v>
      </c>
      <c r="CJ81" s="22">
        <f t="shared" si="73"/>
        <v>120</v>
      </c>
      <c r="CK81" s="22">
        <f t="shared" si="74"/>
        <v>10</v>
      </c>
      <c r="CL81" s="22"/>
      <c r="CM81" s="22"/>
      <c r="CN81" s="22"/>
      <c r="CO81" s="22"/>
      <c r="CP81" s="22">
        <f t="shared" si="30"/>
        <v>0.97106619104240799</v>
      </c>
      <c r="CQ81" s="22">
        <f t="shared" si="31"/>
        <v>0.80922182586867597</v>
      </c>
      <c r="CR81" s="22">
        <f t="shared" si="79"/>
        <v>190</v>
      </c>
      <c r="CU81" s="59">
        <f t="shared" si="85"/>
        <v>0</v>
      </c>
      <c r="CV81" s="59">
        <f t="shared" si="86"/>
        <v>0</v>
      </c>
      <c r="CW81" s="59">
        <f t="shared" si="87"/>
        <v>494.36030426795026</v>
      </c>
      <c r="CX81" s="59">
        <f t="shared" si="88"/>
        <v>191.78028801691107</v>
      </c>
      <c r="CY81" s="59">
        <f t="shared" si="89"/>
        <v>6815.9000000000015</v>
      </c>
    </row>
    <row r="82" spans="1:103" ht="34.9" customHeight="1" x14ac:dyDescent="0.5">
      <c r="A82" s="42" t="s">
        <v>102</v>
      </c>
      <c r="B82" s="43">
        <v>45879</v>
      </c>
      <c r="C82" s="44">
        <f t="shared" si="75"/>
        <v>27.8</v>
      </c>
      <c r="D82" s="46">
        <f t="shared" ca="1" si="81"/>
        <v>56</v>
      </c>
      <c r="E82" s="46" t="s">
        <v>89</v>
      </c>
      <c r="F82" s="50" t="s">
        <v>98</v>
      </c>
      <c r="G82" s="48" t="s">
        <v>103</v>
      </c>
      <c r="H82" s="66">
        <v>155</v>
      </c>
      <c r="I82" s="50"/>
      <c r="J82" s="50"/>
      <c r="K82" s="50"/>
      <c r="L82" s="50"/>
      <c r="M82" s="50"/>
      <c r="N82" s="50">
        <v>27</v>
      </c>
      <c r="O82" s="50"/>
      <c r="P82" s="50"/>
      <c r="Q82" s="50"/>
      <c r="R82" s="52">
        <v>41</v>
      </c>
      <c r="S82" s="52"/>
      <c r="T82" s="52"/>
      <c r="U82" s="52"/>
      <c r="V82" s="52"/>
      <c r="W82" s="52"/>
      <c r="X82" s="53">
        <f t="shared" si="76"/>
        <v>14</v>
      </c>
      <c r="Y82" s="53"/>
      <c r="Z82" s="53"/>
      <c r="AA82" s="53"/>
      <c r="AB82" s="50"/>
      <c r="AC82" s="53">
        <f t="shared" si="77"/>
        <v>14</v>
      </c>
      <c r="AD82" s="54">
        <f t="shared" si="78"/>
        <v>0.51851851851851849</v>
      </c>
      <c r="AE82" s="54"/>
      <c r="AF82" s="54"/>
      <c r="AG82" s="54"/>
      <c r="AH82" s="54"/>
      <c r="AI82" s="54"/>
      <c r="AJ82" s="54"/>
      <c r="AK82" s="55">
        <f t="shared" ca="1" si="82"/>
        <v>250</v>
      </c>
      <c r="AL82" s="56"/>
      <c r="AM82" s="56"/>
      <c r="AN82" s="56"/>
      <c r="AO82" s="56"/>
      <c r="AP82" s="56"/>
      <c r="AQ82" s="50"/>
      <c r="AR82" s="57"/>
      <c r="AS82" s="55">
        <f t="shared" si="90"/>
        <v>231.75708761670396</v>
      </c>
      <c r="AT82" s="58">
        <f t="shared" si="83"/>
        <v>9502.0405922848622</v>
      </c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5">
        <f t="shared" si="84"/>
        <v>182.97659981182593</v>
      </c>
      <c r="BI82" s="22">
        <f t="shared" si="80"/>
        <v>7502.0405922848631</v>
      </c>
      <c r="BJ82" s="22"/>
      <c r="BK82" s="22"/>
      <c r="BL82" s="22"/>
      <c r="BM82" s="22"/>
      <c r="BN82" s="22"/>
      <c r="BO82" s="22">
        <f t="shared" si="10"/>
        <v>170.90764962346407</v>
      </c>
      <c r="BP82" s="22">
        <f t="shared" si="11"/>
        <v>191.54949702789236</v>
      </c>
      <c r="BQ82" s="22"/>
      <c r="BR82" s="22"/>
      <c r="BS82" s="22"/>
      <c r="BT82" s="22">
        <f t="shared" si="15"/>
        <v>131.90315761659386</v>
      </c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>
        <f t="shared" si="72"/>
        <v>6685.9000000000015</v>
      </c>
      <c r="CJ82" s="22">
        <f t="shared" si="73"/>
        <v>120</v>
      </c>
      <c r="CK82" s="22">
        <f t="shared" si="74"/>
        <v>10</v>
      </c>
      <c r="CL82" s="22"/>
      <c r="CM82" s="22"/>
      <c r="CN82" s="22"/>
      <c r="CO82" s="22"/>
      <c r="CP82" s="22">
        <f t="shared" si="30"/>
        <v>0.97106619104240799</v>
      </c>
      <c r="CQ82" s="22">
        <f t="shared" si="31"/>
        <v>0.80922182586867597</v>
      </c>
      <c r="CR82" s="22">
        <f t="shared" si="79"/>
        <v>190</v>
      </c>
      <c r="CU82" s="59">
        <f t="shared" si="85"/>
        <v>0</v>
      </c>
      <c r="CV82" s="59">
        <f t="shared" si="86"/>
        <v>0</v>
      </c>
      <c r="CW82" s="59">
        <f t="shared" si="87"/>
        <v>494.36030426795026</v>
      </c>
      <c r="CX82" s="59">
        <f t="shared" si="88"/>
        <v>191.78028801691107</v>
      </c>
      <c r="CY82" s="59">
        <f t="shared" si="89"/>
        <v>6815.9000000000015</v>
      </c>
    </row>
    <row r="83" spans="1:103" ht="34.9" customHeight="1" x14ac:dyDescent="0.5">
      <c r="A83" s="42" t="s">
        <v>102</v>
      </c>
      <c r="B83" s="43">
        <v>45879</v>
      </c>
      <c r="C83" s="44">
        <f t="shared" si="75"/>
        <v>27.8</v>
      </c>
      <c r="D83" s="46">
        <f t="shared" ca="1" si="81"/>
        <v>56</v>
      </c>
      <c r="E83" s="46" t="s">
        <v>89</v>
      </c>
      <c r="F83" s="50" t="s">
        <v>98</v>
      </c>
      <c r="G83" s="48" t="s">
        <v>103</v>
      </c>
      <c r="H83" s="66">
        <v>156</v>
      </c>
      <c r="I83" s="50"/>
      <c r="J83" s="50"/>
      <c r="K83" s="50"/>
      <c r="L83" s="50"/>
      <c r="M83" s="50"/>
      <c r="N83" s="50">
        <v>30</v>
      </c>
      <c r="O83" s="50"/>
      <c r="P83" s="50"/>
      <c r="Q83" s="50"/>
      <c r="R83" s="52">
        <v>42</v>
      </c>
      <c r="S83" s="52"/>
      <c r="T83" s="52"/>
      <c r="U83" s="52"/>
      <c r="V83" s="52"/>
      <c r="W83" s="52"/>
      <c r="X83" s="53">
        <f t="shared" si="76"/>
        <v>12</v>
      </c>
      <c r="Y83" s="53"/>
      <c r="Z83" s="53"/>
      <c r="AA83" s="53"/>
      <c r="AB83" s="50"/>
      <c r="AC83" s="53">
        <f t="shared" si="77"/>
        <v>12</v>
      </c>
      <c r="AD83" s="54">
        <f t="shared" si="78"/>
        <v>0.4</v>
      </c>
      <c r="AE83" s="54"/>
      <c r="AF83" s="54"/>
      <c r="AG83" s="54"/>
      <c r="AH83" s="54"/>
      <c r="AI83" s="54"/>
      <c r="AJ83" s="54"/>
      <c r="AK83" s="55">
        <f t="shared" ca="1" si="82"/>
        <v>214.28571428571428</v>
      </c>
      <c r="AL83" s="56"/>
      <c r="AM83" s="56"/>
      <c r="AN83" s="56"/>
      <c r="AO83" s="56"/>
      <c r="AP83" s="56"/>
      <c r="AQ83" s="50"/>
      <c r="AR83" s="57"/>
      <c r="AS83" s="55">
        <f t="shared" si="90"/>
        <v>226.23906172106814</v>
      </c>
      <c r="AT83" s="58">
        <f t="shared" si="83"/>
        <v>9502.0405922848622</v>
      </c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5">
        <f t="shared" si="84"/>
        <v>178.62001410202055</v>
      </c>
      <c r="BI83" s="22">
        <f t="shared" si="80"/>
        <v>7502.0405922848631</v>
      </c>
      <c r="BJ83" s="22"/>
      <c r="BK83" s="22"/>
      <c r="BL83" s="22"/>
      <c r="BM83" s="22"/>
      <c r="BN83" s="22"/>
      <c r="BO83" s="22">
        <f t="shared" si="10"/>
        <v>170.90764962346407</v>
      </c>
      <c r="BP83" s="22">
        <f t="shared" si="11"/>
        <v>191.54949702789236</v>
      </c>
      <c r="BQ83" s="22"/>
      <c r="BR83" s="22"/>
      <c r="BS83" s="22"/>
      <c r="BT83" s="22">
        <f t="shared" si="15"/>
        <v>131.90315761659386</v>
      </c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>
        <f t="shared" si="72"/>
        <v>6685.9000000000015</v>
      </c>
      <c r="CJ83" s="22">
        <f t="shared" si="73"/>
        <v>120</v>
      </c>
      <c r="CK83" s="22">
        <f t="shared" si="74"/>
        <v>10</v>
      </c>
      <c r="CL83" s="22"/>
      <c r="CM83" s="22"/>
      <c r="CN83" s="22"/>
      <c r="CO83" s="22"/>
      <c r="CP83" s="22">
        <f t="shared" si="30"/>
        <v>0.97106619104240799</v>
      </c>
      <c r="CQ83" s="22">
        <f t="shared" si="31"/>
        <v>0.80922182586867597</v>
      </c>
      <c r="CR83" s="22">
        <f t="shared" si="79"/>
        <v>190</v>
      </c>
      <c r="CU83" s="59">
        <f t="shared" si="85"/>
        <v>0</v>
      </c>
      <c r="CV83" s="59">
        <f t="shared" si="86"/>
        <v>0</v>
      </c>
      <c r="CW83" s="59">
        <f t="shared" si="87"/>
        <v>494.36030426795026</v>
      </c>
      <c r="CX83" s="59">
        <f t="shared" si="88"/>
        <v>191.78028801691107</v>
      </c>
      <c r="CY83" s="59">
        <f t="shared" si="89"/>
        <v>6815.9000000000015</v>
      </c>
    </row>
    <row r="84" spans="1:103" ht="34.9" customHeight="1" x14ac:dyDescent="0.5">
      <c r="A84" s="42" t="s">
        <v>102</v>
      </c>
      <c r="B84" s="43">
        <v>45879</v>
      </c>
      <c r="C84" s="44">
        <f t="shared" si="75"/>
        <v>27.8</v>
      </c>
      <c r="D84" s="46">
        <f t="shared" ca="1" si="81"/>
        <v>56</v>
      </c>
      <c r="E84" s="46" t="s">
        <v>89</v>
      </c>
      <c r="F84" s="50" t="s">
        <v>98</v>
      </c>
      <c r="G84" s="48" t="s">
        <v>103</v>
      </c>
      <c r="H84" s="66">
        <v>157</v>
      </c>
      <c r="I84" s="50"/>
      <c r="J84" s="50"/>
      <c r="K84" s="50"/>
      <c r="L84" s="50"/>
      <c r="M84" s="50"/>
      <c r="N84" s="50">
        <v>24</v>
      </c>
      <c r="O84" s="50"/>
      <c r="P84" s="50"/>
      <c r="Q84" s="50"/>
      <c r="R84" s="52">
        <v>37</v>
      </c>
      <c r="S84" s="52"/>
      <c r="T84" s="52"/>
      <c r="U84" s="52"/>
      <c r="V84" s="52"/>
      <c r="W84" s="52"/>
      <c r="X84" s="53">
        <f t="shared" si="76"/>
        <v>13</v>
      </c>
      <c r="Y84" s="53"/>
      <c r="Z84" s="53"/>
      <c r="AA84" s="53"/>
      <c r="AB84" s="50"/>
      <c r="AC84" s="53">
        <f t="shared" si="77"/>
        <v>13</v>
      </c>
      <c r="AD84" s="54">
        <f t="shared" si="78"/>
        <v>0.54166666666666663</v>
      </c>
      <c r="AE84" s="54"/>
      <c r="AF84" s="54"/>
      <c r="AG84" s="54"/>
      <c r="AH84" s="54"/>
      <c r="AI84" s="54"/>
      <c r="AJ84" s="54"/>
      <c r="AK84" s="55">
        <f t="shared" ca="1" si="82"/>
        <v>232.14285714285714</v>
      </c>
      <c r="AL84" s="56"/>
      <c r="AM84" s="56"/>
      <c r="AN84" s="56"/>
      <c r="AO84" s="56"/>
      <c r="AP84" s="56"/>
      <c r="AQ84" s="50"/>
      <c r="AR84" s="57"/>
      <c r="AS84" s="55">
        <f t="shared" si="90"/>
        <v>256.81190789959089</v>
      </c>
      <c r="AT84" s="58">
        <f t="shared" si="83"/>
        <v>9502.0405922848622</v>
      </c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5">
        <f t="shared" si="84"/>
        <v>202.75785384553683</v>
      </c>
      <c r="BI84" s="22">
        <f t="shared" si="80"/>
        <v>7502.0405922848631</v>
      </c>
      <c r="BJ84" s="22"/>
      <c r="BK84" s="22"/>
      <c r="BL84" s="22"/>
      <c r="BM84" s="22"/>
      <c r="BN84" s="22"/>
      <c r="BO84" s="22">
        <f t="shared" si="10"/>
        <v>170.90764962346407</v>
      </c>
      <c r="BP84" s="22">
        <f t="shared" si="11"/>
        <v>191.54949702789236</v>
      </c>
      <c r="BQ84" s="22"/>
      <c r="BR84" s="22"/>
      <c r="BS84" s="22"/>
      <c r="BT84" s="22">
        <f t="shared" si="15"/>
        <v>131.90315761659386</v>
      </c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>
        <f t="shared" si="72"/>
        <v>6685.9000000000015</v>
      </c>
      <c r="CJ84" s="22">
        <f t="shared" si="73"/>
        <v>120</v>
      </c>
      <c r="CK84" s="22">
        <f t="shared" si="74"/>
        <v>10</v>
      </c>
      <c r="CL84" s="22"/>
      <c r="CM84" s="22"/>
      <c r="CN84" s="22"/>
      <c r="CO84" s="22"/>
      <c r="CP84" s="22">
        <f t="shared" si="30"/>
        <v>0.97106619104240799</v>
      </c>
      <c r="CQ84" s="22">
        <f t="shared" si="31"/>
        <v>0.80922182586867597</v>
      </c>
      <c r="CR84" s="22">
        <f t="shared" si="79"/>
        <v>190</v>
      </c>
      <c r="CU84" s="59">
        <f t="shared" si="85"/>
        <v>0</v>
      </c>
      <c r="CV84" s="59">
        <f t="shared" si="86"/>
        <v>0</v>
      </c>
      <c r="CW84" s="59">
        <f t="shared" si="87"/>
        <v>494.36030426795026</v>
      </c>
      <c r="CX84" s="59">
        <f t="shared" si="88"/>
        <v>191.78028801691107</v>
      </c>
      <c r="CY84" s="59">
        <f t="shared" si="89"/>
        <v>6815.9000000000015</v>
      </c>
    </row>
    <row r="85" spans="1:103" ht="34.9" customHeight="1" x14ac:dyDescent="0.5">
      <c r="A85" s="42" t="s">
        <v>102</v>
      </c>
      <c r="B85" s="43">
        <v>45879</v>
      </c>
      <c r="C85" s="44">
        <f t="shared" si="75"/>
        <v>27.8</v>
      </c>
      <c r="D85" s="46">
        <f t="shared" ca="1" si="81"/>
        <v>56</v>
      </c>
      <c r="E85" s="46" t="s">
        <v>89</v>
      </c>
      <c r="F85" s="50" t="s">
        <v>98</v>
      </c>
      <c r="G85" s="48" t="s">
        <v>103</v>
      </c>
      <c r="H85" s="66">
        <v>158</v>
      </c>
      <c r="I85" s="50"/>
      <c r="J85" s="50"/>
      <c r="K85" s="50"/>
      <c r="L85" s="50"/>
      <c r="M85" s="50"/>
      <c r="N85" s="50">
        <v>25</v>
      </c>
      <c r="O85" s="50"/>
      <c r="P85" s="50"/>
      <c r="Q85" s="50"/>
      <c r="R85" s="52">
        <v>35</v>
      </c>
      <c r="S85" s="52"/>
      <c r="T85" s="52"/>
      <c r="U85" s="52"/>
      <c r="V85" s="52"/>
      <c r="W85" s="52"/>
      <c r="X85" s="53">
        <f t="shared" si="76"/>
        <v>10</v>
      </c>
      <c r="Y85" s="53"/>
      <c r="Z85" s="53"/>
      <c r="AA85" s="53"/>
      <c r="AB85" s="50"/>
      <c r="AC85" s="53">
        <f t="shared" si="77"/>
        <v>10</v>
      </c>
      <c r="AD85" s="54">
        <f t="shared" si="78"/>
        <v>0.4</v>
      </c>
      <c r="AE85" s="54"/>
      <c r="AF85" s="54"/>
      <c r="AG85" s="54"/>
      <c r="AH85" s="54"/>
      <c r="AI85" s="54"/>
      <c r="AJ85" s="54"/>
      <c r="AK85" s="55">
        <f t="shared" ca="1" si="82"/>
        <v>178.57142857142858</v>
      </c>
      <c r="AL85" s="56"/>
      <c r="AM85" s="56"/>
      <c r="AN85" s="56"/>
      <c r="AO85" s="56"/>
      <c r="AP85" s="56"/>
      <c r="AQ85" s="50"/>
      <c r="AR85" s="57"/>
      <c r="AS85" s="55">
        <f t="shared" si="90"/>
        <v>271.48687406528177</v>
      </c>
      <c r="AT85" s="58">
        <f t="shared" si="83"/>
        <v>9502.0405922848622</v>
      </c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5">
        <f t="shared" si="84"/>
        <v>214.34401692242466</v>
      </c>
      <c r="BI85" s="22">
        <f t="shared" si="80"/>
        <v>7502.0405922848631</v>
      </c>
      <c r="BJ85" s="22"/>
      <c r="BK85" s="22"/>
      <c r="BL85" s="22"/>
      <c r="BM85" s="22"/>
      <c r="BN85" s="22"/>
      <c r="BO85" s="22">
        <f t="shared" si="10"/>
        <v>170.90764962346407</v>
      </c>
      <c r="BP85" s="22">
        <f t="shared" si="11"/>
        <v>191.54949702789236</v>
      </c>
      <c r="BQ85" s="22"/>
      <c r="BR85" s="22"/>
      <c r="BS85" s="22"/>
      <c r="BT85" s="22">
        <f t="shared" si="15"/>
        <v>131.90315761659386</v>
      </c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>
        <f t="shared" si="72"/>
        <v>6685.9000000000015</v>
      </c>
      <c r="CJ85" s="22">
        <f t="shared" si="73"/>
        <v>120</v>
      </c>
      <c r="CK85" s="22">
        <f t="shared" si="74"/>
        <v>10</v>
      </c>
      <c r="CL85" s="22"/>
      <c r="CM85" s="22"/>
      <c r="CN85" s="22"/>
      <c r="CO85" s="22"/>
      <c r="CP85" s="22">
        <f t="shared" si="30"/>
        <v>0.97106619104240799</v>
      </c>
      <c r="CQ85" s="22">
        <f t="shared" si="31"/>
        <v>0.80922182586867597</v>
      </c>
      <c r="CR85" s="22">
        <f t="shared" si="79"/>
        <v>190</v>
      </c>
      <c r="CU85" s="59">
        <f t="shared" si="85"/>
        <v>0</v>
      </c>
      <c r="CV85" s="59">
        <f t="shared" si="86"/>
        <v>0</v>
      </c>
      <c r="CW85" s="59">
        <f t="shared" si="87"/>
        <v>494.36030426795026</v>
      </c>
      <c r="CX85" s="59">
        <f t="shared" si="88"/>
        <v>191.78028801691107</v>
      </c>
      <c r="CY85" s="59">
        <f t="shared" si="89"/>
        <v>6815.9000000000015</v>
      </c>
    </row>
    <row r="86" spans="1:103" ht="34.9" customHeight="1" x14ac:dyDescent="0.5">
      <c r="A86" s="42" t="s">
        <v>102</v>
      </c>
      <c r="B86" s="43">
        <v>45879</v>
      </c>
      <c r="C86" s="44">
        <f t="shared" si="75"/>
        <v>27.8</v>
      </c>
      <c r="D86" s="46">
        <f t="shared" ca="1" si="81"/>
        <v>56</v>
      </c>
      <c r="E86" s="46" t="s">
        <v>89</v>
      </c>
      <c r="F86" s="50" t="s">
        <v>98</v>
      </c>
      <c r="G86" s="48" t="s">
        <v>103</v>
      </c>
      <c r="H86" s="66">
        <v>159</v>
      </c>
      <c r="I86" s="50"/>
      <c r="J86" s="50"/>
      <c r="K86" s="50"/>
      <c r="L86" s="50"/>
      <c r="M86" s="50"/>
      <c r="N86" s="50">
        <v>27</v>
      </c>
      <c r="O86" s="50"/>
      <c r="P86" s="50"/>
      <c r="Q86" s="50"/>
      <c r="R86" s="52">
        <v>36</v>
      </c>
      <c r="S86" s="52"/>
      <c r="T86" s="52"/>
      <c r="U86" s="52"/>
      <c r="V86" s="52"/>
      <c r="W86" s="52"/>
      <c r="X86" s="53">
        <f t="shared" si="76"/>
        <v>9</v>
      </c>
      <c r="Y86" s="53"/>
      <c r="Z86" s="53"/>
      <c r="AA86" s="53"/>
      <c r="AB86" s="50"/>
      <c r="AC86" s="53">
        <f t="shared" si="77"/>
        <v>9</v>
      </c>
      <c r="AD86" s="54">
        <f t="shared" si="78"/>
        <v>0.33333333333333331</v>
      </c>
      <c r="AE86" s="54"/>
      <c r="AF86" s="54"/>
      <c r="AG86" s="54"/>
      <c r="AH86" s="54"/>
      <c r="AI86" s="54"/>
      <c r="AJ86" s="54"/>
      <c r="AK86" s="55">
        <f t="shared" ca="1" si="82"/>
        <v>160.71428571428572</v>
      </c>
      <c r="AL86" s="56"/>
      <c r="AM86" s="56"/>
      <c r="AN86" s="56"/>
      <c r="AO86" s="56"/>
      <c r="AP86" s="56"/>
      <c r="AQ86" s="50"/>
      <c r="AR86" s="57"/>
      <c r="AS86" s="55">
        <f t="shared" si="90"/>
        <v>263.94557200791286</v>
      </c>
      <c r="AT86" s="58">
        <f t="shared" si="83"/>
        <v>9502.0405922848622</v>
      </c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5">
        <f t="shared" si="84"/>
        <v>208.39001645235732</v>
      </c>
      <c r="BI86" s="22">
        <f t="shared" si="80"/>
        <v>7502.0405922848631</v>
      </c>
      <c r="BJ86" s="22"/>
      <c r="BK86" s="22"/>
      <c r="BL86" s="22"/>
      <c r="BM86" s="22"/>
      <c r="BN86" s="22"/>
      <c r="BO86" s="22">
        <f t="shared" si="10"/>
        <v>170.90764962346407</v>
      </c>
      <c r="BP86" s="22">
        <f t="shared" si="11"/>
        <v>191.54949702789236</v>
      </c>
      <c r="BQ86" s="22"/>
      <c r="BR86" s="22"/>
      <c r="BS86" s="22"/>
      <c r="BT86" s="22">
        <f t="shared" si="15"/>
        <v>131.90315761659386</v>
      </c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>
        <f t="shared" si="72"/>
        <v>6685.9000000000015</v>
      </c>
      <c r="CJ86" s="22">
        <f t="shared" si="73"/>
        <v>120</v>
      </c>
      <c r="CK86" s="22">
        <f t="shared" si="74"/>
        <v>10</v>
      </c>
      <c r="CL86" s="22"/>
      <c r="CM86" s="22"/>
      <c r="CN86" s="22"/>
      <c r="CO86" s="22"/>
      <c r="CP86" s="22">
        <f t="shared" si="30"/>
        <v>0.97106619104240799</v>
      </c>
      <c r="CQ86" s="22">
        <f t="shared" si="31"/>
        <v>0.80922182586867597</v>
      </c>
      <c r="CR86" s="22">
        <f t="shared" si="79"/>
        <v>190</v>
      </c>
      <c r="CU86" s="59">
        <f t="shared" si="85"/>
        <v>0</v>
      </c>
      <c r="CV86" s="59">
        <f t="shared" si="86"/>
        <v>0</v>
      </c>
      <c r="CW86" s="59">
        <f t="shared" si="87"/>
        <v>494.36030426795026</v>
      </c>
      <c r="CX86" s="59">
        <f t="shared" si="88"/>
        <v>191.78028801691107</v>
      </c>
      <c r="CY86" s="59">
        <f t="shared" si="89"/>
        <v>6815.9000000000015</v>
      </c>
    </row>
    <row r="87" spans="1:103" ht="34.9" customHeight="1" x14ac:dyDescent="0.5">
      <c r="A87" s="42" t="s">
        <v>102</v>
      </c>
      <c r="B87" s="43">
        <v>45879</v>
      </c>
      <c r="C87" s="44">
        <f t="shared" si="75"/>
        <v>27.8</v>
      </c>
      <c r="D87" s="46">
        <f t="shared" ca="1" si="81"/>
        <v>56</v>
      </c>
      <c r="E87" s="46" t="s">
        <v>89</v>
      </c>
      <c r="F87" s="50" t="s">
        <v>98</v>
      </c>
      <c r="G87" s="48" t="s">
        <v>103</v>
      </c>
      <c r="H87" s="66">
        <v>160</v>
      </c>
      <c r="I87" s="50"/>
      <c r="J87" s="50"/>
      <c r="K87" s="50"/>
      <c r="L87" s="50"/>
      <c r="M87" s="50"/>
      <c r="N87" s="50">
        <v>23</v>
      </c>
      <c r="O87" s="50"/>
      <c r="P87" s="50"/>
      <c r="Q87" s="50"/>
      <c r="R87" s="52">
        <v>32</v>
      </c>
      <c r="S87" s="52"/>
      <c r="T87" s="52"/>
      <c r="U87" s="52"/>
      <c r="V87" s="52"/>
      <c r="W87" s="52"/>
      <c r="X87" s="53">
        <f t="shared" si="76"/>
        <v>9</v>
      </c>
      <c r="Y87" s="53"/>
      <c r="Z87" s="53"/>
      <c r="AA87" s="53"/>
      <c r="AB87" s="50"/>
      <c r="AC87" s="53">
        <f t="shared" si="77"/>
        <v>9</v>
      </c>
      <c r="AD87" s="54">
        <f t="shared" si="78"/>
        <v>0.39130434782608697</v>
      </c>
      <c r="AE87" s="54"/>
      <c r="AF87" s="54"/>
      <c r="AG87" s="54"/>
      <c r="AH87" s="54"/>
      <c r="AI87" s="54"/>
      <c r="AJ87" s="54"/>
      <c r="AK87" s="55">
        <f t="shared" ca="1" si="82"/>
        <v>160.71428571428572</v>
      </c>
      <c r="AL87" s="56"/>
      <c r="AM87" s="56"/>
      <c r="AN87" s="56"/>
      <c r="AO87" s="56"/>
      <c r="AP87" s="56"/>
      <c r="AQ87" s="50"/>
      <c r="AR87" s="57"/>
      <c r="AS87" s="55">
        <f t="shared" si="90"/>
        <v>296.93876850890194</v>
      </c>
      <c r="AT87" s="58">
        <f t="shared" si="83"/>
        <v>9502.0405922848622</v>
      </c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5">
        <f t="shared" si="84"/>
        <v>234.43876850890197</v>
      </c>
      <c r="BI87" s="22">
        <f t="shared" si="80"/>
        <v>7502.0405922848631</v>
      </c>
      <c r="BJ87" s="22"/>
      <c r="BK87" s="22"/>
      <c r="BL87" s="22"/>
      <c r="BM87" s="22"/>
      <c r="BN87" s="22"/>
      <c r="BO87" s="22">
        <f t="shared" si="10"/>
        <v>170.90764962346407</v>
      </c>
      <c r="BP87" s="22">
        <f t="shared" si="11"/>
        <v>191.54949702789236</v>
      </c>
      <c r="BQ87" s="22"/>
      <c r="BR87" s="22"/>
      <c r="BS87" s="22"/>
      <c r="BT87" s="22">
        <f t="shared" si="15"/>
        <v>131.90315761659386</v>
      </c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>
        <f t="shared" si="72"/>
        <v>6685.9000000000015</v>
      </c>
      <c r="CJ87" s="22">
        <f t="shared" si="73"/>
        <v>120</v>
      </c>
      <c r="CK87" s="22">
        <f t="shared" si="74"/>
        <v>10</v>
      </c>
      <c r="CL87" s="22"/>
      <c r="CM87" s="22"/>
      <c r="CN87" s="22"/>
      <c r="CO87" s="22"/>
      <c r="CP87" s="22">
        <f t="shared" si="30"/>
        <v>0.97106619104240799</v>
      </c>
      <c r="CQ87" s="22">
        <f t="shared" si="31"/>
        <v>0.80922182586867597</v>
      </c>
      <c r="CR87" s="22">
        <f t="shared" si="79"/>
        <v>190</v>
      </c>
      <c r="CU87" s="59">
        <f t="shared" si="85"/>
        <v>0</v>
      </c>
      <c r="CV87" s="59">
        <f t="shared" si="86"/>
        <v>0</v>
      </c>
      <c r="CW87" s="59">
        <f t="shared" si="87"/>
        <v>494.36030426795026</v>
      </c>
      <c r="CX87" s="59">
        <f t="shared" si="88"/>
        <v>191.78028801691107</v>
      </c>
      <c r="CY87" s="59">
        <f t="shared" si="89"/>
        <v>6815.9000000000015</v>
      </c>
    </row>
    <row r="88" spans="1:103" ht="34.9" customHeight="1" x14ac:dyDescent="0.5">
      <c r="A88" s="42" t="s">
        <v>102</v>
      </c>
      <c r="B88" s="43">
        <v>45879</v>
      </c>
      <c r="C88" s="44">
        <f t="shared" si="75"/>
        <v>27.8</v>
      </c>
      <c r="D88" s="46">
        <f t="shared" ca="1" si="81"/>
        <v>56</v>
      </c>
      <c r="E88" s="46" t="s">
        <v>89</v>
      </c>
      <c r="F88" s="50" t="s">
        <v>98</v>
      </c>
      <c r="G88" s="48" t="s">
        <v>103</v>
      </c>
      <c r="H88" s="66">
        <v>161</v>
      </c>
      <c r="I88" s="50"/>
      <c r="J88" s="50"/>
      <c r="K88" s="50"/>
      <c r="L88" s="50"/>
      <c r="M88" s="50"/>
      <c r="N88" s="50">
        <v>25</v>
      </c>
      <c r="O88" s="50"/>
      <c r="P88" s="50"/>
      <c r="Q88" s="50"/>
      <c r="R88" s="52">
        <v>34</v>
      </c>
      <c r="S88" s="52"/>
      <c r="T88" s="52"/>
      <c r="U88" s="52"/>
      <c r="V88" s="52"/>
      <c r="W88" s="52"/>
      <c r="X88" s="53">
        <f t="shared" si="76"/>
        <v>9</v>
      </c>
      <c r="Y88" s="53"/>
      <c r="Z88" s="53"/>
      <c r="AA88" s="53"/>
      <c r="AB88" s="50"/>
      <c r="AC88" s="53">
        <f t="shared" si="77"/>
        <v>9</v>
      </c>
      <c r="AD88" s="54">
        <f t="shared" si="78"/>
        <v>0.36</v>
      </c>
      <c r="AE88" s="54"/>
      <c r="AF88" s="54"/>
      <c r="AG88" s="54"/>
      <c r="AH88" s="54"/>
      <c r="AI88" s="54"/>
      <c r="AJ88" s="54"/>
      <c r="AK88" s="55">
        <f t="shared" ca="1" si="82"/>
        <v>160.71428571428572</v>
      </c>
      <c r="AL88" s="56"/>
      <c r="AM88" s="56"/>
      <c r="AN88" s="56"/>
      <c r="AO88" s="56"/>
      <c r="AP88" s="56"/>
      <c r="AQ88" s="50"/>
      <c r="AR88" s="57"/>
      <c r="AS88" s="55">
        <f t="shared" si="90"/>
        <v>279.47178212602535</v>
      </c>
      <c r="AT88" s="58">
        <f t="shared" si="83"/>
        <v>9502.0405922848622</v>
      </c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5">
        <f t="shared" si="84"/>
        <v>220.64825271426068</v>
      </c>
      <c r="BI88" s="22">
        <f t="shared" si="80"/>
        <v>7502.0405922848631</v>
      </c>
      <c r="BJ88" s="22"/>
      <c r="BK88" s="22"/>
      <c r="BL88" s="22"/>
      <c r="BM88" s="22"/>
      <c r="BN88" s="22"/>
      <c r="BO88" s="22">
        <f t="shared" si="10"/>
        <v>170.90764962346407</v>
      </c>
      <c r="BP88" s="22">
        <f t="shared" si="11"/>
        <v>191.54949702789236</v>
      </c>
      <c r="BQ88" s="22"/>
      <c r="BR88" s="22"/>
      <c r="BS88" s="22"/>
      <c r="BT88" s="22">
        <f t="shared" si="15"/>
        <v>131.90315761659386</v>
      </c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>
        <f t="shared" si="72"/>
        <v>6685.9000000000015</v>
      </c>
      <c r="CJ88" s="22">
        <f t="shared" si="73"/>
        <v>120</v>
      </c>
      <c r="CK88" s="22">
        <f t="shared" si="74"/>
        <v>10</v>
      </c>
      <c r="CL88" s="22"/>
      <c r="CM88" s="22"/>
      <c r="CN88" s="22"/>
      <c r="CO88" s="22"/>
      <c r="CP88" s="22">
        <f t="shared" si="30"/>
        <v>0.97106619104240799</v>
      </c>
      <c r="CQ88" s="22">
        <f t="shared" si="31"/>
        <v>0.80922182586867597</v>
      </c>
      <c r="CR88" s="22">
        <f t="shared" si="79"/>
        <v>190</v>
      </c>
      <c r="CU88" s="59">
        <f t="shared" si="85"/>
        <v>0</v>
      </c>
      <c r="CV88" s="59">
        <f t="shared" si="86"/>
        <v>0</v>
      </c>
      <c r="CW88" s="59">
        <f t="shared" si="87"/>
        <v>494.36030426795026</v>
      </c>
      <c r="CX88" s="59">
        <f t="shared" si="88"/>
        <v>191.78028801691107</v>
      </c>
      <c r="CY88" s="59">
        <f t="shared" si="89"/>
        <v>6815.9000000000015</v>
      </c>
    </row>
    <row r="89" spans="1:103" ht="34.9" customHeight="1" x14ac:dyDescent="0.5">
      <c r="A89" s="42" t="s">
        <v>102</v>
      </c>
      <c r="B89" s="43">
        <v>45879</v>
      </c>
      <c r="C89" s="44">
        <f t="shared" si="75"/>
        <v>27.8</v>
      </c>
      <c r="D89" s="46">
        <f t="shared" ca="1" si="81"/>
        <v>56</v>
      </c>
      <c r="E89" s="46" t="s">
        <v>89</v>
      </c>
      <c r="F89" s="50" t="s">
        <v>98</v>
      </c>
      <c r="G89" s="48" t="s">
        <v>103</v>
      </c>
      <c r="H89" s="66">
        <v>162</v>
      </c>
      <c r="I89" s="50"/>
      <c r="J89" s="50"/>
      <c r="K89" s="50"/>
      <c r="L89" s="50"/>
      <c r="M89" s="50"/>
      <c r="N89" s="50">
        <v>26</v>
      </c>
      <c r="O89" s="50"/>
      <c r="P89" s="50"/>
      <c r="Q89" s="50"/>
      <c r="R89" s="52">
        <v>33</v>
      </c>
      <c r="S89" s="52"/>
      <c r="T89" s="52"/>
      <c r="U89" s="52"/>
      <c r="V89" s="52"/>
      <c r="W89" s="52"/>
      <c r="X89" s="53">
        <f t="shared" si="76"/>
        <v>7</v>
      </c>
      <c r="Y89" s="53"/>
      <c r="Z89" s="53"/>
      <c r="AA89" s="53"/>
      <c r="AB89" s="50"/>
      <c r="AC89" s="53">
        <f t="shared" si="77"/>
        <v>7</v>
      </c>
      <c r="AD89" s="54">
        <f t="shared" si="78"/>
        <v>0.26923076923076922</v>
      </c>
      <c r="AE89" s="54"/>
      <c r="AF89" s="54"/>
      <c r="AG89" s="54"/>
      <c r="AH89" s="54"/>
      <c r="AI89" s="54"/>
      <c r="AJ89" s="54"/>
      <c r="AK89" s="55">
        <f t="shared" ca="1" si="82"/>
        <v>125</v>
      </c>
      <c r="AL89" s="56"/>
      <c r="AM89" s="56"/>
      <c r="AN89" s="56"/>
      <c r="AO89" s="56"/>
      <c r="AP89" s="56"/>
      <c r="AQ89" s="50"/>
      <c r="AR89" s="57"/>
      <c r="AS89" s="55">
        <f t="shared" si="90"/>
        <v>287.9406240086322</v>
      </c>
      <c r="AT89" s="58">
        <f t="shared" si="83"/>
        <v>9502.0405922848622</v>
      </c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5">
        <f t="shared" si="84"/>
        <v>227.3345634025716</v>
      </c>
      <c r="BI89" s="22">
        <f t="shared" si="80"/>
        <v>7502.0405922848631</v>
      </c>
      <c r="BJ89" s="22"/>
      <c r="BK89" s="22"/>
      <c r="BL89" s="22"/>
      <c r="BM89" s="22"/>
      <c r="BN89" s="22"/>
      <c r="BO89" s="22">
        <f t="shared" si="10"/>
        <v>170.90764962346407</v>
      </c>
      <c r="BP89" s="22">
        <f t="shared" si="11"/>
        <v>191.54949702789236</v>
      </c>
      <c r="BQ89" s="22"/>
      <c r="BR89" s="22"/>
      <c r="BS89" s="22"/>
      <c r="BT89" s="22">
        <f t="shared" si="15"/>
        <v>131.90315761659386</v>
      </c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>
        <f t="shared" si="72"/>
        <v>6685.9000000000015</v>
      </c>
      <c r="CJ89" s="22">
        <f t="shared" si="73"/>
        <v>120</v>
      </c>
      <c r="CK89" s="22">
        <f t="shared" si="74"/>
        <v>10</v>
      </c>
      <c r="CL89" s="22"/>
      <c r="CM89" s="22"/>
      <c r="CN89" s="22"/>
      <c r="CO89" s="22"/>
      <c r="CP89" s="22">
        <f t="shared" si="30"/>
        <v>0.97106619104240799</v>
      </c>
      <c r="CQ89" s="22">
        <f t="shared" si="31"/>
        <v>0.80922182586867597</v>
      </c>
      <c r="CR89" s="22">
        <f t="shared" si="79"/>
        <v>190</v>
      </c>
      <c r="CU89" s="59">
        <f t="shared" si="85"/>
        <v>0</v>
      </c>
      <c r="CV89" s="59">
        <f t="shared" si="86"/>
        <v>0</v>
      </c>
      <c r="CW89" s="59">
        <f t="shared" si="87"/>
        <v>494.36030426795026</v>
      </c>
      <c r="CX89" s="59">
        <f t="shared" si="88"/>
        <v>191.78028801691107</v>
      </c>
      <c r="CY89" s="59">
        <f t="shared" si="89"/>
        <v>6815.9000000000015</v>
      </c>
    </row>
    <row r="90" spans="1:103" ht="34.9" customHeight="1" x14ac:dyDescent="0.5">
      <c r="A90" s="42" t="s">
        <v>102</v>
      </c>
      <c r="B90" s="43">
        <v>45879</v>
      </c>
      <c r="C90" s="44">
        <f t="shared" si="75"/>
        <v>27.8</v>
      </c>
      <c r="D90" s="46">
        <f t="shared" ca="1" si="81"/>
        <v>56</v>
      </c>
      <c r="E90" s="46" t="s">
        <v>89</v>
      </c>
      <c r="F90" s="50" t="s">
        <v>98</v>
      </c>
      <c r="G90" s="48" t="s">
        <v>103</v>
      </c>
      <c r="H90" s="66">
        <v>163</v>
      </c>
      <c r="I90" s="50"/>
      <c r="J90" s="50"/>
      <c r="K90" s="50"/>
      <c r="L90" s="50"/>
      <c r="M90" s="50"/>
      <c r="N90" s="50">
        <v>25</v>
      </c>
      <c r="O90" s="50"/>
      <c r="P90" s="50"/>
      <c r="Q90" s="50"/>
      <c r="R90" s="52">
        <v>32</v>
      </c>
      <c r="S90" s="52"/>
      <c r="T90" s="52"/>
      <c r="U90" s="52"/>
      <c r="V90" s="52"/>
      <c r="W90" s="52"/>
      <c r="X90" s="53">
        <f t="shared" si="76"/>
        <v>7</v>
      </c>
      <c r="Y90" s="53"/>
      <c r="Z90" s="53"/>
      <c r="AA90" s="53"/>
      <c r="AB90" s="50"/>
      <c r="AC90" s="53">
        <f t="shared" si="77"/>
        <v>7</v>
      </c>
      <c r="AD90" s="54">
        <f t="shared" si="78"/>
        <v>0.28000000000000003</v>
      </c>
      <c r="AE90" s="54"/>
      <c r="AF90" s="54"/>
      <c r="AG90" s="54"/>
      <c r="AH90" s="54"/>
      <c r="AI90" s="54"/>
      <c r="AJ90" s="54"/>
      <c r="AK90" s="55">
        <f t="shared" ca="1" si="82"/>
        <v>125</v>
      </c>
      <c r="AL90" s="56"/>
      <c r="AM90" s="56"/>
      <c r="AN90" s="56"/>
      <c r="AO90" s="56"/>
      <c r="AP90" s="56"/>
      <c r="AQ90" s="50"/>
      <c r="AR90" s="57"/>
      <c r="AS90" s="55">
        <f t="shared" si="90"/>
        <v>296.93876850890194</v>
      </c>
      <c r="AT90" s="58">
        <f t="shared" si="83"/>
        <v>9502.0405922848622</v>
      </c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5">
        <f t="shared" si="84"/>
        <v>234.43876850890197</v>
      </c>
      <c r="BI90" s="22">
        <f t="shared" si="80"/>
        <v>7502.0405922848631</v>
      </c>
      <c r="BJ90" s="22"/>
      <c r="BK90" s="22"/>
      <c r="BL90" s="22"/>
      <c r="BM90" s="22"/>
      <c r="BN90" s="22"/>
      <c r="BO90" s="22">
        <f t="shared" si="10"/>
        <v>170.90764962346407</v>
      </c>
      <c r="BP90" s="22">
        <f t="shared" si="11"/>
        <v>191.54949702789236</v>
      </c>
      <c r="BQ90" s="22"/>
      <c r="BR90" s="22"/>
      <c r="BS90" s="22"/>
      <c r="BT90" s="22">
        <f t="shared" si="15"/>
        <v>131.90315761659386</v>
      </c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>
        <f t="shared" si="72"/>
        <v>6685.9000000000015</v>
      </c>
      <c r="CJ90" s="22">
        <f t="shared" si="73"/>
        <v>120</v>
      </c>
      <c r="CK90" s="22">
        <f t="shared" si="74"/>
        <v>10</v>
      </c>
      <c r="CL90" s="22"/>
      <c r="CM90" s="22"/>
      <c r="CN90" s="22"/>
      <c r="CO90" s="22"/>
      <c r="CP90" s="22">
        <f t="shared" si="30"/>
        <v>0.97106619104240799</v>
      </c>
      <c r="CQ90" s="22">
        <f t="shared" si="31"/>
        <v>0.80922182586867597</v>
      </c>
      <c r="CR90" s="22">
        <f t="shared" si="79"/>
        <v>190</v>
      </c>
      <c r="CU90" s="59">
        <f t="shared" si="85"/>
        <v>0</v>
      </c>
      <c r="CV90" s="59">
        <f t="shared" si="86"/>
        <v>0</v>
      </c>
      <c r="CW90" s="59">
        <f t="shared" si="87"/>
        <v>494.36030426795026</v>
      </c>
      <c r="CX90" s="59">
        <f t="shared" si="88"/>
        <v>191.78028801691107</v>
      </c>
      <c r="CY90" s="59">
        <f t="shared" si="89"/>
        <v>6815.9000000000015</v>
      </c>
    </row>
    <row r="91" spans="1:103" ht="34.9" customHeight="1" x14ac:dyDescent="0.5">
      <c r="A91" s="42" t="s">
        <v>102</v>
      </c>
      <c r="B91" s="43">
        <v>45879</v>
      </c>
      <c r="C91" s="44">
        <f t="shared" si="75"/>
        <v>27.8</v>
      </c>
      <c r="D91" s="46">
        <f t="shared" ca="1" si="81"/>
        <v>56</v>
      </c>
      <c r="E91" s="46" t="s">
        <v>89</v>
      </c>
      <c r="F91" s="50" t="s">
        <v>98</v>
      </c>
      <c r="G91" s="48" t="s">
        <v>103</v>
      </c>
      <c r="H91" s="66">
        <v>164</v>
      </c>
      <c r="I91" s="50"/>
      <c r="J91" s="50"/>
      <c r="K91" s="50"/>
      <c r="L91" s="50"/>
      <c r="M91" s="50"/>
      <c r="N91" s="50">
        <v>26</v>
      </c>
      <c r="O91" s="50"/>
      <c r="P91" s="50"/>
      <c r="Q91" s="50"/>
      <c r="R91" s="52">
        <v>34</v>
      </c>
      <c r="S91" s="52"/>
      <c r="T91" s="52"/>
      <c r="U91" s="52"/>
      <c r="V91" s="52"/>
      <c r="W91" s="52"/>
      <c r="X91" s="53">
        <f t="shared" si="76"/>
        <v>8</v>
      </c>
      <c r="Y91" s="53"/>
      <c r="Z91" s="53"/>
      <c r="AA91" s="53"/>
      <c r="AB91" s="50"/>
      <c r="AC91" s="53">
        <f t="shared" si="77"/>
        <v>8</v>
      </c>
      <c r="AD91" s="54">
        <f t="shared" si="78"/>
        <v>0.30769230769230771</v>
      </c>
      <c r="AE91" s="54"/>
      <c r="AF91" s="54"/>
      <c r="AG91" s="54"/>
      <c r="AH91" s="54"/>
      <c r="AI91" s="54"/>
      <c r="AJ91" s="54"/>
      <c r="AK91" s="55">
        <f t="shared" ca="1" si="82"/>
        <v>142.85714285714286</v>
      </c>
      <c r="AL91" s="56"/>
      <c r="AM91" s="56"/>
      <c r="AN91" s="56"/>
      <c r="AO91" s="56"/>
      <c r="AP91" s="56"/>
      <c r="AQ91" s="50"/>
      <c r="AR91" s="57"/>
      <c r="AS91" s="55">
        <f t="shared" si="90"/>
        <v>279.47178212602535</v>
      </c>
      <c r="AT91" s="58">
        <f t="shared" si="83"/>
        <v>9502.0405922848622</v>
      </c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5">
        <f t="shared" si="84"/>
        <v>220.64825271426068</v>
      </c>
      <c r="BI91" s="22">
        <f t="shared" si="80"/>
        <v>7502.0405922848631</v>
      </c>
      <c r="BJ91" s="22"/>
      <c r="BK91" s="22"/>
      <c r="BL91" s="22"/>
      <c r="BM91" s="22"/>
      <c r="BN91" s="22"/>
      <c r="BO91" s="22">
        <f t="shared" si="10"/>
        <v>170.90764962346407</v>
      </c>
      <c r="BP91" s="22">
        <f t="shared" si="11"/>
        <v>191.54949702789236</v>
      </c>
      <c r="BQ91" s="22"/>
      <c r="BR91" s="22"/>
      <c r="BS91" s="22"/>
      <c r="BT91" s="22">
        <f t="shared" si="15"/>
        <v>131.90315761659386</v>
      </c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>
        <f t="shared" si="72"/>
        <v>6685.9000000000015</v>
      </c>
      <c r="CJ91" s="22">
        <f t="shared" si="73"/>
        <v>120</v>
      </c>
      <c r="CK91" s="22">
        <f t="shared" si="74"/>
        <v>10</v>
      </c>
      <c r="CL91" s="22"/>
      <c r="CM91" s="22"/>
      <c r="CN91" s="22"/>
      <c r="CO91" s="22"/>
      <c r="CP91" s="22">
        <f t="shared" si="30"/>
        <v>0.97106619104240799</v>
      </c>
      <c r="CQ91" s="22">
        <f t="shared" si="31"/>
        <v>0.80922182586867597</v>
      </c>
      <c r="CR91" s="22">
        <f t="shared" si="79"/>
        <v>190</v>
      </c>
      <c r="CU91" s="59">
        <f t="shared" si="85"/>
        <v>0</v>
      </c>
      <c r="CV91" s="59">
        <f t="shared" si="86"/>
        <v>0</v>
      </c>
      <c r="CW91" s="59">
        <f t="shared" si="87"/>
        <v>494.36030426795026</v>
      </c>
      <c r="CX91" s="59">
        <f t="shared" si="88"/>
        <v>191.78028801691107</v>
      </c>
      <c r="CY91" s="59">
        <f t="shared" si="89"/>
        <v>6815.9000000000015</v>
      </c>
    </row>
    <row r="92" spans="1:103" ht="34.9" customHeight="1" x14ac:dyDescent="0.5">
      <c r="A92" s="42" t="s">
        <v>102</v>
      </c>
      <c r="B92" s="43">
        <v>45879</v>
      </c>
      <c r="C92" s="44">
        <f t="shared" si="75"/>
        <v>27.8</v>
      </c>
      <c r="D92" s="46">
        <f t="shared" ca="1" si="81"/>
        <v>56</v>
      </c>
      <c r="E92" s="46" t="s">
        <v>89</v>
      </c>
      <c r="F92" s="50" t="s">
        <v>98</v>
      </c>
      <c r="G92" s="48" t="s">
        <v>103</v>
      </c>
      <c r="H92" s="66">
        <v>165</v>
      </c>
      <c r="I92" s="50"/>
      <c r="J92" s="50"/>
      <c r="K92" s="50"/>
      <c r="L92" s="50"/>
      <c r="M92" s="50"/>
      <c r="N92" s="50">
        <v>30</v>
      </c>
      <c r="O92" s="50"/>
      <c r="P92" s="50"/>
      <c r="Q92" s="50"/>
      <c r="R92" s="52">
        <v>39</v>
      </c>
      <c r="S92" s="52"/>
      <c r="T92" s="52"/>
      <c r="U92" s="52"/>
      <c r="V92" s="52"/>
      <c r="W92" s="52"/>
      <c r="X92" s="53">
        <f t="shared" si="76"/>
        <v>9</v>
      </c>
      <c r="Y92" s="53"/>
      <c r="Z92" s="53"/>
      <c r="AA92" s="53"/>
      <c r="AB92" s="50"/>
      <c r="AC92" s="53">
        <f t="shared" si="77"/>
        <v>9</v>
      </c>
      <c r="AD92" s="54">
        <f t="shared" si="78"/>
        <v>0.3</v>
      </c>
      <c r="AE92" s="54"/>
      <c r="AF92" s="54"/>
      <c r="AG92" s="54"/>
      <c r="AH92" s="54"/>
      <c r="AI92" s="54"/>
      <c r="AJ92" s="54"/>
      <c r="AK92" s="55">
        <f t="shared" ca="1" si="82"/>
        <v>160.71428571428572</v>
      </c>
      <c r="AL92" s="56"/>
      <c r="AM92" s="56"/>
      <c r="AN92" s="56"/>
      <c r="AO92" s="56"/>
      <c r="AP92" s="56"/>
      <c r="AQ92" s="50"/>
      <c r="AR92" s="57"/>
      <c r="AS92" s="55">
        <f t="shared" si="90"/>
        <v>243.64206646884261</v>
      </c>
      <c r="AT92" s="58">
        <f t="shared" si="83"/>
        <v>9502.0405922848622</v>
      </c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5">
        <f t="shared" si="84"/>
        <v>192.36001518679137</v>
      </c>
      <c r="BI92" s="22">
        <f t="shared" si="80"/>
        <v>7502.0405922848631</v>
      </c>
      <c r="BJ92" s="22"/>
      <c r="BK92" s="22"/>
      <c r="BL92" s="22"/>
      <c r="BM92" s="22"/>
      <c r="BN92" s="22"/>
      <c r="BO92" s="22">
        <f t="shared" si="10"/>
        <v>170.90764962346407</v>
      </c>
      <c r="BP92" s="22">
        <f t="shared" si="11"/>
        <v>191.54949702789236</v>
      </c>
      <c r="BQ92" s="22"/>
      <c r="BR92" s="22"/>
      <c r="BS92" s="22"/>
      <c r="BT92" s="22">
        <f t="shared" si="15"/>
        <v>131.90315761659386</v>
      </c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>
        <f t="shared" si="72"/>
        <v>6685.9000000000015</v>
      </c>
      <c r="CJ92" s="22">
        <f t="shared" si="73"/>
        <v>120</v>
      </c>
      <c r="CK92" s="22">
        <f t="shared" si="74"/>
        <v>10</v>
      </c>
      <c r="CL92" s="22"/>
      <c r="CM92" s="22"/>
      <c r="CN92" s="22"/>
      <c r="CO92" s="22"/>
      <c r="CP92" s="22">
        <f t="shared" si="30"/>
        <v>0.97106619104240799</v>
      </c>
      <c r="CQ92" s="22">
        <f t="shared" si="31"/>
        <v>0.80922182586867597</v>
      </c>
      <c r="CR92" s="22">
        <f t="shared" si="79"/>
        <v>190</v>
      </c>
      <c r="CU92" s="59">
        <f t="shared" si="85"/>
        <v>0</v>
      </c>
      <c r="CV92" s="59">
        <f t="shared" si="86"/>
        <v>0</v>
      </c>
      <c r="CW92" s="59">
        <f t="shared" si="87"/>
        <v>494.36030426795026</v>
      </c>
      <c r="CX92" s="59">
        <f t="shared" si="88"/>
        <v>191.78028801691107</v>
      </c>
      <c r="CY92" s="59">
        <f t="shared" si="89"/>
        <v>6815.9000000000015</v>
      </c>
    </row>
    <row r="93" spans="1:103" ht="34.9" customHeight="1" x14ac:dyDescent="0.5">
      <c r="A93" s="42" t="s">
        <v>102</v>
      </c>
      <c r="B93" s="43">
        <v>45879</v>
      </c>
      <c r="C93" s="44">
        <f t="shared" si="75"/>
        <v>27.8</v>
      </c>
      <c r="D93" s="46">
        <f t="shared" ca="1" si="81"/>
        <v>56</v>
      </c>
      <c r="E93" s="46" t="s">
        <v>89</v>
      </c>
      <c r="F93" s="50" t="s">
        <v>98</v>
      </c>
      <c r="G93" s="48" t="s">
        <v>103</v>
      </c>
      <c r="H93" s="66">
        <v>166</v>
      </c>
      <c r="I93" s="50"/>
      <c r="J93" s="50"/>
      <c r="K93" s="50"/>
      <c r="L93" s="50"/>
      <c r="M93" s="50"/>
      <c r="N93" s="50">
        <v>24</v>
      </c>
      <c r="O93" s="50"/>
      <c r="P93" s="50"/>
      <c r="Q93" s="50"/>
      <c r="R93" s="52">
        <v>32</v>
      </c>
      <c r="S93" s="52"/>
      <c r="T93" s="52"/>
      <c r="U93" s="52"/>
      <c r="V93" s="52"/>
      <c r="W93" s="52"/>
      <c r="X93" s="53">
        <f t="shared" si="76"/>
        <v>8</v>
      </c>
      <c r="Y93" s="53"/>
      <c r="Z93" s="53"/>
      <c r="AA93" s="53"/>
      <c r="AB93" s="50"/>
      <c r="AC93" s="53">
        <f t="shared" si="77"/>
        <v>8</v>
      </c>
      <c r="AD93" s="54">
        <f t="shared" si="78"/>
        <v>0.33333333333333331</v>
      </c>
      <c r="AE93" s="54"/>
      <c r="AF93" s="54"/>
      <c r="AG93" s="54"/>
      <c r="AH93" s="54"/>
      <c r="AI93" s="54"/>
      <c r="AJ93" s="54"/>
      <c r="AK93" s="55">
        <f t="shared" ca="1" si="82"/>
        <v>142.85714285714286</v>
      </c>
      <c r="AL93" s="56"/>
      <c r="AM93" s="56"/>
      <c r="AN93" s="56"/>
      <c r="AO93" s="56"/>
      <c r="AP93" s="56"/>
      <c r="AQ93" s="50"/>
      <c r="AR93" s="57"/>
      <c r="AS93" s="55">
        <f t="shared" si="90"/>
        <v>296.93876850890194</v>
      </c>
      <c r="AT93" s="58">
        <f t="shared" si="83"/>
        <v>9502.0405922848622</v>
      </c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5">
        <f t="shared" si="84"/>
        <v>234.43876850890197</v>
      </c>
      <c r="BI93" s="22">
        <f t="shared" si="80"/>
        <v>7502.0405922848631</v>
      </c>
      <c r="BJ93" s="22"/>
      <c r="BK93" s="22"/>
      <c r="BL93" s="22"/>
      <c r="BM93" s="22"/>
      <c r="BN93" s="22"/>
      <c r="BO93" s="22">
        <f t="shared" si="10"/>
        <v>170.90764962346407</v>
      </c>
      <c r="BP93" s="22">
        <f t="shared" si="11"/>
        <v>191.54949702789236</v>
      </c>
      <c r="BQ93" s="22"/>
      <c r="BR93" s="22"/>
      <c r="BS93" s="22"/>
      <c r="BT93" s="22">
        <f t="shared" si="15"/>
        <v>131.90315761659386</v>
      </c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>
        <f t="shared" si="72"/>
        <v>6685.9000000000015</v>
      </c>
      <c r="CJ93" s="22">
        <f t="shared" si="73"/>
        <v>120</v>
      </c>
      <c r="CK93" s="22">
        <f t="shared" si="74"/>
        <v>10</v>
      </c>
      <c r="CL93" s="22"/>
      <c r="CM93" s="22"/>
      <c r="CN93" s="22"/>
      <c r="CO93" s="22"/>
      <c r="CP93" s="22">
        <f t="shared" si="30"/>
        <v>0.97106619104240799</v>
      </c>
      <c r="CQ93" s="22">
        <f t="shared" si="31"/>
        <v>0.80922182586867597</v>
      </c>
      <c r="CR93" s="22">
        <f t="shared" si="79"/>
        <v>190</v>
      </c>
      <c r="CU93" s="59">
        <f t="shared" si="85"/>
        <v>0</v>
      </c>
      <c r="CV93" s="59">
        <f t="shared" si="86"/>
        <v>0</v>
      </c>
      <c r="CW93" s="59">
        <f t="shared" si="87"/>
        <v>494.36030426795026</v>
      </c>
      <c r="CX93" s="59">
        <f t="shared" si="88"/>
        <v>191.78028801691107</v>
      </c>
      <c r="CY93" s="59">
        <f t="shared" si="89"/>
        <v>6815.9000000000015</v>
      </c>
    </row>
    <row r="94" spans="1:103" ht="34.9" customHeight="1" x14ac:dyDescent="0.5">
      <c r="A94" s="42" t="s">
        <v>102</v>
      </c>
      <c r="B94" s="43">
        <v>45879</v>
      </c>
      <c r="C94" s="44">
        <f t="shared" si="75"/>
        <v>27.8</v>
      </c>
      <c r="D94" s="46">
        <f t="shared" ca="1" si="81"/>
        <v>56</v>
      </c>
      <c r="E94" s="46" t="s">
        <v>89</v>
      </c>
      <c r="F94" s="50" t="s">
        <v>98</v>
      </c>
      <c r="G94" s="48" t="s">
        <v>103</v>
      </c>
      <c r="H94" s="66">
        <v>167</v>
      </c>
      <c r="I94" s="50"/>
      <c r="J94" s="50"/>
      <c r="K94" s="50"/>
      <c r="L94" s="50"/>
      <c r="M94" s="50"/>
      <c r="N94" s="50">
        <v>25</v>
      </c>
      <c r="O94" s="50"/>
      <c r="P94" s="50"/>
      <c r="Q94" s="50"/>
      <c r="R94" s="52">
        <v>34</v>
      </c>
      <c r="S94" s="52"/>
      <c r="T94" s="52"/>
      <c r="U94" s="52"/>
      <c r="V94" s="52"/>
      <c r="W94" s="52"/>
      <c r="X94" s="53">
        <f t="shared" si="76"/>
        <v>9</v>
      </c>
      <c r="Y94" s="53"/>
      <c r="Z94" s="53"/>
      <c r="AA94" s="53"/>
      <c r="AB94" s="50"/>
      <c r="AC94" s="53">
        <f t="shared" si="77"/>
        <v>9</v>
      </c>
      <c r="AD94" s="54">
        <f t="shared" si="78"/>
        <v>0.36</v>
      </c>
      <c r="AE94" s="54"/>
      <c r="AF94" s="54"/>
      <c r="AG94" s="54"/>
      <c r="AH94" s="54"/>
      <c r="AI94" s="54"/>
      <c r="AJ94" s="54"/>
      <c r="AK94" s="55">
        <f t="shared" ca="1" si="82"/>
        <v>160.71428571428572</v>
      </c>
      <c r="AL94" s="56"/>
      <c r="AM94" s="56"/>
      <c r="AN94" s="56"/>
      <c r="AO94" s="56"/>
      <c r="AP94" s="56"/>
      <c r="AQ94" s="50"/>
      <c r="AR94" s="57"/>
      <c r="AS94" s="55">
        <f t="shared" si="90"/>
        <v>279.47178212602535</v>
      </c>
      <c r="AT94" s="58">
        <f t="shared" si="83"/>
        <v>9502.0405922848622</v>
      </c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5">
        <f t="shared" si="84"/>
        <v>220.64825271426068</v>
      </c>
      <c r="BI94" s="22">
        <f t="shared" si="80"/>
        <v>7502.0405922848631</v>
      </c>
      <c r="BJ94" s="22"/>
      <c r="BK94" s="22"/>
      <c r="BL94" s="22"/>
      <c r="BM94" s="22"/>
      <c r="BN94" s="22"/>
      <c r="BO94" s="22">
        <f t="shared" si="10"/>
        <v>170.90764962346407</v>
      </c>
      <c r="BP94" s="22">
        <f t="shared" si="11"/>
        <v>191.54949702789236</v>
      </c>
      <c r="BQ94" s="22"/>
      <c r="BR94" s="22"/>
      <c r="BS94" s="22"/>
      <c r="BT94" s="22">
        <f t="shared" si="15"/>
        <v>131.90315761659386</v>
      </c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>
        <f t="shared" si="72"/>
        <v>6685.9000000000015</v>
      </c>
      <c r="CJ94" s="22">
        <f t="shared" si="73"/>
        <v>120</v>
      </c>
      <c r="CK94" s="22">
        <f t="shared" si="74"/>
        <v>10</v>
      </c>
      <c r="CL94" s="22"/>
      <c r="CM94" s="22"/>
      <c r="CN94" s="22"/>
      <c r="CO94" s="22"/>
      <c r="CP94" s="22">
        <f t="shared" si="30"/>
        <v>0.97106619104240799</v>
      </c>
      <c r="CQ94" s="22">
        <f t="shared" si="31"/>
        <v>0.80922182586867597</v>
      </c>
      <c r="CR94" s="22">
        <f t="shared" si="79"/>
        <v>190</v>
      </c>
      <c r="CU94" s="59">
        <f t="shared" si="85"/>
        <v>0</v>
      </c>
      <c r="CV94" s="59">
        <f t="shared" si="86"/>
        <v>0</v>
      </c>
      <c r="CW94" s="59">
        <f t="shared" si="87"/>
        <v>494.36030426795026</v>
      </c>
      <c r="CX94" s="59">
        <f t="shared" si="88"/>
        <v>191.78028801691107</v>
      </c>
      <c r="CY94" s="59">
        <f t="shared" si="89"/>
        <v>6815.9000000000015</v>
      </c>
    </row>
    <row r="95" spans="1:103" ht="34.9" customHeight="1" x14ac:dyDescent="0.5">
      <c r="A95" s="42" t="s">
        <v>102</v>
      </c>
      <c r="B95" s="43">
        <v>45879</v>
      </c>
      <c r="C95" s="44">
        <f t="shared" si="75"/>
        <v>27.8</v>
      </c>
      <c r="D95" s="46">
        <f t="shared" ca="1" si="81"/>
        <v>56</v>
      </c>
      <c r="E95" s="46" t="s">
        <v>89</v>
      </c>
      <c r="F95" s="50" t="s">
        <v>98</v>
      </c>
      <c r="G95" s="48" t="s">
        <v>103</v>
      </c>
      <c r="H95" s="66">
        <v>168</v>
      </c>
      <c r="I95" s="50"/>
      <c r="J95" s="50"/>
      <c r="K95" s="50"/>
      <c r="L95" s="50"/>
      <c r="M95" s="50"/>
      <c r="N95" s="50">
        <v>26</v>
      </c>
      <c r="O95" s="50"/>
      <c r="P95" s="50"/>
      <c r="Q95" s="50"/>
      <c r="R95" s="52">
        <v>35</v>
      </c>
      <c r="S95" s="52"/>
      <c r="T95" s="52"/>
      <c r="U95" s="52"/>
      <c r="V95" s="52"/>
      <c r="W95" s="52"/>
      <c r="X95" s="53">
        <f t="shared" si="76"/>
        <v>9</v>
      </c>
      <c r="Y95" s="53"/>
      <c r="Z95" s="53"/>
      <c r="AA95" s="53"/>
      <c r="AB95" s="50"/>
      <c r="AC95" s="53">
        <f t="shared" si="77"/>
        <v>9</v>
      </c>
      <c r="AD95" s="54">
        <f t="shared" si="78"/>
        <v>0.34615384615384615</v>
      </c>
      <c r="AE95" s="54"/>
      <c r="AF95" s="54"/>
      <c r="AG95" s="54"/>
      <c r="AH95" s="54"/>
      <c r="AI95" s="54"/>
      <c r="AJ95" s="54"/>
      <c r="AK95" s="55">
        <f t="shared" ca="1" si="82"/>
        <v>160.71428571428572</v>
      </c>
      <c r="AL95" s="56"/>
      <c r="AM95" s="56"/>
      <c r="AN95" s="56"/>
      <c r="AO95" s="56"/>
      <c r="AP95" s="56"/>
      <c r="AQ95" s="50"/>
      <c r="AR95" s="57"/>
      <c r="AS95" s="55">
        <f t="shared" si="90"/>
        <v>271.48687406528177</v>
      </c>
      <c r="AT95" s="58">
        <f t="shared" si="83"/>
        <v>9502.0405922848622</v>
      </c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5">
        <f t="shared" si="84"/>
        <v>214.34401692242466</v>
      </c>
      <c r="BI95" s="22">
        <f t="shared" si="80"/>
        <v>7502.0405922848631</v>
      </c>
      <c r="BJ95" s="22"/>
      <c r="BK95" s="22"/>
      <c r="BL95" s="22"/>
      <c r="BM95" s="22"/>
      <c r="BN95" s="22"/>
      <c r="BO95" s="22">
        <f t="shared" si="10"/>
        <v>170.90764962346407</v>
      </c>
      <c r="BP95" s="22">
        <f t="shared" si="11"/>
        <v>191.54949702789236</v>
      </c>
      <c r="BQ95" s="22"/>
      <c r="BR95" s="22"/>
      <c r="BS95" s="22"/>
      <c r="BT95" s="22">
        <f t="shared" si="15"/>
        <v>131.90315761659386</v>
      </c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>
        <f t="shared" si="72"/>
        <v>6685.9000000000015</v>
      </c>
      <c r="CJ95" s="22">
        <f t="shared" si="73"/>
        <v>120</v>
      </c>
      <c r="CK95" s="22">
        <f t="shared" si="74"/>
        <v>10</v>
      </c>
      <c r="CL95" s="22"/>
      <c r="CM95" s="22"/>
      <c r="CN95" s="22"/>
      <c r="CO95" s="22"/>
      <c r="CP95" s="22">
        <f t="shared" si="30"/>
        <v>0.97106619104240799</v>
      </c>
      <c r="CQ95" s="22">
        <f t="shared" si="31"/>
        <v>0.80922182586867597</v>
      </c>
      <c r="CR95" s="22">
        <f t="shared" si="79"/>
        <v>190</v>
      </c>
      <c r="CU95" s="59">
        <f t="shared" si="85"/>
        <v>0</v>
      </c>
      <c r="CV95" s="59">
        <f t="shared" si="86"/>
        <v>0</v>
      </c>
      <c r="CW95" s="59">
        <f t="shared" si="87"/>
        <v>494.36030426795026</v>
      </c>
      <c r="CX95" s="59">
        <f t="shared" si="88"/>
        <v>191.78028801691107</v>
      </c>
      <c r="CY95" s="59">
        <f t="shared" si="89"/>
        <v>6815.9000000000015</v>
      </c>
    </row>
    <row r="96" spans="1:103" ht="34.9" customHeight="1" x14ac:dyDescent="0.5">
      <c r="A96" s="42" t="s">
        <v>102</v>
      </c>
      <c r="B96" s="43">
        <v>45879</v>
      </c>
      <c r="C96" s="44">
        <f t="shared" si="75"/>
        <v>27.8</v>
      </c>
      <c r="D96" s="46">
        <f t="shared" ca="1" si="81"/>
        <v>56</v>
      </c>
      <c r="E96" s="46" t="s">
        <v>89</v>
      </c>
      <c r="F96" s="50" t="s">
        <v>98</v>
      </c>
      <c r="G96" s="48" t="s">
        <v>103</v>
      </c>
      <c r="H96" s="66">
        <v>169</v>
      </c>
      <c r="I96" s="50"/>
      <c r="J96" s="50"/>
      <c r="K96" s="50"/>
      <c r="L96" s="50"/>
      <c r="M96" s="50"/>
      <c r="N96" s="50">
        <v>23</v>
      </c>
      <c r="O96" s="50"/>
      <c r="P96" s="50"/>
      <c r="Q96" s="50"/>
      <c r="R96" s="52">
        <v>31</v>
      </c>
      <c r="S96" s="52"/>
      <c r="T96" s="52"/>
      <c r="U96" s="52"/>
      <c r="V96" s="52"/>
      <c r="W96" s="52"/>
      <c r="X96" s="53">
        <f t="shared" si="76"/>
        <v>8</v>
      </c>
      <c r="Y96" s="53"/>
      <c r="Z96" s="53"/>
      <c r="AA96" s="53"/>
      <c r="AB96" s="50"/>
      <c r="AC96" s="53">
        <f t="shared" si="77"/>
        <v>8</v>
      </c>
      <c r="AD96" s="54">
        <f t="shared" si="78"/>
        <v>0.34782608695652173</v>
      </c>
      <c r="AE96" s="54"/>
      <c r="AF96" s="54"/>
      <c r="AG96" s="54"/>
      <c r="AH96" s="54"/>
      <c r="AI96" s="54"/>
      <c r="AJ96" s="54"/>
      <c r="AK96" s="55">
        <f t="shared" ca="1" si="82"/>
        <v>142.85714285714286</v>
      </c>
      <c r="AL96" s="56"/>
      <c r="AM96" s="56"/>
      <c r="AN96" s="56"/>
      <c r="AO96" s="56"/>
      <c r="AP96" s="56"/>
      <c r="AQ96" s="50"/>
      <c r="AR96" s="57"/>
      <c r="AS96" s="55">
        <f t="shared" si="90"/>
        <v>306.517438460802</v>
      </c>
      <c r="AT96" s="58">
        <f t="shared" si="83"/>
        <v>9502.0405922848622</v>
      </c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5">
        <f t="shared" si="84"/>
        <v>242.00130942854398</v>
      </c>
      <c r="BI96" s="22">
        <f t="shared" si="80"/>
        <v>7502.0405922848631</v>
      </c>
      <c r="BJ96" s="22"/>
      <c r="BK96" s="22"/>
      <c r="BL96" s="22"/>
      <c r="BM96" s="22"/>
      <c r="BN96" s="22"/>
      <c r="BO96" s="22">
        <f t="shared" si="10"/>
        <v>170.90764962346407</v>
      </c>
      <c r="BP96" s="22">
        <f t="shared" si="11"/>
        <v>191.54949702789236</v>
      </c>
      <c r="BQ96" s="22"/>
      <c r="BR96" s="22"/>
      <c r="BS96" s="22"/>
      <c r="BT96" s="22">
        <f t="shared" si="15"/>
        <v>131.90315761659386</v>
      </c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>
        <f t="shared" si="72"/>
        <v>6685.9000000000015</v>
      </c>
      <c r="CJ96" s="22">
        <f t="shared" si="73"/>
        <v>120</v>
      </c>
      <c r="CK96" s="22">
        <f t="shared" si="74"/>
        <v>10</v>
      </c>
      <c r="CL96" s="22"/>
      <c r="CM96" s="22"/>
      <c r="CN96" s="22"/>
      <c r="CO96" s="22"/>
      <c r="CP96" s="22">
        <f t="shared" si="30"/>
        <v>0.97106619104240799</v>
      </c>
      <c r="CQ96" s="22">
        <f t="shared" si="31"/>
        <v>0.80922182586867597</v>
      </c>
      <c r="CR96" s="22">
        <f t="shared" si="79"/>
        <v>190</v>
      </c>
      <c r="CU96" s="59">
        <f t="shared" si="85"/>
        <v>0</v>
      </c>
      <c r="CV96" s="59">
        <f t="shared" si="86"/>
        <v>0</v>
      </c>
      <c r="CW96" s="59">
        <f t="shared" si="87"/>
        <v>494.36030426795026</v>
      </c>
      <c r="CX96" s="59">
        <f t="shared" si="88"/>
        <v>191.78028801691107</v>
      </c>
      <c r="CY96" s="59">
        <f t="shared" si="89"/>
        <v>6815.9000000000015</v>
      </c>
    </row>
    <row r="97" spans="1:103" ht="34.9" customHeight="1" x14ac:dyDescent="0.5">
      <c r="A97" s="42" t="s">
        <v>102</v>
      </c>
      <c r="B97" s="43">
        <v>45879</v>
      </c>
      <c r="C97" s="44">
        <f t="shared" si="75"/>
        <v>27.8</v>
      </c>
      <c r="D97" s="46">
        <f t="shared" ca="1" si="81"/>
        <v>56</v>
      </c>
      <c r="E97" s="46" t="s">
        <v>89</v>
      </c>
      <c r="F97" s="50" t="s">
        <v>98</v>
      </c>
      <c r="G97" s="48" t="s">
        <v>103</v>
      </c>
      <c r="H97" s="66">
        <v>170</v>
      </c>
      <c r="I97" s="50"/>
      <c r="J97" s="50"/>
      <c r="K97" s="50"/>
      <c r="L97" s="50"/>
      <c r="M97" s="50"/>
      <c r="N97" s="50">
        <v>30</v>
      </c>
      <c r="O97" s="50"/>
      <c r="P97" s="50"/>
      <c r="Q97" s="50"/>
      <c r="R97" s="52">
        <v>40</v>
      </c>
      <c r="S97" s="52"/>
      <c r="T97" s="52"/>
      <c r="U97" s="52"/>
      <c r="V97" s="52"/>
      <c r="W97" s="52"/>
      <c r="X97" s="53">
        <f t="shared" si="76"/>
        <v>10</v>
      </c>
      <c r="Y97" s="53"/>
      <c r="Z97" s="53"/>
      <c r="AA97" s="53"/>
      <c r="AB97" s="50"/>
      <c r="AC97" s="53">
        <f t="shared" si="77"/>
        <v>10</v>
      </c>
      <c r="AD97" s="54">
        <f t="shared" si="78"/>
        <v>0.33333333333333331</v>
      </c>
      <c r="AE97" s="54"/>
      <c r="AF97" s="54"/>
      <c r="AG97" s="54"/>
      <c r="AH97" s="54"/>
      <c r="AI97" s="54"/>
      <c r="AJ97" s="54"/>
      <c r="AK97" s="55">
        <f t="shared" ca="1" si="82"/>
        <v>178.57142857142858</v>
      </c>
      <c r="AL97" s="56"/>
      <c r="AM97" s="56"/>
      <c r="AN97" s="56"/>
      <c r="AO97" s="56"/>
      <c r="AP97" s="56"/>
      <c r="AQ97" s="50"/>
      <c r="AR97" s="57"/>
      <c r="AS97" s="55">
        <f t="shared" si="90"/>
        <v>237.55101480712156</v>
      </c>
      <c r="AT97" s="58">
        <f t="shared" si="83"/>
        <v>9502.0405922848622</v>
      </c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5">
        <f t="shared" si="84"/>
        <v>187.55101480712159</v>
      </c>
      <c r="BI97" s="22">
        <f t="shared" si="80"/>
        <v>7502.0405922848631</v>
      </c>
      <c r="BJ97" s="22"/>
      <c r="BK97" s="22"/>
      <c r="BL97" s="22"/>
      <c r="BM97" s="22"/>
      <c r="BN97" s="22"/>
      <c r="BO97" s="22">
        <f t="shared" si="10"/>
        <v>170.90764962346407</v>
      </c>
      <c r="BP97" s="22">
        <f t="shared" si="11"/>
        <v>191.54949702789236</v>
      </c>
      <c r="BQ97" s="22"/>
      <c r="BR97" s="22"/>
      <c r="BS97" s="22"/>
      <c r="BT97" s="22">
        <f t="shared" si="15"/>
        <v>131.90315761659386</v>
      </c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>
        <f t="shared" si="72"/>
        <v>6685.9000000000015</v>
      </c>
      <c r="CJ97" s="22">
        <f t="shared" si="73"/>
        <v>120</v>
      </c>
      <c r="CK97" s="22">
        <f t="shared" si="74"/>
        <v>10</v>
      </c>
      <c r="CL97" s="22"/>
      <c r="CM97" s="22"/>
      <c r="CN97" s="22"/>
      <c r="CO97" s="22"/>
      <c r="CP97" s="22">
        <f t="shared" si="30"/>
        <v>0.97106619104240799</v>
      </c>
      <c r="CQ97" s="22">
        <f t="shared" si="31"/>
        <v>0.80922182586867597</v>
      </c>
      <c r="CR97" s="22">
        <f t="shared" si="79"/>
        <v>190</v>
      </c>
      <c r="CU97" s="59">
        <f t="shared" si="85"/>
        <v>0</v>
      </c>
      <c r="CV97" s="59">
        <f t="shared" si="86"/>
        <v>0</v>
      </c>
      <c r="CW97" s="59">
        <f t="shared" si="87"/>
        <v>494.36030426795026</v>
      </c>
      <c r="CX97" s="59">
        <f t="shared" si="88"/>
        <v>191.78028801691107</v>
      </c>
      <c r="CY97" s="59">
        <f t="shared" si="89"/>
        <v>6815.9000000000015</v>
      </c>
    </row>
    <row r="98" spans="1:103" ht="34.9" customHeight="1" x14ac:dyDescent="0.5">
      <c r="A98" s="42" t="s">
        <v>102</v>
      </c>
      <c r="B98" s="43">
        <v>45879</v>
      </c>
      <c r="C98" s="44">
        <f t="shared" si="75"/>
        <v>27.8</v>
      </c>
      <c r="D98" s="46">
        <f t="shared" ca="1" si="81"/>
        <v>56</v>
      </c>
      <c r="E98" s="46" t="s">
        <v>89</v>
      </c>
      <c r="F98" s="50" t="s">
        <v>98</v>
      </c>
      <c r="G98" s="48" t="s">
        <v>103</v>
      </c>
      <c r="H98" s="66">
        <v>171</v>
      </c>
      <c r="I98" s="50"/>
      <c r="J98" s="50"/>
      <c r="K98" s="50"/>
      <c r="L98" s="50"/>
      <c r="M98" s="50"/>
      <c r="N98" s="50">
        <v>24</v>
      </c>
      <c r="O98" s="50"/>
      <c r="P98" s="50"/>
      <c r="Q98" s="50"/>
      <c r="R98" s="52">
        <v>33</v>
      </c>
      <c r="S98" s="52"/>
      <c r="T98" s="52"/>
      <c r="U98" s="52"/>
      <c r="V98" s="52"/>
      <c r="W98" s="52"/>
      <c r="X98" s="53">
        <f t="shared" si="76"/>
        <v>9</v>
      </c>
      <c r="Y98" s="53"/>
      <c r="Z98" s="53"/>
      <c r="AA98" s="53"/>
      <c r="AB98" s="50"/>
      <c r="AC98" s="53">
        <f t="shared" si="77"/>
        <v>9</v>
      </c>
      <c r="AD98" s="54">
        <f t="shared" si="78"/>
        <v>0.375</v>
      </c>
      <c r="AE98" s="54"/>
      <c r="AF98" s="54"/>
      <c r="AG98" s="54"/>
      <c r="AH98" s="54"/>
      <c r="AI98" s="54"/>
      <c r="AJ98" s="54"/>
      <c r="AK98" s="55">
        <f t="shared" ca="1" si="82"/>
        <v>160.71428571428572</v>
      </c>
      <c r="AL98" s="56"/>
      <c r="AM98" s="56"/>
      <c r="AN98" s="56"/>
      <c r="AO98" s="56"/>
      <c r="AP98" s="56"/>
      <c r="AQ98" s="50"/>
      <c r="AR98" s="57"/>
      <c r="AS98" s="55">
        <f t="shared" si="90"/>
        <v>287.9406240086322</v>
      </c>
      <c r="AT98" s="58">
        <f t="shared" si="83"/>
        <v>9502.0405922848622</v>
      </c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5">
        <f t="shared" si="84"/>
        <v>227.3345634025716</v>
      </c>
      <c r="BI98" s="22">
        <f t="shared" ref="BI98:BI101" si="91">SUM(BJ98:CR98)</f>
        <v>7502.0405922848631</v>
      </c>
      <c r="BJ98" s="22"/>
      <c r="BK98" s="22"/>
      <c r="BL98" s="22"/>
      <c r="BM98" s="22"/>
      <c r="BN98" s="22"/>
      <c r="BO98" s="22">
        <f t="shared" si="10"/>
        <v>170.90764962346407</v>
      </c>
      <c r="BP98" s="22">
        <f t="shared" si="11"/>
        <v>191.54949702789236</v>
      </c>
      <c r="BQ98" s="22"/>
      <c r="BR98" s="22"/>
      <c r="BS98" s="22"/>
      <c r="BT98" s="22">
        <f t="shared" si="15"/>
        <v>131.90315761659386</v>
      </c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>
        <f t="shared" si="72"/>
        <v>6685.9000000000015</v>
      </c>
      <c r="CJ98" s="22">
        <f t="shared" si="73"/>
        <v>120</v>
      </c>
      <c r="CK98" s="22">
        <f t="shared" si="74"/>
        <v>10</v>
      </c>
      <c r="CL98" s="22"/>
      <c r="CM98" s="22"/>
      <c r="CN98" s="22"/>
      <c r="CO98" s="22"/>
      <c r="CP98" s="22">
        <f t="shared" si="30"/>
        <v>0.97106619104240799</v>
      </c>
      <c r="CQ98" s="22">
        <f t="shared" si="31"/>
        <v>0.80922182586867597</v>
      </c>
      <c r="CR98" s="22">
        <f t="shared" si="79"/>
        <v>190</v>
      </c>
      <c r="CU98" s="59">
        <f t="shared" si="85"/>
        <v>0</v>
      </c>
      <c r="CV98" s="59">
        <f t="shared" si="86"/>
        <v>0</v>
      </c>
      <c r="CW98" s="59">
        <f t="shared" si="87"/>
        <v>494.36030426795026</v>
      </c>
      <c r="CX98" s="59">
        <f t="shared" si="88"/>
        <v>191.78028801691107</v>
      </c>
      <c r="CY98" s="59">
        <f t="shared" si="89"/>
        <v>6815.9000000000015</v>
      </c>
    </row>
    <row r="99" spans="1:103" ht="31.5" x14ac:dyDescent="0.5">
      <c r="A99" s="42" t="s">
        <v>102</v>
      </c>
      <c r="B99" s="43">
        <v>45879</v>
      </c>
      <c r="C99" s="44">
        <f t="shared" si="75"/>
        <v>27.8</v>
      </c>
      <c r="D99" s="46">
        <f t="shared" ca="1" si="81"/>
        <v>56</v>
      </c>
      <c r="E99" s="46" t="s">
        <v>89</v>
      </c>
      <c r="F99" s="50" t="s">
        <v>98</v>
      </c>
      <c r="G99" s="48" t="s">
        <v>103</v>
      </c>
      <c r="H99" s="66">
        <v>172</v>
      </c>
      <c r="I99" s="50"/>
      <c r="J99" s="50"/>
      <c r="K99" s="50"/>
      <c r="L99" s="50"/>
      <c r="M99" s="50"/>
      <c r="N99" s="50">
        <v>23</v>
      </c>
      <c r="O99" s="50"/>
      <c r="P99" s="50"/>
      <c r="Q99" s="50"/>
      <c r="R99" s="52">
        <v>32</v>
      </c>
      <c r="S99" s="52"/>
      <c r="T99" s="52"/>
      <c r="U99" s="52"/>
      <c r="V99" s="52"/>
      <c r="W99" s="52"/>
      <c r="X99" s="53">
        <f>R99-N99</f>
        <v>9</v>
      </c>
      <c r="Y99" s="53"/>
      <c r="Z99" s="53"/>
      <c r="AA99" s="53"/>
      <c r="AB99" s="50"/>
      <c r="AC99" s="53">
        <f t="shared" si="77"/>
        <v>9</v>
      </c>
      <c r="AD99" s="54">
        <f t="shared" si="78"/>
        <v>0.39130434782608697</v>
      </c>
      <c r="AE99" s="54"/>
      <c r="AF99" s="54"/>
      <c r="AG99" s="54"/>
      <c r="AH99" s="54"/>
      <c r="AI99" s="54"/>
      <c r="AJ99" s="54"/>
      <c r="AK99" s="55">
        <f t="shared" ca="1" si="82"/>
        <v>160.71428571428572</v>
      </c>
      <c r="AL99" s="56"/>
      <c r="AM99" s="56"/>
      <c r="AN99" s="56"/>
      <c r="AO99" s="56"/>
      <c r="AP99" s="56"/>
      <c r="AQ99" s="50"/>
      <c r="AR99" s="57"/>
      <c r="AS99" s="55">
        <f t="shared" si="90"/>
        <v>296.93876850890194</v>
      </c>
      <c r="AT99" s="58">
        <f t="shared" si="83"/>
        <v>9502.0405922848622</v>
      </c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5">
        <f t="shared" si="84"/>
        <v>234.43876850890197</v>
      </c>
      <c r="BI99" s="22">
        <f t="shared" si="91"/>
        <v>7502.0405922848631</v>
      </c>
      <c r="BJ99" s="22"/>
      <c r="BK99" s="22"/>
      <c r="BL99" s="22"/>
      <c r="BM99" s="22"/>
      <c r="BN99" s="22"/>
      <c r="BO99" s="22">
        <f t="shared" si="10"/>
        <v>170.90764962346407</v>
      </c>
      <c r="BP99" s="22">
        <f t="shared" si="11"/>
        <v>191.54949702789236</v>
      </c>
      <c r="BQ99" s="22"/>
      <c r="BR99" s="22"/>
      <c r="BS99" s="22"/>
      <c r="BT99" s="22">
        <f t="shared" si="15"/>
        <v>131.90315761659386</v>
      </c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>
        <f t="shared" si="72"/>
        <v>6685.9000000000015</v>
      </c>
      <c r="CJ99" s="22">
        <f t="shared" si="73"/>
        <v>120</v>
      </c>
      <c r="CK99" s="22">
        <f t="shared" si="74"/>
        <v>10</v>
      </c>
      <c r="CL99" s="22"/>
      <c r="CM99" s="22"/>
      <c r="CN99" s="22"/>
      <c r="CO99" s="22"/>
      <c r="CP99" s="22">
        <f t="shared" si="30"/>
        <v>0.97106619104240799</v>
      </c>
      <c r="CQ99" s="22">
        <f t="shared" si="31"/>
        <v>0.80922182586867597</v>
      </c>
      <c r="CR99" s="22">
        <f t="shared" si="79"/>
        <v>190</v>
      </c>
      <c r="CU99" s="59">
        <f t="shared" si="85"/>
        <v>0</v>
      </c>
      <c r="CV99" s="59">
        <f t="shared" si="86"/>
        <v>0</v>
      </c>
      <c r="CW99" s="59">
        <f t="shared" si="87"/>
        <v>494.36030426795026</v>
      </c>
      <c r="CX99" s="59">
        <f t="shared" si="88"/>
        <v>191.78028801691107</v>
      </c>
      <c r="CY99" s="59">
        <f t="shared" si="89"/>
        <v>6815.9000000000015</v>
      </c>
    </row>
    <row r="100" spans="1:103" ht="31.5" x14ac:dyDescent="0.5">
      <c r="A100" s="42" t="s">
        <v>102</v>
      </c>
      <c r="B100" s="43">
        <v>45879</v>
      </c>
      <c r="C100" s="44">
        <f t="shared" si="75"/>
        <v>27.8</v>
      </c>
      <c r="D100" s="46">
        <f t="shared" ca="1" si="81"/>
        <v>56</v>
      </c>
      <c r="E100" s="46" t="s">
        <v>89</v>
      </c>
      <c r="F100" s="50" t="s">
        <v>98</v>
      </c>
      <c r="G100" s="48" t="s">
        <v>103</v>
      </c>
      <c r="H100" s="66">
        <v>173</v>
      </c>
      <c r="I100" s="50"/>
      <c r="J100" s="50"/>
      <c r="K100" s="50"/>
      <c r="L100" s="50"/>
      <c r="M100" s="50"/>
      <c r="N100" s="50">
        <v>25</v>
      </c>
      <c r="O100" s="50"/>
      <c r="P100" s="50"/>
      <c r="Q100" s="50"/>
      <c r="R100" s="52">
        <v>32</v>
      </c>
      <c r="S100" s="52"/>
      <c r="T100" s="52"/>
      <c r="U100" s="52"/>
      <c r="V100" s="52"/>
      <c r="W100" s="52"/>
      <c r="X100" s="53">
        <f t="shared" si="76"/>
        <v>7</v>
      </c>
      <c r="Y100" s="53"/>
      <c r="Z100" s="53"/>
      <c r="AA100" s="53"/>
      <c r="AB100" s="50"/>
      <c r="AC100" s="53">
        <f t="shared" si="77"/>
        <v>7</v>
      </c>
      <c r="AD100" s="54">
        <f t="shared" si="78"/>
        <v>0.28000000000000003</v>
      </c>
      <c r="AE100" s="54"/>
      <c r="AF100" s="54"/>
      <c r="AG100" s="54"/>
      <c r="AH100" s="54"/>
      <c r="AI100" s="54"/>
      <c r="AJ100" s="54"/>
      <c r="AK100" s="55">
        <f t="shared" ca="1" si="82"/>
        <v>125</v>
      </c>
      <c r="AL100" s="56"/>
      <c r="AM100" s="56"/>
      <c r="AN100" s="56"/>
      <c r="AO100" s="56"/>
      <c r="AP100" s="56"/>
      <c r="AQ100" s="50"/>
      <c r="AR100" s="57"/>
      <c r="AS100" s="55">
        <f t="shared" si="90"/>
        <v>296.93876850890194</v>
      </c>
      <c r="AT100" s="58">
        <f t="shared" si="83"/>
        <v>9502.0405922848622</v>
      </c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5">
        <f t="shared" si="84"/>
        <v>234.43876850890197</v>
      </c>
      <c r="BI100" s="22">
        <f t="shared" si="91"/>
        <v>7502.0405922848631</v>
      </c>
      <c r="BJ100" s="22"/>
      <c r="BK100" s="22"/>
      <c r="BL100" s="22"/>
      <c r="BM100" s="22"/>
      <c r="BN100" s="22"/>
      <c r="BO100" s="22">
        <f t="shared" si="10"/>
        <v>170.90764962346407</v>
      </c>
      <c r="BP100" s="22">
        <f t="shared" si="11"/>
        <v>191.54949702789236</v>
      </c>
      <c r="BQ100" s="22"/>
      <c r="BR100" s="22"/>
      <c r="BS100" s="22"/>
      <c r="BT100" s="22">
        <f t="shared" si="15"/>
        <v>131.90315761659386</v>
      </c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>
        <f t="shared" si="72"/>
        <v>6685.9000000000015</v>
      </c>
      <c r="CJ100" s="22">
        <f t="shared" si="73"/>
        <v>120</v>
      </c>
      <c r="CK100" s="22">
        <f t="shared" si="74"/>
        <v>10</v>
      </c>
      <c r="CL100" s="22"/>
      <c r="CM100" s="22"/>
      <c r="CN100" s="22"/>
      <c r="CO100" s="22"/>
      <c r="CP100" s="22">
        <f t="shared" si="30"/>
        <v>0.97106619104240799</v>
      </c>
      <c r="CQ100" s="22">
        <f t="shared" si="31"/>
        <v>0.80922182586867597</v>
      </c>
      <c r="CR100" s="22">
        <f t="shared" si="79"/>
        <v>190</v>
      </c>
      <c r="CU100" s="59">
        <f t="shared" si="85"/>
        <v>0</v>
      </c>
      <c r="CV100" s="59">
        <f t="shared" si="86"/>
        <v>0</v>
      </c>
      <c r="CW100" s="59">
        <f t="shared" si="87"/>
        <v>494.36030426795026</v>
      </c>
      <c r="CX100" s="59">
        <f t="shared" si="88"/>
        <v>191.78028801691107</v>
      </c>
      <c r="CY100" s="59">
        <f t="shared" si="89"/>
        <v>6815.9000000000015</v>
      </c>
    </row>
    <row r="101" spans="1:103" ht="32.25" thickBot="1" x14ac:dyDescent="0.55000000000000004">
      <c r="A101" s="42" t="s">
        <v>102</v>
      </c>
      <c r="B101" s="43">
        <v>45879</v>
      </c>
      <c r="C101" s="44">
        <f t="shared" si="75"/>
        <v>27.8</v>
      </c>
      <c r="D101" s="46">
        <f t="shared" ca="1" si="81"/>
        <v>56</v>
      </c>
      <c r="E101" s="46" t="s">
        <v>89</v>
      </c>
      <c r="F101" s="50" t="s">
        <v>98</v>
      </c>
      <c r="G101" s="48" t="s">
        <v>103</v>
      </c>
      <c r="H101" s="67">
        <v>174</v>
      </c>
      <c r="I101" s="50"/>
      <c r="J101" s="50"/>
      <c r="K101" s="50"/>
      <c r="L101" s="50"/>
      <c r="M101" s="50"/>
      <c r="N101" s="50">
        <v>32</v>
      </c>
      <c r="O101" s="50"/>
      <c r="P101" s="50"/>
      <c r="Q101" s="50"/>
      <c r="R101" s="52">
        <v>39</v>
      </c>
      <c r="S101" s="52"/>
      <c r="T101" s="52"/>
      <c r="U101" s="52"/>
      <c r="V101" s="52"/>
      <c r="W101" s="52"/>
      <c r="X101" s="53">
        <f t="shared" si="76"/>
        <v>7</v>
      </c>
      <c r="Y101" s="53"/>
      <c r="Z101" s="53"/>
      <c r="AA101" s="53"/>
      <c r="AB101" s="50"/>
      <c r="AC101" s="53">
        <f t="shared" si="77"/>
        <v>7</v>
      </c>
      <c r="AD101" s="54">
        <f t="shared" si="78"/>
        <v>0.21875</v>
      </c>
      <c r="AE101" s="54"/>
      <c r="AF101" s="54"/>
      <c r="AG101" s="54"/>
      <c r="AH101" s="54"/>
      <c r="AI101" s="54"/>
      <c r="AJ101" s="54"/>
      <c r="AK101" s="55">
        <f t="shared" ca="1" si="82"/>
        <v>125</v>
      </c>
      <c r="AL101" s="56"/>
      <c r="AM101" s="56"/>
      <c r="AN101" s="56"/>
      <c r="AO101" s="56"/>
      <c r="AP101" s="56"/>
      <c r="AQ101" s="50"/>
      <c r="AR101" s="57"/>
      <c r="AS101" s="55">
        <f t="shared" si="90"/>
        <v>243.64206646884261</v>
      </c>
      <c r="AT101" s="58">
        <f t="shared" si="83"/>
        <v>9502.0405922848622</v>
      </c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5">
        <f t="shared" si="84"/>
        <v>192.36001518679137</v>
      </c>
      <c r="BI101" s="22">
        <f t="shared" si="91"/>
        <v>7502.0405922848631</v>
      </c>
      <c r="BJ101" s="22"/>
      <c r="BK101" s="22"/>
      <c r="BL101" s="22"/>
      <c r="BM101" s="22"/>
      <c r="BN101" s="22"/>
      <c r="BO101" s="22">
        <f t="shared" si="10"/>
        <v>170.90764962346407</v>
      </c>
      <c r="BP101" s="22">
        <f t="shared" si="11"/>
        <v>191.54949702789236</v>
      </c>
      <c r="BQ101" s="22"/>
      <c r="BR101" s="22"/>
      <c r="BS101" s="22"/>
      <c r="BT101" s="22">
        <f t="shared" si="15"/>
        <v>131.90315761659386</v>
      </c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>
        <f t="shared" si="72"/>
        <v>6685.9000000000015</v>
      </c>
      <c r="CJ101" s="22">
        <f t="shared" si="73"/>
        <v>120</v>
      </c>
      <c r="CK101" s="22">
        <f t="shared" si="74"/>
        <v>10</v>
      </c>
      <c r="CL101" s="22"/>
      <c r="CM101" s="22"/>
      <c r="CN101" s="22"/>
      <c r="CO101" s="22"/>
      <c r="CP101" s="22">
        <f t="shared" si="30"/>
        <v>0.97106619104240799</v>
      </c>
      <c r="CQ101" s="22">
        <f t="shared" si="31"/>
        <v>0.80922182586867597</v>
      </c>
      <c r="CR101" s="22">
        <f t="shared" si="79"/>
        <v>190</v>
      </c>
      <c r="CU101" s="59">
        <f t="shared" si="85"/>
        <v>0</v>
      </c>
      <c r="CV101" s="59">
        <f t="shared" si="86"/>
        <v>0</v>
      </c>
      <c r="CW101" s="59">
        <f t="shared" si="87"/>
        <v>494.36030426795026</v>
      </c>
      <c r="CX101" s="59">
        <f t="shared" si="88"/>
        <v>191.78028801691107</v>
      </c>
      <c r="CY101" s="59">
        <f t="shared" si="89"/>
        <v>6815.9000000000015</v>
      </c>
    </row>
    <row r="102" spans="1:103" ht="36.75" thickBot="1" x14ac:dyDescent="0.6">
      <c r="A102" s="68" t="s">
        <v>104</v>
      </c>
      <c r="B102" s="68" t="s">
        <v>104</v>
      </c>
      <c r="C102" s="68" t="s">
        <v>104</v>
      </c>
      <c r="D102" s="68" t="s">
        <v>104</v>
      </c>
      <c r="E102" s="68" t="s">
        <v>104</v>
      </c>
      <c r="F102" s="68" t="s">
        <v>104</v>
      </c>
      <c r="G102" s="68" t="s">
        <v>104</v>
      </c>
      <c r="H102" s="69">
        <f>COUNT(H4:H101)</f>
        <v>98</v>
      </c>
      <c r="I102" s="68" t="s">
        <v>104</v>
      </c>
      <c r="J102" s="68" t="s">
        <v>104</v>
      </c>
      <c r="K102" s="68" t="s">
        <v>104</v>
      </c>
      <c r="L102" s="68" t="s">
        <v>104</v>
      </c>
      <c r="M102" s="68" t="s">
        <v>104</v>
      </c>
      <c r="N102" s="68" t="s">
        <v>104</v>
      </c>
      <c r="O102" s="68" t="s">
        <v>104</v>
      </c>
      <c r="P102" s="68" t="s">
        <v>104</v>
      </c>
      <c r="Q102" s="68" t="s">
        <v>104</v>
      </c>
      <c r="R102" s="68" t="s">
        <v>104</v>
      </c>
      <c r="S102" s="68" t="s">
        <v>104</v>
      </c>
      <c r="T102" s="68" t="s">
        <v>104</v>
      </c>
      <c r="U102" s="68" t="s">
        <v>104</v>
      </c>
      <c r="V102" s="68" t="s">
        <v>104</v>
      </c>
      <c r="W102" s="68"/>
      <c r="X102" s="68" t="s">
        <v>104</v>
      </c>
      <c r="Y102" s="68" t="s">
        <v>104</v>
      </c>
      <c r="Z102" s="68" t="s">
        <v>104</v>
      </c>
      <c r="AA102" s="68" t="s">
        <v>104</v>
      </c>
      <c r="AB102" s="68" t="s">
        <v>104</v>
      </c>
      <c r="AC102" s="68" t="s">
        <v>104</v>
      </c>
      <c r="AD102" s="68" t="s">
        <v>104</v>
      </c>
      <c r="AE102" s="68" t="s">
        <v>104</v>
      </c>
      <c r="AF102" s="68" t="s">
        <v>104</v>
      </c>
      <c r="AG102" s="68"/>
      <c r="AH102" s="68" t="s">
        <v>104</v>
      </c>
      <c r="AI102" s="68" t="s">
        <v>104</v>
      </c>
      <c r="AJ102" s="68" t="s">
        <v>104</v>
      </c>
      <c r="AK102" s="68" t="s">
        <v>104</v>
      </c>
      <c r="AL102" s="68" t="s">
        <v>104</v>
      </c>
      <c r="AM102" s="68" t="s">
        <v>104</v>
      </c>
      <c r="AN102" s="68" t="s">
        <v>104</v>
      </c>
      <c r="AO102" s="68" t="s">
        <v>104</v>
      </c>
      <c r="AP102" s="68" t="s">
        <v>104</v>
      </c>
      <c r="AQ102" s="68" t="s">
        <v>104</v>
      </c>
      <c r="AR102" s="68" t="s">
        <v>104</v>
      </c>
      <c r="AS102" s="68" t="s">
        <v>104</v>
      </c>
      <c r="AT102" s="70">
        <f>SUM(AT9:AT101)</f>
        <v>831548.76777553884</v>
      </c>
      <c r="AU102" s="68" t="s">
        <v>104</v>
      </c>
      <c r="AV102" s="68" t="s">
        <v>104</v>
      </c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 t="s">
        <v>104</v>
      </c>
      <c r="BI102" s="71"/>
    </row>
    <row r="103" spans="1:103" x14ac:dyDescent="0.55000000000000004">
      <c r="V103" s="17">
        <f>W103/16</f>
        <v>56.8125</v>
      </c>
      <c r="W103" s="17">
        <v>909</v>
      </c>
      <c r="X103" s="72">
        <f>W103*200</f>
        <v>181800</v>
      </c>
      <c r="AT103" s="73"/>
      <c r="AU103" s="73"/>
    </row>
    <row r="104" spans="1:103" x14ac:dyDescent="0.55000000000000004">
      <c r="AU104" s="73"/>
    </row>
  </sheetData>
  <mergeCells count="4">
    <mergeCell ref="AH1:AI1"/>
    <mergeCell ref="I2:T2"/>
    <mergeCell ref="X2:AA2"/>
    <mergeCell ref="AH2:AI2"/>
  </mergeCell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c4b48662-8da9-46f4-9267-091d3baffa2c}" enabled="1" method="Privileged" siteId="{c1dd7818-c580-402b-a473-8514f3b8dd6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Magdi, Adel</dc:creator>
  <cp:lastModifiedBy>Magdi, Adel</cp:lastModifiedBy>
  <dcterms:created xsi:type="dcterms:W3CDTF">2025-10-04T11:53:10Z</dcterms:created>
  <dcterms:modified xsi:type="dcterms:W3CDTF">2025-10-05T06:57:17Z</dcterms:modified>
</cp:coreProperties>
</file>