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736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<sst xmlns="http://schemas.openxmlformats.org/spreadsheetml/2006/main" count="2425" uniqueCount="938">
  <si>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</si>
  <si>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</si>
  <si>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</si>
  <si>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</si>
  <si>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</si>
  <si>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</si>
  <si>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</si>
  <si>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</si>
  <si>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</si>
  <si>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</si>
  <si>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</si>
  <si>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</si>
  <si>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</si>
  <si>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</si>
  <si>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</si>
  <si>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</si>
  <si>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</si>
  <si>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</si>
  <si>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</si>
  <si>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</si>
  <si>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</si>
  <si>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</si>
  <si>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</si>
  <si>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</si>
  <si>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</si>
  <si>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</si>
  <si>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</si>
  <si>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</si>
  <si>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</si>
  <si>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</si>
  <si>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</si>
  <si>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</si>
  <si>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</si>
  <si>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</si>
  <si>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</si>
  <si>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</si>
  <si>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</si>
  <si>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</si>
  <si>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</si>
  <si>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</si>
  <si>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</si>
  <si>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</si>
  <si>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</si>
  <si>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</si>
  <si>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</si>
  <si>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</si>
  <si>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</si>
  <si>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</si>
  <si>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</si>
  <si>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</si>
  <si>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</si>
  <si>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</si>
  <si>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</si>
  <si>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</si>
  <si>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</si>
  <si>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</si>
  <si>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</si>
  <si>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</si>
  <si>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</si>
  <si>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</si>
  <si>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</si>
  <si>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</si>
  <si>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</si>
  <si>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</si>
  <si>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</si>
  <si>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</si>
  <si>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</si>
  <si>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</si>
  <si>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</si>
  <si>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</si>
  <si>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</si>
  <si>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</si>
  <si>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</si>
  <si>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</si>
  <si>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</si>
  <si>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</si>
  <si>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</si>
  <si>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</si>
  <si>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</si>
  <si>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</si>
  <si>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</si>
  <si>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</si>
  <si>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</si>
  <si>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</si>
  <si>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</si>
  <si>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</si>
  <si>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</si>
  <si>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</si>
  <si>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</si>
  <si>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</si>
  <si>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</si>
  <si>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</si>
  <si>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</si>
  <si>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</si>
  <si>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</si>
  <si>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</si>
  <si>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</si>
  <si>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</si>
  <si>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</si>
  <si>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</si>
  <si>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</si>
  <si>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</si>
  <si>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</si>
  <si>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</si>
  <si>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</si>
  <si>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</si>
  <si>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</si>
  <si>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</si>
  <si>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</si>
  <si>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</si>
  <si>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</si>
  <si>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</si>
  <si>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</si>
  <si>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</si>
  <si>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</si>
  <si>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</si>
  <si>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</si>
  <si>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</si>
  <si>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</si>
  <si>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</si>
  <si>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</si>
  <si>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</si>
  <si>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</si>
  <si>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</si>
  <si>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</si>
  <si>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</si>
  <si>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</si>
  <si>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</si>
  <si>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</si>
  <si>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</si>
  <si>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</si>
  <si>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</si>
  <si>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</si>
  <si>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</si>
  <si>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</si>
  <si>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</si>
  <si>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</si>
  <si>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</si>
  <si>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</si>
  <si>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</si>
  <si>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</si>
  <si>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</si>
  <si>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</si>
  <si>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</si>
  <si>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</si>
  <si>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</si>
  <si>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</si>
  <si>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</si>
  <si>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</si>
  <si>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</si>
  <si>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</si>
  <si>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</si>
  <si>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</si>
  <si>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</si>
  <si>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</si>
  <si>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</si>
  <si>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</si>
  <si>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</si>
  <si>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</si>
  <si>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</si>
  <si>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</si>
  <si>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</si>
  <si>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</si>
  <si>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</si>
  <si>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</si>
  <si>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</si>
  <si>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</si>
  <si>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</si>
  <si>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</si>
  <si>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</si>
  <si>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</si>
  <si>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</si>
  <si>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</si>
  <si>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</si>
  <si>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</si>
  <si>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</si>
  <si>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</si>
  <si>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</si>
  <si>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</si>
  <si>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</si>
  <si>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</si>
  <si>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</si>
  <si>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</si>
  <si>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</si>
  <si>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</si>
  <si>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</si>
  <si>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</si>
  <si>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</si>
  <si>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</si>
  <si>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</si>
  <si>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</si>
  <si>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</si>
  <si>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</si>
  <si>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</si>
  <si>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</si>
  <si>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</si>
  <si>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</si>
  <si>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</si>
  <si>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</si>
  <si>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</si>
  <si>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</si>
  <si>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</si>
  <si>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</si>
  <si>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</si>
  <si>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</si>
  <si>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</si>
  <si>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</si>
  <si>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</si>
  <si>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</si>
  <si>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</si>
  <si>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</si>
  <si>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</si>
  <si>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</si>
  <si>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</si>
  <si>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</si>
  <si>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</si>
  <si>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</si>
  <si>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</si>
  <si>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</si>
  <si>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</si>
  <si>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</si>
  <si>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</si>
  <si>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</si>
  <si>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</si>
  <si>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</si>
  <si>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</si>
  <si>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</si>
  <si>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</si>
  <si>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</si>
  <si>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</si>
  <si>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</si>
  <si>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</si>
  <si>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</si>
  <si>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</si>
  <si>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</si>
  <si>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</si>
  <si>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</si>
  <si>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</si>
  <si>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</si>
  <si>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</si>
  <si>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</si>
  <si>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</si>
  <si>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</si>
  <si>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</si>
  <si>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</si>
  <si>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</si>
  <si>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</si>
  <si>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</si>
  <si>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</si>
  <si>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</si>
  <si>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</si>
  <si>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</si>
  <si>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</si>
  <si>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</si>
  <si>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</si>
  <si>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</si>
  <si>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</si>
  <si>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</si>
  <si>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</si>
  <si>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</si>
  <si>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</si>
  <si>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</si>
  <si>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</si>
  <si>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</si>
  <si>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</si>
  <si>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</si>
  <si>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</si>
  <si>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</si>
  <si>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</si>
  <si>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</si>
  <si>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</si>
  <si>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</si>
  <si>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</si>
  <si>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</si>
  <si>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</si>
  <si>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</si>
  <si>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</si>
  <si>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</si>
  <si>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</si>
  <si>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</si>
  <si>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</si>
  <si>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</si>
  <si>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</si>
  <si>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</si>
  <si>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</si>
  <si>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</si>
  <si>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</si>
  <si>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</si>
  <si>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</si>
  <si>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</si>
  <si>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</si>
  <si>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</si>
  <si>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</si>
  <si>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</si>
  <si>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</si>
  <si>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</si>
  <si>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</si>
  <si>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</si>
  <si>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</si>
  <si>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</si>
  <si>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</si>
  <si>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</si>
  <si>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</si>
  <si>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</si>
  <si>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</si>
  <si>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</si>
  <si>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</si>
  <si>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</si>
  <si>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</si>
  <si>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</si>
  <si>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</si>
  <si>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</si>
  <si>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</si>
  <si>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</si>
  <si>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</si>
  <si>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</si>
  <si>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</si>
  <si>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</si>
  <si>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</si>
  <si>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</si>
  <si>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</si>
  <si>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</si>
  <si>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</si>
  <si>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</si>
  <si>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</si>
  <si>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</si>
  <si>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</si>
  <si>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</si>
  <si>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</si>
  <si>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</si>
  <si>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</si>
  <si>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</si>
  <si>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</si>
  <si>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</si>
  <si>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</si>
  <si>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</si>
  <si>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</si>
  <si>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</si>
  <si>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</si>
  <si>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</si>
  <si>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</si>
  <si>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</si>
  <si>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</si>
  <si>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</si>
  <si>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</si>
  <si>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</si>
  <si>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</si>
  <si>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</si>
  <si>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</si>
  <si>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</si>
  <si>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</si>
  <si>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</si>
  <si>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</si>
  <si>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</si>
  <si>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</si>
  <si>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</si>
  <si>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</si>
  <si>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</si>
  <si>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</si>
  <si>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</si>
  <si>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</si>
  <si>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</si>
  <si>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</si>
  <si>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</si>
  <si>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</si>
  <si>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</si>
  <si>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</si>
  <si>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</si>
  <si>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</si>
  <si>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</si>
  <si>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</si>
  <si>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</si>
  <si>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</si>
  <si>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</si>
  <si>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</si>
  <si>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</si>
  <si>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</si>
  <si>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</si>
  <si>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</si>
  <si>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</si>
  <si>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</si>
  <si>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</si>
  <si>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</si>
  <si>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</si>
  <si>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</si>
  <si>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</si>
  <si>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</si>
  <si>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</si>
  <si>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</si>
  <si>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</si>
  <si>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</si>
  <si>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</si>
  <si>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</si>
  <si>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</si>
  <si>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</si>
  <si>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</si>
  <si>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</si>
  <si>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</si>
  <si>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</si>
  <si>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</si>
  <si>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</si>
  <si>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</si>
  <si>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</si>
  <si>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</si>
  <si>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</si>
  <si>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</si>
  <si>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</si>
  <si>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</si>
  <si>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</si>
  <si>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</si>
  <si>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</si>
  <si>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</si>
  <si>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</si>
  <si>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</si>
  <si>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</si>
  <si>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</si>
  <si>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</si>
  <si>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</si>
  <si>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</si>
  <si>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</si>
  <si>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</si>
  <si>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</si>
  <si>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</si>
  <si>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</si>
  <si>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</si>
  <si>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</si>
  <si>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</si>
  <si>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</si>
  <si>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</si>
  <si>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</si>
  <si>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</si>
  <si>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</si>
  <si>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</si>
  <si>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</si>
  <si>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</si>
  <si>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</si>
  <si>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</si>
  <si>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</si>
  <si>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</si>
  <si>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</si>
  <si>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</si>
  <si>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</si>
  <si>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</si>
  <si>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</si>
  <si>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</si>
  <si>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</si>
  <si>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</si>
  <si>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</si>
  <si>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</si>
  <si>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</si>
  <si>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</si>
  <si>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</si>
  <si>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</si>
  <si>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</si>
  <si>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</si>
  <si>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</si>
  <si>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</si>
  <si>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</si>
  <si>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</si>
  <si>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</si>
  <si>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</si>
  <si>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</si>
  <si>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</si>
  <si>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</si>
  <si>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</si>
  <si>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</si>
  <si>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</si>
  <si>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</si>
  <si>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</si>
  <si>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</si>
  <si>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</si>
  <si>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</si>
  <si>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</si>
  <si>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</si>
  <si>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</si>
  <si>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</si>
  <si>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</si>
  <si>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</si>
  <si>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</si>
  <si>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</si>
  <si>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</si>
  <si>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</si>
  <si>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</si>
  <si>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</si>
  <si>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</si>
  <si>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</si>
  <si>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</si>
  <si>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</si>
  <si>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</si>
  <si>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</si>
  <si>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</si>
  <si>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</si>
  <si>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</si>
  <si>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</si>
  <si>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</si>
  <si>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</si>
  <si>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</si>
  <si>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</si>
  <si>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</si>
  <si>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</si>
  <si>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</si>
  <si>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</si>
  <si>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</si>
  <si>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</si>
  <si>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</si>
  <si>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</si>
  <si>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</si>
  <si>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</si>
  <si>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</si>
  <si>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</si>
  <si>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</si>
  <si>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</si>
  <si>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</si>
  <si>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</si>
  <si>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</si>
  <si>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</si>
  <si>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</si>
  <si>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</si>
  <si>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</si>
  <si>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</si>
  <si>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</si>
  <si>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</si>
  <si>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</si>
  <si>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</si>
  <si>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</si>
  <si>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</si>
  <si>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</si>
  <si>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</si>
  <si>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</si>
  <si>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</si>
  <si>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</si>
  <si>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</si>
  <si>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</si>
  <si>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</si>
  <si>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</si>
  <si>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</si>
  <si>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</si>
  <si>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</si>
  <si>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</si>
  <si>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</si>
  <si>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</si>
  <si>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</si>
  <si>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</si>
  <si>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</si>
  <si>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</si>
  <si>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</si>
  <si>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</si>
  <si>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</si>
  <si>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</si>
  <si>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</si>
  <si>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</si>
  <si>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</si>
  <si>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</si>
  <si>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</si>
  <si>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</si>
  <si>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</si>
  <si>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</si>
  <si>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</si>
  <si>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</si>
  <si>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</si>
  <si>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</si>
  <si>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</si>
  <si>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</si>
  <si>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</si>
  <si>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</si>
  <si>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</si>
  <si>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</si>
  <si>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</si>
  <si>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</si>
  <si>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</si>
  <si>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</si>
  <si>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</si>
  <si>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</si>
  <si>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</si>
  <si>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</si>
  <si>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</si>
  <si>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</si>
  <si>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</si>
  <si>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</si>
  <si>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</si>
  <si>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</si>
  <si>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</si>
  <si>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</si>
  <si>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</si>
  <si>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</si>
  <si>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</si>
  <si>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</si>
  <si>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</si>
  <si>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</si>
  <si>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</si>
  <si>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</si>
  <si>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</si>
  <si>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</si>
  <si>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</si>
  <si>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</si>
  <si>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</si>
  <si>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</si>
  <si>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</si>
  <si>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</si>
  <si>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</si>
  <si>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</si>
  <si>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</si>
  <si>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</si>
  <si>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</si>
  <si>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</si>
  <si>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</si>
  <si>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</si>
  <si>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</si>
  <si>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</si>
  <si>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</si>
  <si>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</si>
  <si>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</si>
  <si>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</si>
  <si>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</si>
  <si>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</si>
  <si>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</si>
  <si>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</si>
  <si>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</si>
  <si>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</si>
  <si>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</si>
  <si>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</si>
  <si>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</si>
  <si>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</si>
  <si>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</si>
  <si>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</si>
  <si>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</si>
  <si>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</si>
  <si>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</si>
  <si>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</si>
  <si>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</si>
  <si>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</si>
  <si>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</si>
  <si>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</si>
  <si>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</si>
  <si>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</si>
  <si>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</si>
  <si>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</si>
  <si>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</si>
  <si>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</si>
  <si>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</si>
  <si>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</si>
  <si>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</si>
  <si>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</si>
  <si>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</si>
  <si>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</si>
  <si>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</si>
  <si>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</si>
  <si>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</si>
  <si>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</si>
  <si>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</si>
  <si>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</si>
  <si>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</si>
  <si>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</si>
  <si>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</si>
  <si>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</si>
  <si>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</si>
  <si>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</si>
  <si>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</si>
  <si>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</si>
  <si>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</si>
  <si>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</si>
  <si>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</si>
  <si>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</si>
  <si>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</si>
  <si>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</si>
  <si>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</si>
  <si>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</si>
  <si>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</si>
  <si>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</si>
  <si>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</si>
  <si>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</si>
  <si>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</si>
  <si>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</si>
  <si>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</si>
  <si>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</si>
  <si>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</si>
  <si>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</si>
  <si>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</si>
  <si>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</si>
  <si>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</si>
  <si>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</si>
  <si>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</si>
  <si>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</si>
  <si>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</si>
  <si>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</si>
  <si>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</si>
  <si>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</si>
  <si>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</si>
  <si>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</si>
  <si>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</si>
  <si>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</si>
  <si>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</si>
  <si>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</si>
  <si>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</si>
  <si>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</si>
  <si>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</si>
  <si>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</si>
  <si>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</si>
  <si>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</si>
  <si>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</si>
  <si>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</si>
  <si>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</si>
  <si>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</si>
  <si>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</si>
  <si>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</si>
  <si>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</si>
  <si>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</si>
  <si>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</si>
  <si>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</si>
  <si>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</si>
  <si>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</si>
  <si>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</si>
  <si>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</si>
  <si>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</si>
  <si>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</si>
  <si>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</si>
  <si>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</si>
  <si>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</si>
  <si>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</si>
  <si>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</si>
  <si>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</si>
  <si>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</si>
  <si>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</si>
  <si>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</si>
  <si>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</si>
  <si>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</si>
  <si>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</si>
  <si>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</si>
  <si>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</si>
  <si>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</si>
  <si>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</si>
  <si>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</si>
  <si>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</si>
  <si>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</si>
  <si>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</si>
  <si>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</si>
  <si>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</si>
  <si>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</si>
  <si>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</si>
  <si>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</si>
  <si>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</si>
  <si>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</si>
  <si>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</si>
  <si>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</si>
  <si>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</si>
  <si>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</si>
  <si>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</si>
  <si>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</si>
  <si>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</si>
  <si>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</si>
  <si>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</si>
  <si>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</si>
  <si>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</si>
  <si>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</si>
  <si>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</si>
  <si>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</si>
  <si>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</si>
  <si>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</si>
  <si>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</si>
  <si>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</si>
  <si>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</si>
  <si>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</si>
  <si>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</si>
  <si>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</si>
  <si>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</si>
  <si>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</si>
  <si>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</si>
  <si>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</si>
  <si>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</si>
  <si>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</si>
  <si>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</si>
  <si>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</si>
  <si>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</si>
  <si>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</si>
  <si>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</si>
  <si>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</si>
  <si>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</si>
  <si>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</si>
  <si>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</si>
  <si>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</si>
  <si>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</si>
  <si>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</si>
  <si>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</si>
  <si>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</si>
  <si>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</si>
  <si>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</si>
  <si>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</si>
  <si>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</si>
  <si>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</si>
  <si>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</si>
  <si>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</si>
  <si>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</si>
  <si>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</si>
  <si>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</si>
  <si>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</si>
  <si>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</si>
  <si>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</si>
  <si>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</si>
  <si>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</si>
  <si>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</si>
  <si>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</si>
  <si>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</si>
  <si>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</si>
  <si>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</si>
  <si>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</si>
  <si>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</si>
  <si>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</si>
  <si>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</si>
  <si>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</si>
  <si>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</si>
  <si>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</si>
  <si>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</si>
  <si>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</si>
  <si>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</si>
  <si>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</si>
  <si>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</si>
  <si>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</si>
  <si>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</si>
  <si>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</si>
  <si>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</si>
  <si>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</si>
  <si>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</si>
  <si>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</si>
  <si>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</si>
  <si>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</si>
  <si>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</si>
  <si>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</si>
  <si>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</si>
  <si>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</si>
  <si>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</si>
  <si>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</si>
  <si>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</si>
  <si>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</si>
  <si>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</si>
  <si>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</si>
  <si>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</si>
  <si>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</si>
  <si>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</si>
  <si>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</si>
  <si>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</si>
  <si>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</si>
  <si>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</si>
  <si>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</si>
  <si>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</si>
  <si>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</si>
  <si>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</si>
  <si>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</si>
  <si>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</si>
  <si>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</si>
  <si>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</si>
  <si>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</si>
  <si>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</si>
  <si>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</si>
  <si>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</si>
  <si>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</si>
  <si>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</si>
  <si>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</si>
  <si>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</si>
  <si>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</si>
  <si>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</si>
  <si>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</si>
  <si>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</si>
  <si>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</si>
  <si>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</si>
  <si>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</si>
  <si>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</si>
  <si>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</si>
  <si>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</si>
  <si>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</si>
  <si>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</si>
  <si>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</si>
  <si>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</si>
  <si>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</si>
  <si>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</si>
  <si>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</si>
  <si>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</si>
  <si>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</si>
  <si>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</si>
  <si>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</si>
  <si>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</si>
  <si>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</si>
  <si>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</si>
  <si>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</si>
  <si>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</si>
  <si>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</si>
  <si>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</si>
  <si>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</si>
  <si>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</si>
  <si>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</si>
  <si>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</si>
  <si>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</si>
  <si>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</si>
  <si>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</si>
  <si>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</si>
  <si>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</si>
  <si>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</si>
  <si>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</si>
  <si>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</si>
  <si>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</si>
  <si>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</si>
  <si>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</si>
  <si>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</si>
  <si>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</si>
  <si>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</si>
  <si>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</si>
  <si>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</si>
  <si>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</si>
  <si>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</si>
  <si>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</si>
  <si>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</si>
  <si>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</si>
  <si>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</si>
  <si>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</si>
  <si>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</si>
  <si>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</si>
  <si>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</si>
  <si>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</si>
  <si>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</si>
  <si>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</si>
  <si>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</si>
  <si>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</si>
  <si>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</si>
  <si>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</si>
  <si>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</si>
  <si>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</si>
  <si>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</si>
  <si>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</si>
  <si>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</si>
  <si>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</si>
  <si>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</si>
  <si>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</si>
  <si>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</si>
  <si>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</si>
  <si>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</si>
  <si>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</si>
  <si>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</si>
  <si>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</si>
  <si>
    <t>Auxílio de Cálculo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</si>
</sst>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1" t="str">
        <f>LOOKUP(2,1/($B$164:B186&lt;&gt;""),$B$164:B186)&amp;"_"&amp;TEXT(LOOKUP(2,1/(P164:P186&lt;&gt;""),P164:P186),"aaaa")</f>
        <v>Versão 2.0_2022</v>
      </c>
      <c r="P2" s="761"/>
      <c r="Q2" s="444"/>
    </row>
    <row r="3" spans="2:21" ht="15" customHeight="1" x14ac:dyDescent="0.2">
      <c r="B3" s="445"/>
      <c r="C3" s="762"/>
      <c r="D3" s="763"/>
      <c r="E3" s="763"/>
      <c r="F3" s="763"/>
      <c r="G3" s="768" t="s">
        <v>739</v>
      </c>
      <c r="H3" s="768"/>
      <c r="I3" s="768"/>
      <c r="J3" s="768"/>
      <c r="K3" s="768"/>
      <c r="L3" s="768"/>
      <c r="M3" s="768"/>
      <c r="N3" s="768"/>
      <c r="O3" s="768"/>
      <c r="P3" s="768"/>
      <c r="Q3" s="446"/>
    </row>
    <row r="4" spans="2:21" ht="15" customHeight="1" x14ac:dyDescent="0.2">
      <c r="B4" s="445"/>
      <c r="C4" s="764"/>
      <c r="D4" s="765"/>
      <c r="E4" s="765"/>
      <c r="F4" s="765"/>
      <c r="G4" s="768"/>
      <c r="H4" s="768"/>
      <c r="I4" s="768"/>
      <c r="J4" s="768"/>
      <c r="K4" s="768"/>
      <c r="L4" s="768"/>
      <c r="M4" s="768"/>
      <c r="N4" s="768"/>
      <c r="O4" s="768"/>
      <c r="P4" s="768"/>
      <c r="Q4" s="446"/>
    </row>
    <row r="5" spans="2:21" ht="15" customHeight="1" x14ac:dyDescent="0.2">
      <c r="B5" s="445"/>
      <c r="C5" s="766"/>
      <c r="D5" s="767"/>
      <c r="E5" s="767"/>
      <c r="F5" s="767"/>
      <c r="G5" s="768"/>
      <c r="H5" s="768"/>
      <c r="I5" s="768"/>
      <c r="J5" s="768"/>
      <c r="K5" s="768"/>
      <c r="L5" s="768"/>
      <c r="M5" s="768"/>
      <c r="N5" s="768"/>
      <c r="O5" s="768"/>
      <c r="P5" s="768"/>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9" t="s">
        <v>735</v>
      </c>
      <c r="D8" s="769"/>
      <c r="E8" s="774" t="str">
        <f ca="1">IFERROR(MID(CELL("nome.arquivo",A1),FIND("]",CELL("nome.arquivo",A1))+1,LEN(CELL("nome.arquivo",A1) )),"{Salvar Este Arquivo}")</f>
        <v>PJT XXXX</v>
      </c>
      <c r="F8" s="774"/>
      <c r="G8" s="182"/>
      <c r="H8" s="769" t="s">
        <v>738</v>
      </c>
      <c r="I8" s="769"/>
      <c r="J8" s="775"/>
      <c r="K8" s="775"/>
      <c r="L8" s="775"/>
      <c r="M8" s="431"/>
      <c r="N8" s="771" t="s">
        <v>656</v>
      </c>
      <c r="O8" s="772"/>
      <c r="P8" s="773"/>
      <c r="Q8" s="446"/>
    </row>
    <row r="9" spans="2:21" ht="15" customHeight="1" x14ac:dyDescent="0.2">
      <c r="B9" s="445"/>
      <c r="C9" s="431"/>
      <c r="D9" s="431"/>
      <c r="E9" s="774"/>
      <c r="F9" s="774"/>
      <c r="G9" s="182"/>
      <c r="H9" s="431"/>
      <c r="I9" s="431"/>
      <c r="J9" s="775"/>
      <c r="K9" s="775"/>
      <c r="L9" s="775"/>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1" ht="15" customHeight="1" x14ac:dyDescent="0.2">
      <c r="B12" s="445"/>
      <c r="C12" s="769" t="s">
        <v>657</v>
      </c>
      <c r="D12" s="769"/>
      <c r="E12" s="770"/>
      <c r="F12" s="770"/>
      <c r="G12" s="770"/>
      <c r="H12" s="770"/>
      <c r="I12" s="770"/>
      <c r="J12" s="770"/>
      <c r="K12" s="431"/>
      <c r="L12" s="478">
        <v>0</v>
      </c>
      <c r="M12" s="431"/>
      <c r="N12" s="460"/>
      <c r="O12" s="431" t="s">
        <v>674</v>
      </c>
      <c r="P12" s="461"/>
      <c r="Q12" s="446"/>
    </row>
    <row r="13" spans="2:21" ht="15" customHeight="1" x14ac:dyDescent="0.2">
      <c r="B13" s="445"/>
      <c r="C13" s="769" t="s">
        <v>659</v>
      </c>
      <c r="D13" s="769"/>
      <c r="E13" s="776"/>
      <c r="F13" s="776"/>
      <c r="G13" s="776"/>
      <c r="H13" s="776"/>
      <c r="I13" s="776"/>
      <c r="J13" s="776"/>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9" t="s">
        <v>691</v>
      </c>
      <c r="D15" s="749"/>
      <c r="E15" s="749"/>
      <c r="F15" s="749"/>
      <c r="G15" s="749"/>
      <c r="H15" s="749"/>
      <c r="I15" s="749"/>
      <c r="J15" s="749"/>
      <c r="K15" s="749"/>
      <c r="L15" s="749"/>
      <c r="M15" s="749"/>
      <c r="N15" s="749"/>
      <c r="O15" s="749"/>
      <c r="P15" s="749"/>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6" t="s">
        <v>906</v>
      </c>
      <c r="D17" s="747"/>
      <c r="E17" s="747"/>
      <c r="F17" s="498">
        <v>1</v>
      </c>
      <c r="G17" s="499"/>
      <c r="H17" s="734" t="s">
        <v>431</v>
      </c>
      <c r="I17" s="734"/>
      <c r="J17" s="734" t="s">
        <v>666</v>
      </c>
      <c r="K17" s="734"/>
      <c r="L17" s="431"/>
      <c r="M17" s="778" t="s">
        <v>660</v>
      </c>
      <c r="N17" s="778"/>
      <c r="O17" s="447"/>
      <c r="P17" s="448" t="s">
        <v>760</v>
      </c>
      <c r="Q17" s="446"/>
      <c r="R17"/>
      <c r="S17"/>
      <c r="T17"/>
      <c r="U17"/>
    </row>
    <row r="18" spans="2:26" ht="15" customHeight="1" x14ac:dyDescent="0.2">
      <c r="B18" s="445"/>
      <c r="C18" s="746" t="s">
        <v>907</v>
      </c>
      <c r="D18" s="747"/>
      <c r="E18" s="74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46" t="s">
        <v>908</v>
      </c>
      <c r="D19" s="747"/>
      <c r="E19" s="74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4" t="s">
        <v>664</v>
      </c>
      <c r="D21" s="734"/>
      <c r="E21" s="734" t="s">
        <v>665</v>
      </c>
      <c r="F21" s="734"/>
      <c r="G21" s="734" t="s">
        <v>117</v>
      </c>
      <c r="H21" s="734"/>
      <c r="I21" s="734" t="s">
        <v>663</v>
      </c>
      <c r="J21" s="734"/>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4" t="s">
        <v>857</v>
      </c>
      <c r="F23" s="734"/>
      <c r="G23" s="431"/>
      <c r="H23" s="431"/>
      <c r="I23" s="431"/>
      <c r="J23" s="431"/>
      <c r="K23" s="431"/>
      <c r="L23" s="779" t="s">
        <v>789</v>
      </c>
      <c r="M23" s="779"/>
      <c r="N23" s="779"/>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7" t="s">
        <v>756</v>
      </c>
      <c r="M24" s="747"/>
      <c r="N24" s="777"/>
      <c r="O24" s="502" t="s">
        <v>138</v>
      </c>
      <c r="P24" s="502" t="s">
        <v>138</v>
      </c>
      <c r="Q24" s="446"/>
      <c r="R24"/>
    </row>
    <row r="25" spans="2:26" ht="15" customHeight="1" x14ac:dyDescent="0.2">
      <c r="B25" s="445"/>
      <c r="C25" s="431"/>
      <c r="D25" s="431"/>
      <c r="E25" s="427"/>
      <c r="F25" s="431"/>
      <c r="G25" s="427"/>
      <c r="H25" s="427"/>
      <c r="I25" s="427"/>
      <c r="J25" s="427"/>
      <c r="K25" s="431"/>
      <c r="L25" s="747" t="s">
        <v>757</v>
      </c>
      <c r="M25" s="747"/>
      <c r="N25" s="777"/>
      <c r="O25" s="502" t="s">
        <v>138</v>
      </c>
      <c r="P25" s="502" t="s">
        <v>138</v>
      </c>
      <c r="Q25" s="446"/>
    </row>
    <row r="26" spans="2:26" ht="15" customHeight="1" x14ac:dyDescent="0.2">
      <c r="B26" s="445"/>
      <c r="C26" s="734" t="s">
        <v>667</v>
      </c>
      <c r="D26" s="734"/>
      <c r="E26" s="734" t="s">
        <v>668</v>
      </c>
      <c r="F26" s="734"/>
      <c r="G26" s="734" t="s">
        <v>670</v>
      </c>
      <c r="H26" s="734"/>
      <c r="I26" s="734" t="s">
        <v>669</v>
      </c>
      <c r="J26" s="734"/>
      <c r="K26" s="182"/>
      <c r="L26" s="747" t="s">
        <v>754</v>
      </c>
      <c r="M26" s="747"/>
      <c r="N26" s="777"/>
      <c r="O26" s="502" t="s">
        <v>138</v>
      </c>
      <c r="P26" s="502" t="s">
        <v>138</v>
      </c>
      <c r="Q26" s="446"/>
      <c r="R26"/>
    </row>
    <row r="27" spans="2:26" ht="15" customHeight="1" x14ac:dyDescent="0.2">
      <c r="B27" s="445"/>
      <c r="C27" s="750" t="b">
        <v>0</v>
      </c>
      <c r="D27" s="750"/>
      <c r="E27" s="750" t="b">
        <v>0</v>
      </c>
      <c r="F27" s="750"/>
      <c r="G27" s="750" t="b">
        <v>0</v>
      </c>
      <c r="H27" s="750"/>
      <c r="I27" s="750" t="b">
        <v>0</v>
      </c>
      <c r="J27" s="750"/>
      <c r="K27" s="182"/>
      <c r="L27" s="747" t="s">
        <v>755</v>
      </c>
      <c r="M27" s="747"/>
      <c r="N27" s="777"/>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9" t="s">
        <v>706</v>
      </c>
      <c r="D29" s="749"/>
      <c r="E29" s="749"/>
      <c r="F29" s="749"/>
      <c r="G29" s="749"/>
      <c r="H29" s="749"/>
      <c r="I29" s="749"/>
      <c r="J29" s="749"/>
      <c r="K29" s="749"/>
      <c r="L29" s="749"/>
      <c r="M29" s="749"/>
      <c r="N29" s="749"/>
      <c r="O29" s="749"/>
      <c r="P29" s="749"/>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7" t="s">
        <v>71</v>
      </c>
      <c r="D31" s="758"/>
      <c r="E31" s="431"/>
      <c r="F31" s="431"/>
      <c r="G31" s="431"/>
      <c r="H31" s="740" t="s">
        <v>626</v>
      </c>
      <c r="I31" s="740"/>
      <c r="J31" s="734" t="s">
        <v>564</v>
      </c>
      <c r="K31" s="734"/>
      <c r="L31" s="734" t="s">
        <v>692</v>
      </c>
      <c r="M31" s="734"/>
      <c r="N31" s="756" t="s">
        <v>750</v>
      </c>
      <c r="O31" s="740"/>
      <c r="P31" s="740"/>
      <c r="Q31" s="446"/>
      <c r="S31" s="784" t="s">
        <v>902</v>
      </c>
      <c r="T31" s="784"/>
      <c r="U31" s="784"/>
      <c r="V31" s="784"/>
      <c r="W31" s="784" t="s">
        <v>913</v>
      </c>
      <c r="X31" s="784"/>
      <c r="Y31" s="704" t="s">
        <v>904</v>
      </c>
      <c r="Z31" s="704" t="s">
        <v>387</v>
      </c>
    </row>
    <row r="32" spans="2:26" s="433" customFormat="1" ht="15" customHeight="1" x14ac:dyDescent="0.2">
      <c r="B32" s="450"/>
      <c r="C32" s="753"/>
      <c r="D32" s="754"/>
      <c r="E32" s="755"/>
      <c r="F32" s="495"/>
      <c r="G32" s="495"/>
      <c r="H32" s="457"/>
      <c r="I32" s="440" t="s">
        <v>763</v>
      </c>
      <c r="J32" s="457"/>
      <c r="K32" s="440" t="s">
        <v>320</v>
      </c>
      <c r="L32" s="751"/>
      <c r="M32" s="752"/>
      <c r="N32" s="780">
        <f>SUMPRODUCT(W33:W36,Z33:Z36)</f>
        <v>0</v>
      </c>
      <c r="O32" s="781"/>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56" t="s">
        <v>127</v>
      </c>
      <c r="D34" s="740"/>
      <c r="E34" s="503" t="b">
        <v>0</v>
      </c>
      <c r="F34" s="182"/>
      <c r="G34" s="182"/>
      <c r="H34" s="431"/>
      <c r="I34" s="431"/>
      <c r="J34" s="734" t="s">
        <v>131</v>
      </c>
      <c r="K34" s="734"/>
      <c r="L34" s="734" t="s">
        <v>746</v>
      </c>
      <c r="M34" s="734"/>
      <c r="N34" s="756" t="s">
        <v>762</v>
      </c>
      <c r="O34" s="740"/>
      <c r="P34" s="740"/>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82"/>
      <c r="K35" s="782"/>
      <c r="L35" s="782"/>
      <c r="M35" s="782"/>
      <c r="N35" s="780">
        <f>SUMPRODUCT(Y33:Y36,W33:W36)</f>
        <v>0</v>
      </c>
      <c r="O35" s="781"/>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57" t="s">
        <v>741</v>
      </c>
      <c r="D36" s="758"/>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34" t="s">
        <v>693</v>
      </c>
      <c r="L37" s="734"/>
      <c r="M37" s="734" t="s">
        <v>879</v>
      </c>
      <c r="N37" s="734"/>
      <c r="O37" s="734" t="s">
        <v>867</v>
      </c>
      <c r="P37" s="734"/>
      <c r="Q37" s="446"/>
      <c r="S37"/>
      <c r="T37"/>
      <c r="Y37"/>
    </row>
    <row r="38" spans="2:26" ht="15" customHeight="1" x14ac:dyDescent="0.2">
      <c r="B38" s="445"/>
      <c r="C38" s="431"/>
      <c r="D38" s="431"/>
      <c r="E38" s="431"/>
      <c r="F38" s="431"/>
      <c r="G38" s="431"/>
      <c r="H38" s="431"/>
      <c r="I38" s="431"/>
      <c r="J38" s="431"/>
      <c r="K38" s="759"/>
      <c r="L38" s="759"/>
      <c r="M38" s="680"/>
      <c r="N38" s="608" t="s">
        <v>696</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4" t="s">
        <v>744</v>
      </c>
      <c r="L40" s="734"/>
      <c r="M40" s="734" t="s">
        <v>745</v>
      </c>
      <c r="N40" s="734"/>
      <c r="O40" s="734" t="s">
        <v>731</v>
      </c>
      <c r="P40" s="734"/>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4" t="s">
        <v>740</v>
      </c>
      <c r="L43" s="734"/>
      <c r="M43" s="734" t="s">
        <v>855</v>
      </c>
      <c r="N43" s="734"/>
      <c r="O43" s="732" t="s">
        <v>773</v>
      </c>
      <c r="P43" s="733"/>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4" t="s">
        <v>694</v>
      </c>
      <c r="L46" s="734"/>
      <c r="M46" s="734" t="s">
        <v>705</v>
      </c>
      <c r="N46" s="734"/>
      <c r="O46" s="734" t="s">
        <v>704</v>
      </c>
      <c r="P46" s="734"/>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4" t="s">
        <v>729</v>
      </c>
      <c r="L49" s="734"/>
      <c r="M49" s="760"/>
      <c r="N49" s="760"/>
      <c r="O49" s="734" t="s">
        <v>701</v>
      </c>
      <c r="P49" s="734"/>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4" t="s">
        <v>86</v>
      </c>
      <c r="L52" s="734"/>
      <c r="M52" s="734" t="s">
        <v>698</v>
      </c>
      <c r="N52" s="734"/>
      <c r="O52" s="734" t="s">
        <v>695</v>
      </c>
      <c r="P52" s="734"/>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4" t="s">
        <v>702</v>
      </c>
      <c r="L55" s="734"/>
      <c r="M55" s="734" t="s">
        <v>699</v>
      </c>
      <c r="N55" s="734"/>
      <c r="O55" s="734" t="s">
        <v>699</v>
      </c>
      <c r="P55" s="734"/>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697</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4" t="s">
        <v>761</v>
      </c>
      <c r="L58" s="734"/>
      <c r="M58" s="734" t="s">
        <v>388</v>
      </c>
      <c r="N58" s="734"/>
      <c r="O58" s="734" t="s">
        <v>350</v>
      </c>
      <c r="P58" s="734"/>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4" t="s">
        <v>893</v>
      </c>
      <c r="L61" s="734"/>
      <c r="M61" s="734" t="s">
        <v>894</v>
      </c>
      <c r="N61" s="734"/>
      <c r="O61" s="734" t="s">
        <v>895</v>
      </c>
      <c r="P61" s="734"/>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5" t="s">
        <v>921</v>
      </c>
      <c r="L70" s="745"/>
      <c r="M70" s="745"/>
      <c r="N70" s="745"/>
      <c r="O70" s="745"/>
      <c r="P70" s="745"/>
      <c r="Q70" s="446"/>
    </row>
    <row r="71" spans="2:17" ht="15" customHeight="1" outlineLevel="1" x14ac:dyDescent="0.2">
      <c r="B71" s="445"/>
      <c r="C71" s="182"/>
      <c r="D71" s="182"/>
      <c r="E71" s="182"/>
      <c r="F71" s="182"/>
      <c r="G71" s="182"/>
      <c r="H71" s="182"/>
      <c r="I71" s="182"/>
      <c r="J71" s="182"/>
      <c r="K71" s="746" t="s">
        <v>928</v>
      </c>
      <c r="L71" s="747"/>
      <c r="M71" s="747"/>
      <c r="N71" s="748"/>
      <c r="O71" s="743">
        <v>0</v>
      </c>
      <c r="P71" s="743"/>
      <c r="Q71" s="446"/>
    </row>
    <row r="72" spans="2:17" ht="15" customHeight="1" outlineLevel="1" x14ac:dyDescent="0.2">
      <c r="B72" s="445"/>
      <c r="C72" s="590"/>
      <c r="D72" s="590"/>
      <c r="E72" s="590"/>
      <c r="F72" s="590"/>
      <c r="G72" s="590"/>
      <c r="H72" s="590"/>
      <c r="I72" s="590"/>
      <c r="J72" s="590"/>
      <c r="K72" s="746" t="s">
        <v>916</v>
      </c>
      <c r="L72" s="747"/>
      <c r="M72" s="747"/>
      <c r="N72" s="748"/>
      <c r="O72" s="743">
        <v>0</v>
      </c>
      <c r="P72" s="743"/>
      <c r="Q72" s="446"/>
    </row>
    <row r="73" spans="2:17" ht="15" customHeight="1" outlineLevel="1" x14ac:dyDescent="0.2">
      <c r="B73" s="445"/>
      <c r="C73" s="590"/>
      <c r="D73" s="590"/>
      <c r="E73" s="590"/>
      <c r="F73" s="590"/>
      <c r="G73" s="590"/>
      <c r="H73" s="590"/>
      <c r="I73" s="590"/>
      <c r="J73" s="590"/>
      <c r="K73" s="746" t="s">
        <v>917</v>
      </c>
      <c r="L73" s="747"/>
      <c r="M73" s="747"/>
      <c r="N73" s="748"/>
      <c r="O73" s="743">
        <v>0</v>
      </c>
      <c r="P73" s="743"/>
      <c r="Q73" s="446"/>
    </row>
    <row r="74" spans="2:17" ht="15" customHeight="1" outlineLevel="1" x14ac:dyDescent="0.2">
      <c r="B74" s="445"/>
      <c r="C74" s="590"/>
      <c r="D74" s="590"/>
      <c r="E74" s="590"/>
      <c r="F74" s="590"/>
      <c r="G74" s="590"/>
      <c r="H74" s="590"/>
      <c r="I74" s="590"/>
      <c r="J74" s="590"/>
      <c r="K74" s="746" t="s">
        <v>915</v>
      </c>
      <c r="L74" s="747"/>
      <c r="M74" s="747"/>
      <c r="N74" s="748"/>
      <c r="O74" s="743">
        <v>0</v>
      </c>
      <c r="P74" s="743"/>
      <c r="Q74" s="446"/>
    </row>
    <row r="75" spans="2:17" ht="15" customHeight="1" outlineLevel="1" x14ac:dyDescent="0.2">
      <c r="B75" s="445"/>
      <c r="C75" s="590"/>
      <c r="D75" s="590"/>
      <c r="E75" s="590"/>
      <c r="F75" s="590"/>
      <c r="G75" s="590"/>
      <c r="H75" s="590"/>
      <c r="I75" s="590"/>
      <c r="J75" s="590"/>
      <c r="K75" s="746" t="s">
        <v>918</v>
      </c>
      <c r="L75" s="747"/>
      <c r="M75" s="747"/>
      <c r="N75" s="748"/>
      <c r="O75" s="743">
        <v>0</v>
      </c>
      <c r="P75" s="743"/>
      <c r="Q75" s="446"/>
    </row>
    <row r="76" spans="2:17" ht="15" customHeight="1" outlineLevel="1" x14ac:dyDescent="0.2">
      <c r="B76" s="445"/>
      <c r="C76" s="590"/>
      <c r="D76" s="590"/>
      <c r="E76" s="590"/>
      <c r="F76" s="590"/>
      <c r="G76" s="590"/>
      <c r="H76" s="590"/>
      <c r="I76" s="590"/>
      <c r="J76" s="590"/>
      <c r="K76" s="746" t="s">
        <v>919</v>
      </c>
      <c r="L76" s="747"/>
      <c r="M76" s="747"/>
      <c r="N76" s="748"/>
      <c r="O76" s="743">
        <v>0</v>
      </c>
      <c r="P76" s="743"/>
      <c r="Q76" s="446"/>
    </row>
    <row r="77" spans="2:17" ht="15" customHeight="1" outlineLevel="1" x14ac:dyDescent="0.2">
      <c r="B77" s="445"/>
      <c r="C77" s="590"/>
      <c r="D77" s="590"/>
      <c r="E77" s="590"/>
      <c r="F77" s="590"/>
      <c r="G77" s="590"/>
      <c r="H77" s="590"/>
      <c r="I77" s="590"/>
      <c r="J77" s="590"/>
      <c r="K77" s="746" t="s">
        <v>920</v>
      </c>
      <c r="L77" s="747"/>
      <c r="M77" s="747"/>
      <c r="N77" s="748"/>
      <c r="O77" s="743">
        <v>0</v>
      </c>
      <c r="P77" s="743"/>
      <c r="Q77" s="446"/>
    </row>
    <row r="78" spans="2:17" ht="15" customHeight="1" outlineLevel="1" x14ac:dyDescent="0.2">
      <c r="B78" s="445"/>
      <c r="C78" s="573"/>
      <c r="D78" s="573"/>
      <c r="E78" s="573"/>
      <c r="F78" s="573"/>
      <c r="G78" s="573"/>
      <c r="H78" s="573"/>
      <c r="I78" s="573"/>
      <c r="J78" s="573"/>
      <c r="K78" s="746" t="s">
        <v>927</v>
      </c>
      <c r="L78" s="747"/>
      <c r="M78" s="747"/>
      <c r="N78" s="748"/>
      <c r="O78" s="743">
        <v>0</v>
      </c>
      <c r="P78" s="743"/>
      <c r="Q78" s="446"/>
    </row>
    <row r="79" spans="2:17" ht="15" customHeight="1" outlineLevel="1" x14ac:dyDescent="0.2">
      <c r="B79" s="445"/>
      <c r="C79" s="573"/>
      <c r="D79" s="573"/>
      <c r="E79" s="573"/>
      <c r="F79" s="573"/>
      <c r="G79" s="573"/>
      <c r="H79" s="573"/>
      <c r="I79" s="573"/>
      <c r="J79" s="573"/>
      <c r="K79" s="746"/>
      <c r="L79" s="747"/>
      <c r="M79" s="747"/>
      <c r="N79" s="748"/>
      <c r="O79" s="743">
        <v>0</v>
      </c>
      <c r="P79" s="743"/>
      <c r="Q79" s="446"/>
    </row>
    <row r="80" spans="2:17" ht="15" customHeight="1" outlineLevel="1" x14ac:dyDescent="0.2">
      <c r="B80" s="445"/>
      <c r="C80" s="182"/>
      <c r="D80" s="182"/>
      <c r="E80" s="182"/>
      <c r="F80" s="182"/>
      <c r="G80" s="182"/>
      <c r="H80" s="182"/>
      <c r="I80" s="182"/>
      <c r="J80" s="182"/>
      <c r="K80" s="746" t="s">
        <v>914</v>
      </c>
      <c r="L80" s="747"/>
      <c r="M80" s="747"/>
      <c r="N80" s="748"/>
      <c r="O80" s="744">
        <f>SUM(O71:P79)</f>
        <v>0</v>
      </c>
      <c r="P80" s="744"/>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3" t="s">
        <v>869</v>
      </c>
      <c r="D83" s="783"/>
      <c r="E83" s="783"/>
      <c r="F83" s="783"/>
      <c r="G83" s="783"/>
      <c r="H83" s="783"/>
      <c r="I83" s="783"/>
      <c r="J83" s="783"/>
      <c r="K83" s="783"/>
      <c r="L83" s="783"/>
      <c r="M83" s="783"/>
      <c r="N83" s="783"/>
      <c r="O83" s="783"/>
      <c r="P83" s="783"/>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2" t="s">
        <v>711</v>
      </c>
      <c r="D85" s="733"/>
      <c r="E85" s="733"/>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40" t="s">
        <v>626</v>
      </c>
      <c r="J86" s="740"/>
      <c r="K86" s="732" t="s">
        <v>764</v>
      </c>
      <c r="L86" s="733"/>
      <c r="M86" s="732" t="s">
        <v>877</v>
      </c>
      <c r="N86" s="733"/>
      <c r="O86" s="732" t="s">
        <v>775</v>
      </c>
      <c r="P86" s="733"/>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2" t="s">
        <v>868</v>
      </c>
      <c r="E88" s="733"/>
      <c r="F88" s="732" t="s">
        <v>191</v>
      </c>
      <c r="G88" s="733"/>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4" t="s">
        <v>879</v>
      </c>
      <c r="N89" s="734"/>
      <c r="O89" s="734" t="s">
        <v>867</v>
      </c>
      <c r="P89" s="734"/>
      <c r="Q89" s="446"/>
      <c r="R89" s="435"/>
    </row>
    <row r="90" spans="2:18" ht="15" hidden="1" customHeight="1" outlineLevel="2" x14ac:dyDescent="0.2">
      <c r="B90" s="445"/>
      <c r="C90" s="182"/>
      <c r="D90" s="431"/>
      <c r="E90" s="431"/>
      <c r="F90" s="431"/>
      <c r="G90" s="431"/>
      <c r="H90" s="431"/>
      <c r="I90" s="431"/>
      <c r="J90" s="431"/>
      <c r="M90" s="680">
        <v>8.48</v>
      </c>
      <c r="N90" s="608" t="s">
        <v>696</v>
      </c>
      <c r="O90" s="737">
        <v>1</v>
      </c>
      <c r="P90" s="737"/>
      <c r="Q90" s="446"/>
      <c r="R90" s="435"/>
    </row>
    <row r="91" spans="2:18" ht="15" hidden="1" customHeight="1" outlineLevel="2" x14ac:dyDescent="0.2">
      <c r="B91" s="445"/>
      <c r="C91" s="182"/>
      <c r="D91" s="735" t="s">
        <v>770</v>
      </c>
      <c r="E91" s="741"/>
      <c r="F91" s="735" t="s">
        <v>94</v>
      </c>
      <c r="G91" s="736"/>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2" t="s">
        <v>766</v>
      </c>
      <c r="J92" s="733"/>
      <c r="K92" s="734" t="s">
        <v>694</v>
      </c>
      <c r="L92" s="734"/>
      <c r="M92" s="734" t="s">
        <v>767</v>
      </c>
      <c r="N92" s="734"/>
      <c r="O92" s="734" t="s">
        <v>729</v>
      </c>
      <c r="P92" s="734"/>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2" t="s">
        <v>772</v>
      </c>
      <c r="E94" s="733"/>
      <c r="F94" s="732" t="s">
        <v>773</v>
      </c>
      <c r="G94" s="733"/>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4" t="s">
        <v>764</v>
      </c>
      <c r="J95" s="734"/>
      <c r="K95" s="734" t="s">
        <v>701</v>
      </c>
      <c r="L95" s="734"/>
      <c r="M95" s="734" t="s">
        <v>784</v>
      </c>
      <c r="N95" s="734"/>
      <c r="O95" s="734" t="s">
        <v>86</v>
      </c>
      <c r="P95" s="734"/>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2" t="str">
        <f>IF(F95&lt;5,"Leve",IF(AND(F95&gt;=5,F95&lt;10),"Normal","Pesada"))</f>
        <v>Leve</v>
      </c>
      <c r="N96" s="742"/>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5" t="s">
        <v>776</v>
      </c>
      <c r="E97" s="736"/>
      <c r="F97" s="735" t="s">
        <v>777</v>
      </c>
      <c r="G97" s="736"/>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4" t="s">
        <v>83</v>
      </c>
      <c r="J98" s="734"/>
      <c r="K98" s="734" t="s">
        <v>740</v>
      </c>
      <c r="L98" s="734"/>
      <c r="M98" s="734" t="s">
        <v>698</v>
      </c>
      <c r="N98" s="734"/>
      <c r="O98" s="734" t="s">
        <v>695</v>
      </c>
      <c r="P98" s="734"/>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2" t="s">
        <v>769</v>
      </c>
      <c r="D101" s="733"/>
      <c r="E101" s="733"/>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40" t="s">
        <v>626</v>
      </c>
      <c r="J102" s="740"/>
      <c r="K102" s="732" t="s">
        <v>764</v>
      </c>
      <c r="L102" s="733"/>
      <c r="M102" s="732" t="s">
        <v>877</v>
      </c>
      <c r="N102" s="733"/>
      <c r="O102" s="732" t="s">
        <v>775</v>
      </c>
      <c r="P102" s="733"/>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2" t="s">
        <v>868</v>
      </c>
      <c r="E104" s="733"/>
      <c r="F104" s="732" t="s">
        <v>191</v>
      </c>
      <c r="G104" s="733"/>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4" t="s">
        <v>879</v>
      </c>
      <c r="N105" s="734"/>
      <c r="O105" s="734" t="s">
        <v>867</v>
      </c>
      <c r="P105" s="734"/>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7">
        <v>1</v>
      </c>
      <c r="P106" s="737"/>
      <c r="Q106" s="446"/>
      <c r="R106" s="435"/>
    </row>
    <row r="107" spans="2:18" ht="15" hidden="1" customHeight="1" outlineLevel="2" x14ac:dyDescent="0.2">
      <c r="B107" s="445"/>
      <c r="C107" s="182"/>
      <c r="D107" s="735" t="s">
        <v>770</v>
      </c>
      <c r="E107" s="736"/>
      <c r="F107" s="735" t="s">
        <v>94</v>
      </c>
      <c r="G107" s="736"/>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2" t="s">
        <v>766</v>
      </c>
      <c r="J108" s="733"/>
      <c r="K108" s="734" t="s">
        <v>694</v>
      </c>
      <c r="L108" s="734"/>
      <c r="M108" s="734" t="s">
        <v>767</v>
      </c>
      <c r="N108" s="734"/>
      <c r="O108" s="734" t="s">
        <v>729</v>
      </c>
      <c r="P108" s="734"/>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2" t="s">
        <v>772</v>
      </c>
      <c r="E110" s="733"/>
      <c r="F110" s="732" t="s">
        <v>773</v>
      </c>
      <c r="G110" s="733"/>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4" t="s">
        <v>764</v>
      </c>
      <c r="J111" s="734"/>
      <c r="K111" s="734" t="s">
        <v>701</v>
      </c>
      <c r="L111" s="734"/>
      <c r="M111" s="734" t="s">
        <v>784</v>
      </c>
      <c r="N111" s="734"/>
      <c r="O111" s="734" t="s">
        <v>86</v>
      </c>
      <c r="P111" s="734"/>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2" t="str">
        <f>IF(F111&lt;5,"Leve",IF(AND(F111&gt;=5,F111&lt;10),"Normal","Pesada"))</f>
        <v>Leve</v>
      </c>
      <c r="N112" s="742"/>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5" t="s">
        <v>776</v>
      </c>
      <c r="E113" s="736"/>
      <c r="F113" s="735" t="s">
        <v>777</v>
      </c>
      <c r="G113" s="736"/>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4" t="s">
        <v>83</v>
      </c>
      <c r="J114" s="734"/>
      <c r="K114" s="734" t="s">
        <v>740</v>
      </c>
      <c r="L114" s="734"/>
      <c r="M114" s="734" t="s">
        <v>698</v>
      </c>
      <c r="N114" s="734"/>
      <c r="O114" s="734" t="s">
        <v>695</v>
      </c>
      <c r="P114" s="734"/>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2" t="s">
        <v>782</v>
      </c>
      <c r="D117" s="733"/>
      <c r="E117" s="733"/>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40" t="s">
        <v>626</v>
      </c>
      <c r="J118" s="740"/>
      <c r="K118" s="732" t="s">
        <v>764</v>
      </c>
      <c r="L118" s="733"/>
      <c r="M118" s="732" t="s">
        <v>877</v>
      </c>
      <c r="N118" s="733"/>
      <c r="O118" s="732" t="s">
        <v>775</v>
      </c>
      <c r="P118" s="733"/>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2" t="s">
        <v>868</v>
      </c>
      <c r="E120" s="733"/>
      <c r="F120" s="732" t="s">
        <v>191</v>
      </c>
      <c r="G120" s="733"/>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4" t="s">
        <v>879</v>
      </c>
      <c r="N121" s="734"/>
      <c r="O121" s="734" t="s">
        <v>867</v>
      </c>
      <c r="P121" s="734"/>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7">
        <v>1</v>
      </c>
      <c r="P122" s="737"/>
      <c r="Q122" s="446"/>
      <c r="R122" s="435"/>
    </row>
    <row r="123" spans="2:18" ht="15" hidden="1" customHeight="1" outlineLevel="2" x14ac:dyDescent="0.2">
      <c r="B123" s="445"/>
      <c r="C123" s="182"/>
      <c r="D123" s="735" t="s">
        <v>770</v>
      </c>
      <c r="E123" s="736"/>
      <c r="F123" s="735" t="s">
        <v>94</v>
      </c>
      <c r="G123" s="736"/>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2" t="s">
        <v>766</v>
      </c>
      <c r="J124" s="733"/>
      <c r="K124" s="734" t="s">
        <v>694</v>
      </c>
      <c r="L124" s="734"/>
      <c r="M124" s="734" t="s">
        <v>767</v>
      </c>
      <c r="N124" s="734"/>
      <c r="O124" s="734" t="s">
        <v>729</v>
      </c>
      <c r="P124" s="734"/>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2" t="s">
        <v>772</v>
      </c>
      <c r="E126" s="733"/>
      <c r="F126" s="732" t="s">
        <v>773</v>
      </c>
      <c r="G126" s="733"/>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4" t="s">
        <v>764</v>
      </c>
      <c r="J127" s="734"/>
      <c r="K127" s="734" t="s">
        <v>701</v>
      </c>
      <c r="L127" s="734"/>
      <c r="M127" s="734" t="s">
        <v>784</v>
      </c>
      <c r="N127" s="734"/>
      <c r="O127" s="734" t="s">
        <v>86</v>
      </c>
      <c r="P127" s="734"/>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2" t="str">
        <f>IF(F127&lt;5,"Leve",IF(AND(F127&gt;=5,F127&lt;10),"Normal","Pesada"))</f>
        <v>Leve</v>
      </c>
      <c r="N128" s="742"/>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5" t="s">
        <v>776</v>
      </c>
      <c r="E129" s="736"/>
      <c r="F129" s="735" t="s">
        <v>777</v>
      </c>
      <c r="G129" s="736"/>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4" t="s">
        <v>83</v>
      </c>
      <c r="J130" s="734"/>
      <c r="K130" s="734" t="s">
        <v>740</v>
      </c>
      <c r="L130" s="734"/>
      <c r="M130" s="734" t="s">
        <v>698</v>
      </c>
      <c r="N130" s="734"/>
      <c r="O130" s="734" t="s">
        <v>695</v>
      </c>
      <c r="P130" s="734"/>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2" t="s">
        <v>783</v>
      </c>
      <c r="D133" s="733"/>
      <c r="E133" s="733"/>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40" t="s">
        <v>626</v>
      </c>
      <c r="J134" s="740"/>
      <c r="K134" s="732" t="s">
        <v>764</v>
      </c>
      <c r="L134" s="733"/>
      <c r="M134" s="732" t="s">
        <v>877</v>
      </c>
      <c r="N134" s="733"/>
      <c r="O134" s="732" t="s">
        <v>775</v>
      </c>
      <c r="P134" s="733"/>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2" t="s">
        <v>868</v>
      </c>
      <c r="E136" s="733"/>
      <c r="F136" s="732" t="s">
        <v>191</v>
      </c>
      <c r="G136" s="733"/>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4" t="s">
        <v>879</v>
      </c>
      <c r="N137" s="734"/>
      <c r="O137" s="734" t="s">
        <v>867</v>
      </c>
      <c r="P137" s="734"/>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7">
        <v>1</v>
      </c>
      <c r="P138" s="737"/>
      <c r="Q138" s="446"/>
      <c r="R138" s="435"/>
    </row>
    <row r="139" spans="2:18" ht="15" hidden="1" customHeight="1" outlineLevel="2" x14ac:dyDescent="0.2">
      <c r="B139" s="445"/>
      <c r="C139" s="182"/>
      <c r="D139" s="735" t="s">
        <v>770</v>
      </c>
      <c r="E139" s="736"/>
      <c r="F139" s="735" t="s">
        <v>94</v>
      </c>
      <c r="G139" s="736"/>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2" t="s">
        <v>766</v>
      </c>
      <c r="J140" s="733"/>
      <c r="K140" s="734" t="s">
        <v>694</v>
      </c>
      <c r="L140" s="734"/>
      <c r="M140" s="734" t="s">
        <v>767</v>
      </c>
      <c r="N140" s="734"/>
      <c r="O140" s="734" t="s">
        <v>729</v>
      </c>
      <c r="P140" s="734"/>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2" t="s">
        <v>772</v>
      </c>
      <c r="E142" s="733"/>
      <c r="F142" s="732" t="s">
        <v>773</v>
      </c>
      <c r="G142" s="733"/>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4" t="s">
        <v>764</v>
      </c>
      <c r="J143" s="734"/>
      <c r="K143" s="734" t="s">
        <v>701</v>
      </c>
      <c r="L143" s="734"/>
      <c r="M143" s="734" t="s">
        <v>784</v>
      </c>
      <c r="N143" s="734"/>
      <c r="O143" s="734" t="s">
        <v>86</v>
      </c>
      <c r="P143" s="734"/>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2" t="str">
        <f>IF(F143&lt;5,"Leve",IF(AND(F143&gt;=5,F143&lt;10),"Normal","Pesada"))</f>
        <v>Leve</v>
      </c>
      <c r="N144" s="742"/>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5" t="s">
        <v>776</v>
      </c>
      <c r="E145" s="736"/>
      <c r="F145" s="735" t="s">
        <v>777</v>
      </c>
      <c r="G145" s="736"/>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4" t="s">
        <v>83</v>
      </c>
      <c r="J146" s="734"/>
      <c r="K146" s="734" t="s">
        <v>740</v>
      </c>
      <c r="L146" s="734"/>
      <c r="M146" s="734" t="s">
        <v>698</v>
      </c>
      <c r="N146" s="734"/>
      <c r="O146" s="734" t="s">
        <v>695</v>
      </c>
      <c r="P146" s="734"/>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6" t="s">
        <v>671</v>
      </c>
      <c r="C163" s="727"/>
      <c r="D163" s="729" t="s">
        <v>2</v>
      </c>
      <c r="E163" s="729"/>
      <c r="F163" s="729"/>
      <c r="G163" s="729"/>
      <c r="H163" s="729"/>
      <c r="I163" s="729"/>
      <c r="J163" s="729"/>
      <c r="K163" s="729"/>
      <c r="L163" s="729"/>
      <c r="M163" s="729" t="s">
        <v>672</v>
      </c>
      <c r="N163" s="729"/>
      <c r="O163" s="729"/>
      <c r="P163" s="726" t="s">
        <v>673</v>
      </c>
      <c r="Q163" s="727"/>
    </row>
    <row r="164" spans="2:17" x14ac:dyDescent="0.2">
      <c r="B164" s="726" t="s">
        <v>677</v>
      </c>
      <c r="C164" s="727"/>
      <c r="D164" s="728" t="s">
        <v>790</v>
      </c>
      <c r="E164" s="728"/>
      <c r="F164" s="728"/>
      <c r="G164" s="728"/>
      <c r="H164" s="728"/>
      <c r="I164" s="728"/>
      <c r="J164" s="728"/>
      <c r="K164" s="728"/>
      <c r="L164" s="728"/>
      <c r="M164" s="729" t="s">
        <v>678</v>
      </c>
      <c r="N164" s="729"/>
      <c r="O164" s="729"/>
      <c r="P164" s="730">
        <v>44459</v>
      </c>
      <c r="Q164" s="731"/>
    </row>
    <row r="165" spans="2:17" x14ac:dyDescent="0.2">
      <c r="B165" s="726" t="s">
        <v>858</v>
      </c>
      <c r="C165" s="727"/>
      <c r="D165" s="728" t="s">
        <v>859</v>
      </c>
      <c r="E165" s="728"/>
      <c r="F165" s="728"/>
      <c r="G165" s="728"/>
      <c r="H165" s="728"/>
      <c r="I165" s="728"/>
      <c r="J165" s="728"/>
      <c r="K165" s="728"/>
      <c r="L165" s="728"/>
      <c r="M165" s="729" t="s">
        <v>678</v>
      </c>
      <c r="N165" s="729"/>
      <c r="O165" s="729"/>
      <c r="P165" s="730">
        <v>44476</v>
      </c>
      <c r="Q165" s="731"/>
    </row>
    <row r="166" spans="2:17" x14ac:dyDescent="0.2">
      <c r="B166" s="726" t="s">
        <v>860</v>
      </c>
      <c r="C166" s="727"/>
      <c r="D166" s="728" t="s">
        <v>861</v>
      </c>
      <c r="E166" s="728"/>
      <c r="F166" s="728"/>
      <c r="G166" s="728"/>
      <c r="H166" s="728"/>
      <c r="I166" s="728"/>
      <c r="J166" s="728"/>
      <c r="K166" s="728"/>
      <c r="L166" s="728"/>
      <c r="M166" s="729" t="s">
        <v>678</v>
      </c>
      <c r="N166" s="729"/>
      <c r="O166" s="729"/>
      <c r="P166" s="730">
        <v>44482</v>
      </c>
      <c r="Q166" s="731"/>
    </row>
    <row r="167" spans="2:17" x14ac:dyDescent="0.2">
      <c r="B167" s="726" t="s">
        <v>862</v>
      </c>
      <c r="C167" s="727"/>
      <c r="D167" s="728" t="s">
        <v>863</v>
      </c>
      <c r="E167" s="728"/>
      <c r="F167" s="728"/>
      <c r="G167" s="728"/>
      <c r="H167" s="728"/>
      <c r="I167" s="728"/>
      <c r="J167" s="728"/>
      <c r="K167" s="728"/>
      <c r="L167" s="728"/>
      <c r="M167" s="729" t="s">
        <v>678</v>
      </c>
      <c r="N167" s="729"/>
      <c r="O167" s="729"/>
      <c r="P167" s="730">
        <v>44489</v>
      </c>
      <c r="Q167" s="731"/>
    </row>
    <row r="168" spans="2:17" x14ac:dyDescent="0.2">
      <c r="B168" s="726" t="s">
        <v>864</v>
      </c>
      <c r="C168" s="727"/>
      <c r="D168" s="728" t="s">
        <v>865</v>
      </c>
      <c r="E168" s="728"/>
      <c r="F168" s="728"/>
      <c r="G168" s="728"/>
      <c r="H168" s="728"/>
      <c r="I168" s="728"/>
      <c r="J168" s="728"/>
      <c r="K168" s="728"/>
      <c r="L168" s="728"/>
      <c r="M168" s="729" t="s">
        <v>678</v>
      </c>
      <c r="N168" s="729"/>
      <c r="O168" s="729"/>
      <c r="P168" s="730">
        <v>44491</v>
      </c>
      <c r="Q168" s="731"/>
    </row>
    <row r="169" spans="2:17" x14ac:dyDescent="0.2">
      <c r="B169" s="726" t="s">
        <v>866</v>
      </c>
      <c r="C169" s="727"/>
      <c r="D169" s="728" t="s">
        <v>878</v>
      </c>
      <c r="E169" s="728"/>
      <c r="F169" s="728"/>
      <c r="G169" s="728"/>
      <c r="H169" s="728"/>
      <c r="I169" s="728"/>
      <c r="J169" s="728"/>
      <c r="K169" s="728"/>
      <c r="L169" s="728"/>
      <c r="M169" s="729" t="s">
        <v>678</v>
      </c>
      <c r="N169" s="729"/>
      <c r="O169" s="729"/>
      <c r="P169" s="730">
        <v>44496</v>
      </c>
      <c r="Q169" s="731"/>
    </row>
    <row r="170" spans="2:17" x14ac:dyDescent="0.2">
      <c r="B170" s="726" t="s">
        <v>900</v>
      </c>
      <c r="C170" s="727"/>
      <c r="D170" s="728" t="s">
        <v>901</v>
      </c>
      <c r="E170" s="728"/>
      <c r="F170" s="728"/>
      <c r="G170" s="728"/>
      <c r="H170" s="728"/>
      <c r="I170" s="728"/>
      <c r="J170" s="728"/>
      <c r="K170" s="728"/>
      <c r="L170" s="728"/>
      <c r="M170" s="729" t="s">
        <v>678</v>
      </c>
      <c r="N170" s="729"/>
      <c r="O170" s="729"/>
      <c r="P170" s="730">
        <v>44524</v>
      </c>
      <c r="Q170" s="731"/>
    </row>
    <row r="171" spans="2:17" x14ac:dyDescent="0.2">
      <c r="B171" s="726" t="s">
        <v>909</v>
      </c>
      <c r="C171" s="727"/>
      <c r="D171" s="728" t="s">
        <v>910</v>
      </c>
      <c r="E171" s="728"/>
      <c r="F171" s="728"/>
      <c r="G171" s="728"/>
      <c r="H171" s="728"/>
      <c r="I171" s="728"/>
      <c r="J171" s="728"/>
      <c r="K171" s="728"/>
      <c r="L171" s="728"/>
      <c r="M171" s="729" t="s">
        <v>678</v>
      </c>
      <c r="N171" s="729"/>
      <c r="O171" s="729"/>
      <c r="P171" s="730">
        <v>44526</v>
      </c>
      <c r="Q171" s="731"/>
    </row>
    <row r="172" spans="2:17" x14ac:dyDescent="0.2">
      <c r="B172" s="726" t="s">
        <v>922</v>
      </c>
      <c r="C172" s="727"/>
      <c r="D172" s="728" t="s">
        <v>929</v>
      </c>
      <c r="E172" s="728"/>
      <c r="F172" s="728"/>
      <c r="G172" s="728"/>
      <c r="H172" s="728"/>
      <c r="I172" s="728"/>
      <c r="J172" s="728"/>
      <c r="K172" s="728"/>
      <c r="L172" s="728"/>
      <c r="M172" s="729" t="s">
        <v>923</v>
      </c>
      <c r="N172" s="729"/>
      <c r="O172" s="729"/>
      <c r="P172" s="730">
        <v>44536</v>
      </c>
      <c r="Q172" s="731"/>
    </row>
    <row r="173" spans="2:17" x14ac:dyDescent="0.2">
      <c r="B173" s="726" t="s">
        <v>930</v>
      </c>
      <c r="C173" s="727"/>
      <c r="D173" s="728" t="s">
        <v>933</v>
      </c>
      <c r="E173" s="728"/>
      <c r="F173" s="728"/>
      <c r="G173" s="728"/>
      <c r="H173" s="728"/>
      <c r="I173" s="728"/>
      <c r="J173" s="728"/>
      <c r="K173" s="728"/>
      <c r="L173" s="728"/>
      <c r="M173" s="729" t="s">
        <v>678</v>
      </c>
      <c r="N173" s="729"/>
      <c r="O173" s="729"/>
      <c r="P173" s="730">
        <v>44574</v>
      </c>
      <c r="Q173" s="731"/>
    </row>
    <row r="174" spans="2:17" x14ac:dyDescent="0.2">
      <c r="B174" s="726"/>
      <c r="C174" s="727"/>
      <c r="D174" s="728"/>
      <c r="E174" s="728"/>
      <c r="F174" s="728"/>
      <c r="G174" s="728"/>
      <c r="H174" s="728"/>
      <c r="I174" s="728"/>
      <c r="J174" s="728"/>
      <c r="K174" s="728"/>
      <c r="L174" s="728"/>
      <c r="M174" s="729"/>
      <c r="N174" s="729"/>
      <c r="O174" s="729"/>
      <c r="P174" s="730"/>
      <c r="Q174" s="731"/>
    </row>
    <row r="175" spans="2:17" x14ac:dyDescent="0.2">
      <c r="B175" s="726"/>
      <c r="C175" s="727"/>
      <c r="D175" s="728"/>
      <c r="E175" s="728"/>
      <c r="F175" s="728"/>
      <c r="G175" s="728"/>
      <c r="H175" s="728"/>
      <c r="I175" s="728"/>
      <c r="J175" s="728"/>
      <c r="K175" s="728"/>
      <c r="L175" s="728"/>
      <c r="M175" s="729"/>
      <c r="N175" s="729"/>
      <c r="O175" s="729"/>
      <c r="P175" s="730"/>
      <c r="Q175" s="731"/>
    </row>
    <row r="176" spans="2:17" x14ac:dyDescent="0.2">
      <c r="B176" s="726"/>
      <c r="C176" s="727"/>
      <c r="D176" s="728"/>
      <c r="E176" s="728"/>
      <c r="F176" s="728"/>
      <c r="G176" s="728"/>
      <c r="H176" s="728"/>
      <c r="I176" s="728"/>
      <c r="J176" s="728"/>
      <c r="K176" s="728"/>
      <c r="L176" s="728"/>
      <c r="M176" s="729"/>
      <c r="N176" s="729"/>
      <c r="O176" s="729"/>
      <c r="P176" s="730"/>
      <c r="Q176" s="731"/>
    </row>
    <row r="177" spans="2:17" x14ac:dyDescent="0.2">
      <c r="B177" s="726"/>
      <c r="C177" s="727"/>
      <c r="D177" s="728"/>
      <c r="E177" s="728"/>
      <c r="F177" s="728"/>
      <c r="G177" s="728"/>
      <c r="H177" s="728"/>
      <c r="I177" s="728"/>
      <c r="J177" s="728"/>
      <c r="K177" s="728"/>
      <c r="L177" s="728"/>
      <c r="M177" s="729"/>
      <c r="N177" s="729"/>
      <c r="O177" s="729"/>
      <c r="P177" s="730"/>
      <c r="Q177" s="731"/>
    </row>
    <row r="178" spans="2:17" x14ac:dyDescent="0.2">
      <c r="B178" s="726"/>
      <c r="C178" s="727"/>
      <c r="D178" s="728"/>
      <c r="E178" s="728"/>
      <c r="F178" s="728"/>
      <c r="G178" s="728"/>
      <c r="H178" s="728"/>
      <c r="I178" s="728"/>
      <c r="J178" s="728"/>
      <c r="K178" s="728"/>
      <c r="L178" s="728"/>
      <c r="M178" s="729"/>
      <c r="N178" s="729"/>
      <c r="O178" s="729"/>
      <c r="P178" s="730"/>
      <c r="Q178" s="731"/>
    </row>
    <row r="179" spans="2:17" x14ac:dyDescent="0.2">
      <c r="B179" s="726"/>
      <c r="C179" s="727"/>
      <c r="D179" s="728"/>
      <c r="E179" s="728"/>
      <c r="F179" s="728"/>
      <c r="G179" s="728"/>
      <c r="H179" s="728"/>
      <c r="I179" s="728"/>
      <c r="J179" s="728"/>
      <c r="K179" s="728"/>
      <c r="L179" s="728"/>
      <c r="M179" s="729"/>
      <c r="N179" s="729"/>
      <c r="O179" s="729"/>
      <c r="P179" s="730"/>
      <c r="Q179" s="731"/>
    </row>
    <row r="180" spans="2:17" x14ac:dyDescent="0.2">
      <c r="B180" s="726"/>
      <c r="C180" s="727"/>
      <c r="D180" s="728"/>
      <c r="E180" s="728"/>
      <c r="F180" s="728"/>
      <c r="G180" s="728"/>
      <c r="H180" s="728"/>
      <c r="I180" s="728"/>
      <c r="J180" s="728"/>
      <c r="K180" s="728"/>
      <c r="L180" s="728"/>
      <c r="M180" s="729"/>
      <c r="N180" s="729"/>
      <c r="O180" s="729"/>
      <c r="P180" s="730"/>
      <c r="Q180" s="731"/>
    </row>
    <row r="181" spans="2:17" x14ac:dyDescent="0.2">
      <c r="B181" s="726"/>
      <c r="C181" s="727"/>
      <c r="D181" s="728"/>
      <c r="E181" s="728"/>
      <c r="F181" s="728"/>
      <c r="G181" s="728"/>
      <c r="H181" s="728"/>
      <c r="I181" s="728"/>
      <c r="J181" s="728"/>
      <c r="K181" s="728"/>
      <c r="L181" s="728"/>
      <c r="M181" s="729"/>
      <c r="N181" s="729"/>
      <c r="O181" s="729"/>
      <c r="P181" s="730"/>
      <c r="Q181" s="731"/>
    </row>
    <row r="182" spans="2:17" x14ac:dyDescent="0.2">
      <c r="B182" s="726"/>
      <c r="C182" s="727"/>
      <c r="D182" s="728"/>
      <c r="E182" s="728"/>
      <c r="F182" s="728"/>
      <c r="G182" s="728"/>
      <c r="H182" s="728"/>
      <c r="I182" s="728"/>
      <c r="J182" s="728"/>
      <c r="K182" s="728"/>
      <c r="L182" s="728"/>
      <c r="M182" s="729"/>
      <c r="N182" s="729"/>
      <c r="O182" s="729"/>
      <c r="P182" s="730"/>
      <c r="Q182" s="731"/>
    </row>
    <row r="183" spans="2:17" x14ac:dyDescent="0.2">
      <c r="B183" s="726"/>
      <c r="C183" s="727"/>
      <c r="D183" s="728"/>
      <c r="E183" s="728"/>
      <c r="F183" s="728"/>
      <c r="G183" s="728"/>
      <c r="H183" s="728"/>
      <c r="I183" s="728"/>
      <c r="J183" s="728"/>
      <c r="K183" s="728"/>
      <c r="L183" s="728"/>
      <c r="M183" s="729"/>
      <c r="N183" s="729"/>
      <c r="O183" s="729"/>
      <c r="P183" s="730"/>
      <c r="Q183" s="731"/>
    </row>
    <row r="184" spans="2:17" x14ac:dyDescent="0.2">
      <c r="B184" s="726"/>
      <c r="C184" s="727"/>
      <c r="D184" s="728"/>
      <c r="E184" s="728"/>
      <c r="F184" s="728"/>
      <c r="G184" s="728"/>
      <c r="H184" s="728"/>
      <c r="I184" s="728"/>
      <c r="J184" s="728"/>
      <c r="K184" s="728"/>
      <c r="L184" s="728"/>
      <c r="M184" s="729"/>
      <c r="N184" s="729"/>
      <c r="O184" s="729"/>
      <c r="P184" s="730"/>
      <c r="Q184" s="731"/>
    </row>
    <row r="185" spans="2:17" x14ac:dyDescent="0.2">
      <c r="B185" s="726"/>
      <c r="C185" s="727"/>
      <c r="D185" s="728"/>
      <c r="E185" s="728"/>
      <c r="F185" s="728"/>
      <c r="G185" s="728"/>
      <c r="H185" s="728"/>
      <c r="I185" s="728"/>
      <c r="J185" s="728"/>
      <c r="K185" s="728"/>
      <c r="L185" s="728"/>
      <c r="M185" s="729"/>
      <c r="N185" s="729"/>
      <c r="O185" s="729"/>
      <c r="P185" s="730"/>
      <c r="Q185" s="731"/>
    </row>
    <row r="186" spans="2:17" x14ac:dyDescent="0.2">
      <c r="B186" s="726"/>
      <c r="C186" s="727"/>
      <c r="D186" s="728"/>
      <c r="E186" s="728"/>
      <c r="F186" s="728"/>
      <c r="G186" s="728"/>
      <c r="H186" s="728"/>
      <c r="I186" s="728"/>
      <c r="J186" s="728"/>
      <c r="K186" s="728"/>
      <c r="L186" s="728"/>
      <c r="M186" s="729"/>
      <c r="N186" s="729"/>
      <c r="O186" s="729"/>
      <c r="P186" s="730"/>
      <c r="Q186" s="731"/>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6" t="s">
        <v>0</v>
      </c>
      <c r="C1" s="789"/>
      <c r="D1" s="789"/>
      <c r="E1" s="789"/>
      <c r="F1" s="789"/>
      <c r="G1" s="789"/>
      <c r="H1" s="789"/>
      <c r="I1" s="789"/>
      <c r="J1" s="789"/>
      <c r="K1" s="789"/>
      <c r="L1" s="789"/>
      <c r="M1" s="789"/>
      <c r="N1" s="789"/>
      <c r="O1" s="789"/>
      <c r="P1" s="789"/>
      <c r="Q1" s="807"/>
      <c r="R1" s="788" t="s">
        <v>61</v>
      </c>
      <c r="S1" s="789"/>
      <c r="T1" s="789"/>
      <c r="U1" s="789"/>
      <c r="V1" s="789"/>
      <c r="W1" s="789"/>
      <c r="X1" s="789"/>
      <c r="Y1" s="789"/>
      <c r="Z1" s="789"/>
      <c r="AA1" s="789"/>
      <c r="AB1" s="789"/>
      <c r="AC1" s="789"/>
      <c r="AD1" s="789"/>
      <c r="AE1" s="789"/>
      <c r="AF1" s="789"/>
      <c r="AG1" s="789"/>
      <c r="AH1" s="789"/>
      <c r="AI1" s="790"/>
      <c r="AJ1" s="794" t="s">
        <v>90</v>
      </c>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R1" s="793" t="s">
        <v>89</v>
      </c>
      <c r="BS1" s="793"/>
      <c r="BT1" s="793"/>
      <c r="BU1" s="793"/>
      <c r="BV1" s="793"/>
      <c r="BW1" s="793"/>
      <c r="BX1" s="793"/>
      <c r="BY1" s="793"/>
      <c r="BZ1" s="793"/>
      <c r="CA1" s="793"/>
      <c r="CB1" s="793"/>
      <c r="CC1" s="793"/>
      <c r="CD1" s="793"/>
      <c r="CE1" s="793"/>
      <c r="CF1" s="793"/>
      <c r="CG1" s="793"/>
      <c r="CH1" s="793"/>
      <c r="CI1" s="793"/>
      <c r="CJ1" s="793"/>
      <c r="CK1" s="793"/>
      <c r="CL1" s="793"/>
      <c r="CM1" s="793"/>
      <c r="CN1" s="793"/>
      <c r="CO1" s="793"/>
      <c r="CP1" s="793"/>
      <c r="CQ1" s="793"/>
      <c r="CR1" s="793"/>
      <c r="CS1" s="793"/>
      <c r="CT1" s="793"/>
      <c r="CU1" s="793"/>
      <c r="CV1" s="793"/>
      <c r="CW1" s="793"/>
      <c r="CY1" s="793" t="s">
        <v>116</v>
      </c>
      <c r="CZ1" s="793"/>
      <c r="DA1" s="793"/>
      <c r="DB1" s="61"/>
      <c r="DC1" s="61"/>
      <c r="DD1" s="61"/>
      <c r="DE1" s="61"/>
      <c r="DF1" s="61"/>
      <c r="DG1" s="36"/>
    </row>
    <row r="2" spans="1:111" s="420" customFormat="1" ht="18" customHeight="1" thickTop="1" thickBot="1" x14ac:dyDescent="0.25">
      <c r="A2" s="66"/>
      <c r="B2" s="808" t="s">
        <v>1</v>
      </c>
      <c r="C2" s="786" t="s">
        <v>2</v>
      </c>
      <c r="D2" s="803" t="s">
        <v>3</v>
      </c>
      <c r="E2" s="786" t="s">
        <v>124</v>
      </c>
      <c r="F2" s="786" t="s">
        <v>616</v>
      </c>
      <c r="G2" s="786" t="s">
        <v>209</v>
      </c>
      <c r="H2" s="786" t="s">
        <v>617</v>
      </c>
      <c r="I2" s="786" t="s">
        <v>618</v>
      </c>
      <c r="J2" s="786" t="s">
        <v>156</v>
      </c>
      <c r="K2" s="803" t="s">
        <v>206</v>
      </c>
      <c r="L2" s="786" t="s">
        <v>619</v>
      </c>
      <c r="M2" s="786" t="s">
        <v>620</v>
      </c>
      <c r="N2" s="786" t="s">
        <v>621</v>
      </c>
      <c r="O2" s="786" t="s">
        <v>623</v>
      </c>
      <c r="P2" s="786" t="s">
        <v>624</v>
      </c>
      <c r="Q2" s="791" t="s">
        <v>622</v>
      </c>
      <c r="R2" s="805" t="s">
        <v>71</v>
      </c>
      <c r="S2" s="786" t="s">
        <v>625</v>
      </c>
      <c r="T2" s="786" t="s">
        <v>626</v>
      </c>
      <c r="U2" s="786"/>
      <c r="V2" s="786" t="s">
        <v>627</v>
      </c>
      <c r="W2" s="786" t="s">
        <v>340</v>
      </c>
      <c r="X2" s="786" t="s">
        <v>628</v>
      </c>
      <c r="Y2" s="786" t="s">
        <v>629</v>
      </c>
      <c r="Z2" s="786" t="s">
        <v>630</v>
      </c>
      <c r="AA2" s="786" t="s">
        <v>631</v>
      </c>
      <c r="AB2" s="786" t="s">
        <v>632</v>
      </c>
      <c r="AC2" s="786" t="s">
        <v>633</v>
      </c>
      <c r="AD2" s="786" t="s">
        <v>634</v>
      </c>
      <c r="AE2" s="786" t="s">
        <v>114</v>
      </c>
      <c r="AF2" s="786" t="s">
        <v>635</v>
      </c>
      <c r="AG2" s="786" t="s">
        <v>636</v>
      </c>
      <c r="AH2" s="786" t="s">
        <v>637</v>
      </c>
      <c r="AI2" s="791" t="s">
        <v>638</v>
      </c>
      <c r="AJ2" s="796" t="s">
        <v>90</v>
      </c>
      <c r="AK2" s="786" t="s">
        <v>71</v>
      </c>
      <c r="AL2" s="786" t="s">
        <v>100</v>
      </c>
      <c r="AM2" s="786" t="s">
        <v>639</v>
      </c>
      <c r="AN2" s="786" t="s">
        <v>640</v>
      </c>
      <c r="AO2" s="786" t="s">
        <v>641</v>
      </c>
      <c r="AP2" s="786" t="s">
        <v>179</v>
      </c>
      <c r="AQ2" s="786" t="s">
        <v>642</v>
      </c>
      <c r="AR2" s="786" t="s">
        <v>643</v>
      </c>
      <c r="AS2" s="786" t="s">
        <v>644</v>
      </c>
      <c r="AT2" s="786" t="s">
        <v>625</v>
      </c>
      <c r="AU2" s="786" t="s">
        <v>626</v>
      </c>
      <c r="AV2" s="786"/>
      <c r="AW2" s="786" t="s">
        <v>627</v>
      </c>
      <c r="AX2" s="786" t="s">
        <v>645</v>
      </c>
      <c r="AY2" s="786" t="s">
        <v>646</v>
      </c>
      <c r="AZ2" s="786" t="s">
        <v>628</v>
      </c>
      <c r="BA2" s="786" t="s">
        <v>647</v>
      </c>
      <c r="BB2" s="786" t="s">
        <v>629</v>
      </c>
      <c r="BC2" s="786" t="s">
        <v>630</v>
      </c>
      <c r="BD2" s="786" t="s">
        <v>631</v>
      </c>
      <c r="BE2" s="786" t="s">
        <v>632</v>
      </c>
      <c r="BF2" s="786" t="s">
        <v>633</v>
      </c>
      <c r="BG2" s="786" t="s">
        <v>634</v>
      </c>
      <c r="BH2" s="786" t="s">
        <v>114</v>
      </c>
      <c r="BI2" s="786" t="s">
        <v>635</v>
      </c>
      <c r="BJ2" s="786" t="s">
        <v>636</v>
      </c>
      <c r="BK2" s="786" t="s">
        <v>648</v>
      </c>
      <c r="BL2" s="786" t="s">
        <v>649</v>
      </c>
      <c r="BM2" s="786" t="s">
        <v>650</v>
      </c>
      <c r="BN2" s="786" t="s">
        <v>651</v>
      </c>
      <c r="BO2" s="786" t="s">
        <v>652</v>
      </c>
      <c r="BP2" s="786" t="s">
        <v>653</v>
      </c>
      <c r="BR2" s="793" t="s">
        <v>61</v>
      </c>
      <c r="BS2" s="793"/>
      <c r="BT2" s="793"/>
      <c r="BU2" s="793"/>
      <c r="BV2" s="793" t="s">
        <v>173</v>
      </c>
      <c r="BW2" s="793"/>
      <c r="BX2" s="793"/>
      <c r="BY2" s="793"/>
      <c r="BZ2" s="793"/>
      <c r="CA2" s="793" t="s">
        <v>178</v>
      </c>
      <c r="CB2" s="793"/>
      <c r="CC2" s="793"/>
      <c r="CD2" s="793"/>
      <c r="CE2" s="793"/>
      <c r="CF2" s="793"/>
      <c r="CG2" s="793" t="s">
        <v>596</v>
      </c>
      <c r="CH2" s="793"/>
      <c r="CI2" s="793"/>
      <c r="CJ2" s="793"/>
      <c r="CK2" s="793"/>
      <c r="CL2" s="793" t="s">
        <v>174</v>
      </c>
      <c r="CM2" s="793"/>
      <c r="CN2" s="793"/>
      <c r="CO2" s="793"/>
      <c r="CP2" s="793" t="s">
        <v>597</v>
      </c>
      <c r="CQ2" s="793"/>
      <c r="CR2" s="793"/>
      <c r="CS2" s="793"/>
      <c r="CT2" s="793" t="s">
        <v>92</v>
      </c>
      <c r="CU2" s="793"/>
      <c r="CV2" s="793"/>
      <c r="CW2" s="793"/>
      <c r="CY2" s="793" t="s">
        <v>118</v>
      </c>
      <c r="CZ2" s="793"/>
      <c r="DA2" s="793"/>
      <c r="DB2" s="399"/>
      <c r="DC2" s="400"/>
      <c r="DD2" s="401"/>
      <c r="DE2" s="402"/>
      <c r="DF2" s="402"/>
      <c r="DG2" s="399"/>
    </row>
    <row r="3" spans="1:111" s="422" customFormat="1" ht="19.5" customHeight="1" x14ac:dyDescent="0.2">
      <c r="A3" s="66"/>
      <c r="B3" s="809"/>
      <c r="C3" s="787"/>
      <c r="D3" s="804"/>
      <c r="E3" s="787"/>
      <c r="F3" s="787"/>
      <c r="G3" s="787"/>
      <c r="H3" s="787"/>
      <c r="I3" s="787"/>
      <c r="J3" s="787"/>
      <c r="K3" s="804"/>
      <c r="L3" s="787"/>
      <c r="M3" s="787"/>
      <c r="N3" s="787"/>
      <c r="O3" s="787"/>
      <c r="P3" s="787"/>
      <c r="Q3" s="792"/>
      <c r="R3" s="797"/>
      <c r="S3" s="787"/>
      <c r="T3" s="421" t="s">
        <v>65</v>
      </c>
      <c r="U3" s="421" t="s">
        <v>85</v>
      </c>
      <c r="V3" s="787"/>
      <c r="W3" s="787"/>
      <c r="X3" s="787"/>
      <c r="Y3" s="787"/>
      <c r="Z3" s="787"/>
      <c r="AA3" s="787"/>
      <c r="AB3" s="787"/>
      <c r="AC3" s="787"/>
      <c r="AD3" s="787"/>
      <c r="AE3" s="787"/>
      <c r="AF3" s="787"/>
      <c r="AG3" s="787"/>
      <c r="AH3" s="787"/>
      <c r="AI3" s="792"/>
      <c r="AJ3" s="797"/>
      <c r="AK3" s="787"/>
      <c r="AL3" s="787"/>
      <c r="AM3" s="787"/>
      <c r="AN3" s="787"/>
      <c r="AO3" s="787"/>
      <c r="AP3" s="787"/>
      <c r="AQ3" s="787"/>
      <c r="AR3" s="787"/>
      <c r="AS3" s="787"/>
      <c r="AT3" s="787"/>
      <c r="AU3" s="421" t="s">
        <v>102</v>
      </c>
      <c r="AV3" s="421" t="s">
        <v>66</v>
      </c>
      <c r="AW3" s="787"/>
      <c r="AX3" s="787"/>
      <c r="AY3" s="787"/>
      <c r="AZ3" s="787"/>
      <c r="BA3" s="787"/>
      <c r="BB3" s="787"/>
      <c r="BC3" s="787"/>
      <c r="BD3" s="787"/>
      <c r="BE3" s="787"/>
      <c r="BF3" s="787"/>
      <c r="BG3" s="787"/>
      <c r="BH3" s="787"/>
      <c r="BI3" s="787"/>
      <c r="BJ3" s="787"/>
      <c r="BK3" s="787"/>
      <c r="BL3" s="787"/>
      <c r="BM3" s="787"/>
      <c r="BN3" s="787"/>
      <c r="BO3" s="787"/>
      <c r="BP3" s="787"/>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3" t="s">
        <v>103</v>
      </c>
      <c r="CH7" s="793"/>
      <c r="CI7" s="793"/>
      <c r="CJ7"/>
      <c r="CK7"/>
      <c r="CL7" s="793" t="s">
        <v>103</v>
      </c>
      <c r="CM7" s="793"/>
      <c r="CN7"/>
      <c r="CO7"/>
      <c r="CP7" s="793" t="s">
        <v>103</v>
      </c>
      <c r="CQ7" s="793"/>
      <c r="CR7"/>
      <c r="CS7"/>
      <c r="CT7" s="793" t="s">
        <v>103</v>
      </c>
      <c r="CU7" s="793"/>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5"/>
      <c r="Z11" s="785"/>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9"/>
      <c r="BW21" s="800"/>
      <c r="CY21" s="22">
        <v>2.7</v>
      </c>
      <c r="CZ21" s="22">
        <v>42.2</v>
      </c>
      <c r="DA21" s="22" t="s">
        <v>138</v>
      </c>
    </row>
    <row r="22" spans="12:105" ht="13.5" thickBot="1" x14ac:dyDescent="0.25">
      <c r="BV22" s="801"/>
      <c r="BW22" s="802"/>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0" t="s">
        <v>0</v>
      </c>
      <c r="C2" s="810"/>
      <c r="D2" s="810"/>
      <c r="E2" s="810"/>
      <c r="F2" s="810"/>
      <c r="G2" s="810"/>
      <c r="H2" s="810"/>
      <c r="I2" s="810"/>
      <c r="J2" s="810"/>
      <c r="K2" s="810"/>
      <c r="L2" s="810"/>
      <c r="M2" s="810"/>
      <c r="N2" s="811"/>
      <c r="O2" s="811"/>
      <c r="P2" s="812" t="s">
        <v>61</v>
      </c>
      <c r="Q2" s="810"/>
      <c r="R2" s="810"/>
      <c r="S2" s="810"/>
      <c r="T2" s="810"/>
      <c r="U2" s="810"/>
      <c r="V2" s="810"/>
      <c r="W2" s="810"/>
      <c r="X2" s="810"/>
      <c r="Y2" s="810"/>
      <c r="Z2" s="810"/>
      <c r="AA2" s="810"/>
      <c r="AB2" s="810"/>
      <c r="AC2" s="810"/>
      <c r="AD2" s="810"/>
      <c r="AE2" s="810"/>
      <c r="AF2" s="810"/>
      <c r="AG2" s="810"/>
      <c r="AH2" s="810"/>
      <c r="AI2" s="810"/>
      <c r="AJ2" s="810"/>
      <c r="AK2" s="810"/>
      <c r="AL2" s="811"/>
      <c r="AM2" s="138"/>
      <c r="AN2" s="103"/>
      <c r="AO2" s="813" t="s">
        <v>90</v>
      </c>
      <c r="AP2" s="814"/>
      <c r="AQ2" s="814"/>
      <c r="AR2" s="814"/>
      <c r="AS2" s="814"/>
      <c r="AT2" s="814"/>
      <c r="AU2" s="814"/>
      <c r="AV2" s="814"/>
      <c r="AW2" s="814"/>
      <c r="AX2" s="814"/>
      <c r="AY2" s="814"/>
      <c r="AZ2" s="814"/>
      <c r="BA2" s="814"/>
      <c r="BB2" s="814"/>
      <c r="BC2" s="814"/>
      <c r="BD2" s="814"/>
      <c r="BE2" s="814"/>
      <c r="BF2" s="814"/>
      <c r="BG2" s="814"/>
      <c r="BH2" s="814"/>
      <c r="BI2" s="814"/>
      <c r="BJ2" s="814"/>
      <c r="BK2" s="814"/>
      <c r="BL2" s="814"/>
      <c r="BM2" s="814"/>
      <c r="BN2" s="814"/>
      <c r="BO2" s="814"/>
      <c r="BP2" s="814"/>
      <c r="BQ2" s="814"/>
      <c r="BR2" s="814"/>
      <c r="BS2" s="814"/>
      <c r="BT2" s="814"/>
      <c r="BU2" s="815"/>
      <c r="BW2" s="143" t="s">
        <v>116</v>
      </c>
      <c r="BX2" s="144"/>
      <c r="BY2" s="816" t="s">
        <v>89</v>
      </c>
      <c r="BZ2" s="816"/>
      <c r="CA2" s="816"/>
      <c r="CB2" s="816"/>
      <c r="CC2" s="816"/>
      <c r="CD2" s="816"/>
      <c r="CE2" s="816"/>
      <c r="CF2" s="816"/>
      <c r="CG2" s="816"/>
      <c r="CH2" s="816"/>
      <c r="CI2" s="816"/>
      <c r="CJ2" s="816"/>
      <c r="CK2" s="816"/>
      <c r="CL2" s="816"/>
      <c r="CM2" s="816"/>
      <c r="CN2" s="816"/>
      <c r="CO2" s="816"/>
      <c r="CP2" s="816"/>
      <c r="CQ2" s="816"/>
      <c r="CR2" s="816"/>
      <c r="CS2" s="816"/>
      <c r="CT2" s="816"/>
      <c r="CU2" s="816"/>
      <c r="CV2" s="816"/>
      <c r="CW2" s="816"/>
      <c r="CX2" s="816"/>
      <c r="CY2" s="816"/>
      <c r="CZ2" s="816"/>
      <c r="DA2" s="816"/>
      <c r="DB2" s="816"/>
      <c r="DC2" s="816"/>
      <c r="DD2" s="816"/>
      <c r="DE2" s="816"/>
    </row>
    <row r="3" spans="2:109" ht="18" customHeight="1" thickBot="1" x14ac:dyDescent="0.25">
      <c r="B3" s="821" t="s">
        <v>1</v>
      </c>
      <c r="C3" s="821" t="s">
        <v>2</v>
      </c>
      <c r="D3" s="817" t="s">
        <v>4</v>
      </c>
      <c r="E3" s="817" t="s">
        <v>209</v>
      </c>
      <c r="F3" s="817" t="s">
        <v>5</v>
      </c>
      <c r="G3" s="817" t="s">
        <v>96</v>
      </c>
      <c r="H3" s="817" t="s">
        <v>206</v>
      </c>
      <c r="I3" s="817" t="s">
        <v>98</v>
      </c>
      <c r="J3" s="817" t="s">
        <v>6</v>
      </c>
      <c r="K3" s="817" t="s">
        <v>97</v>
      </c>
      <c r="L3" s="817" t="s">
        <v>7</v>
      </c>
      <c r="M3" s="817" t="s">
        <v>109</v>
      </c>
      <c r="N3" s="817" t="s">
        <v>299</v>
      </c>
      <c r="O3" s="820" t="s">
        <v>8</v>
      </c>
      <c r="P3" s="822" t="s">
        <v>71</v>
      </c>
      <c r="Q3" s="817" t="s">
        <v>126</v>
      </c>
      <c r="R3" s="817" t="s">
        <v>127</v>
      </c>
      <c r="S3" s="819" t="s">
        <v>131</v>
      </c>
      <c r="T3" s="818" t="s">
        <v>128</v>
      </c>
      <c r="U3" s="818" t="s">
        <v>258</v>
      </c>
      <c r="V3" s="817" t="s">
        <v>626</v>
      </c>
      <c r="W3" s="817"/>
      <c r="X3" s="817" t="s">
        <v>88</v>
      </c>
      <c r="Y3" s="817" t="s">
        <v>63</v>
      </c>
      <c r="Z3" s="817" t="s">
        <v>64</v>
      </c>
      <c r="AA3" s="817" t="s">
        <v>130</v>
      </c>
      <c r="AB3" s="817" t="s">
        <v>134</v>
      </c>
      <c r="AC3" s="817" t="s">
        <v>70</v>
      </c>
      <c r="AD3" s="817" t="s">
        <v>67</v>
      </c>
      <c r="AE3" s="817" t="s">
        <v>210</v>
      </c>
      <c r="AF3" s="817" t="s">
        <v>87</v>
      </c>
      <c r="AG3" s="817" t="s">
        <v>68</v>
      </c>
      <c r="AH3" s="817" t="s">
        <v>69</v>
      </c>
      <c r="AI3" s="817" t="s">
        <v>113</v>
      </c>
      <c r="AJ3" s="817" t="s">
        <v>114</v>
      </c>
      <c r="AK3" s="817" t="s">
        <v>112</v>
      </c>
      <c r="AL3" s="820" t="s">
        <v>115</v>
      </c>
      <c r="AM3" s="820" t="s">
        <v>257</v>
      </c>
      <c r="AN3" s="820" t="s">
        <v>295</v>
      </c>
      <c r="AO3" s="825" t="s">
        <v>171</v>
      </c>
      <c r="AP3" s="817" t="s">
        <v>71</v>
      </c>
      <c r="AQ3" s="823" t="s">
        <v>100</v>
      </c>
      <c r="AR3" s="823" t="s">
        <v>180</v>
      </c>
      <c r="AS3" s="823" t="s">
        <v>192</v>
      </c>
      <c r="AT3" s="823" t="s">
        <v>93</v>
      </c>
      <c r="AU3" s="823" t="s">
        <v>179</v>
      </c>
      <c r="AV3" s="823" t="s">
        <v>190</v>
      </c>
      <c r="AW3" s="823" t="s">
        <v>95</v>
      </c>
      <c r="AX3" s="823" t="s">
        <v>99</v>
      </c>
      <c r="AY3" s="817" t="s">
        <v>84</v>
      </c>
      <c r="AZ3" s="817" t="s">
        <v>62</v>
      </c>
      <c r="BA3" s="817"/>
      <c r="BB3" s="817" t="s">
        <v>88</v>
      </c>
      <c r="BC3" s="817" t="s">
        <v>101</v>
      </c>
      <c r="BD3" s="817" t="s">
        <v>108</v>
      </c>
      <c r="BE3" s="817" t="s">
        <v>64</v>
      </c>
      <c r="BF3" s="817" t="s">
        <v>224</v>
      </c>
      <c r="BG3" s="817" t="s">
        <v>70</v>
      </c>
      <c r="BH3" s="817" t="s">
        <v>67</v>
      </c>
      <c r="BI3" s="817" t="s">
        <v>87</v>
      </c>
      <c r="BJ3" s="817" t="s">
        <v>68</v>
      </c>
      <c r="BK3" s="817" t="s">
        <v>69</v>
      </c>
      <c r="BL3" s="817" t="s">
        <v>113</v>
      </c>
      <c r="BM3" s="817" t="s">
        <v>114</v>
      </c>
      <c r="BN3" s="817" t="s">
        <v>112</v>
      </c>
      <c r="BO3" s="817" t="s">
        <v>115</v>
      </c>
      <c r="BP3" s="817" t="s">
        <v>139</v>
      </c>
      <c r="BQ3" s="817" t="s">
        <v>140</v>
      </c>
      <c r="BR3" s="817" t="s">
        <v>141</v>
      </c>
      <c r="BS3" s="817" t="s">
        <v>142</v>
      </c>
      <c r="BT3" s="817" t="s">
        <v>143</v>
      </c>
      <c r="BU3" s="817" t="s">
        <v>144</v>
      </c>
      <c r="BW3" s="145" t="s">
        <v>125</v>
      </c>
      <c r="BX3" s="144"/>
      <c r="BY3" s="827" t="s">
        <v>61</v>
      </c>
      <c r="BZ3" s="827"/>
      <c r="CA3" s="827"/>
      <c r="CB3" s="827"/>
      <c r="CC3" s="827"/>
      <c r="CD3" s="827" t="s">
        <v>173</v>
      </c>
      <c r="CE3" s="827"/>
      <c r="CF3" s="827"/>
      <c r="CG3" s="827"/>
      <c r="CH3" s="827"/>
      <c r="CI3" s="827" t="s">
        <v>178</v>
      </c>
      <c r="CJ3" s="827"/>
      <c r="CK3" s="827"/>
      <c r="CL3" s="827"/>
      <c r="CM3" s="827"/>
      <c r="CN3" s="827"/>
      <c r="CO3" s="827" t="s">
        <v>596</v>
      </c>
      <c r="CP3" s="827"/>
      <c r="CQ3" s="827"/>
      <c r="CR3" s="827"/>
      <c r="CS3" s="827"/>
      <c r="CT3" s="827" t="s">
        <v>174</v>
      </c>
      <c r="CU3" s="827"/>
      <c r="CV3" s="827"/>
      <c r="CW3" s="827"/>
      <c r="CX3" s="827" t="s">
        <v>597</v>
      </c>
      <c r="CY3" s="827"/>
      <c r="CZ3" s="827"/>
      <c r="DA3" s="827"/>
      <c r="DB3" s="827" t="s">
        <v>92</v>
      </c>
      <c r="DC3" s="827"/>
      <c r="DD3" s="827"/>
      <c r="DE3" s="827"/>
    </row>
    <row r="4" spans="2:109" ht="21.75" customHeight="1" thickBot="1" x14ac:dyDescent="0.3">
      <c r="B4" s="821"/>
      <c r="C4" s="821"/>
      <c r="D4" s="817"/>
      <c r="E4" s="817"/>
      <c r="F4" s="817"/>
      <c r="G4" s="817"/>
      <c r="H4" s="817"/>
      <c r="I4" s="817"/>
      <c r="J4" s="817"/>
      <c r="K4" s="817"/>
      <c r="L4" s="817"/>
      <c r="M4" s="817"/>
      <c r="N4" s="817"/>
      <c r="O4" s="820"/>
      <c r="P4" s="822"/>
      <c r="Q4" s="817"/>
      <c r="R4" s="817"/>
      <c r="S4" s="819"/>
      <c r="T4" s="818"/>
      <c r="U4" s="818"/>
      <c r="V4" s="20" t="s">
        <v>65</v>
      </c>
      <c r="W4" s="20" t="s">
        <v>85</v>
      </c>
      <c r="X4" s="817"/>
      <c r="Y4" s="817"/>
      <c r="Z4" s="817"/>
      <c r="AA4" s="817"/>
      <c r="AB4" s="817"/>
      <c r="AC4" s="817"/>
      <c r="AD4" s="817"/>
      <c r="AE4" s="817"/>
      <c r="AF4" s="817"/>
      <c r="AG4" s="817"/>
      <c r="AH4" s="817"/>
      <c r="AI4" s="817"/>
      <c r="AJ4" s="817"/>
      <c r="AK4" s="817"/>
      <c r="AL4" s="820"/>
      <c r="AM4" s="820"/>
      <c r="AN4" s="820"/>
      <c r="AO4" s="826"/>
      <c r="AP4" s="817"/>
      <c r="AQ4" s="824"/>
      <c r="AR4" s="824"/>
      <c r="AS4" s="824"/>
      <c r="AT4" s="824"/>
      <c r="AU4" s="824"/>
      <c r="AV4" s="824"/>
      <c r="AW4" s="824"/>
      <c r="AX4" s="824"/>
      <c r="AY4" s="817"/>
      <c r="AZ4" s="20" t="s">
        <v>102</v>
      </c>
      <c r="BA4" s="20" t="s">
        <v>66</v>
      </c>
      <c r="BB4" s="817"/>
      <c r="BC4" s="817"/>
      <c r="BD4" s="817"/>
      <c r="BE4" s="817"/>
      <c r="BF4" s="817"/>
      <c r="BG4" s="817"/>
      <c r="BH4" s="817"/>
      <c r="BI4" s="817"/>
      <c r="BJ4" s="817"/>
      <c r="BK4" s="817"/>
      <c r="BL4" s="817"/>
      <c r="BM4" s="817"/>
      <c r="BN4" s="817"/>
      <c r="BO4" s="817"/>
      <c r="BP4" s="817"/>
      <c r="BQ4" s="817"/>
      <c r="BR4" s="817"/>
      <c r="BS4" s="817"/>
      <c r="BT4" s="817"/>
      <c r="BU4" s="81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7" t="s">
        <v>127</v>
      </c>
      <c r="BZ7" s="827"/>
      <c r="CA7" s="827"/>
      <c r="CB7" s="827"/>
      <c r="CC7" s="827"/>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7" t="s">
        <v>103</v>
      </c>
      <c r="CP8" s="827"/>
      <c r="CQ8" s="827"/>
      <c r="CR8" s="144"/>
      <c r="CS8" s="144"/>
      <c r="CT8" s="827" t="s">
        <v>103</v>
      </c>
      <c r="CU8" s="827"/>
      <c r="CV8" s="144"/>
      <c r="CW8" s="144"/>
      <c r="CX8" s="827" t="s">
        <v>103</v>
      </c>
      <c r="CY8" s="827"/>
      <c r="CZ8" s="144"/>
      <c r="DA8" s="144"/>
      <c r="DB8" s="827" t="s">
        <v>103</v>
      </c>
      <c r="DC8" s="827"/>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7" t="s">
        <v>131</v>
      </c>
      <c r="BZ10" s="827"/>
      <c r="CA10" s="827"/>
      <c r="CB10" s="827"/>
      <c r="CC10" s="827"/>
      <c r="CD10" s="827" t="s">
        <v>103</v>
      </c>
      <c r="CE10" s="827"/>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8"/>
      <c r="BZ29" s="828"/>
      <c r="CA29" s="828"/>
      <c r="CB29" s="828"/>
      <c r="CC29" s="828"/>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16"/>
      <c r="CA3" s="816"/>
      <c r="CB3" s="816"/>
      <c r="CC3" s="816"/>
      <c r="CD3" s="816"/>
      <c r="CE3" s="816"/>
      <c r="CF3" s="816"/>
      <c r="CG3" s="816"/>
      <c r="CH3" s="816"/>
      <c r="CI3" s="816"/>
      <c r="CJ3" s="816"/>
      <c r="CK3" s="816"/>
      <c r="CL3" s="816"/>
      <c r="CM3" s="816"/>
      <c r="CN3" s="816"/>
      <c r="CO3" s="816"/>
      <c r="CP3" s="816"/>
      <c r="CQ3" s="816"/>
      <c r="CR3" s="816"/>
      <c r="CS3" s="816"/>
      <c r="CT3" s="816"/>
      <c r="CU3" s="816"/>
      <c r="CV3" s="816"/>
      <c r="CW3" s="816"/>
      <c r="CX3" s="816"/>
      <c r="CY3" s="816"/>
      <c r="CZ3" s="816"/>
      <c r="DA3" s="816"/>
      <c r="DB3" s="816"/>
      <c r="DC3" s="816"/>
      <c r="DD3" s="816"/>
      <c r="DE3" s="816"/>
    </row>
    <row r="4" spans="2:109" ht="13.5" thickBot="1" x14ac:dyDescent="0.25">
      <c r="B4" s="810" t="s">
        <v>0</v>
      </c>
      <c r="C4" s="810"/>
      <c r="D4" s="810"/>
      <c r="E4" s="810"/>
      <c r="F4" s="810"/>
      <c r="G4" s="810"/>
      <c r="H4" s="810"/>
      <c r="I4" s="810"/>
      <c r="J4" s="810"/>
      <c r="K4" s="810"/>
      <c r="L4" s="810"/>
      <c r="M4" s="810"/>
      <c r="N4" s="810"/>
      <c r="O4" s="811"/>
      <c r="P4" s="811"/>
      <c r="Q4" s="812" t="s">
        <v>80</v>
      </c>
      <c r="R4" s="810"/>
      <c r="S4" s="810"/>
      <c r="T4" s="810"/>
      <c r="U4" s="810"/>
      <c r="V4" s="810"/>
      <c r="W4" s="810"/>
      <c r="X4" s="810"/>
      <c r="Y4" s="810"/>
      <c r="Z4" s="810"/>
      <c r="AA4" s="810"/>
      <c r="AB4" s="810"/>
      <c r="AC4" s="810"/>
      <c r="AD4" s="810"/>
      <c r="AE4" s="810"/>
      <c r="AF4" s="810"/>
      <c r="AG4" s="810"/>
      <c r="AH4" s="810"/>
      <c r="AI4" s="810"/>
      <c r="AJ4" s="810"/>
      <c r="AK4" s="810"/>
      <c r="AL4" s="810"/>
      <c r="AM4" s="811"/>
      <c r="AN4" s="138"/>
      <c r="AO4" s="103"/>
      <c r="AP4" s="813" t="s">
        <v>90</v>
      </c>
      <c r="AQ4" s="814"/>
      <c r="AR4" s="814"/>
      <c r="AS4" s="814"/>
      <c r="AT4" s="814"/>
      <c r="AU4" s="814"/>
      <c r="AV4" s="814"/>
      <c r="AW4" s="814"/>
      <c r="AX4" s="814"/>
      <c r="AY4" s="814"/>
      <c r="AZ4" s="814"/>
      <c r="BA4" s="814"/>
      <c r="BB4" s="814"/>
      <c r="BC4" s="814"/>
      <c r="BD4" s="814"/>
      <c r="BE4" s="814"/>
      <c r="BF4" s="814"/>
      <c r="BG4" s="814"/>
      <c r="BH4" s="814"/>
      <c r="BI4" s="814"/>
      <c r="BJ4" s="814"/>
      <c r="BK4" s="814"/>
      <c r="BL4" s="814"/>
      <c r="BM4" s="814"/>
      <c r="BN4" s="814"/>
      <c r="BO4" s="814"/>
      <c r="BP4" s="814"/>
      <c r="BQ4" s="814"/>
      <c r="BR4" s="814"/>
      <c r="BS4" s="814"/>
      <c r="BT4" s="814"/>
      <c r="BU4" s="814"/>
      <c r="BV4" s="815"/>
      <c r="BX4" s="143" t="s">
        <v>116</v>
      </c>
      <c r="BY4" s="144"/>
      <c r="BZ4" s="816" t="s">
        <v>89</v>
      </c>
      <c r="CA4" s="816"/>
      <c r="CB4" s="816"/>
      <c r="CC4" s="816"/>
      <c r="CD4" s="816"/>
      <c r="CE4" s="816"/>
      <c r="CF4" s="816"/>
      <c r="CG4" s="816"/>
      <c r="CH4" s="816"/>
      <c r="CI4" s="816"/>
      <c r="CJ4" s="816"/>
      <c r="CK4" s="816"/>
      <c r="CL4" s="816"/>
      <c r="CM4" s="816"/>
      <c r="CN4" s="816"/>
      <c r="CO4" s="816"/>
      <c r="CP4" s="816"/>
      <c r="CQ4" s="816"/>
      <c r="CR4" s="816"/>
      <c r="CS4" s="816"/>
      <c r="CT4" s="816"/>
      <c r="CU4" s="816"/>
      <c r="CV4" s="816"/>
      <c r="CW4" s="816"/>
      <c r="CX4" s="816"/>
      <c r="CY4" s="816"/>
      <c r="CZ4" s="816"/>
      <c r="DA4" s="816"/>
      <c r="DB4" s="816"/>
      <c r="DC4" s="816"/>
      <c r="DD4" s="816"/>
      <c r="DE4" s="816"/>
    </row>
    <row r="5" spans="2:109" ht="18" customHeight="1" thickBot="1" x14ac:dyDescent="0.25">
      <c r="B5" s="821" t="s">
        <v>1</v>
      </c>
      <c r="C5" s="821" t="s">
        <v>2</v>
      </c>
      <c r="D5" s="817" t="s">
        <v>4</v>
      </c>
      <c r="E5" s="817" t="s">
        <v>209</v>
      </c>
      <c r="F5" s="817" t="s">
        <v>298</v>
      </c>
      <c r="G5" s="817" t="s">
        <v>296</v>
      </c>
      <c r="H5" s="817" t="s">
        <v>297</v>
      </c>
      <c r="I5" s="817" t="s">
        <v>96</v>
      </c>
      <c r="J5" s="823" t="s">
        <v>98</v>
      </c>
      <c r="K5" s="817" t="s">
        <v>6</v>
      </c>
      <c r="L5" s="817" t="s">
        <v>206</v>
      </c>
      <c r="M5" s="817" t="s">
        <v>7</v>
      </c>
      <c r="N5" s="817" t="s">
        <v>109</v>
      </c>
      <c r="O5" s="817" t="s">
        <v>299</v>
      </c>
      <c r="P5" s="820" t="s">
        <v>8</v>
      </c>
      <c r="Q5" s="822" t="s">
        <v>71</v>
      </c>
      <c r="R5" s="817" t="s">
        <v>126</v>
      </c>
      <c r="S5" s="817" t="s">
        <v>127</v>
      </c>
      <c r="T5" s="819" t="s">
        <v>131</v>
      </c>
      <c r="U5" s="818" t="s">
        <v>128</v>
      </c>
      <c r="V5" s="818" t="s">
        <v>129</v>
      </c>
      <c r="W5" s="817" t="s">
        <v>62</v>
      </c>
      <c r="X5" s="817"/>
      <c r="Y5" s="817" t="s">
        <v>88</v>
      </c>
      <c r="Z5" s="817" t="s">
        <v>340</v>
      </c>
      <c r="AA5" s="817" t="s">
        <v>64</v>
      </c>
      <c r="AB5" s="817" t="s">
        <v>130</v>
      </c>
      <c r="AC5" s="817" t="s">
        <v>134</v>
      </c>
      <c r="AD5" s="817" t="s">
        <v>70</v>
      </c>
      <c r="AE5" s="817" t="s">
        <v>67</v>
      </c>
      <c r="AF5" s="817" t="s">
        <v>210</v>
      </c>
      <c r="AG5" s="817" t="s">
        <v>87</v>
      </c>
      <c r="AH5" s="817" t="s">
        <v>68</v>
      </c>
      <c r="AI5" s="817" t="s">
        <v>69</v>
      </c>
      <c r="AJ5" s="817" t="s">
        <v>113</v>
      </c>
      <c r="AK5" s="817" t="s">
        <v>114</v>
      </c>
      <c r="AL5" s="817" t="s">
        <v>112</v>
      </c>
      <c r="AM5" s="820" t="s">
        <v>115</v>
      </c>
      <c r="AN5" s="820" t="s">
        <v>257</v>
      </c>
      <c r="AO5" s="820" t="s">
        <v>295</v>
      </c>
      <c r="AP5" s="825" t="s">
        <v>171</v>
      </c>
      <c r="AQ5" s="817" t="s">
        <v>71</v>
      </c>
      <c r="AR5" s="823" t="s">
        <v>100</v>
      </c>
      <c r="AS5" s="823" t="s">
        <v>180</v>
      </c>
      <c r="AT5" s="823" t="s">
        <v>192</v>
      </c>
      <c r="AU5" s="823" t="s">
        <v>93</v>
      </c>
      <c r="AV5" s="823" t="s">
        <v>179</v>
      </c>
      <c r="AW5" s="823" t="s">
        <v>190</v>
      </c>
      <c r="AX5" s="823" t="s">
        <v>95</v>
      </c>
      <c r="AY5" s="823" t="s">
        <v>99</v>
      </c>
      <c r="AZ5" s="817" t="s">
        <v>84</v>
      </c>
      <c r="BA5" s="817" t="s">
        <v>62</v>
      </c>
      <c r="BB5" s="817"/>
      <c r="BC5" s="817" t="s">
        <v>88</v>
      </c>
      <c r="BD5" s="817" t="s">
        <v>101</v>
      </c>
      <c r="BE5" s="817" t="s">
        <v>108</v>
      </c>
      <c r="BF5" s="817" t="s">
        <v>64</v>
      </c>
      <c r="BG5" s="817" t="s">
        <v>224</v>
      </c>
      <c r="BH5" s="817" t="s">
        <v>70</v>
      </c>
      <c r="BI5" s="817" t="s">
        <v>67</v>
      </c>
      <c r="BJ5" s="817" t="s">
        <v>87</v>
      </c>
      <c r="BK5" s="817" t="s">
        <v>68</v>
      </c>
      <c r="BL5" s="817" t="s">
        <v>69</v>
      </c>
      <c r="BM5" s="817" t="s">
        <v>113</v>
      </c>
      <c r="BN5" s="817" t="s">
        <v>114</v>
      </c>
      <c r="BO5" s="817" t="s">
        <v>112</v>
      </c>
      <c r="BP5" s="817" t="s">
        <v>115</v>
      </c>
      <c r="BQ5" s="817" t="s">
        <v>139</v>
      </c>
      <c r="BR5" s="817" t="s">
        <v>140</v>
      </c>
      <c r="BS5" s="817" t="s">
        <v>141</v>
      </c>
      <c r="BT5" s="817" t="s">
        <v>142</v>
      </c>
      <c r="BU5" s="817" t="s">
        <v>143</v>
      </c>
      <c r="BV5" s="817" t="s">
        <v>144</v>
      </c>
      <c r="BX5" s="145" t="s">
        <v>125</v>
      </c>
      <c r="BY5" s="144"/>
      <c r="BZ5" s="827" t="s">
        <v>80</v>
      </c>
      <c r="CA5" s="827"/>
      <c r="CB5" s="827"/>
      <c r="CC5" s="827"/>
      <c r="CD5" s="827" t="s">
        <v>173</v>
      </c>
      <c r="CE5" s="827"/>
      <c r="CF5" s="827"/>
      <c r="CG5" s="827"/>
      <c r="CH5" s="827"/>
      <c r="CI5" s="827" t="s">
        <v>178</v>
      </c>
      <c r="CJ5" s="827"/>
      <c r="CK5" s="827"/>
      <c r="CL5" s="827"/>
      <c r="CM5" s="827"/>
      <c r="CN5" s="827"/>
      <c r="CO5" s="827" t="s">
        <v>172</v>
      </c>
      <c r="CP5" s="827"/>
      <c r="CQ5" s="827"/>
      <c r="CR5" s="827"/>
      <c r="CS5" s="827"/>
      <c r="CT5" s="827" t="s">
        <v>174</v>
      </c>
      <c r="CU5" s="827"/>
      <c r="CV5" s="827"/>
      <c r="CW5" s="827"/>
      <c r="CX5" s="827" t="s">
        <v>176</v>
      </c>
      <c r="CY5" s="827"/>
      <c r="CZ5" s="827"/>
      <c r="DA5" s="827"/>
      <c r="DB5" s="827" t="s">
        <v>92</v>
      </c>
      <c r="DC5" s="827"/>
      <c r="DD5" s="827"/>
      <c r="DE5" s="827"/>
    </row>
    <row r="6" spans="2:109" ht="21.75" customHeight="1" thickBot="1" x14ac:dyDescent="0.3">
      <c r="B6" s="821"/>
      <c r="C6" s="821"/>
      <c r="D6" s="817"/>
      <c r="E6" s="817"/>
      <c r="F6" s="817"/>
      <c r="G6" s="817"/>
      <c r="H6" s="817"/>
      <c r="I6" s="817"/>
      <c r="J6" s="824"/>
      <c r="K6" s="817"/>
      <c r="L6" s="817"/>
      <c r="M6" s="817"/>
      <c r="N6" s="817"/>
      <c r="O6" s="817"/>
      <c r="P6" s="820"/>
      <c r="Q6" s="822"/>
      <c r="R6" s="817"/>
      <c r="S6" s="817"/>
      <c r="T6" s="819"/>
      <c r="U6" s="818"/>
      <c r="V6" s="818"/>
      <c r="W6" s="20" t="s">
        <v>65</v>
      </c>
      <c r="X6" s="20" t="s">
        <v>85</v>
      </c>
      <c r="Y6" s="817"/>
      <c r="Z6" s="817"/>
      <c r="AA6" s="817"/>
      <c r="AB6" s="817"/>
      <c r="AC6" s="817"/>
      <c r="AD6" s="817"/>
      <c r="AE6" s="817"/>
      <c r="AF6" s="817"/>
      <c r="AG6" s="817"/>
      <c r="AH6" s="817"/>
      <c r="AI6" s="817"/>
      <c r="AJ6" s="817"/>
      <c r="AK6" s="817"/>
      <c r="AL6" s="817"/>
      <c r="AM6" s="820"/>
      <c r="AN6" s="820"/>
      <c r="AO6" s="820"/>
      <c r="AP6" s="826"/>
      <c r="AQ6" s="817"/>
      <c r="AR6" s="824"/>
      <c r="AS6" s="824"/>
      <c r="AT6" s="824"/>
      <c r="AU6" s="824"/>
      <c r="AV6" s="824"/>
      <c r="AW6" s="824"/>
      <c r="AX6" s="824"/>
      <c r="AY6" s="824"/>
      <c r="AZ6" s="817"/>
      <c r="BA6" s="20" t="s">
        <v>102</v>
      </c>
      <c r="BB6" s="20" t="s">
        <v>66</v>
      </c>
      <c r="BC6" s="817"/>
      <c r="BD6" s="817"/>
      <c r="BE6" s="817"/>
      <c r="BF6" s="817"/>
      <c r="BG6" s="817"/>
      <c r="BH6" s="817"/>
      <c r="BI6" s="817"/>
      <c r="BJ6" s="817"/>
      <c r="BK6" s="817"/>
      <c r="BL6" s="817"/>
      <c r="BM6" s="817"/>
      <c r="BN6" s="817"/>
      <c r="BO6" s="817"/>
      <c r="BP6" s="817"/>
      <c r="BQ6" s="817"/>
      <c r="BR6" s="817"/>
      <c r="BS6" s="817"/>
      <c r="BT6" s="817"/>
      <c r="BU6" s="817"/>
      <c r="BV6" s="81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7" t="s">
        <v>127</v>
      </c>
      <c r="CA9" s="827"/>
      <c r="CB9" s="827"/>
      <c r="CC9" s="827"/>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7" t="s">
        <v>103</v>
      </c>
      <c r="CP10" s="827"/>
      <c r="CQ10" s="827"/>
      <c r="CR10" s="144"/>
      <c r="CS10" s="144"/>
      <c r="CT10" s="827" t="s">
        <v>103</v>
      </c>
      <c r="CU10" s="827"/>
      <c r="CV10" s="144"/>
      <c r="CW10" s="144"/>
      <c r="CX10" s="827" t="s">
        <v>103</v>
      </c>
      <c r="CY10" s="827"/>
      <c r="CZ10" s="144"/>
      <c r="DA10" s="144"/>
      <c r="DB10" s="827" t="s">
        <v>103</v>
      </c>
      <c r="DC10" s="827"/>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7" t="s">
        <v>131</v>
      </c>
      <c r="CA12" s="827"/>
      <c r="CB12" s="827"/>
      <c r="CC12" s="827"/>
      <c r="CD12" s="827" t="s">
        <v>103</v>
      </c>
      <c r="CE12" s="827"/>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8"/>
      <c r="CA31" s="828"/>
      <c r="CB31" s="828"/>
      <c r="CC31" s="828"/>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topLeftCell="A37"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7" t="s">
        <v>676</v>
      </c>
      <c r="P2" s="847"/>
      <c r="Q2" s="444"/>
    </row>
    <row r="3" spans="2:20" ht="15" customHeight="1" x14ac:dyDescent="0.2">
      <c r="B3" s="445"/>
      <c r="C3" s="762"/>
      <c r="D3" s="763"/>
      <c r="E3" s="763"/>
      <c r="F3" s="763"/>
      <c r="G3" s="768" t="s">
        <v>739</v>
      </c>
      <c r="H3" s="768"/>
      <c r="I3" s="768"/>
      <c r="J3" s="768"/>
      <c r="K3" s="768"/>
      <c r="L3" s="768"/>
      <c r="M3" s="768"/>
      <c r="N3" s="768"/>
      <c r="O3" s="768"/>
      <c r="P3" s="768"/>
      <c r="Q3" s="446"/>
    </row>
    <row r="4" spans="2:20" ht="15" customHeight="1" x14ac:dyDescent="0.2">
      <c r="B4" s="445"/>
      <c r="C4" s="764"/>
      <c r="D4" s="765"/>
      <c r="E4" s="765"/>
      <c r="F4" s="765"/>
      <c r="G4" s="768"/>
      <c r="H4" s="768"/>
      <c r="I4" s="768"/>
      <c r="J4" s="768"/>
      <c r="K4" s="768"/>
      <c r="L4" s="768"/>
      <c r="M4" s="768"/>
      <c r="N4" s="768"/>
      <c r="O4" s="768"/>
      <c r="P4" s="768"/>
      <c r="Q4" s="446"/>
    </row>
    <row r="5" spans="2:20" ht="15" customHeight="1" x14ac:dyDescent="0.2">
      <c r="B5" s="445"/>
      <c r="C5" s="766"/>
      <c r="D5" s="767"/>
      <c r="E5" s="767"/>
      <c r="F5" s="767"/>
      <c r="G5" s="768"/>
      <c r="H5" s="768"/>
      <c r="I5" s="768"/>
      <c r="J5" s="768"/>
      <c r="K5" s="768"/>
      <c r="L5" s="768"/>
      <c r="M5" s="768"/>
      <c r="N5" s="768"/>
      <c r="O5" s="768"/>
      <c r="P5" s="768"/>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8" t="s">
        <v>735</v>
      </c>
      <c r="D8" s="848"/>
      <c r="E8" s="774" t="str">
        <f ca="1">IFERROR(MID(CELL("nome.arquivo",A1),FIND("C.S.",CELL("nome.arquivo",A1))+5,LEN(CELL("nome.arquivo",A1) )),"{Salvar Este Arquivo}")</f>
        <v>PJT XXXX</v>
      </c>
      <c r="F8" s="774"/>
      <c r="G8" s="584"/>
      <c r="H8" s="769" t="s">
        <v>738</v>
      </c>
      <c r="I8" s="769"/>
      <c r="J8" s="775"/>
      <c r="K8" s="775"/>
      <c r="L8" s="775"/>
      <c r="M8" s="431"/>
      <c r="N8" s="849" t="s">
        <v>656</v>
      </c>
      <c r="O8" s="850"/>
      <c r="P8" s="851"/>
      <c r="Q8" s="446"/>
    </row>
    <row r="9" spans="2:20" ht="15" customHeight="1" x14ac:dyDescent="0.2">
      <c r="B9" s="445"/>
      <c r="C9" s="431"/>
      <c r="D9" s="431"/>
      <c r="E9" s="774"/>
      <c r="F9" s="774"/>
      <c r="G9" s="584"/>
      <c r="H9" s="431"/>
      <c r="I9" s="431"/>
      <c r="J9" s="775"/>
      <c r="K9" s="775"/>
      <c r="L9" s="775"/>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0" ht="15" customHeight="1" x14ac:dyDescent="0.2">
      <c r="B12" s="445"/>
      <c r="C12" s="769" t="s">
        <v>657</v>
      </c>
      <c r="D12" s="769"/>
      <c r="E12" s="770"/>
      <c r="F12" s="770"/>
      <c r="G12" s="770"/>
      <c r="H12" s="770"/>
      <c r="I12" s="770"/>
      <c r="J12" s="770"/>
      <c r="K12" s="431"/>
      <c r="L12" s="478">
        <v>0</v>
      </c>
      <c r="M12" s="431"/>
      <c r="N12" s="460"/>
      <c r="O12" s="431" t="s">
        <v>674</v>
      </c>
      <c r="P12" s="461"/>
      <c r="Q12" s="446"/>
    </row>
    <row r="13" spans="2:20" ht="15" customHeight="1" x14ac:dyDescent="0.2">
      <c r="B13" s="445"/>
      <c r="C13" s="769" t="s">
        <v>659</v>
      </c>
      <c r="D13" s="769"/>
      <c r="E13" s="844"/>
      <c r="F13" s="844"/>
      <c r="G13" s="844"/>
      <c r="H13" s="844"/>
      <c r="I13" s="844"/>
      <c r="J13" s="844"/>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9" t="s">
        <v>691</v>
      </c>
      <c r="D15" s="749"/>
      <c r="E15" s="749"/>
      <c r="F15" s="749"/>
      <c r="G15" s="749"/>
      <c r="H15" s="749"/>
      <c r="I15" s="749"/>
      <c r="J15" s="749"/>
      <c r="K15" s="749"/>
      <c r="L15" s="749"/>
      <c r="M15" s="749"/>
      <c r="N15" s="749"/>
      <c r="O15" s="749"/>
      <c r="P15" s="749"/>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6" t="s">
        <v>830</v>
      </c>
      <c r="D17" s="747"/>
      <c r="E17" s="747"/>
      <c r="F17" s="498">
        <v>1</v>
      </c>
      <c r="G17" s="499"/>
      <c r="K17" s="734" t="s">
        <v>836</v>
      </c>
      <c r="L17" s="734"/>
      <c r="N17" s="719" t="s">
        <v>936</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4" t="s">
        <v>935</v>
      </c>
      <c r="D19" s="835"/>
      <c r="E19" s="836"/>
      <c r="G19" s="718" t="s">
        <v>934</v>
      </c>
      <c r="H19" s="724">
        <v>0</v>
      </c>
      <c r="I19" s="722" t="s">
        <v>837</v>
      </c>
      <c r="J19" s="431"/>
      <c r="K19" s="431"/>
      <c r="L19" s="431"/>
      <c r="M19" s="431"/>
      <c r="N19" s="431"/>
      <c r="Q19" s="446"/>
      <c r="R19" s="455"/>
    </row>
    <row r="20" spans="2:21" ht="15" customHeight="1" x14ac:dyDescent="0.2">
      <c r="B20" s="445"/>
      <c r="C20" s="778" t="s">
        <v>831</v>
      </c>
      <c r="D20" s="778"/>
      <c r="E20" s="721" t="b">
        <v>0</v>
      </c>
      <c r="H20" s="725" t="e">
        <f>IF(I19="R$/PC",ROUNDUP(1000/K18,0)*H19,ROUND((H19/1000)*K18,2))</f>
        <v>#DIV/0!</v>
      </c>
      <c r="I20" s="720" t="str">
        <f>IF(I19="R$/PC","R$/Ton","R$/PC")</f>
        <v>R$/Ton</v>
      </c>
      <c r="K20" s="734" t="s">
        <v>840</v>
      </c>
      <c r="L20" s="734"/>
      <c r="M20" s="431"/>
      <c r="N20" s="582" t="s">
        <v>679</v>
      </c>
      <c r="O20" s="581"/>
      <c r="P20" s="501" t="s">
        <v>759</v>
      </c>
      <c r="Q20" s="446"/>
    </row>
    <row r="21" spans="2:21" ht="15" customHeight="1" x14ac:dyDescent="0.2">
      <c r="B21" s="445"/>
      <c r="C21" s="778" t="s">
        <v>832</v>
      </c>
      <c r="D21" s="778"/>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5" t="s">
        <v>833</v>
      </c>
      <c r="D23" s="846"/>
      <c r="E23" s="846"/>
      <c r="F23" s="846"/>
      <c r="G23" s="846"/>
      <c r="H23" s="846"/>
      <c r="I23" s="846"/>
      <c r="J23" s="846"/>
      <c r="K23" s="846"/>
      <c r="L23" s="846"/>
      <c r="M23" s="846"/>
      <c r="N23" s="846"/>
      <c r="O23" s="846"/>
      <c r="P23" s="846"/>
      <c r="Q23" s="446"/>
    </row>
    <row r="24" spans="2:21" ht="15" customHeight="1" x14ac:dyDescent="0.2">
      <c r="B24" s="445"/>
      <c r="C24" s="740" t="s">
        <v>577</v>
      </c>
      <c r="D24" s="740"/>
      <c r="E24" s="585" t="s">
        <v>578</v>
      </c>
      <c r="F24" s="594" t="s">
        <v>835</v>
      </c>
      <c r="G24" s="740" t="s">
        <v>834</v>
      </c>
      <c r="H24" s="740"/>
      <c r="I24" s="843" t="s">
        <v>838</v>
      </c>
      <c r="J24" s="843"/>
      <c r="K24" s="843" t="s">
        <v>839</v>
      </c>
      <c r="L24" s="843"/>
      <c r="M24" s="843" t="s">
        <v>840</v>
      </c>
      <c r="N24" s="843"/>
      <c r="O24" s="740" t="s">
        <v>841</v>
      </c>
      <c r="P24" s="740"/>
      <c r="Q24" s="446"/>
      <c r="R24" s="455"/>
    </row>
    <row r="25" spans="2:21" ht="15" customHeight="1" x14ac:dyDescent="0.2">
      <c r="B25" s="445"/>
      <c r="C25" s="841"/>
      <c r="D25" s="842"/>
      <c r="E25" s="479"/>
      <c r="F25" s="614"/>
      <c r="G25" s="615"/>
      <c r="H25" s="440" t="s">
        <v>837</v>
      </c>
      <c r="I25" s="483">
        <f t="shared" ref="I25:I49" si="0">IFERROR(G25*(1000/E25),0)</f>
        <v>0</v>
      </c>
      <c r="J25" s="440" t="s">
        <v>844</v>
      </c>
      <c r="K25" s="595"/>
      <c r="L25" s="440" t="s">
        <v>844</v>
      </c>
      <c r="M25" s="438">
        <f>IF(I25&gt;0,PRODUCT(I25,O25),PRODUCT(K25,O25))</f>
        <v>0</v>
      </c>
      <c r="N25" s="440" t="s">
        <v>844</v>
      </c>
      <c r="O25" s="838">
        <f t="shared" ref="O25:O49" si="1">IFERROR(ROUND(F25*E25/$K$18,4),0)</f>
        <v>0</v>
      </c>
      <c r="P25" s="838"/>
      <c r="Q25" s="446"/>
    </row>
    <row r="26" spans="2:21" ht="15" customHeight="1" x14ac:dyDescent="0.2">
      <c r="B26" s="445"/>
      <c r="C26" s="841"/>
      <c r="D26" s="842"/>
      <c r="E26" s="479"/>
      <c r="F26" s="614"/>
      <c r="G26" s="615"/>
      <c r="H26" s="440" t="s">
        <v>837</v>
      </c>
      <c r="I26" s="483">
        <f t="shared" si="0"/>
        <v>0</v>
      </c>
      <c r="J26" s="440" t="s">
        <v>844</v>
      </c>
      <c r="K26" s="595"/>
      <c r="L26" s="440" t="s">
        <v>844</v>
      </c>
      <c r="M26" s="438">
        <f t="shared" ref="M26:M49" si="2">IF(I26&gt;0,PRODUCT(I26,O26),PRODUCT(K26,O26))</f>
        <v>0</v>
      </c>
      <c r="N26" s="440" t="s">
        <v>844</v>
      </c>
      <c r="O26" s="838">
        <f t="shared" si="1"/>
        <v>0</v>
      </c>
      <c r="P26" s="838"/>
      <c r="Q26" s="446"/>
      <c r="R26" s="455"/>
    </row>
    <row r="27" spans="2:21" ht="15" customHeight="1" x14ac:dyDescent="0.2">
      <c r="B27" s="445"/>
      <c r="C27" s="841"/>
      <c r="D27" s="842"/>
      <c r="E27" s="479"/>
      <c r="F27" s="614"/>
      <c r="G27" s="615"/>
      <c r="H27" s="440" t="s">
        <v>837</v>
      </c>
      <c r="I27" s="483">
        <f t="shared" si="0"/>
        <v>0</v>
      </c>
      <c r="J27" s="440" t="s">
        <v>844</v>
      </c>
      <c r="K27" s="595"/>
      <c r="L27" s="440" t="s">
        <v>844</v>
      </c>
      <c r="M27" s="438">
        <f t="shared" si="2"/>
        <v>0</v>
      </c>
      <c r="N27" s="440" t="s">
        <v>844</v>
      </c>
      <c r="O27" s="838">
        <f t="shared" si="1"/>
        <v>0</v>
      </c>
      <c r="P27" s="838"/>
      <c r="Q27" s="446"/>
      <c r="R27" s="455"/>
    </row>
    <row r="28" spans="2:21" ht="15" customHeight="1" x14ac:dyDescent="0.2">
      <c r="B28" s="445"/>
      <c r="C28" s="841"/>
      <c r="D28" s="842"/>
      <c r="E28" s="479"/>
      <c r="F28" s="614"/>
      <c r="G28" s="615"/>
      <c r="H28" s="440" t="s">
        <v>837</v>
      </c>
      <c r="I28" s="483">
        <f t="shared" si="0"/>
        <v>0</v>
      </c>
      <c r="J28" s="440" t="s">
        <v>844</v>
      </c>
      <c r="K28" s="595"/>
      <c r="L28" s="440" t="s">
        <v>844</v>
      </c>
      <c r="M28" s="438">
        <f t="shared" si="2"/>
        <v>0</v>
      </c>
      <c r="N28" s="440" t="s">
        <v>844</v>
      </c>
      <c r="O28" s="838">
        <f t="shared" si="1"/>
        <v>0</v>
      </c>
      <c r="P28" s="838"/>
      <c r="Q28" s="446"/>
      <c r="R28" s="455"/>
    </row>
    <row r="29" spans="2:21" ht="15" customHeight="1" x14ac:dyDescent="0.2">
      <c r="B29" s="445"/>
      <c r="C29" s="841"/>
      <c r="D29" s="842"/>
      <c r="E29" s="479"/>
      <c r="F29" s="614"/>
      <c r="G29" s="615"/>
      <c r="H29" s="440" t="s">
        <v>837</v>
      </c>
      <c r="I29" s="483">
        <f t="shared" si="0"/>
        <v>0</v>
      </c>
      <c r="J29" s="440" t="s">
        <v>844</v>
      </c>
      <c r="K29" s="595"/>
      <c r="L29" s="440" t="s">
        <v>844</v>
      </c>
      <c r="M29" s="438">
        <f t="shared" si="2"/>
        <v>0</v>
      </c>
      <c r="N29" s="440" t="s">
        <v>844</v>
      </c>
      <c r="O29" s="838">
        <f t="shared" si="1"/>
        <v>0</v>
      </c>
      <c r="P29" s="838"/>
      <c r="Q29" s="446"/>
      <c r="R29" s="455"/>
    </row>
    <row r="30" spans="2:21" ht="15" customHeight="1" x14ac:dyDescent="0.2">
      <c r="B30" s="445"/>
      <c r="C30" s="841"/>
      <c r="D30" s="842"/>
      <c r="E30" s="479"/>
      <c r="F30" s="614"/>
      <c r="G30" s="615"/>
      <c r="H30" s="440" t="s">
        <v>837</v>
      </c>
      <c r="I30" s="483">
        <f t="shared" si="0"/>
        <v>0</v>
      </c>
      <c r="J30" s="440" t="s">
        <v>844</v>
      </c>
      <c r="K30" s="595"/>
      <c r="L30" s="440" t="s">
        <v>844</v>
      </c>
      <c r="M30" s="438">
        <f t="shared" si="2"/>
        <v>0</v>
      </c>
      <c r="N30" s="440" t="s">
        <v>844</v>
      </c>
      <c r="O30" s="838">
        <f t="shared" si="1"/>
        <v>0</v>
      </c>
      <c r="P30" s="838"/>
      <c r="Q30" s="446"/>
      <c r="R30" s="455"/>
    </row>
    <row r="31" spans="2:21" ht="15" customHeight="1" x14ac:dyDescent="0.2">
      <c r="B31" s="445"/>
      <c r="C31" s="841"/>
      <c r="D31" s="842"/>
      <c r="E31" s="479"/>
      <c r="F31" s="614"/>
      <c r="G31" s="615"/>
      <c r="H31" s="440" t="s">
        <v>837</v>
      </c>
      <c r="I31" s="483">
        <f t="shared" si="0"/>
        <v>0</v>
      </c>
      <c r="J31" s="440" t="s">
        <v>844</v>
      </c>
      <c r="K31" s="595"/>
      <c r="L31" s="440" t="s">
        <v>844</v>
      </c>
      <c r="M31" s="438">
        <f t="shared" si="2"/>
        <v>0</v>
      </c>
      <c r="N31" s="440" t="s">
        <v>844</v>
      </c>
      <c r="O31" s="838">
        <f t="shared" si="1"/>
        <v>0</v>
      </c>
      <c r="P31" s="838"/>
      <c r="Q31" s="446"/>
      <c r="R31" s="455"/>
    </row>
    <row r="32" spans="2:21" ht="15" customHeight="1" x14ac:dyDescent="0.2">
      <c r="B32" s="445"/>
      <c r="C32" s="841"/>
      <c r="D32" s="842"/>
      <c r="E32" s="479"/>
      <c r="F32" s="614"/>
      <c r="G32" s="615"/>
      <c r="H32" s="440" t="s">
        <v>837</v>
      </c>
      <c r="I32" s="483">
        <f t="shared" si="0"/>
        <v>0</v>
      </c>
      <c r="J32" s="440" t="s">
        <v>844</v>
      </c>
      <c r="K32" s="595"/>
      <c r="L32" s="440" t="s">
        <v>844</v>
      </c>
      <c r="M32" s="438">
        <f t="shared" si="2"/>
        <v>0</v>
      </c>
      <c r="N32" s="440" t="s">
        <v>844</v>
      </c>
      <c r="O32" s="838">
        <f t="shared" si="1"/>
        <v>0</v>
      </c>
      <c r="P32" s="838"/>
      <c r="Q32" s="446"/>
      <c r="R32" s="455"/>
    </row>
    <row r="33" spans="2:18" ht="15" customHeight="1" x14ac:dyDescent="0.2">
      <c r="B33" s="445"/>
      <c r="C33" s="841"/>
      <c r="D33" s="842"/>
      <c r="E33" s="479"/>
      <c r="F33" s="614"/>
      <c r="G33" s="615"/>
      <c r="H33" s="440" t="s">
        <v>837</v>
      </c>
      <c r="I33" s="483">
        <f t="shared" si="0"/>
        <v>0</v>
      </c>
      <c r="J33" s="440" t="s">
        <v>844</v>
      </c>
      <c r="K33" s="595"/>
      <c r="L33" s="440" t="s">
        <v>844</v>
      </c>
      <c r="M33" s="438">
        <f t="shared" si="2"/>
        <v>0</v>
      </c>
      <c r="N33" s="440" t="s">
        <v>844</v>
      </c>
      <c r="O33" s="838">
        <f t="shared" si="1"/>
        <v>0</v>
      </c>
      <c r="P33" s="838"/>
      <c r="Q33" s="446"/>
      <c r="R33" s="455"/>
    </row>
    <row r="34" spans="2:18" ht="15" customHeight="1" x14ac:dyDescent="0.2">
      <c r="B34" s="445"/>
      <c r="C34" s="841"/>
      <c r="D34" s="842"/>
      <c r="E34" s="479"/>
      <c r="F34" s="614"/>
      <c r="G34" s="615"/>
      <c r="H34" s="440" t="s">
        <v>837</v>
      </c>
      <c r="I34" s="483">
        <f t="shared" si="0"/>
        <v>0</v>
      </c>
      <c r="J34" s="440" t="s">
        <v>844</v>
      </c>
      <c r="K34" s="595"/>
      <c r="L34" s="440" t="s">
        <v>844</v>
      </c>
      <c r="M34" s="438">
        <f t="shared" si="2"/>
        <v>0</v>
      </c>
      <c r="N34" s="440" t="s">
        <v>844</v>
      </c>
      <c r="O34" s="838">
        <f t="shared" si="1"/>
        <v>0</v>
      </c>
      <c r="P34" s="838"/>
      <c r="Q34" s="446"/>
      <c r="R34" s="455"/>
    </row>
    <row r="35" spans="2:18" ht="15" customHeight="1" x14ac:dyDescent="0.2">
      <c r="B35" s="445"/>
      <c r="C35" s="841"/>
      <c r="D35" s="842"/>
      <c r="E35" s="479"/>
      <c r="F35" s="614"/>
      <c r="G35" s="615"/>
      <c r="H35" s="440" t="s">
        <v>837</v>
      </c>
      <c r="I35" s="483">
        <f t="shared" si="0"/>
        <v>0</v>
      </c>
      <c r="J35" s="440" t="s">
        <v>844</v>
      </c>
      <c r="K35" s="595"/>
      <c r="L35" s="440" t="s">
        <v>844</v>
      </c>
      <c r="M35" s="438">
        <f t="shared" si="2"/>
        <v>0</v>
      </c>
      <c r="N35" s="440" t="s">
        <v>844</v>
      </c>
      <c r="O35" s="838">
        <f t="shared" si="1"/>
        <v>0</v>
      </c>
      <c r="P35" s="838"/>
      <c r="Q35" s="446"/>
      <c r="R35" s="455"/>
    </row>
    <row r="36" spans="2:18" ht="15" customHeight="1" x14ac:dyDescent="0.2">
      <c r="B36" s="445"/>
      <c r="C36" s="841"/>
      <c r="D36" s="842"/>
      <c r="E36" s="479"/>
      <c r="F36" s="614"/>
      <c r="G36" s="615"/>
      <c r="H36" s="440" t="s">
        <v>837</v>
      </c>
      <c r="I36" s="483">
        <f t="shared" si="0"/>
        <v>0</v>
      </c>
      <c r="J36" s="440" t="s">
        <v>844</v>
      </c>
      <c r="K36" s="595"/>
      <c r="L36" s="440" t="s">
        <v>844</v>
      </c>
      <c r="M36" s="438">
        <f t="shared" si="2"/>
        <v>0</v>
      </c>
      <c r="N36" s="440" t="s">
        <v>844</v>
      </c>
      <c r="O36" s="838">
        <f t="shared" si="1"/>
        <v>0</v>
      </c>
      <c r="P36" s="838"/>
      <c r="Q36" s="446"/>
      <c r="R36" s="455"/>
    </row>
    <row r="37" spans="2:18" ht="15" customHeight="1" x14ac:dyDescent="0.2">
      <c r="B37" s="445"/>
      <c r="C37" s="841"/>
      <c r="D37" s="842"/>
      <c r="E37" s="479"/>
      <c r="F37" s="614"/>
      <c r="G37" s="615"/>
      <c r="H37" s="440" t="s">
        <v>837</v>
      </c>
      <c r="I37" s="483">
        <f t="shared" si="0"/>
        <v>0</v>
      </c>
      <c r="J37" s="440" t="s">
        <v>844</v>
      </c>
      <c r="K37" s="595"/>
      <c r="L37" s="440" t="s">
        <v>844</v>
      </c>
      <c r="M37" s="438">
        <f t="shared" si="2"/>
        <v>0</v>
      </c>
      <c r="N37" s="440" t="s">
        <v>844</v>
      </c>
      <c r="O37" s="838">
        <f t="shared" si="1"/>
        <v>0</v>
      </c>
      <c r="P37" s="838"/>
      <c r="Q37" s="446"/>
      <c r="R37" s="455"/>
    </row>
    <row r="38" spans="2:18" ht="15" customHeight="1" x14ac:dyDescent="0.2">
      <c r="B38" s="445"/>
      <c r="C38" s="841"/>
      <c r="D38" s="842"/>
      <c r="E38" s="479"/>
      <c r="F38" s="614"/>
      <c r="G38" s="615"/>
      <c r="H38" s="440" t="s">
        <v>837</v>
      </c>
      <c r="I38" s="483">
        <f t="shared" si="0"/>
        <v>0</v>
      </c>
      <c r="J38" s="440" t="s">
        <v>844</v>
      </c>
      <c r="K38" s="595"/>
      <c r="L38" s="440" t="s">
        <v>844</v>
      </c>
      <c r="M38" s="438">
        <f t="shared" si="2"/>
        <v>0</v>
      </c>
      <c r="N38" s="440" t="s">
        <v>844</v>
      </c>
      <c r="O38" s="838">
        <f t="shared" si="1"/>
        <v>0</v>
      </c>
      <c r="P38" s="838"/>
      <c r="Q38" s="446"/>
      <c r="R38" s="455"/>
    </row>
    <row r="39" spans="2:18" ht="15" customHeight="1" x14ac:dyDescent="0.2">
      <c r="B39" s="445"/>
      <c r="C39" s="841"/>
      <c r="D39" s="842"/>
      <c r="E39" s="479"/>
      <c r="F39" s="614"/>
      <c r="G39" s="615"/>
      <c r="H39" s="440" t="s">
        <v>837</v>
      </c>
      <c r="I39" s="483">
        <f t="shared" si="0"/>
        <v>0</v>
      </c>
      <c r="J39" s="440" t="s">
        <v>844</v>
      </c>
      <c r="K39" s="595"/>
      <c r="L39" s="440" t="s">
        <v>844</v>
      </c>
      <c r="M39" s="438">
        <f t="shared" si="2"/>
        <v>0</v>
      </c>
      <c r="N39" s="440" t="s">
        <v>844</v>
      </c>
      <c r="O39" s="838">
        <f t="shared" si="1"/>
        <v>0</v>
      </c>
      <c r="P39" s="838"/>
      <c r="Q39" s="446"/>
      <c r="R39" s="455"/>
    </row>
    <row r="40" spans="2:18" ht="15" customHeight="1" x14ac:dyDescent="0.2">
      <c r="B40" s="445"/>
      <c r="C40" s="841"/>
      <c r="D40" s="842"/>
      <c r="E40" s="479"/>
      <c r="F40" s="614"/>
      <c r="G40" s="615"/>
      <c r="H40" s="440" t="s">
        <v>837</v>
      </c>
      <c r="I40" s="483">
        <f t="shared" si="0"/>
        <v>0</v>
      </c>
      <c r="J40" s="440" t="s">
        <v>844</v>
      </c>
      <c r="K40" s="595"/>
      <c r="L40" s="440" t="s">
        <v>844</v>
      </c>
      <c r="M40" s="438">
        <f t="shared" si="2"/>
        <v>0</v>
      </c>
      <c r="N40" s="440" t="s">
        <v>844</v>
      </c>
      <c r="O40" s="838">
        <f t="shared" si="1"/>
        <v>0</v>
      </c>
      <c r="P40" s="838"/>
      <c r="Q40" s="446"/>
      <c r="R40" s="455"/>
    </row>
    <row r="41" spans="2:18" ht="15" customHeight="1" x14ac:dyDescent="0.2">
      <c r="B41" s="445"/>
      <c r="C41" s="841"/>
      <c r="D41" s="842"/>
      <c r="E41" s="479"/>
      <c r="F41" s="614"/>
      <c r="G41" s="615"/>
      <c r="H41" s="440" t="s">
        <v>837</v>
      </c>
      <c r="I41" s="483">
        <f t="shared" si="0"/>
        <v>0</v>
      </c>
      <c r="J41" s="440" t="s">
        <v>844</v>
      </c>
      <c r="K41" s="595"/>
      <c r="L41" s="440" t="s">
        <v>844</v>
      </c>
      <c r="M41" s="438">
        <f t="shared" si="2"/>
        <v>0</v>
      </c>
      <c r="N41" s="440" t="s">
        <v>844</v>
      </c>
      <c r="O41" s="838">
        <f t="shared" si="1"/>
        <v>0</v>
      </c>
      <c r="P41" s="838"/>
      <c r="Q41" s="446"/>
      <c r="R41" s="455"/>
    </row>
    <row r="42" spans="2:18" ht="15" customHeight="1" x14ac:dyDescent="0.2">
      <c r="B42" s="445"/>
      <c r="C42" s="841"/>
      <c r="D42" s="842"/>
      <c r="E42" s="479"/>
      <c r="F42" s="614"/>
      <c r="G42" s="615"/>
      <c r="H42" s="440" t="s">
        <v>837</v>
      </c>
      <c r="I42" s="483">
        <f t="shared" si="0"/>
        <v>0</v>
      </c>
      <c r="J42" s="440" t="s">
        <v>844</v>
      </c>
      <c r="K42" s="595"/>
      <c r="L42" s="440" t="s">
        <v>844</v>
      </c>
      <c r="M42" s="438">
        <f t="shared" si="2"/>
        <v>0</v>
      </c>
      <c r="N42" s="440" t="s">
        <v>844</v>
      </c>
      <c r="O42" s="838">
        <f t="shared" si="1"/>
        <v>0</v>
      </c>
      <c r="P42" s="838"/>
      <c r="Q42" s="446"/>
      <c r="R42" s="455"/>
    </row>
    <row r="43" spans="2:18" ht="15" customHeight="1" x14ac:dyDescent="0.2">
      <c r="B43" s="445"/>
      <c r="C43" s="841"/>
      <c r="D43" s="842"/>
      <c r="E43" s="479"/>
      <c r="F43" s="614"/>
      <c r="G43" s="615"/>
      <c r="H43" s="440" t="s">
        <v>837</v>
      </c>
      <c r="I43" s="483">
        <f t="shared" si="0"/>
        <v>0</v>
      </c>
      <c r="J43" s="440" t="s">
        <v>844</v>
      </c>
      <c r="K43" s="595"/>
      <c r="L43" s="440" t="s">
        <v>844</v>
      </c>
      <c r="M43" s="438">
        <f t="shared" si="2"/>
        <v>0</v>
      </c>
      <c r="N43" s="440" t="s">
        <v>844</v>
      </c>
      <c r="O43" s="838">
        <f t="shared" si="1"/>
        <v>0</v>
      </c>
      <c r="P43" s="838"/>
      <c r="Q43" s="446"/>
      <c r="R43" s="455"/>
    </row>
    <row r="44" spans="2:18" ht="15" customHeight="1" x14ac:dyDescent="0.2">
      <c r="B44" s="445"/>
      <c r="C44" s="841"/>
      <c r="D44" s="842"/>
      <c r="E44" s="479"/>
      <c r="F44" s="614"/>
      <c r="G44" s="615"/>
      <c r="H44" s="440" t="s">
        <v>837</v>
      </c>
      <c r="I44" s="483">
        <f t="shared" si="0"/>
        <v>0</v>
      </c>
      <c r="J44" s="440" t="s">
        <v>844</v>
      </c>
      <c r="K44" s="595"/>
      <c r="L44" s="440" t="s">
        <v>844</v>
      </c>
      <c r="M44" s="438">
        <f t="shared" si="2"/>
        <v>0</v>
      </c>
      <c r="N44" s="440" t="s">
        <v>844</v>
      </c>
      <c r="O44" s="838">
        <f t="shared" si="1"/>
        <v>0</v>
      </c>
      <c r="P44" s="838"/>
      <c r="Q44" s="446"/>
      <c r="R44" s="455"/>
    </row>
    <row r="45" spans="2:18" ht="15" customHeight="1" x14ac:dyDescent="0.2">
      <c r="B45" s="445"/>
      <c r="C45" s="841"/>
      <c r="D45" s="842"/>
      <c r="E45" s="479"/>
      <c r="F45" s="614"/>
      <c r="G45" s="615"/>
      <c r="H45" s="440" t="s">
        <v>837</v>
      </c>
      <c r="I45" s="483">
        <f t="shared" si="0"/>
        <v>0</v>
      </c>
      <c r="J45" s="440" t="s">
        <v>844</v>
      </c>
      <c r="K45" s="595"/>
      <c r="L45" s="440" t="s">
        <v>844</v>
      </c>
      <c r="M45" s="438">
        <f t="shared" si="2"/>
        <v>0</v>
      </c>
      <c r="N45" s="440" t="s">
        <v>844</v>
      </c>
      <c r="O45" s="838">
        <f t="shared" si="1"/>
        <v>0</v>
      </c>
      <c r="P45" s="838"/>
      <c r="Q45" s="446"/>
      <c r="R45" s="455"/>
    </row>
    <row r="46" spans="2:18" ht="15" customHeight="1" x14ac:dyDescent="0.2">
      <c r="B46" s="445"/>
      <c r="C46" s="841"/>
      <c r="D46" s="842"/>
      <c r="E46" s="479"/>
      <c r="F46" s="614"/>
      <c r="G46" s="615"/>
      <c r="H46" s="440" t="s">
        <v>837</v>
      </c>
      <c r="I46" s="483">
        <f t="shared" si="0"/>
        <v>0</v>
      </c>
      <c r="J46" s="440" t="s">
        <v>844</v>
      </c>
      <c r="K46" s="595"/>
      <c r="L46" s="440" t="s">
        <v>844</v>
      </c>
      <c r="M46" s="438">
        <f t="shared" si="2"/>
        <v>0</v>
      </c>
      <c r="N46" s="440" t="s">
        <v>844</v>
      </c>
      <c r="O46" s="838">
        <f t="shared" si="1"/>
        <v>0</v>
      </c>
      <c r="P46" s="838"/>
      <c r="Q46" s="446"/>
      <c r="R46" s="455"/>
    </row>
    <row r="47" spans="2:18" ht="15" customHeight="1" x14ac:dyDescent="0.2">
      <c r="B47" s="445"/>
      <c r="C47" s="841"/>
      <c r="D47" s="842"/>
      <c r="E47" s="479"/>
      <c r="F47" s="614"/>
      <c r="G47" s="615"/>
      <c r="H47" s="440" t="s">
        <v>837</v>
      </c>
      <c r="I47" s="483">
        <f t="shared" si="0"/>
        <v>0</v>
      </c>
      <c r="J47" s="440" t="s">
        <v>844</v>
      </c>
      <c r="K47" s="595"/>
      <c r="L47" s="440" t="s">
        <v>844</v>
      </c>
      <c r="M47" s="438">
        <f t="shared" si="2"/>
        <v>0</v>
      </c>
      <c r="N47" s="440" t="s">
        <v>844</v>
      </c>
      <c r="O47" s="838">
        <f t="shared" si="1"/>
        <v>0</v>
      </c>
      <c r="P47" s="838"/>
      <c r="Q47" s="446"/>
      <c r="R47" s="455"/>
    </row>
    <row r="48" spans="2:18" ht="15" customHeight="1" x14ac:dyDescent="0.2">
      <c r="B48" s="445"/>
      <c r="C48" s="841"/>
      <c r="D48" s="842"/>
      <c r="E48" s="479"/>
      <c r="F48" s="614"/>
      <c r="G48" s="615"/>
      <c r="H48" s="440" t="s">
        <v>837</v>
      </c>
      <c r="I48" s="483">
        <f t="shared" si="0"/>
        <v>0</v>
      </c>
      <c r="J48" s="440" t="s">
        <v>844</v>
      </c>
      <c r="K48" s="595"/>
      <c r="L48" s="440" t="s">
        <v>844</v>
      </c>
      <c r="M48" s="438">
        <f t="shared" si="2"/>
        <v>0</v>
      </c>
      <c r="N48" s="440" t="s">
        <v>844</v>
      </c>
      <c r="O48" s="838">
        <f t="shared" si="1"/>
        <v>0</v>
      </c>
      <c r="P48" s="838"/>
      <c r="Q48" s="446"/>
      <c r="R48" s="455"/>
    </row>
    <row r="49" spans="2:25" ht="15" customHeight="1" x14ac:dyDescent="0.2">
      <c r="B49" s="445"/>
      <c r="C49" s="841"/>
      <c r="D49" s="842"/>
      <c r="E49" s="479"/>
      <c r="F49" s="614"/>
      <c r="G49" s="615"/>
      <c r="H49" s="440" t="s">
        <v>837</v>
      </c>
      <c r="I49" s="483">
        <f t="shared" si="0"/>
        <v>0</v>
      </c>
      <c r="J49" s="440" t="s">
        <v>844</v>
      </c>
      <c r="K49" s="595"/>
      <c r="L49" s="440" t="s">
        <v>844</v>
      </c>
      <c r="M49" s="438">
        <f t="shared" si="2"/>
        <v>0</v>
      </c>
      <c r="N49" s="440" t="s">
        <v>844</v>
      </c>
      <c r="O49" s="838">
        <f t="shared" si="1"/>
        <v>0</v>
      </c>
      <c r="P49" s="838"/>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9" t="s">
        <v>854</v>
      </c>
      <c r="D51" s="749"/>
      <c r="E51" s="749"/>
      <c r="F51" s="749"/>
      <c r="G51" s="749"/>
      <c r="H51" s="749"/>
      <c r="I51" s="749"/>
      <c r="J51" s="749"/>
      <c r="K51" s="749"/>
      <c r="L51" s="749"/>
      <c r="M51" s="749"/>
      <c r="N51" s="749"/>
      <c r="O51" s="749"/>
      <c r="P51" s="749"/>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7" t="s">
        <v>71</v>
      </c>
      <c r="D53" s="758"/>
      <c r="E53" s="431"/>
      <c r="F53" s="431"/>
      <c r="I53" s="740" t="s">
        <v>626</v>
      </c>
      <c r="J53" s="740"/>
      <c r="K53" s="757" t="s">
        <v>849</v>
      </c>
      <c r="L53" s="758"/>
      <c r="M53" s="758"/>
      <c r="N53" s="756" t="s">
        <v>845</v>
      </c>
      <c r="O53" s="740"/>
      <c r="P53" s="740"/>
      <c r="Q53" s="446"/>
    </row>
    <row r="54" spans="2:25" s="433" customFormat="1" ht="15" customHeight="1" x14ac:dyDescent="0.2">
      <c r="B54" s="450"/>
      <c r="C54" s="753"/>
      <c r="D54" s="754"/>
      <c r="E54" s="755"/>
      <c r="F54" s="583"/>
      <c r="I54" s="457"/>
      <c r="J54" s="440" t="s">
        <v>771</v>
      </c>
      <c r="K54" s="852"/>
      <c r="L54" s="853"/>
      <c r="M54" s="608" t="s">
        <v>848</v>
      </c>
      <c r="N54" s="617"/>
      <c r="O54" s="839" t="s">
        <v>846</v>
      </c>
      <c r="P54" s="840"/>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7" t="s">
        <v>741</v>
      </c>
      <c r="D56" s="758"/>
      <c r="E56"/>
      <c r="F56" s="584"/>
      <c r="G56" s="584"/>
      <c r="H56" s="431"/>
      <c r="I56" s="431"/>
      <c r="K56" s="837" t="s">
        <v>852</v>
      </c>
      <c r="L56" s="837"/>
      <c r="M56" s="734" t="s">
        <v>847</v>
      </c>
      <c r="N56" s="734"/>
      <c r="O56" s="837" t="s">
        <v>86</v>
      </c>
      <c r="P56" s="837"/>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4" t="s">
        <v>879</v>
      </c>
      <c r="L59" s="734"/>
      <c r="M59" s="734" t="s">
        <v>867</v>
      </c>
      <c r="N59" s="734"/>
      <c r="Q59" s="446"/>
      <c r="W59"/>
      <c r="X59"/>
      <c r="Y59"/>
    </row>
    <row r="60" spans="2:25" ht="15" customHeight="1" x14ac:dyDescent="0.2">
      <c r="B60" s="445"/>
      <c r="C60" s="431"/>
      <c r="D60" s="431"/>
      <c r="E60" s="431"/>
      <c r="F60" s="431"/>
      <c r="G60" s="431"/>
      <c r="H60" s="431"/>
      <c r="I60" s="431"/>
      <c r="J60" s="604"/>
      <c r="K60" s="680">
        <v>8.48</v>
      </c>
      <c r="L60" s="608" t="s">
        <v>696</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7" t="s">
        <v>850</v>
      </c>
      <c r="L62" s="837"/>
      <c r="M62" s="837" t="s">
        <v>764</v>
      </c>
      <c r="N62" s="837"/>
      <c r="O62" s="837" t="s">
        <v>764</v>
      </c>
      <c r="P62" s="837"/>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7" t="s">
        <v>740</v>
      </c>
      <c r="L65" s="837"/>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7" t="s">
        <v>692</v>
      </c>
      <c r="L68" s="837"/>
      <c r="M68" s="837" t="s">
        <v>694</v>
      </c>
      <c r="N68" s="837"/>
      <c r="O68" s="837" t="s">
        <v>729</v>
      </c>
      <c r="P68" s="837"/>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7" t="s">
        <v>698</v>
      </c>
      <c r="L71" s="837"/>
      <c r="M71" s="837" t="s">
        <v>695</v>
      </c>
      <c r="N71" s="837"/>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7" t="s">
        <v>699</v>
      </c>
      <c r="L74" s="837"/>
      <c r="M74" s="837" t="s">
        <v>699</v>
      </c>
      <c r="N74" s="837"/>
      <c r="O74" s="837" t="s">
        <v>701</v>
      </c>
      <c r="P74" s="837"/>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6" t="s">
        <v>671</v>
      </c>
      <c r="C85" s="727"/>
      <c r="D85" s="729" t="s">
        <v>2</v>
      </c>
      <c r="E85" s="729"/>
      <c r="F85" s="729"/>
      <c r="G85" s="729"/>
      <c r="H85" s="729"/>
      <c r="I85" s="729"/>
      <c r="J85" s="729"/>
      <c r="K85" s="729"/>
      <c r="L85" s="729"/>
      <c r="M85" s="729" t="s">
        <v>672</v>
      </c>
      <c r="N85" s="729"/>
      <c r="O85" s="729"/>
      <c r="P85" s="726" t="s">
        <v>673</v>
      </c>
      <c r="Q85" s="727"/>
    </row>
    <row r="86" spans="2:17" x14ac:dyDescent="0.2">
      <c r="B86" s="726" t="s">
        <v>677</v>
      </c>
      <c r="C86" s="727"/>
      <c r="D86" s="728" t="s">
        <v>790</v>
      </c>
      <c r="E86" s="728"/>
      <c r="F86" s="728"/>
      <c r="G86" s="728"/>
      <c r="H86" s="728"/>
      <c r="I86" s="728"/>
      <c r="J86" s="728"/>
      <c r="K86" s="728"/>
      <c r="L86" s="728"/>
      <c r="M86" s="729" t="s">
        <v>678</v>
      </c>
      <c r="N86" s="729"/>
      <c r="O86" s="729"/>
      <c r="P86" s="730">
        <v>44469</v>
      </c>
      <c r="Q86" s="731"/>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3" t="s">
        <v>0</v>
      </c>
      <c r="C3" s="793"/>
      <c r="D3" s="793"/>
      <c r="E3" s="793"/>
      <c r="F3" s="793"/>
      <c r="G3" s="793"/>
      <c r="H3" s="793"/>
      <c r="I3" s="793"/>
      <c r="J3" s="793"/>
      <c r="K3" s="793"/>
      <c r="L3" s="793"/>
      <c r="M3" s="793"/>
      <c r="N3" s="793"/>
      <c r="O3" s="793"/>
      <c r="P3" s="793"/>
      <c r="Q3" s="793"/>
      <c r="R3" s="861"/>
      <c r="S3" s="862" t="s">
        <v>90</v>
      </c>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V3" s="372" t="s">
        <v>116</v>
      </c>
      <c r="AW3" s="144"/>
      <c r="AX3" s="793" t="s">
        <v>89</v>
      </c>
      <c r="AY3" s="793"/>
      <c r="AZ3" s="793"/>
      <c r="BA3" s="793"/>
      <c r="BB3" s="793"/>
      <c r="BC3" s="793"/>
      <c r="BD3" s="793"/>
      <c r="BE3" s="793"/>
      <c r="BF3" s="793"/>
      <c r="BG3" s="793"/>
      <c r="BH3" s="793"/>
      <c r="BI3" s="793"/>
      <c r="BJ3" s="793"/>
      <c r="BK3" s="793"/>
      <c r="BL3" s="793"/>
      <c r="BM3" s="793"/>
      <c r="BN3" s="793"/>
      <c r="BO3" s="793"/>
      <c r="BP3" s="793"/>
      <c r="BQ3" s="793"/>
      <c r="BR3" s="793"/>
      <c r="BS3" s="793"/>
      <c r="BT3" s="793"/>
      <c r="BU3" s="793"/>
      <c r="BV3" s="793"/>
      <c r="BW3" s="793"/>
      <c r="BX3" s="793"/>
      <c r="BY3" s="793"/>
      <c r="BZ3" s="793"/>
      <c r="CA3" s="793"/>
      <c r="CB3" s="793"/>
      <c r="CC3" s="793"/>
      <c r="CD3" s="793"/>
    </row>
    <row r="4" spans="1:84" ht="18" customHeight="1" thickBot="1" x14ac:dyDescent="0.25">
      <c r="B4" s="876" t="s">
        <v>1</v>
      </c>
      <c r="C4" s="876" t="s">
        <v>2</v>
      </c>
      <c r="D4" s="860" t="s">
        <v>819</v>
      </c>
      <c r="E4" s="864" t="s">
        <v>569</v>
      </c>
      <c r="F4" s="865"/>
      <c r="G4" s="865"/>
      <c r="H4" s="865"/>
      <c r="I4" s="865"/>
      <c r="J4" s="865"/>
      <c r="K4" s="865"/>
      <c r="L4" s="865"/>
      <c r="M4" s="865"/>
      <c r="N4" s="866"/>
      <c r="O4" s="869" t="s">
        <v>820</v>
      </c>
      <c r="P4" s="860" t="s">
        <v>821</v>
      </c>
      <c r="Q4" s="858" t="s">
        <v>593</v>
      </c>
      <c r="R4" s="871" t="s">
        <v>622</v>
      </c>
      <c r="S4" s="872" t="s">
        <v>171</v>
      </c>
      <c r="T4" s="860" t="s">
        <v>71</v>
      </c>
      <c r="U4" s="858" t="s">
        <v>570</v>
      </c>
      <c r="V4" s="858" t="s">
        <v>571</v>
      </c>
      <c r="W4" s="858" t="s">
        <v>572</v>
      </c>
      <c r="X4" s="858" t="s">
        <v>573</v>
      </c>
      <c r="Y4" s="858" t="s">
        <v>574</v>
      </c>
      <c r="Z4" s="874" t="s">
        <v>575</v>
      </c>
      <c r="AA4" s="875"/>
      <c r="AB4" s="860" t="s">
        <v>627</v>
      </c>
      <c r="AC4" s="860" t="s">
        <v>645</v>
      </c>
      <c r="AD4" s="860" t="s">
        <v>646</v>
      </c>
      <c r="AE4" s="860" t="s">
        <v>628</v>
      </c>
      <c r="AF4" s="860" t="s">
        <v>629</v>
      </c>
      <c r="AG4" s="860" t="s">
        <v>630</v>
      </c>
      <c r="AH4" s="860" t="s">
        <v>631</v>
      </c>
      <c r="AI4" s="860" t="s">
        <v>632</v>
      </c>
      <c r="AJ4" s="860" t="s">
        <v>633</v>
      </c>
      <c r="AK4" s="860" t="s">
        <v>634</v>
      </c>
      <c r="AL4" s="860" t="s">
        <v>114</v>
      </c>
      <c r="AM4" s="860" t="s">
        <v>635</v>
      </c>
      <c r="AN4" s="860" t="s">
        <v>636</v>
      </c>
      <c r="AO4" s="858" t="s">
        <v>648</v>
      </c>
      <c r="AP4" s="858" t="s">
        <v>649</v>
      </c>
      <c r="AQ4" s="858" t="s">
        <v>650</v>
      </c>
      <c r="AR4" s="858" t="s">
        <v>651</v>
      </c>
      <c r="AS4" s="858" t="s">
        <v>652</v>
      </c>
      <c r="AT4" s="858" t="s">
        <v>653</v>
      </c>
      <c r="AV4" s="373" t="s">
        <v>125</v>
      </c>
      <c r="AW4" s="144"/>
      <c r="AX4" s="827" t="s">
        <v>61</v>
      </c>
      <c r="AY4" s="827"/>
      <c r="AZ4" s="827"/>
      <c r="BA4" s="827"/>
      <c r="BB4" s="827"/>
      <c r="BC4" s="857" t="s">
        <v>173</v>
      </c>
      <c r="BD4" s="857"/>
      <c r="BE4" s="857"/>
      <c r="BF4" s="857"/>
      <c r="BG4" s="857"/>
      <c r="BH4" s="854" t="s">
        <v>178</v>
      </c>
      <c r="BI4" s="855"/>
      <c r="BJ4" s="855"/>
      <c r="BK4" s="855"/>
      <c r="BL4" s="855"/>
      <c r="BM4" s="856"/>
      <c r="BN4" s="854" t="s">
        <v>172</v>
      </c>
      <c r="BO4" s="855"/>
      <c r="BP4" s="855"/>
      <c r="BQ4" s="855"/>
      <c r="BR4" s="856"/>
      <c r="BS4" s="854" t="s">
        <v>174</v>
      </c>
      <c r="BT4" s="855"/>
      <c r="BU4" s="855"/>
      <c r="BV4" s="856"/>
      <c r="BW4" s="854" t="s">
        <v>176</v>
      </c>
      <c r="BX4" s="855"/>
      <c r="BY4" s="855"/>
      <c r="BZ4" s="856"/>
      <c r="CA4" s="854" t="s">
        <v>92</v>
      </c>
      <c r="CB4" s="855"/>
      <c r="CC4" s="855"/>
      <c r="CD4" s="856"/>
    </row>
    <row r="5" spans="1:84" ht="21.75" customHeight="1" thickBot="1" x14ac:dyDescent="0.3">
      <c r="B5" s="876"/>
      <c r="C5" s="876"/>
      <c r="D5" s="860"/>
      <c r="E5" s="867"/>
      <c r="F5" s="740"/>
      <c r="G5" s="740"/>
      <c r="H5" s="740"/>
      <c r="I5" s="740"/>
      <c r="J5" s="740"/>
      <c r="K5" s="740"/>
      <c r="L5" s="740"/>
      <c r="M5" s="740"/>
      <c r="N5" s="868"/>
      <c r="O5" s="870"/>
      <c r="P5" s="860"/>
      <c r="Q5" s="859"/>
      <c r="R5" s="871"/>
      <c r="S5" s="873"/>
      <c r="T5" s="860"/>
      <c r="U5" s="859"/>
      <c r="V5" s="859"/>
      <c r="W5" s="859"/>
      <c r="X5" s="859"/>
      <c r="Y5" s="859"/>
      <c r="Z5" s="591" t="s">
        <v>102</v>
      </c>
      <c r="AA5" s="591" t="s">
        <v>66</v>
      </c>
      <c r="AB5" s="860"/>
      <c r="AC5" s="860"/>
      <c r="AD5" s="860"/>
      <c r="AE5" s="860"/>
      <c r="AF5" s="860"/>
      <c r="AG5" s="860"/>
      <c r="AH5" s="860"/>
      <c r="AI5" s="860"/>
      <c r="AJ5" s="860"/>
      <c r="AK5" s="860"/>
      <c r="AL5" s="860"/>
      <c r="AM5" s="860"/>
      <c r="AN5" s="860"/>
      <c r="AO5" s="859"/>
      <c r="AP5" s="859"/>
      <c r="AQ5" s="859"/>
      <c r="AR5" s="859"/>
      <c r="AS5" s="859"/>
      <c r="AT5" s="859"/>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4" t="s">
        <v>103</v>
      </c>
      <c r="BO10" s="855"/>
      <c r="BP10" s="856"/>
      <c r="BQ10" s="144"/>
      <c r="BR10" s="144"/>
      <c r="BS10" s="854" t="s">
        <v>103</v>
      </c>
      <c r="BT10" s="856"/>
      <c r="BU10" s="144"/>
      <c r="BV10" s="144"/>
      <c r="BW10" s="854" t="s">
        <v>103</v>
      </c>
      <c r="BX10" s="856"/>
      <c r="BY10" s="144"/>
      <c r="BZ10" s="144"/>
      <c r="CA10" s="854" t="s">
        <v>103</v>
      </c>
      <c r="CB10" s="856"/>
      <c r="CC10" s="144"/>
      <c r="CD10" s="144"/>
    </row>
    <row r="11" spans="1:84" ht="18.75" x14ac:dyDescent="0.25">
      <c r="F11" s="596">
        <f>SUM(F7:F10)</f>
        <v>40</v>
      </c>
      <c r="L11" s="569"/>
      <c r="M11" s="569" t="s">
        <v>588</v>
      </c>
      <c r="N11" s="558">
        <f>SUM(N7:N10)</f>
        <v>1</v>
      </c>
      <c r="AU11" s="385"/>
      <c r="AV11" s="147">
        <v>1.2</v>
      </c>
      <c r="AW11" s="144"/>
      <c r="AX11" s="827" t="s">
        <v>131</v>
      </c>
      <c r="AY11" s="827"/>
      <c r="AZ11" s="827"/>
      <c r="BA11" s="827"/>
      <c r="BB11" s="827"/>
      <c r="BC11" s="793" t="s">
        <v>103</v>
      </c>
      <c r="BD11" s="793"/>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O9" sqref="O9"/>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937</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I1" workbookViewId="0">
      <selection activeCell="J16" sqref="J16:J18"/>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3" t="s">
        <v>300</v>
      </c>
      <c r="C4" s="793"/>
      <c r="D4" s="793"/>
      <c r="E4" s="793"/>
      <c r="F4" s="793"/>
      <c r="G4" s="793"/>
      <c r="H4" s="793"/>
      <c r="I4" s="793"/>
      <c r="J4" s="793"/>
      <c r="K4" s="793"/>
      <c r="L4" s="793"/>
      <c r="M4" s="793"/>
      <c r="N4" s="793"/>
      <c r="O4" s="793"/>
      <c r="P4" s="793"/>
      <c r="Q4" s="793"/>
      <c r="R4" s="793"/>
      <c r="S4" s="793"/>
      <c r="T4" s="793"/>
      <c r="U4" s="793"/>
      <c r="V4" s="793"/>
      <c r="W4" s="793"/>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3" t="s">
        <v>301</v>
      </c>
      <c r="C9" s="793"/>
      <c r="D9" s="793"/>
      <c r="E9" s="793"/>
      <c r="F9" s="793"/>
      <c r="G9" s="793"/>
      <c r="H9" s="793"/>
      <c r="I9" s="793"/>
      <c r="J9" s="793"/>
      <c r="K9" s="793"/>
      <c r="L9" s="793"/>
      <c r="M9" s="793"/>
      <c r="N9" s="793"/>
      <c r="O9" s="793"/>
      <c r="P9" s="793"/>
      <c r="Q9" s="793"/>
      <c r="R9" s="793"/>
      <c r="S9" s="793"/>
      <c r="T9" s="793"/>
      <c r="U9" s="793"/>
      <c r="V9" s="793"/>
      <c r="W9" s="793"/>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3" t="s">
        <v>165</v>
      </c>
      <c r="C4" s="793"/>
      <c r="D4" s="793"/>
      <c r="E4" s="793"/>
      <c r="F4" s="793"/>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3" t="s">
        <v>164</v>
      </c>
      <c r="C8" s="793"/>
      <c r="D8" s="793"/>
      <c r="E8" s="793"/>
      <c r="F8" s="793"/>
      <c r="G8" s="793"/>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3" t="s">
        <v>166</v>
      </c>
      <c r="C12" s="793"/>
      <c r="D12" s="793"/>
      <c r="E12" s="793"/>
      <c r="F12" s="793"/>
      <c r="G12" s="793"/>
      <c r="H12" s="793"/>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3" t="s">
        <v>208</v>
      </c>
      <c r="C16" s="793"/>
      <c r="D16" s="793"/>
      <c r="E16" s="793"/>
      <c r="F16" s="793"/>
      <c r="G16" s="793"/>
      <c r="H16" s="793"/>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3" t="s">
        <v>207</v>
      </c>
      <c r="E21" s="793"/>
      <c r="F21" s="793"/>
      <c r="G21" s="793"/>
      <c r="H21" s="793"/>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2" t="s">
        <v>513</v>
      </c>
      <c r="C2" s="903"/>
      <c r="D2" s="903"/>
      <c r="E2" s="903"/>
      <c r="F2" s="90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6" t="s">
        <v>520</v>
      </c>
      <c r="C8" s="897"/>
      <c r="D8" s="897"/>
      <c r="E8" s="897"/>
      <c r="F8" s="89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5" t="s">
        <v>528</v>
      </c>
      <c r="C25" s="906"/>
      <c r="D25" s="906"/>
      <c r="E25" s="906"/>
      <c r="F25" s="907"/>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1" t="s">
        <v>530</v>
      </c>
      <c r="N27" s="891"/>
      <c r="O27" s="891"/>
      <c r="P27" s="891" t="s">
        <v>531</v>
      </c>
      <c r="Q27" s="891"/>
      <c r="R27" s="891"/>
      <c r="S27" s="891" t="s">
        <v>532</v>
      </c>
      <c r="T27" s="891"/>
      <c r="U27" s="891"/>
      <c r="V27" s="891" t="s">
        <v>533</v>
      </c>
      <c r="W27" s="891"/>
      <c r="X27" s="891"/>
      <c r="Y27" s="891" t="s">
        <v>534</v>
      </c>
      <c r="Z27" s="891"/>
      <c r="AA27" s="891"/>
      <c r="AB27" s="891" t="s">
        <v>535</v>
      </c>
      <c r="AC27" s="891"/>
      <c r="AD27" s="891"/>
      <c r="AE27" s="891" t="s">
        <v>536</v>
      </c>
      <c r="AF27" s="891"/>
      <c r="AG27" s="891"/>
      <c r="AH27" s="891" t="s">
        <v>537</v>
      </c>
      <c r="AI27" s="891"/>
      <c r="AJ27" s="891"/>
      <c r="AK27" s="891" t="s">
        <v>538</v>
      </c>
      <c r="AL27" s="891"/>
      <c r="AM27" s="891"/>
      <c r="AN27" s="891" t="s">
        <v>539</v>
      </c>
      <c r="AO27" s="891"/>
      <c r="AP27" s="891"/>
      <c r="AQ27" s="891" t="s">
        <v>540</v>
      </c>
      <c r="AR27" s="891"/>
      <c r="AS27" s="891"/>
      <c r="AT27" s="891" t="s">
        <v>541</v>
      </c>
      <c r="AU27" s="891"/>
      <c r="AV27" s="891"/>
      <c r="AW27" s="891" t="s">
        <v>542</v>
      </c>
      <c r="AX27" s="891"/>
      <c r="AY27" s="891"/>
      <c r="AZ27" s="891" t="s">
        <v>543</v>
      </c>
      <c r="BA27" s="891"/>
      <c r="BB27" s="891"/>
      <c r="BC27" s="891" t="s">
        <v>544</v>
      </c>
      <c r="BD27" s="891"/>
      <c r="BE27" s="891"/>
      <c r="BF27" s="891" t="s">
        <v>545</v>
      </c>
      <c r="BG27" s="891"/>
      <c r="BH27" s="891"/>
      <c r="BI27" s="891" t="s">
        <v>546</v>
      </c>
      <c r="BJ27" s="891"/>
      <c r="BK27" s="891"/>
      <c r="BL27" s="891" t="s">
        <v>547</v>
      </c>
      <c r="BM27" s="891"/>
      <c r="BN27" s="891"/>
      <c r="BO27" s="891" t="s">
        <v>548</v>
      </c>
      <c r="BP27" s="891"/>
      <c r="BQ27" s="891"/>
      <c r="BR27" s="891" t="s">
        <v>549</v>
      </c>
      <c r="BS27" s="891"/>
      <c r="BT27" s="89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3" t="s">
        <v>555</v>
      </c>
      <c r="C53" s="894"/>
      <c r="D53" s="894"/>
      <c r="E53" s="894"/>
      <c r="F53" s="89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6" t="s">
        <v>556</v>
      </c>
      <c r="C55" s="897"/>
      <c r="D55" s="897"/>
      <c r="E55" s="897"/>
      <c r="F55" s="89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6" t="s">
        <v>563</v>
      </c>
      <c r="C66" s="897"/>
      <c r="D66" s="897"/>
      <c r="E66" s="897"/>
      <c r="F66" s="89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3" t="s">
        <v>80</v>
      </c>
      <c r="C77" s="894"/>
      <c r="D77" s="894"/>
      <c r="E77" s="894"/>
      <c r="F77" s="89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6" t="s">
        <v>520</v>
      </c>
      <c r="C79" s="897"/>
      <c r="D79" s="897"/>
      <c r="E79" s="897"/>
      <c r="F79" s="89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6" t="s">
        <v>528</v>
      </c>
      <c r="C83" s="897"/>
      <c r="D83" s="897"/>
      <c r="E83" s="897"/>
      <c r="F83" s="89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9" t="s">
        <v>565</v>
      </c>
      <c r="C89" s="899"/>
    </row>
    <row r="90" spans="2:6" x14ac:dyDescent="0.2">
      <c r="B90" s="900" t="s">
        <v>566</v>
      </c>
      <c r="C90" s="900"/>
    </row>
    <row r="91" spans="2:6" x14ac:dyDescent="0.2">
      <c r="B91" s="892" t="s">
        <v>567</v>
      </c>
      <c r="C91" s="892"/>
    </row>
    <row r="92" spans="2:6" x14ac:dyDescent="0.2">
      <c r="B92" s="892" t="s">
        <v>566</v>
      </c>
      <c r="C92" s="892"/>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8"/>
      <c r="C5" s="908"/>
      <c r="D5" s="908"/>
      <c r="E5" s="908"/>
      <c r="F5" s="908"/>
      <c r="G5" s="908"/>
      <c r="H5" s="908"/>
      <c r="I5" s="908"/>
      <c r="J5" s="908"/>
      <c r="K5" s="908"/>
      <c r="M5" s="909"/>
      <c r="N5" s="909"/>
      <c r="O5" s="909"/>
      <c r="P5" s="909"/>
      <c r="Q5" s="909"/>
      <c r="R5" s="909"/>
      <c r="S5" s="909"/>
      <c r="T5" s="909"/>
      <c r="U5" s="909"/>
      <c r="V5" s="909"/>
      <c r="W5" s="909"/>
    </row>
    <row r="6" spans="2:23" x14ac:dyDescent="0.2">
      <c r="B6" s="909"/>
      <c r="C6" s="910"/>
      <c r="D6" s="911"/>
      <c r="E6" s="916" t="s">
        <v>9</v>
      </c>
      <c r="F6" s="917"/>
      <c r="G6" s="917"/>
      <c r="H6" s="917"/>
      <c r="I6" s="917"/>
      <c r="J6" s="918"/>
      <c r="K6" s="908"/>
      <c r="M6" s="908"/>
      <c r="N6" s="910"/>
      <c r="O6" s="911"/>
      <c r="P6" s="916" t="s">
        <v>10</v>
      </c>
      <c r="Q6" s="917"/>
      <c r="R6" s="917"/>
      <c r="S6" s="917"/>
      <c r="T6" s="917"/>
      <c r="U6" s="917"/>
      <c r="V6" s="918"/>
      <c r="W6" s="908"/>
    </row>
    <row r="7" spans="2:23" x14ac:dyDescent="0.2">
      <c r="B7" s="909"/>
      <c r="C7" s="912"/>
      <c r="D7" s="913"/>
      <c r="E7" s="919"/>
      <c r="F7" s="920"/>
      <c r="G7" s="920"/>
      <c r="H7" s="920"/>
      <c r="I7" s="920"/>
      <c r="J7" s="921"/>
      <c r="K7" s="908"/>
      <c r="M7" s="908"/>
      <c r="N7" s="912"/>
      <c r="O7" s="913"/>
      <c r="P7" s="922"/>
      <c r="Q7" s="923"/>
      <c r="R7" s="923"/>
      <c r="S7" s="923"/>
      <c r="T7" s="923"/>
      <c r="U7" s="923"/>
      <c r="V7" s="924"/>
      <c r="W7" s="908"/>
    </row>
    <row r="8" spans="2:23" ht="13.5" thickBot="1" x14ac:dyDescent="0.25">
      <c r="B8" s="909"/>
      <c r="C8" s="912"/>
      <c r="D8" s="913"/>
      <c r="E8" s="45" t="s">
        <v>11</v>
      </c>
      <c r="F8" s="15"/>
      <c r="G8" s="39"/>
      <c r="H8" s="39"/>
      <c r="I8" s="39"/>
      <c r="J8" s="40"/>
      <c r="K8" s="908"/>
      <c r="M8" s="908"/>
      <c r="N8" s="912"/>
      <c r="O8" s="913"/>
      <c r="P8" s="59" t="s">
        <v>12</v>
      </c>
      <c r="Q8" s="15"/>
      <c r="R8" s="39"/>
      <c r="S8" s="39"/>
      <c r="T8" s="39"/>
      <c r="U8" s="39"/>
      <c r="V8" s="40"/>
      <c r="W8" s="908"/>
    </row>
    <row r="9" spans="2:23" ht="13.5" thickBot="1" x14ac:dyDescent="0.25">
      <c r="B9" s="909"/>
      <c r="C9" s="912"/>
      <c r="D9" s="913"/>
      <c r="E9" s="12" t="s">
        <v>13</v>
      </c>
      <c r="F9" s="11">
        <f>F8*1.27</f>
        <v>0</v>
      </c>
      <c r="G9" s="41"/>
      <c r="H9" s="41"/>
      <c r="I9" s="41"/>
      <c r="J9" s="42"/>
      <c r="K9" s="908"/>
      <c r="M9" s="908"/>
      <c r="N9" s="912"/>
      <c r="O9" s="913"/>
      <c r="P9" s="48" t="s">
        <v>14</v>
      </c>
      <c r="Q9" s="16"/>
      <c r="R9" s="41"/>
      <c r="S9" s="41"/>
      <c r="T9" s="41"/>
      <c r="U9" s="41"/>
      <c r="V9" s="42"/>
      <c r="W9" s="908"/>
    </row>
    <row r="10" spans="2:23" ht="13.5" thickBot="1" x14ac:dyDescent="0.25">
      <c r="B10" s="909"/>
      <c r="C10" s="912"/>
      <c r="D10" s="913"/>
      <c r="E10" s="46"/>
      <c r="F10" s="43"/>
      <c r="G10" s="43"/>
      <c r="H10" s="43"/>
      <c r="I10" s="43"/>
      <c r="J10" s="44"/>
      <c r="K10" s="908"/>
      <c r="M10" s="908"/>
      <c r="N10" s="912"/>
      <c r="O10" s="913"/>
      <c r="P10" s="14" t="s">
        <v>13</v>
      </c>
      <c r="Q10" s="11">
        <f>0.637*(Q8-Q9)+Q9</f>
        <v>0</v>
      </c>
      <c r="R10" s="41"/>
      <c r="S10" s="41"/>
      <c r="T10" s="41"/>
      <c r="U10" s="41"/>
      <c r="V10" s="42"/>
      <c r="W10" s="908"/>
    </row>
    <row r="11" spans="2:23" x14ac:dyDescent="0.2">
      <c r="B11" s="909"/>
      <c r="C11" s="912"/>
      <c r="D11" s="913"/>
      <c r="E11" s="46"/>
      <c r="F11" s="43"/>
      <c r="G11" s="43"/>
      <c r="H11" s="43"/>
      <c r="I11" s="43"/>
      <c r="J11" s="44"/>
      <c r="K11" s="908"/>
      <c r="M11" s="908"/>
      <c r="N11" s="912"/>
      <c r="O11" s="913"/>
      <c r="P11" s="48"/>
      <c r="Q11" s="43"/>
      <c r="R11" s="41"/>
      <c r="S11" s="41"/>
      <c r="T11" s="41"/>
      <c r="U11" s="41"/>
      <c r="V11" s="42"/>
      <c r="W11" s="908"/>
    </row>
    <row r="12" spans="2:23" x14ac:dyDescent="0.2">
      <c r="B12" s="909"/>
      <c r="C12" s="914"/>
      <c r="D12" s="915"/>
      <c r="E12" s="46"/>
      <c r="F12" s="43"/>
      <c r="G12" s="43"/>
      <c r="H12" s="43"/>
      <c r="I12" s="43"/>
      <c r="J12" s="44"/>
      <c r="K12" s="908"/>
      <c r="M12" s="908"/>
      <c r="N12" s="914"/>
      <c r="O12" s="915"/>
      <c r="P12" s="56"/>
      <c r="Q12" s="50"/>
      <c r="R12" s="53"/>
      <c r="S12" s="53"/>
      <c r="T12" s="53"/>
      <c r="U12" s="53"/>
      <c r="V12" s="54"/>
      <c r="W12" s="908"/>
    </row>
    <row r="13" spans="2:23" ht="6.75" customHeight="1" x14ac:dyDescent="0.2">
      <c r="B13" s="909"/>
      <c r="C13" s="909"/>
      <c r="D13" s="909"/>
      <c r="E13" s="909"/>
      <c r="F13" s="909"/>
      <c r="G13" s="909"/>
      <c r="H13" s="909"/>
      <c r="I13" s="909"/>
      <c r="J13" s="909"/>
      <c r="K13" s="908"/>
      <c r="M13" s="908"/>
      <c r="N13" s="909"/>
      <c r="O13" s="909"/>
      <c r="P13" s="909"/>
      <c r="Q13" s="909"/>
      <c r="R13" s="909"/>
      <c r="S13" s="909"/>
      <c r="T13" s="909"/>
      <c r="U13" s="909"/>
      <c r="V13" s="909"/>
      <c r="W13" s="908"/>
    </row>
    <row r="14" spans="2:23" ht="2.25" customHeight="1" x14ac:dyDescent="0.2">
      <c r="B14" s="909"/>
      <c r="C14" s="925"/>
      <c r="D14" s="925"/>
      <c r="E14" s="925"/>
      <c r="F14" s="925"/>
      <c r="G14" s="925"/>
      <c r="H14" s="925"/>
      <c r="I14" s="925"/>
      <c r="J14" s="925"/>
      <c r="K14" s="908"/>
      <c r="M14" s="908"/>
      <c r="N14" s="925"/>
      <c r="O14" s="925"/>
      <c r="P14" s="925"/>
      <c r="Q14" s="925"/>
      <c r="R14" s="925"/>
      <c r="S14" s="925"/>
      <c r="T14" s="925"/>
      <c r="U14" s="925"/>
      <c r="V14" s="925"/>
      <c r="W14" s="908"/>
    </row>
    <row r="15" spans="2:23" ht="6.75" customHeight="1" x14ac:dyDescent="0.2">
      <c r="B15" s="909"/>
      <c r="C15" s="909"/>
      <c r="D15" s="909"/>
      <c r="E15" s="909"/>
      <c r="F15" s="909"/>
      <c r="G15" s="909"/>
      <c r="H15" s="909"/>
      <c r="I15" s="909"/>
      <c r="J15" s="909"/>
      <c r="K15" s="908"/>
      <c r="M15" s="908"/>
      <c r="N15" s="909"/>
      <c r="O15" s="909"/>
      <c r="P15" s="909"/>
      <c r="Q15" s="909"/>
      <c r="R15" s="909"/>
      <c r="S15" s="909"/>
      <c r="T15" s="909"/>
      <c r="U15" s="909"/>
      <c r="V15" s="909"/>
      <c r="W15" s="908"/>
    </row>
    <row r="16" spans="2:23" x14ac:dyDescent="0.2">
      <c r="B16" s="909"/>
      <c r="C16" s="910"/>
      <c r="D16" s="911"/>
      <c r="E16" s="926" t="s">
        <v>15</v>
      </c>
      <c r="F16" s="926"/>
      <c r="G16" s="926"/>
      <c r="H16" s="926"/>
      <c r="I16" s="926"/>
      <c r="J16" s="926"/>
      <c r="K16" s="908"/>
      <c r="M16" s="908"/>
      <c r="N16" s="910"/>
      <c r="O16" s="911"/>
      <c r="P16" s="916" t="s">
        <v>16</v>
      </c>
      <c r="Q16" s="917"/>
      <c r="R16" s="917"/>
      <c r="S16" s="917"/>
      <c r="T16" s="917"/>
      <c r="U16" s="917"/>
      <c r="V16" s="918"/>
      <c r="W16" s="908"/>
    </row>
    <row r="17" spans="1:23" x14ac:dyDescent="0.2">
      <c r="B17" s="909"/>
      <c r="C17" s="912"/>
      <c r="D17" s="913"/>
      <c r="E17" s="926"/>
      <c r="F17" s="926"/>
      <c r="G17" s="926"/>
      <c r="H17" s="926"/>
      <c r="I17" s="926"/>
      <c r="J17" s="926"/>
      <c r="K17" s="908"/>
      <c r="M17" s="908"/>
      <c r="N17" s="912"/>
      <c r="O17" s="913"/>
      <c r="P17" s="919"/>
      <c r="Q17" s="920"/>
      <c r="R17" s="920"/>
      <c r="S17" s="920"/>
      <c r="T17" s="920"/>
      <c r="U17" s="920"/>
      <c r="V17" s="921"/>
      <c r="W17" s="908"/>
    </row>
    <row r="18" spans="1:23" ht="13.5" thickBot="1" x14ac:dyDescent="0.25">
      <c r="B18" s="909"/>
      <c r="C18" s="912"/>
      <c r="D18" s="913"/>
      <c r="E18" s="45" t="s">
        <v>17</v>
      </c>
      <c r="F18" s="15"/>
      <c r="G18" s="39"/>
      <c r="H18" s="39"/>
      <c r="I18" s="39"/>
      <c r="J18" s="40"/>
      <c r="K18" s="908"/>
      <c r="M18" s="908"/>
      <c r="N18" s="912"/>
      <c r="O18" s="913"/>
      <c r="P18" s="48" t="s">
        <v>12</v>
      </c>
      <c r="Q18" s="17"/>
      <c r="R18" s="41"/>
      <c r="S18" s="41"/>
      <c r="T18" s="41"/>
      <c r="U18" s="41"/>
      <c r="V18" s="42"/>
      <c r="W18" s="908"/>
    </row>
    <row r="19" spans="1:23" ht="13.5" thickBot="1" x14ac:dyDescent="0.25">
      <c r="B19" s="909"/>
      <c r="C19" s="912"/>
      <c r="D19" s="913"/>
      <c r="E19" s="12" t="s">
        <v>13</v>
      </c>
      <c r="F19" s="11">
        <f>F18*0.785</f>
        <v>0</v>
      </c>
      <c r="G19" s="41"/>
      <c r="H19" s="41"/>
      <c r="I19" s="41"/>
      <c r="J19" s="42"/>
      <c r="K19" s="908"/>
      <c r="M19" s="908"/>
      <c r="N19" s="912"/>
      <c r="O19" s="913"/>
      <c r="P19" s="48" t="s">
        <v>14</v>
      </c>
      <c r="Q19" s="16"/>
      <c r="R19" s="41"/>
      <c r="S19" s="41"/>
      <c r="T19" s="41"/>
      <c r="U19" s="41"/>
      <c r="V19" s="42"/>
      <c r="W19" s="908"/>
    </row>
    <row r="20" spans="1:23" ht="13.5" thickBot="1" x14ac:dyDescent="0.25">
      <c r="B20" s="909"/>
      <c r="C20" s="912"/>
      <c r="D20" s="913"/>
      <c r="E20" s="41"/>
      <c r="F20" s="43"/>
      <c r="G20" s="43"/>
      <c r="H20" s="43"/>
      <c r="I20" s="43"/>
      <c r="J20" s="44"/>
      <c r="K20" s="908"/>
      <c r="M20" s="908"/>
      <c r="N20" s="912"/>
      <c r="O20" s="913"/>
      <c r="P20" s="12" t="s">
        <v>13</v>
      </c>
      <c r="Q20" s="11">
        <f>(0.637*Q18)+(0.5*Q19)</f>
        <v>0</v>
      </c>
      <c r="R20" s="41"/>
      <c r="S20" s="41"/>
      <c r="T20" s="41"/>
      <c r="U20" s="41"/>
      <c r="V20" s="42"/>
      <c r="W20" s="908"/>
    </row>
    <row r="21" spans="1:23" x14ac:dyDescent="0.2">
      <c r="B21" s="909"/>
      <c r="C21" s="912"/>
      <c r="D21" s="913"/>
      <c r="E21" s="41"/>
      <c r="F21" s="43"/>
      <c r="G21" s="43"/>
      <c r="H21" s="43"/>
      <c r="I21" s="43"/>
      <c r="J21" s="44"/>
      <c r="K21" s="908"/>
      <c r="M21" s="908"/>
      <c r="N21" s="912"/>
      <c r="O21" s="913"/>
      <c r="P21" s="48"/>
      <c r="Q21" s="43"/>
      <c r="R21" s="41"/>
      <c r="S21" s="41"/>
      <c r="T21" s="41"/>
      <c r="U21" s="41"/>
      <c r="V21" s="42"/>
      <c r="W21" s="908"/>
    </row>
    <row r="22" spans="1:23" x14ac:dyDescent="0.2">
      <c r="B22" s="909"/>
      <c r="C22" s="914"/>
      <c r="D22" s="915"/>
      <c r="E22" s="41"/>
      <c r="F22" s="43"/>
      <c r="G22" s="43"/>
      <c r="H22" s="43"/>
      <c r="I22" s="43"/>
      <c r="J22" s="44"/>
      <c r="K22" s="908"/>
      <c r="M22" s="908"/>
      <c r="N22" s="914"/>
      <c r="O22" s="915"/>
      <c r="P22" s="56"/>
      <c r="Q22" s="50"/>
      <c r="R22" s="53"/>
      <c r="S22" s="53"/>
      <c r="T22" s="53"/>
      <c r="U22" s="53"/>
      <c r="V22" s="54"/>
      <c r="W22" s="908"/>
    </row>
    <row r="23" spans="1:23" ht="6.75" customHeight="1" x14ac:dyDescent="0.2">
      <c r="B23" s="909"/>
      <c r="C23" s="909"/>
      <c r="D23" s="909"/>
      <c r="E23" s="909"/>
      <c r="F23" s="909"/>
      <c r="G23" s="909"/>
      <c r="H23" s="909"/>
      <c r="I23" s="909"/>
      <c r="J23" s="909"/>
      <c r="K23" s="908"/>
      <c r="M23" s="908"/>
      <c r="N23" s="909"/>
      <c r="O23" s="909"/>
      <c r="P23" s="909"/>
      <c r="Q23" s="909"/>
      <c r="R23" s="909"/>
      <c r="S23" s="909"/>
      <c r="T23" s="909"/>
      <c r="U23" s="909"/>
      <c r="V23" s="909"/>
      <c r="W23" s="908"/>
    </row>
    <row r="24" spans="1:23" ht="2.25" customHeight="1" x14ac:dyDescent="0.2">
      <c r="B24" s="909"/>
      <c r="C24" s="925"/>
      <c r="D24" s="925"/>
      <c r="E24" s="925"/>
      <c r="F24" s="925"/>
      <c r="G24" s="925"/>
      <c r="H24" s="925"/>
      <c r="I24" s="925"/>
      <c r="J24" s="925"/>
      <c r="K24" s="908"/>
      <c r="M24" s="908"/>
      <c r="N24" s="925"/>
      <c r="O24" s="925"/>
      <c r="P24" s="925"/>
      <c r="Q24" s="925"/>
      <c r="R24" s="925"/>
      <c r="S24" s="925"/>
      <c r="T24" s="925"/>
      <c r="U24" s="925"/>
      <c r="V24" s="925"/>
      <c r="W24" s="908"/>
    </row>
    <row r="25" spans="1:23" ht="6.75" customHeight="1" x14ac:dyDescent="0.2">
      <c r="B25" s="909"/>
      <c r="C25" s="909"/>
      <c r="D25" s="909"/>
      <c r="E25" s="909"/>
      <c r="F25" s="909"/>
      <c r="G25" s="909"/>
      <c r="H25" s="909"/>
      <c r="I25" s="909"/>
      <c r="J25" s="909"/>
      <c r="K25" s="908"/>
      <c r="M25" s="908"/>
      <c r="N25" s="909"/>
      <c r="O25" s="909"/>
      <c r="P25" s="909"/>
      <c r="Q25" s="909"/>
      <c r="R25" s="909"/>
      <c r="S25" s="909"/>
      <c r="T25" s="909"/>
      <c r="U25" s="909"/>
      <c r="V25" s="909"/>
      <c r="W25" s="908"/>
    </row>
    <row r="26" spans="1:23" x14ac:dyDescent="0.2">
      <c r="B26" s="909"/>
      <c r="C26" s="910"/>
      <c r="D26" s="911"/>
      <c r="E26" s="916" t="s">
        <v>18</v>
      </c>
      <c r="F26" s="917"/>
      <c r="G26" s="917"/>
      <c r="H26" s="917"/>
      <c r="I26" s="917"/>
      <c r="J26" s="918"/>
      <c r="K26" s="908"/>
      <c r="M26" s="908"/>
      <c r="N26" s="910"/>
      <c r="O26" s="911"/>
      <c r="P26" s="916" t="s">
        <v>19</v>
      </c>
      <c r="Q26" s="917"/>
      <c r="R26" s="917"/>
      <c r="S26" s="917"/>
      <c r="T26" s="917"/>
      <c r="U26" s="917"/>
      <c r="V26" s="918"/>
      <c r="W26" s="908"/>
    </row>
    <row r="27" spans="1:23" x14ac:dyDescent="0.2">
      <c r="B27" s="909"/>
      <c r="C27" s="912"/>
      <c r="D27" s="913"/>
      <c r="E27" s="919"/>
      <c r="F27" s="920"/>
      <c r="G27" s="920"/>
      <c r="H27" s="920"/>
      <c r="I27" s="920"/>
      <c r="J27" s="921"/>
      <c r="K27" s="908"/>
      <c r="M27" s="908"/>
      <c r="N27" s="912"/>
      <c r="O27" s="913"/>
      <c r="P27" s="919"/>
      <c r="Q27" s="920"/>
      <c r="R27" s="920"/>
      <c r="S27" s="920"/>
      <c r="T27" s="920"/>
      <c r="U27" s="920"/>
      <c r="V27" s="921"/>
      <c r="W27" s="908"/>
    </row>
    <row r="28" spans="1:23" ht="13.5" thickBot="1" x14ac:dyDescent="0.25">
      <c r="B28" s="909"/>
      <c r="C28" s="912"/>
      <c r="D28" s="913"/>
      <c r="E28" s="45" t="s">
        <v>12</v>
      </c>
      <c r="F28" s="15"/>
      <c r="G28" s="39"/>
      <c r="H28" s="39"/>
      <c r="I28" s="39"/>
      <c r="J28" s="40"/>
      <c r="K28" s="908"/>
      <c r="M28" s="908"/>
      <c r="N28" s="912"/>
      <c r="O28" s="913"/>
      <c r="P28" s="48" t="s">
        <v>20</v>
      </c>
      <c r="Q28" s="18"/>
      <c r="R28" s="46"/>
      <c r="S28" s="41"/>
      <c r="T28" s="41"/>
      <c r="U28" s="41"/>
      <c r="V28" s="42"/>
      <c r="W28" s="908"/>
    </row>
    <row r="29" spans="1:23" ht="13.5" thickBot="1" x14ac:dyDescent="0.25">
      <c r="B29" s="909"/>
      <c r="C29" s="912"/>
      <c r="D29" s="913"/>
      <c r="E29" s="47" t="s">
        <v>14</v>
      </c>
      <c r="F29" s="16"/>
      <c r="G29" s="41"/>
      <c r="H29" s="41"/>
      <c r="I29" s="41"/>
      <c r="J29" s="42"/>
      <c r="K29" s="908"/>
      <c r="M29" s="908"/>
      <c r="N29" s="912"/>
      <c r="O29" s="913"/>
      <c r="P29" s="48" t="s">
        <v>21</v>
      </c>
      <c r="Q29" s="16"/>
      <c r="R29" s="46"/>
      <c r="S29" s="41"/>
      <c r="T29" s="41"/>
      <c r="U29" s="41"/>
      <c r="V29" s="42"/>
      <c r="W29" s="908"/>
    </row>
    <row r="30" spans="1:23" ht="13.5" thickBot="1" x14ac:dyDescent="0.25">
      <c r="B30" s="909"/>
      <c r="C30" s="912"/>
      <c r="D30" s="913"/>
      <c r="E30" s="12" t="s">
        <v>13</v>
      </c>
      <c r="F30" s="11">
        <f>(F28+F29)*0.635</f>
        <v>0</v>
      </c>
      <c r="G30" s="41"/>
      <c r="H30" s="41"/>
      <c r="I30" s="41"/>
      <c r="J30" s="42"/>
      <c r="K30" s="908"/>
      <c r="M30" s="908"/>
      <c r="N30" s="912"/>
      <c r="O30" s="913"/>
      <c r="P30" s="48" t="s">
        <v>22</v>
      </c>
      <c r="Q30" s="16"/>
      <c r="R30" s="46"/>
      <c r="S30" s="41"/>
      <c r="T30" s="41"/>
      <c r="U30" s="41"/>
      <c r="V30" s="42"/>
      <c r="W30" s="908"/>
    </row>
    <row r="31" spans="1:23" ht="13.5" thickBot="1" x14ac:dyDescent="0.25">
      <c r="B31" s="909"/>
      <c r="C31" s="912"/>
      <c r="D31" s="913"/>
      <c r="E31" s="48"/>
      <c r="F31" s="43"/>
      <c r="G31" s="43"/>
      <c r="H31" s="43"/>
      <c r="I31" s="43"/>
      <c r="J31" s="44"/>
      <c r="K31" s="908"/>
      <c r="M31" s="908"/>
      <c r="N31" s="912"/>
      <c r="O31" s="913"/>
      <c r="P31" s="48" t="s">
        <v>23</v>
      </c>
      <c r="Q31" s="16"/>
      <c r="R31" s="46"/>
      <c r="S31" s="41"/>
      <c r="T31" s="41"/>
      <c r="U31" s="41"/>
      <c r="V31" s="42"/>
      <c r="W31" s="908"/>
    </row>
    <row r="32" spans="1:23" ht="13.5" thickBot="1" x14ac:dyDescent="0.25">
      <c r="A32" s="3" t="str">
        <f>IF(F32="NÃO",1,"")</f>
        <v/>
      </c>
      <c r="B32" s="909"/>
      <c r="C32" s="914"/>
      <c r="D32" s="915"/>
      <c r="E32" s="49"/>
      <c r="F32" s="50"/>
      <c r="G32" s="50"/>
      <c r="H32" s="50"/>
      <c r="I32" s="50"/>
      <c r="J32" s="51"/>
      <c r="K32" s="908"/>
      <c r="M32" s="908"/>
      <c r="N32" s="914"/>
      <c r="O32" s="915"/>
      <c r="P32" s="13" t="s">
        <v>13</v>
      </c>
      <c r="Q32" s="19">
        <f>((2/3.1415)*(Q28+Q30-Q29-Q31)+(Q29/2))</f>
        <v>0</v>
      </c>
      <c r="R32" s="58"/>
      <c r="S32" s="53"/>
      <c r="T32" s="53"/>
      <c r="U32" s="53"/>
      <c r="V32" s="54"/>
      <c r="W32" s="908"/>
    </row>
    <row r="33" spans="2:23" ht="6.75" customHeight="1" x14ac:dyDescent="0.2">
      <c r="B33" s="909"/>
      <c r="C33" s="909"/>
      <c r="D33" s="909"/>
      <c r="E33" s="909"/>
      <c r="F33" s="909"/>
      <c r="G33" s="909"/>
      <c r="H33" s="909"/>
      <c r="I33" s="909"/>
      <c r="J33" s="909"/>
      <c r="K33" s="908"/>
      <c r="M33" s="908"/>
      <c r="N33" s="909"/>
      <c r="O33" s="909"/>
      <c r="P33" s="909"/>
      <c r="Q33" s="909"/>
      <c r="R33" s="909"/>
      <c r="S33" s="909"/>
      <c r="T33" s="909"/>
      <c r="U33" s="909"/>
      <c r="V33" s="909"/>
      <c r="W33" s="908"/>
    </row>
    <row r="34" spans="2:23" ht="2.25" customHeight="1" x14ac:dyDescent="0.2">
      <c r="B34" s="909"/>
      <c r="C34" s="925"/>
      <c r="D34" s="925"/>
      <c r="E34" s="925"/>
      <c r="F34" s="925"/>
      <c r="G34" s="925"/>
      <c r="H34" s="925"/>
      <c r="I34" s="925"/>
      <c r="J34" s="925"/>
      <c r="K34" s="908"/>
      <c r="M34" s="908"/>
      <c r="N34" s="925"/>
      <c r="O34" s="925"/>
      <c r="P34" s="925"/>
      <c r="Q34" s="925"/>
      <c r="R34" s="925"/>
      <c r="S34" s="925"/>
      <c r="T34" s="925"/>
      <c r="U34" s="925"/>
      <c r="V34" s="925"/>
      <c r="W34" s="908"/>
    </row>
    <row r="35" spans="2:23" ht="6.75" customHeight="1" x14ac:dyDescent="0.2">
      <c r="B35" s="909"/>
      <c r="C35" s="909"/>
      <c r="D35" s="909"/>
      <c r="E35" s="909"/>
      <c r="F35" s="909"/>
      <c r="G35" s="909"/>
      <c r="H35" s="909"/>
      <c r="I35" s="909"/>
      <c r="J35" s="909"/>
      <c r="K35" s="908"/>
      <c r="M35" s="908"/>
      <c r="N35" s="909"/>
      <c r="O35" s="909"/>
      <c r="P35" s="909"/>
      <c r="Q35" s="909"/>
      <c r="R35" s="909"/>
      <c r="S35" s="909"/>
      <c r="T35" s="909"/>
      <c r="U35" s="909"/>
      <c r="V35" s="909"/>
      <c r="W35" s="908"/>
    </row>
    <row r="36" spans="2:23" ht="26.25" customHeight="1" thickBot="1" x14ac:dyDescent="0.25">
      <c r="B36" s="909"/>
      <c r="C36" s="910"/>
      <c r="D36" s="911"/>
      <c r="E36" s="932" t="s">
        <v>24</v>
      </c>
      <c r="F36" s="933"/>
      <c r="G36" s="933"/>
      <c r="H36" s="933"/>
      <c r="I36" s="933"/>
      <c r="J36" s="934"/>
      <c r="K36" s="908"/>
      <c r="M36" s="908"/>
      <c r="N36" s="910"/>
      <c r="O36" s="911"/>
      <c r="P36" s="927" t="s">
        <v>25</v>
      </c>
      <c r="Q36" s="928"/>
      <c r="R36" s="928"/>
      <c r="S36" s="928"/>
      <c r="T36" s="928"/>
      <c r="U36" s="928"/>
      <c r="V36" s="929"/>
      <c r="W36" s="908"/>
    </row>
    <row r="37" spans="2:23" ht="13.5" thickBot="1" x14ac:dyDescent="0.25">
      <c r="B37" s="909"/>
      <c r="C37" s="912"/>
      <c r="D37" s="913"/>
      <c r="E37" s="45" t="s">
        <v>17</v>
      </c>
      <c r="F37" s="15"/>
      <c r="G37" s="52"/>
      <c r="H37" s="39"/>
      <c r="I37" s="39"/>
      <c r="J37" s="40"/>
      <c r="K37" s="908"/>
      <c r="M37" s="908"/>
      <c r="N37" s="912"/>
      <c r="O37" s="913"/>
      <c r="P37" s="48" t="s">
        <v>20</v>
      </c>
      <c r="Q37" s="16"/>
      <c r="R37" s="52"/>
      <c r="S37" s="39"/>
      <c r="T37" s="39"/>
      <c r="U37" s="39"/>
      <c r="V37" s="40"/>
      <c r="W37" s="908"/>
    </row>
    <row r="38" spans="2:23" ht="13.5" thickBot="1" x14ac:dyDescent="0.25">
      <c r="B38" s="909"/>
      <c r="C38" s="912"/>
      <c r="D38" s="913"/>
      <c r="E38" s="47" t="s">
        <v>26</v>
      </c>
      <c r="F38" s="16"/>
      <c r="G38" s="41"/>
      <c r="H38" s="41"/>
      <c r="I38" s="41"/>
      <c r="J38" s="42"/>
      <c r="K38" s="908"/>
      <c r="M38" s="908"/>
      <c r="N38" s="912"/>
      <c r="O38" s="913"/>
      <c r="P38" s="48" t="s">
        <v>21</v>
      </c>
      <c r="Q38" s="16"/>
      <c r="R38" s="46"/>
      <c r="S38" s="41"/>
      <c r="T38" s="41"/>
      <c r="U38" s="41"/>
      <c r="V38" s="42"/>
      <c r="W38" s="908"/>
    </row>
    <row r="39" spans="2:23" ht="13.5" thickBot="1" x14ac:dyDescent="0.25">
      <c r="B39" s="909"/>
      <c r="C39" s="912"/>
      <c r="D39" s="913"/>
      <c r="E39" s="12" t="s">
        <v>13</v>
      </c>
      <c r="F39" s="11">
        <f>(F37*1.571)-F38</f>
        <v>0</v>
      </c>
      <c r="G39" s="41"/>
      <c r="H39" s="41"/>
      <c r="I39" s="41"/>
      <c r="J39" s="42"/>
      <c r="K39" s="908"/>
      <c r="M39" s="908"/>
      <c r="N39" s="912"/>
      <c r="O39" s="913"/>
      <c r="P39" s="12" t="s">
        <v>13</v>
      </c>
      <c r="Q39" s="19">
        <f>SQRT((Q37^2+Q38^2)/2)</f>
        <v>0</v>
      </c>
      <c r="R39" s="46"/>
      <c r="S39" s="41"/>
      <c r="T39" s="41"/>
      <c r="U39" s="41"/>
      <c r="V39" s="42"/>
      <c r="W39" s="908"/>
    </row>
    <row r="40" spans="2:23" x14ac:dyDescent="0.2">
      <c r="B40" s="909"/>
      <c r="C40" s="912"/>
      <c r="D40" s="913"/>
      <c r="E40" s="47"/>
      <c r="F40" s="43"/>
      <c r="G40" s="41"/>
      <c r="H40" s="41"/>
      <c r="I40" s="41"/>
      <c r="J40" s="42"/>
      <c r="K40" s="908"/>
      <c r="M40" s="908"/>
      <c r="N40" s="912"/>
      <c r="O40" s="913"/>
      <c r="P40" s="48"/>
      <c r="Q40" s="55"/>
      <c r="R40" s="46"/>
      <c r="S40" s="41"/>
      <c r="T40" s="41"/>
      <c r="U40" s="41"/>
      <c r="V40" s="42"/>
      <c r="W40" s="908"/>
    </row>
    <row r="41" spans="2:23" x14ac:dyDescent="0.2">
      <c r="B41" s="909"/>
      <c r="C41" s="914"/>
      <c r="D41" s="915"/>
      <c r="E41" s="49"/>
      <c r="F41" s="50"/>
      <c r="G41" s="53"/>
      <c r="H41" s="53"/>
      <c r="I41" s="53"/>
      <c r="J41" s="54"/>
      <c r="K41" s="908"/>
      <c r="M41" s="908"/>
      <c r="N41" s="914"/>
      <c r="O41" s="915"/>
      <c r="P41" s="56"/>
      <c r="Q41" s="57"/>
      <c r="R41" s="58"/>
      <c r="S41" s="53"/>
      <c r="T41" s="53"/>
      <c r="U41" s="53"/>
      <c r="V41" s="54"/>
      <c r="W41" s="908"/>
    </row>
    <row r="42" spans="2:23" ht="6.75" customHeight="1" x14ac:dyDescent="0.2">
      <c r="B42" s="909"/>
      <c r="C42" s="908"/>
      <c r="D42" s="908"/>
      <c r="E42" s="908"/>
      <c r="F42" s="908"/>
      <c r="G42" s="908"/>
      <c r="H42" s="908"/>
      <c r="I42" s="908"/>
      <c r="J42" s="908"/>
      <c r="K42" s="908"/>
      <c r="M42" s="908"/>
      <c r="N42" s="908"/>
      <c r="O42" s="908"/>
      <c r="P42" s="908"/>
      <c r="Q42" s="908"/>
      <c r="R42" s="908"/>
      <c r="S42" s="908"/>
      <c r="T42" s="908"/>
      <c r="U42" s="908"/>
      <c r="V42" s="908"/>
      <c r="W42" s="908"/>
    </row>
    <row r="43" spans="2:23" ht="6.75" customHeight="1" x14ac:dyDescent="0.2"/>
    <row r="44" spans="2:23" ht="6.75" customHeight="1" x14ac:dyDescent="0.2"/>
    <row r="46" spans="2:23" hidden="1" x14ac:dyDescent="0.2">
      <c r="C46" s="930" t="s">
        <v>27</v>
      </c>
      <c r="D46" s="930"/>
      <c r="E46" s="930"/>
    </row>
    <row r="47" spans="2:23" hidden="1" x14ac:dyDescent="0.2">
      <c r="C47" s="930"/>
      <c r="D47" s="930"/>
      <c r="E47" s="930"/>
      <c r="H47" s="7"/>
    </row>
    <row r="48" spans="2:23" hidden="1" x14ac:dyDescent="0.2">
      <c r="C48" s="931" t="s">
        <v>28</v>
      </c>
      <c r="D48" s="931"/>
      <c r="E48" s="930" t="s">
        <v>29</v>
      </c>
      <c r="H48" s="7"/>
    </row>
    <row r="49" spans="1:23" hidden="1" x14ac:dyDescent="0.2">
      <c r="C49" s="8" t="s">
        <v>30</v>
      </c>
      <c r="D49" s="8" t="s">
        <v>31</v>
      </c>
      <c r="E49" s="93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805" t="s">
        <v>205</v>
      </c>
      <c r="K5" s="950"/>
      <c r="L5" s="950"/>
      <c r="M5" s="951"/>
      <c r="N5" s="805" t="s">
        <v>202</v>
      </c>
      <c r="O5" s="950"/>
      <c r="P5" s="950"/>
      <c r="Q5" s="951"/>
      <c r="R5" s="805"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4"/>
      <c r="D3" s="965"/>
      <c r="E3" s="965"/>
      <c r="F3" s="965"/>
      <c r="G3" s="965"/>
      <c r="H3" s="965"/>
      <c r="I3" s="965"/>
      <c r="J3" s="965"/>
      <c r="K3" s="966"/>
      <c r="L3" s="977" t="s">
        <v>421</v>
      </c>
      <c r="M3" s="978"/>
      <c r="N3" s="978"/>
      <c r="O3" s="978"/>
      <c r="P3" s="978"/>
      <c r="Q3" s="978"/>
      <c r="R3" s="978"/>
      <c r="S3" s="978"/>
      <c r="T3" s="978"/>
      <c r="U3" s="978"/>
      <c r="V3" s="978"/>
      <c r="W3" s="978"/>
      <c r="X3" s="979"/>
      <c r="Y3" s="187"/>
    </row>
    <row r="4" spans="2:25" ht="12.75" customHeight="1" x14ac:dyDescent="0.2">
      <c r="B4" s="186"/>
      <c r="C4" s="967"/>
      <c r="D4" s="968"/>
      <c r="E4" s="968"/>
      <c r="F4" s="968"/>
      <c r="G4" s="968"/>
      <c r="H4" s="968"/>
      <c r="I4" s="968"/>
      <c r="J4" s="968"/>
      <c r="K4" s="969"/>
      <c r="L4" s="980"/>
      <c r="M4" s="981"/>
      <c r="N4" s="981"/>
      <c r="O4" s="981"/>
      <c r="P4" s="981"/>
      <c r="Q4" s="981"/>
      <c r="R4" s="981"/>
      <c r="S4" s="981"/>
      <c r="T4" s="981"/>
      <c r="U4" s="981"/>
      <c r="V4" s="981"/>
      <c r="W4" s="981"/>
      <c r="X4" s="982"/>
      <c r="Y4" s="187"/>
    </row>
    <row r="5" spans="2:25" ht="12.75" customHeight="1" x14ac:dyDescent="0.2">
      <c r="B5" s="186"/>
      <c r="C5" s="967"/>
      <c r="D5" s="968"/>
      <c r="E5" s="968"/>
      <c r="F5" s="968"/>
      <c r="G5" s="968"/>
      <c r="H5" s="968"/>
      <c r="I5" s="968"/>
      <c r="J5" s="968"/>
      <c r="K5" s="969"/>
      <c r="L5" s="980"/>
      <c r="M5" s="981"/>
      <c r="N5" s="981"/>
      <c r="O5" s="981"/>
      <c r="P5" s="981"/>
      <c r="Q5" s="981"/>
      <c r="R5" s="981"/>
      <c r="S5" s="981"/>
      <c r="T5" s="981"/>
      <c r="U5" s="981"/>
      <c r="V5" s="981"/>
      <c r="W5" s="981"/>
      <c r="X5" s="982"/>
      <c r="Y5" s="187"/>
    </row>
    <row r="6" spans="2:25" ht="12.75" customHeight="1" x14ac:dyDescent="0.2">
      <c r="B6" s="186"/>
      <c r="C6" s="967"/>
      <c r="D6" s="968"/>
      <c r="E6" s="968"/>
      <c r="F6" s="968"/>
      <c r="G6" s="968"/>
      <c r="H6" s="968"/>
      <c r="I6" s="968"/>
      <c r="J6" s="968"/>
      <c r="K6" s="969"/>
      <c r="L6" s="980"/>
      <c r="M6" s="981"/>
      <c r="N6" s="981"/>
      <c r="O6" s="981"/>
      <c r="P6" s="981"/>
      <c r="Q6" s="981"/>
      <c r="R6" s="981"/>
      <c r="S6" s="981"/>
      <c r="T6" s="981"/>
      <c r="U6" s="981"/>
      <c r="V6" s="981"/>
      <c r="W6" s="981"/>
      <c r="X6" s="982"/>
      <c r="Y6" s="187"/>
    </row>
    <row r="7" spans="2:25" ht="13.5" customHeight="1" thickBot="1" x14ac:dyDescent="0.25">
      <c r="B7" s="186"/>
      <c r="C7" s="970"/>
      <c r="D7" s="971"/>
      <c r="E7" s="971"/>
      <c r="F7" s="971"/>
      <c r="G7" s="971"/>
      <c r="H7" s="971"/>
      <c r="I7" s="971"/>
      <c r="J7" s="971"/>
      <c r="K7" s="972"/>
      <c r="L7" s="983"/>
      <c r="M7" s="984"/>
      <c r="N7" s="984"/>
      <c r="O7" s="984"/>
      <c r="P7" s="984"/>
      <c r="Q7" s="984"/>
      <c r="R7" s="984"/>
      <c r="S7" s="984"/>
      <c r="T7" s="984"/>
      <c r="U7" s="984"/>
      <c r="V7" s="984"/>
      <c r="W7" s="984"/>
      <c r="X7" s="985"/>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6" t="s">
        <v>422</v>
      </c>
      <c r="D9" s="986"/>
      <c r="E9" s="986"/>
      <c r="F9" s="986"/>
      <c r="G9" s="98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7" t="s">
        <v>424</v>
      </c>
      <c r="E11" s="987"/>
      <c r="F11" s="987"/>
      <c r="G11" s="987"/>
      <c r="H11" s="182"/>
      <c r="I11" s="198" t="s">
        <v>423</v>
      </c>
      <c r="J11" s="973">
        <v>762</v>
      </c>
      <c r="K11" s="974"/>
      <c r="L11" s="182"/>
      <c r="M11" s="182"/>
      <c r="N11" s="182"/>
      <c r="O11" s="182"/>
      <c r="P11" s="182"/>
      <c r="Q11" s="182"/>
      <c r="R11" s="182"/>
      <c r="S11" s="182"/>
      <c r="T11" s="182"/>
      <c r="U11" s="182"/>
      <c r="V11" s="182"/>
      <c r="W11" s="182"/>
      <c r="X11" s="182"/>
      <c r="Y11" s="187"/>
    </row>
    <row r="12" spans="2:25" ht="13.5" thickBot="1" x14ac:dyDescent="0.25">
      <c r="B12" s="186"/>
      <c r="C12" s="193" t="s">
        <v>425</v>
      </c>
      <c r="D12" s="987" t="s">
        <v>512</v>
      </c>
      <c r="E12" s="987"/>
      <c r="F12" s="987"/>
      <c r="G12" s="987"/>
      <c r="H12" s="182"/>
      <c r="I12" s="198" t="s">
        <v>425</v>
      </c>
      <c r="J12" s="973">
        <v>1829</v>
      </c>
      <c r="K12" s="974"/>
      <c r="L12" s="182"/>
      <c r="M12" s="182"/>
      <c r="N12" s="990">
        <f>(((PI()*(J12/1000/2)^2)*J13/1000)-((PI()*(J11/1000/2)^2)*J13/1000))*7.85</f>
        <v>20.453734607667172</v>
      </c>
      <c r="O12" s="990"/>
      <c r="P12" s="990"/>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3">
        <v>1200</v>
      </c>
      <c r="K13" s="974"/>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6" t="s">
        <v>426</v>
      </c>
      <c r="D15" s="986"/>
      <c r="E15" s="986"/>
      <c r="F15" s="986"/>
      <c r="G15" s="98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7">
        <v>508</v>
      </c>
      <c r="E17" s="987"/>
      <c r="F17" s="987"/>
      <c r="G17" s="987"/>
      <c r="H17" s="182"/>
      <c r="I17" s="182" t="s">
        <v>107</v>
      </c>
      <c r="J17" s="182"/>
      <c r="K17" s="182"/>
      <c r="L17" s="975">
        <v>0.6</v>
      </c>
      <c r="M17" s="976"/>
      <c r="N17" s="199" t="s">
        <v>389</v>
      </c>
      <c r="O17" s="182"/>
      <c r="P17" s="182"/>
      <c r="Q17" s="182"/>
      <c r="R17" s="182"/>
      <c r="S17" s="182"/>
      <c r="T17" s="182"/>
      <c r="U17" s="182"/>
      <c r="V17" s="182"/>
      <c r="W17" s="182"/>
      <c r="X17" s="182"/>
      <c r="Y17" s="187"/>
    </row>
    <row r="18" spans="2:25" ht="13.5" thickBot="1" x14ac:dyDescent="0.25">
      <c r="B18" s="186"/>
      <c r="C18" s="193" t="s">
        <v>425</v>
      </c>
      <c r="D18" s="987" t="s">
        <v>428</v>
      </c>
      <c r="E18" s="987"/>
      <c r="F18" s="987"/>
      <c r="G18" s="987"/>
      <c r="H18" s="182"/>
      <c r="I18" s="182" t="s">
        <v>429</v>
      </c>
      <c r="J18" s="182"/>
      <c r="K18" s="182"/>
      <c r="L18" s="973">
        <v>109</v>
      </c>
      <c r="M18" s="974"/>
      <c r="N18" s="199" t="s">
        <v>30</v>
      </c>
      <c r="O18" s="182"/>
      <c r="Q18" s="991">
        <f>(L17*1000)/((L19/1000)*(L18/1000)*7850)</f>
        <v>233.74043125109569</v>
      </c>
      <c r="R18" s="991"/>
      <c r="S18" s="991"/>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3">
        <v>3</v>
      </c>
      <c r="M19" s="974"/>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5">
        <v>0.6</v>
      </c>
      <c r="M21" s="976"/>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1">
        <f>L21*1000/L23</f>
        <v>233.73587845734318</v>
      </c>
      <c r="R22" s="991"/>
      <c r="S22" s="991"/>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8">
        <v>2.5670000000000002</v>
      </c>
      <c r="M23" s="989"/>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4"/>
      <c r="D3" s="965"/>
      <c r="E3" s="965"/>
      <c r="F3" s="965"/>
      <c r="G3" s="965"/>
      <c r="H3" s="965"/>
      <c r="I3" s="965"/>
      <c r="J3" s="965"/>
      <c r="K3" s="965"/>
      <c r="L3" s="965"/>
      <c r="M3" s="965"/>
      <c r="N3" s="965"/>
      <c r="O3" s="965"/>
      <c r="P3" s="966"/>
      <c r="Q3" s="995" t="s">
        <v>433</v>
      </c>
      <c r="R3" s="996"/>
      <c r="S3" s="996"/>
      <c r="T3" s="996"/>
      <c r="U3" s="996"/>
      <c r="V3" s="996"/>
      <c r="W3" s="996"/>
      <c r="X3" s="996"/>
      <c r="Y3" s="996"/>
      <c r="Z3" s="997"/>
      <c r="AA3" s="187"/>
    </row>
    <row r="4" spans="2:27" ht="12.75" customHeight="1" x14ac:dyDescent="0.2">
      <c r="B4" s="186"/>
      <c r="C4" s="967"/>
      <c r="D4" s="968"/>
      <c r="E4" s="968"/>
      <c r="F4" s="968"/>
      <c r="G4" s="968"/>
      <c r="H4" s="968"/>
      <c r="I4" s="968"/>
      <c r="J4" s="968"/>
      <c r="K4" s="968"/>
      <c r="L4" s="968"/>
      <c r="M4" s="968"/>
      <c r="N4" s="968"/>
      <c r="O4" s="968"/>
      <c r="P4" s="969"/>
      <c r="Q4" s="998"/>
      <c r="R4" s="999"/>
      <c r="S4" s="999"/>
      <c r="T4" s="999"/>
      <c r="U4" s="999"/>
      <c r="V4" s="999"/>
      <c r="W4" s="999"/>
      <c r="X4" s="999"/>
      <c r="Y4" s="999"/>
      <c r="Z4" s="1000"/>
      <c r="AA4" s="187"/>
    </row>
    <row r="5" spans="2:27" ht="12.75" customHeight="1" x14ac:dyDescent="0.2">
      <c r="B5" s="186"/>
      <c r="C5" s="967"/>
      <c r="D5" s="968"/>
      <c r="E5" s="968"/>
      <c r="F5" s="968"/>
      <c r="G5" s="968"/>
      <c r="H5" s="968"/>
      <c r="I5" s="968"/>
      <c r="J5" s="968"/>
      <c r="K5" s="968"/>
      <c r="L5" s="968"/>
      <c r="M5" s="968"/>
      <c r="N5" s="968"/>
      <c r="O5" s="968"/>
      <c r="P5" s="969"/>
      <c r="Q5" s="998"/>
      <c r="R5" s="999"/>
      <c r="S5" s="999"/>
      <c r="T5" s="999"/>
      <c r="U5" s="999"/>
      <c r="V5" s="999"/>
      <c r="W5" s="999"/>
      <c r="X5" s="999"/>
      <c r="Y5" s="999"/>
      <c r="Z5" s="1000"/>
      <c r="AA5" s="187"/>
    </row>
    <row r="6" spans="2:27" ht="12.75" customHeight="1" x14ac:dyDescent="0.2">
      <c r="B6" s="186"/>
      <c r="C6" s="967"/>
      <c r="D6" s="968"/>
      <c r="E6" s="968"/>
      <c r="F6" s="968"/>
      <c r="G6" s="968"/>
      <c r="H6" s="968"/>
      <c r="I6" s="968"/>
      <c r="J6" s="968"/>
      <c r="K6" s="968"/>
      <c r="L6" s="968"/>
      <c r="M6" s="968"/>
      <c r="N6" s="968"/>
      <c r="O6" s="968"/>
      <c r="P6" s="969"/>
      <c r="Q6" s="998"/>
      <c r="R6" s="999"/>
      <c r="S6" s="999"/>
      <c r="T6" s="999"/>
      <c r="U6" s="999"/>
      <c r="V6" s="999"/>
      <c r="W6" s="999"/>
      <c r="X6" s="999"/>
      <c r="Y6" s="999"/>
      <c r="Z6" s="1000"/>
      <c r="AA6" s="187"/>
    </row>
    <row r="7" spans="2:27" ht="13.5" customHeight="1" thickBot="1" x14ac:dyDescent="0.25">
      <c r="B7" s="186"/>
      <c r="C7" s="970"/>
      <c r="D7" s="971"/>
      <c r="E7" s="971"/>
      <c r="F7" s="971"/>
      <c r="G7" s="971"/>
      <c r="H7" s="971"/>
      <c r="I7" s="971"/>
      <c r="J7" s="971"/>
      <c r="K7" s="971"/>
      <c r="L7" s="971"/>
      <c r="M7" s="971"/>
      <c r="N7" s="971"/>
      <c r="O7" s="971"/>
      <c r="P7" s="972"/>
      <c r="Q7" s="1001"/>
      <c r="R7" s="1002"/>
      <c r="S7" s="1002"/>
      <c r="T7" s="1002"/>
      <c r="U7" s="1002"/>
      <c r="V7" s="1002"/>
      <c r="W7" s="1002"/>
      <c r="X7" s="1002"/>
      <c r="Y7" s="1002"/>
      <c r="Z7" s="1003"/>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2">
        <v>0.34200000000000003</v>
      </c>
      <c r="N9" s="992"/>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4">
        <f>C9/60</f>
        <v>8.3333333333333329E-2</v>
      </c>
      <c r="D11" s="1004"/>
      <c r="E11" s="205" t="s">
        <v>435</v>
      </c>
      <c r="H11" s="1005">
        <f>H9/60</f>
        <v>18.333333333333332</v>
      </c>
      <c r="I11" s="1005"/>
      <c r="J11" s="205" t="s">
        <v>320</v>
      </c>
      <c r="M11" s="1005">
        <f>M9*60</f>
        <v>20.520000000000003</v>
      </c>
      <c r="N11" s="1005"/>
      <c r="O11" s="205" t="s">
        <v>320</v>
      </c>
      <c r="R11" s="1005">
        <f>R9/1000*60</f>
        <v>20.501999999999999</v>
      </c>
      <c r="S11" s="1005"/>
      <c r="T11" s="207" t="s">
        <v>320</v>
      </c>
      <c r="W11" s="1004">
        <f>W9*1000/60</f>
        <v>20.5</v>
      </c>
      <c r="X11" s="1004"/>
      <c r="Y11" s="207" t="s">
        <v>320</v>
      </c>
      <c r="AA11" s="187"/>
    </row>
    <row r="12" spans="2:27" x14ac:dyDescent="0.2">
      <c r="B12" s="186"/>
      <c r="AA12" s="187"/>
    </row>
    <row r="13" spans="2:27" x14ac:dyDescent="0.2">
      <c r="B13" s="186"/>
      <c r="C13" s="994">
        <f>C9*1000/60</f>
        <v>83.333333333333329</v>
      </c>
      <c r="D13" s="994"/>
      <c r="E13" s="203" t="s">
        <v>436</v>
      </c>
      <c r="F13" s="204"/>
      <c r="G13" s="204"/>
      <c r="H13" s="204"/>
      <c r="I13" s="204"/>
      <c r="J13" s="204"/>
      <c r="K13" s="204"/>
      <c r="L13" s="204"/>
      <c r="M13" s="1005">
        <f>M9*1000</f>
        <v>342</v>
      </c>
      <c r="N13" s="1005"/>
      <c r="O13" s="205" t="s">
        <v>436</v>
      </c>
      <c r="R13" s="993">
        <f>R9/1000</f>
        <v>0.3417</v>
      </c>
      <c r="S13" s="993"/>
      <c r="T13" s="203" t="s">
        <v>435</v>
      </c>
      <c r="U13" s="204"/>
      <c r="V13" s="204"/>
      <c r="W13" s="994">
        <f>W9*1000/3600</f>
        <v>0.34166666666666667</v>
      </c>
      <c r="X13" s="99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3">
        <f>C9*60/1000</f>
        <v>0.3</v>
      </c>
      <c r="D15" s="993"/>
      <c r="E15" s="203" t="s">
        <v>437</v>
      </c>
      <c r="F15" s="204"/>
      <c r="G15" s="204"/>
      <c r="H15" s="204"/>
      <c r="I15" s="204"/>
      <c r="J15" s="204"/>
      <c r="K15" s="204"/>
      <c r="L15" s="204"/>
      <c r="M15" s="1004">
        <f>M9/1000*3600</f>
        <v>1.2312000000000001</v>
      </c>
      <c r="N15" s="1004"/>
      <c r="O15" s="205" t="s">
        <v>437</v>
      </c>
      <c r="R15" s="993">
        <f>R9/1000/1000*3600</f>
        <v>1.2301200000000001</v>
      </c>
      <c r="S15" s="993"/>
      <c r="T15" s="203" t="s">
        <v>437</v>
      </c>
      <c r="U15" s="204"/>
      <c r="V15" s="204"/>
      <c r="W15" s="994">
        <f>W9*1000*1000/3600</f>
        <v>341.66666666666669</v>
      </c>
      <c r="X15" s="99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4">
        <f>C9*60</f>
        <v>300</v>
      </c>
      <c r="D17" s="99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4"/>
      <c r="D3" s="965"/>
      <c r="E3" s="965"/>
      <c r="F3" s="965"/>
      <c r="G3" s="965"/>
      <c r="H3" s="965"/>
      <c r="I3" s="965"/>
      <c r="J3" s="965"/>
      <c r="K3" s="96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67"/>
      <c r="D4" s="968"/>
      <c r="E4" s="968"/>
      <c r="F4" s="968"/>
      <c r="G4" s="968"/>
      <c r="H4" s="968"/>
      <c r="I4" s="968"/>
      <c r="J4" s="968"/>
      <c r="K4" s="96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67"/>
      <c r="D5" s="968"/>
      <c r="E5" s="968"/>
      <c r="F5" s="968"/>
      <c r="G5" s="968"/>
      <c r="H5" s="968"/>
      <c r="I5" s="968"/>
      <c r="J5" s="968"/>
      <c r="K5" s="96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67"/>
      <c r="D6" s="968"/>
      <c r="E6" s="968"/>
      <c r="F6" s="968"/>
      <c r="G6" s="968"/>
      <c r="H6" s="968"/>
      <c r="I6" s="968"/>
      <c r="J6" s="968"/>
      <c r="K6" s="96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70"/>
      <c r="D7" s="971"/>
      <c r="E7" s="971"/>
      <c r="F7" s="971"/>
      <c r="G7" s="971"/>
      <c r="H7" s="971"/>
      <c r="I7" s="971"/>
      <c r="J7" s="971"/>
      <c r="K7" s="97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6" t="s">
        <v>438</v>
      </c>
      <c r="D9" s="986"/>
      <c r="E9" s="986"/>
      <c r="F9" s="986"/>
      <c r="G9" s="986"/>
      <c r="H9" s="986"/>
      <c r="I9" s="986"/>
      <c r="J9" s="986"/>
      <c r="K9" s="990">
        <f>D11+(D12/6)+(D13/15)+(D14/5)+(D15/13)+(D16/4)</f>
        <v>0.16255512820512821</v>
      </c>
      <c r="L9" s="990"/>
      <c r="M9" s="209" t="s">
        <v>331</v>
      </c>
      <c r="N9" s="182"/>
      <c r="O9" s="182"/>
      <c r="P9" s="182"/>
      <c r="Q9" s="182"/>
      <c r="R9" s="182"/>
      <c r="S9" s="182"/>
      <c r="T9" s="182"/>
      <c r="U9" s="182"/>
      <c r="V9" s="182"/>
      <c r="W9" s="182"/>
      <c r="X9" s="182"/>
      <c r="Y9" s="210"/>
      <c r="Z9" s="986" t="s">
        <v>438</v>
      </c>
      <c r="AA9" s="986"/>
      <c r="AB9" s="986"/>
      <c r="AC9" s="986"/>
      <c r="AD9" s="986"/>
      <c r="AE9" s="986"/>
      <c r="AF9" s="986"/>
      <c r="AG9" s="986"/>
      <c r="AH9" s="990">
        <f>AA11+AA12/6+(AA13+AA14+AA15)/5+(AA16+AA17)/15</f>
        <v>0.16283333333333333</v>
      </c>
      <c r="AI9" s="990"/>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4"/>
      <c r="C2" s="1004"/>
      <c r="D2" s="1004"/>
      <c r="E2" s="1004"/>
      <c r="Q2" s="793" t="s">
        <v>603</v>
      </c>
      <c r="R2" s="793"/>
      <c r="S2" s="793"/>
      <c r="T2" s="793"/>
      <c r="U2" s="793"/>
      <c r="V2" s="793"/>
      <c r="W2" s="793"/>
      <c r="X2" s="793"/>
    </row>
    <row r="3" spans="2:24" ht="19.5" thickBot="1" x14ac:dyDescent="0.25">
      <c r="B3" s="793" t="s">
        <v>614</v>
      </c>
      <c r="C3" s="793"/>
      <c r="D3" s="793"/>
      <c r="E3" s="793"/>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3" t="s">
        <v>612</v>
      </c>
      <c r="C12" s="793"/>
      <c r="D12" s="793"/>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2022-02-16T19:24:13Z</cp:lastPrinted>
  <dcterms:created xsi:type="dcterms:W3CDTF">2011-04-12T19:30:48Z</dcterms:created>
  <dcterms:modified xsi:type="dcterms:W3CDTF">2022-02-18T20:05:26Z</dcterms:modified>
</cp:coreProperties>
</file>