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xvbaRibbonId70"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defaultThemeVersion="164011"/>
  <mc:AlternateContent xmlns:mc="http://schemas.openxmlformats.org/markup-compatibility/2006">
    <mc:Choice Requires="x15">
      <x15ac:absPath xmlns:x15ac="http://schemas.microsoft.com/office/spreadsheetml/2010/11/ac" url="Q:\Trabalhos em Andamento\Arthur Boff\19. Programas\22. Cronus\Excel\Workbooks\SAP Cadastros de Produtos\Estrutura de Cadastros (Versão 2.0)\"/>
    </mc:Choice>
  </mc:AlternateContent>
  <bookViews>
    <workbookView xWindow="37200" yWindow="190200" windowWidth="22260" windowHeight="12645" tabRatio="626"/>
  </bookViews>
  <sheets>
    <sheet name="Estrutura P01" sheetId="18" r:id="rId1"/>
    <sheet name="Estrutura MP P01" sheetId="20" r:id="rId2"/>
    <sheet name="CAS P01" sheetId="14" r:id="rId3"/>
    <sheet name="Listas de Dados" sheetId="4" r:id="rId4"/>
  </sheets>
  <functionGroups builtInGroupCount="18">
    <functionGroup name="My Custom Category"/>
  </functionGroups>
  <definedNames>
    <definedName name="DadosExternos_1" localSheetId="3" hidden="1">'Listas de Dados'!$BO$2:$BP$154</definedName>
    <definedName name="DadosExternos_2" localSheetId="3" hidden="1">'Listas de Dados'!$AN$2:$AO$54</definedName>
    <definedName name="DadosExternos_3" localSheetId="3" hidden="1">'Listas de Dados'!$AP$2:$AQ$245</definedName>
    <definedName name="FERT">"F"</definedName>
    <definedName name="FRUESTBLOCK1">F_RUESTBLOCK[Denominação]</definedName>
    <definedName name="FRUESTBLOCK2">F_RUESTBLOCK[Valor da Característica]</definedName>
    <definedName name="KMAT">"K"</definedName>
    <definedName name="MFER">"M"</definedName>
    <definedName name="SORTNORM1">SORT_NORM[Valor da Característica]</definedName>
    <definedName name="SORTNORM2">SORT_NORM[Denominação]</definedName>
    <definedName name="STASOABW1">STASO_ABW[Valor da Característica]</definedName>
    <definedName name="STASOABW2">STASO_ABW[Denominação]</definedName>
    <definedName name="sucatas">'Listas de Dados'!$CB$3:$CB$5</definedName>
  </definedNames>
  <calcPr calcId="162913"/>
  <extLst>
    <ext xmlns:x14="http://schemas.microsoft.com/office/spreadsheetml/2009/9/main" uri="{8193D73E-4604-4355-AFF4-8A2333D13BE4}">
      <x14:definedNames>
        <x14:definedName name="COD_SAP">
          <x14:argumentDescriptions count="4">
            <x14:argumentDescription index="0">Qual o tipo de material que deve ser gerado (K, M ou F)</x14:argumentDescription>
            <x14:argumentDescription index="1">Qual a chave LNP que deve ser usada.</x14:argumentDescription>
            <x14:argumentDescription index="2">qual o comprimento do item para casos non-KMAT.</x14:argumentDescription>
            <x14:argumentDescription index="3">(OPCIONAL) Se precisar de um número sequencial diferente de 0 para colocar entre o LNTR e o comprimento.</x14:argumentDescription>
          </x14:argumentDescriptions>
        </x14:definedName>
        <x14:definedName name="EXT_LNTR">
          <x14:argumentDescriptions count="1">
            <x14:argumentDescription index="0">Célula a procurar a chave LNTR.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_AP_PRESET_REAL16_200a561e-ca18-4238-b585-e2300d2957c7" name="F_AP_PRESET_REAL16" connection="Consulta - F_AP_PRESET_REAL16"/>
          <x15:modelTable id="F_AP_PROF_REAL_d788b362-3e7f-48a5-9cfa-fa44b7f8a7d8" name="F_AP_PROF_REAL" connection="Consulta - F_AP_PROF_REAL"/>
          <x15:modelTable id="F_SECTION_TYPE_SETUP_40d8daa7-6864-4c06-9cb1-52c680c0c134" name="F_SECTION_TYPE_SETUP" connection="Consulta - F_SECTION_TYPE_SETUP"/>
          <x15:modelTable id="SORT_NORM_2dc01c49-a607-41f5-b238-2fd04043aa8b" name="SORT_NORM" connection="Consulta - SORT_NORM"/>
          <x15:modelTable id="STASO_ABW_63b22b4c-3a87-459c-9d92-63079f2b1e41" name="STASO_ABW" connection="Consulta - STASO_ABW"/>
          <x15:modelTable id="V_FABBEZ_ab15e64c-cf07-415d-8137-71981f4b7ea8" name="V_FABBEZ" connection="Consulta - V_FABBEZ"/>
          <x15:modelTable id="V_OBERFL_a1f44bc6-005b-472c-8651-4cab42c21948" name="V_OBERFL" connection="Consulta - V_OBERFL"/>
          <x15:modelTable id="V_QUALITAET_3955e210-5961-4110-ac25-329b4ccfe702" name="V_QUALITAET" connection="Consulta - V_QUALITAET"/>
          <x15:modelTable id="VB_VMAT_834a1261-000f-4be0-8eb2-acf36d8d1070" name="VB_VMAT" connection="Consulta - VB_VMAT"/>
          <x15:modelTable id="Z_QUAL_SPZGEW_0581_b6b29301-1158-45c3-83af-645f3c9b4b6b" name="Z_QUAL_SPZGEW_0581" connection="Consulta - Z_QUAL_SPZGEW_0581"/>
          <x15:modelTable id="Z_QUAL_STA_NO_0581_8914742f-5c8b-47bc-b82b-cf1269849134" name="Z_QUAL_STA_NO_0581" connection="Consulta - Z_QUAL_STA_NO_0581"/>
          <x15:modelTable id="Z_RING_BRTOL_0581_47c12348-a04a-443f-b267-96913a2aa4da" name="Z_RING_BRTOL_0581" connection="Consulta - Z_RING_BRTOL_0581"/>
        </x15:modelTables>
      </x15:dataModel>
    </ext>
  </extLst>
</workbook>
</file>

<file path=xl/calcChain.xml><?xml version="1.0" encoding="utf-8"?>
<calcChain xmlns="http://schemas.openxmlformats.org/spreadsheetml/2006/main">
  <c r="BJ16" i="18" l="1"/>
  <c r="BH16" i="18"/>
  <c r="BF16" i="18"/>
  <c r="BC16" i="18"/>
  <c r="BD16" i="18" s="1"/>
  <c r="AK12" i="20" l="1"/>
  <c r="AL12" i="20" s="1"/>
  <c r="AI12" i="20"/>
  <c r="AG12" i="20"/>
  <c r="AE12" i="20"/>
  <c r="AB12" i="20"/>
  <c r="AC12" i="20" s="1"/>
  <c r="Y12" i="20"/>
  <c r="W12" i="20"/>
  <c r="R12" i="20"/>
  <c r="AH11" i="20"/>
  <c r="AK11" i="20" s="1"/>
  <c r="AL11" i="20" s="1"/>
  <c r="AG11" i="20"/>
  <c r="AE11" i="20"/>
  <c r="AB11" i="20"/>
  <c r="AC11" i="20" s="1"/>
  <c r="C11" i="20"/>
  <c r="A11" i="20"/>
  <c r="D12" i="20"/>
  <c r="AI11" i="20" l="1"/>
  <c r="D11" i="20"/>
  <c r="BJ12" i="18"/>
  <c r="BH12" i="18"/>
  <c r="BF12" i="18"/>
  <c r="BC12" i="18"/>
  <c r="BD12" i="18" s="1"/>
  <c r="AE12" i="18"/>
  <c r="S12" i="18"/>
  <c r="P12" i="18"/>
  <c r="J12" i="18"/>
  <c r="AA12" i="18"/>
  <c r="AB12" i="18"/>
  <c r="AD12" i="18" l="1"/>
  <c r="AC12" i="18"/>
  <c r="BJ11" i="18"/>
  <c r="BH11" i="18"/>
  <c r="BF11" i="18"/>
  <c r="BC11" i="18"/>
  <c r="BD11" i="18" s="1"/>
  <c r="AX11" i="18"/>
  <c r="AY11" i="18" s="1"/>
  <c r="AV11" i="18"/>
  <c r="AR11" i="18"/>
  <c r="AQ11" i="18"/>
  <c r="AP11" i="18"/>
  <c r="AN11" i="18"/>
  <c r="AL11" i="18"/>
  <c r="AK11" i="18"/>
  <c r="S11" i="18"/>
  <c r="P11" i="18"/>
  <c r="J11" i="18"/>
  <c r="BJ13" i="18"/>
  <c r="BH13" i="18"/>
  <c r="BF13" i="18"/>
  <c r="BC13" i="18"/>
  <c r="BD13" i="18" s="1"/>
  <c r="AE13" i="18"/>
  <c r="S13" i="18"/>
  <c r="P13" i="18"/>
  <c r="J13" i="18"/>
  <c r="BJ14" i="18"/>
  <c r="BH14" i="18"/>
  <c r="BF14" i="18"/>
  <c r="BC14" i="18"/>
  <c r="BD14" i="18" s="1"/>
  <c r="AX14" i="18"/>
  <c r="AY14" i="18" s="1"/>
  <c r="AV14" i="18"/>
  <c r="AR14" i="18"/>
  <c r="AQ14" i="18"/>
  <c r="AP14" i="18"/>
  <c r="AN14" i="18"/>
  <c r="AL14" i="18"/>
  <c r="AK14" i="18"/>
  <c r="S14" i="18"/>
  <c r="P14" i="18"/>
  <c r="J14" i="18"/>
  <c r="C14" i="18"/>
  <c r="AA13" i="18"/>
  <c r="AB13" i="18"/>
  <c r="AW14" i="18" l="1"/>
  <c r="AW11" i="18"/>
  <c r="AD13" i="18"/>
  <c r="AC13" i="18"/>
  <c r="CY7" i="4" l="1"/>
  <c r="BU16" i="14"/>
  <c r="BU6" i="14"/>
  <c r="BU15" i="14"/>
  <c r="X4" i="14"/>
  <c r="BU4" i="14"/>
  <c r="X16" i="14"/>
  <c r="BU17" i="14"/>
  <c r="X17" i="14"/>
  <c r="X10" i="14"/>
  <c r="X7" i="14"/>
  <c r="BU12" i="14"/>
  <c r="X9" i="14"/>
  <c r="X5" i="14"/>
  <c r="X8" i="14"/>
  <c r="BU13" i="14"/>
  <c r="BU3" i="14"/>
  <c r="BU9" i="14"/>
  <c r="BU8" i="14"/>
  <c r="BU5" i="14"/>
  <c r="BU11" i="14"/>
  <c r="X3" i="14"/>
  <c r="BU10" i="14"/>
  <c r="X12" i="14"/>
  <c r="BU7" i="14"/>
  <c r="BU18" i="14"/>
  <c r="X14" i="14"/>
  <c r="X13" i="14"/>
  <c r="X6" i="14"/>
  <c r="X18" i="14"/>
  <c r="BU14" i="14"/>
  <c r="X11" i="14"/>
  <c r="X15" i="14"/>
  <c r="BW7" i="14" l="1"/>
  <c r="BW16" i="14"/>
  <c r="BW11" i="14"/>
  <c r="BW14" i="14"/>
  <c r="BW5" i="14"/>
  <c r="BW9" i="14"/>
  <c r="BW17" i="14"/>
  <c r="BW4" i="14"/>
  <c r="BW6" i="14"/>
  <c r="BW8" i="14"/>
  <c r="BW13" i="14"/>
  <c r="BW15" i="14"/>
  <c r="BW10" i="14"/>
  <c r="BW12" i="14"/>
  <c r="BW18" i="14"/>
  <c r="BW3" i="14"/>
  <c r="BV17" i="14"/>
  <c r="BV13" i="14"/>
  <c r="CL13" i="14" s="1"/>
  <c r="BV10" i="14"/>
  <c r="CL10" i="14" s="1"/>
  <c r="BV18" i="14"/>
  <c r="BV4" i="14"/>
  <c r="CL4" i="14" s="1"/>
  <c r="BV15" i="14"/>
  <c r="CL15" i="14" s="1"/>
  <c r="BV16" i="14"/>
  <c r="CL16" i="14" s="1"/>
  <c r="BV14" i="14"/>
  <c r="CL14" i="14" s="1"/>
  <c r="BV8" i="14"/>
  <c r="CL8" i="14" s="1"/>
  <c r="BV11" i="14"/>
  <c r="CL11" i="14" s="1"/>
  <c r="BV7" i="14"/>
  <c r="CL7" i="14" s="1"/>
  <c r="BV6" i="14"/>
  <c r="CL6" i="14" s="1"/>
  <c r="BV12" i="14"/>
  <c r="CL12" i="14" s="1"/>
  <c r="BV5" i="14"/>
  <c r="CL5" i="14" s="1"/>
  <c r="BV9" i="14"/>
  <c r="CL9" i="14" s="1"/>
  <c r="BV3" i="14"/>
  <c r="CL3" i="14" s="1"/>
  <c r="BS17" i="14" l="1"/>
  <c r="BF10" i="14" l="1"/>
  <c r="BK4" i="14"/>
  <c r="AZ11" i="14" l="1"/>
  <c r="B24" i="14"/>
  <c r="B19" i="14"/>
  <c r="J7" i="14"/>
  <c r="J4" i="14"/>
  <c r="J12" i="14"/>
  <c r="J16" i="14"/>
  <c r="J17" i="14"/>
  <c r="J10" i="14"/>
  <c r="J5" i="14"/>
  <c r="J14" i="14"/>
  <c r="J13" i="14"/>
  <c r="J18" i="14"/>
  <c r="J11" i="14"/>
  <c r="J6" i="14"/>
  <c r="J15" i="14"/>
  <c r="J8" i="14"/>
  <c r="J3" i="14"/>
  <c r="J9" i="14"/>
  <c r="CJ12" i="14" l="1"/>
  <c r="CJ13" i="14"/>
  <c r="CJ11" i="14"/>
  <c r="CJ9" i="14"/>
  <c r="CJ8" i="14"/>
  <c r="CJ10" i="14"/>
  <c r="CJ7" i="14"/>
  <c r="CI10" i="14" l="1"/>
  <c r="CE10" i="14"/>
  <c r="CD10" i="14"/>
  <c r="CE11" i="14"/>
  <c r="CD11" i="14"/>
  <c r="CI11" i="14"/>
  <c r="CI13" i="14"/>
  <c r="CD13" i="14"/>
  <c r="CE13" i="14"/>
  <c r="CD7" i="14"/>
  <c r="CE7" i="14"/>
  <c r="CI7" i="14"/>
  <c r="CI12" i="14"/>
  <c r="CE12" i="14"/>
  <c r="CD12" i="14"/>
  <c r="CE8" i="14"/>
  <c r="CD8" i="14"/>
  <c r="CI8" i="14"/>
  <c r="CI9" i="14"/>
  <c r="CE9" i="14"/>
  <c r="CD9" i="14"/>
  <c r="CN8" i="4"/>
  <c r="CN11" i="4"/>
  <c r="CN10" i="4"/>
  <c r="CN9" i="4"/>
  <c r="CM13" i="14" l="1"/>
  <c r="CM10" i="14"/>
  <c r="CM8" i="14"/>
  <c r="CM11" i="14"/>
  <c r="CM12" i="14"/>
  <c r="CM7" i="14"/>
  <c r="CM9" i="14"/>
  <c r="F24" i="14"/>
  <c r="CN6" i="4" l="1"/>
  <c r="CN12" i="4" s="1"/>
  <c r="CK14" i="4" l="1"/>
  <c r="K18" i="14" l="1"/>
  <c r="K17" i="14"/>
  <c r="K16" i="14"/>
  <c r="K15" i="14"/>
  <c r="K14" i="14"/>
  <c r="K13" i="14"/>
  <c r="H12" i="14"/>
  <c r="K11" i="14"/>
  <c r="K10" i="14"/>
  <c r="K9" i="14"/>
  <c r="H8" i="14"/>
  <c r="K7" i="14"/>
  <c r="K6" i="14"/>
  <c r="K5" i="14"/>
  <c r="BH29" i="14"/>
  <c r="BH31" i="14"/>
  <c r="CJ17" i="14" l="1"/>
  <c r="CJ5" i="14"/>
  <c r="CJ18" i="14"/>
  <c r="CJ6" i="14"/>
  <c r="CJ14" i="14"/>
  <c r="CJ16" i="14"/>
  <c r="CJ15" i="14"/>
  <c r="BM32" i="14"/>
  <c r="BM30" i="14"/>
  <c r="AL7" i="14"/>
  <c r="AO7" i="14" s="1"/>
  <c r="AX7" i="14" s="1"/>
  <c r="AI7" i="14"/>
  <c r="AA7" i="14"/>
  <c r="AE7" i="14" s="1"/>
  <c r="AL8" i="14"/>
  <c r="AO8" i="14" s="1"/>
  <c r="AX8" i="14" s="1"/>
  <c r="AI8" i="14"/>
  <c r="AA8" i="14"/>
  <c r="AE8" i="14" s="1"/>
  <c r="AL10" i="14"/>
  <c r="AO10" i="14" s="1"/>
  <c r="AX10" i="14" s="1"/>
  <c r="AI10" i="14"/>
  <c r="AA10" i="14"/>
  <c r="AE10" i="14" s="1"/>
  <c r="AL11" i="14"/>
  <c r="AO11" i="14" s="1"/>
  <c r="AX11" i="14" s="1"/>
  <c r="AI11" i="14"/>
  <c r="AA11" i="14"/>
  <c r="AE11" i="14" s="1"/>
  <c r="AL12" i="14"/>
  <c r="AO12" i="14" s="1"/>
  <c r="AX12" i="14" s="1"/>
  <c r="AI12" i="14"/>
  <c r="AA12" i="14"/>
  <c r="AE12" i="14" s="1"/>
  <c r="AA13" i="14"/>
  <c r="AE13" i="14" s="1"/>
  <c r="AL13" i="14"/>
  <c r="AO13" i="14" s="1"/>
  <c r="AX13" i="14" s="1"/>
  <c r="AI13" i="14"/>
  <c r="AA14" i="14"/>
  <c r="AE14" i="14" s="1"/>
  <c r="AI14" i="14"/>
  <c r="AL14" i="14"/>
  <c r="AO14" i="14" s="1"/>
  <c r="AX14" i="14" s="1"/>
  <c r="AI15" i="14"/>
  <c r="AL15" i="14"/>
  <c r="AO15" i="14" s="1"/>
  <c r="AX15" i="14" s="1"/>
  <c r="AA15" i="14"/>
  <c r="AE15" i="14" s="1"/>
  <c r="AL16" i="14"/>
  <c r="AO16" i="14" s="1"/>
  <c r="AX16" i="14" s="1"/>
  <c r="AA16" i="14"/>
  <c r="AE16" i="14" s="1"/>
  <c r="AI16" i="14"/>
  <c r="AA5" i="14"/>
  <c r="AE5" i="14" s="1"/>
  <c r="AI5" i="14"/>
  <c r="AL5" i="14"/>
  <c r="AO5" i="14" s="1"/>
  <c r="AX5" i="14" s="1"/>
  <c r="AL17" i="14"/>
  <c r="AO17" i="14" s="1"/>
  <c r="AX17" i="14" s="1"/>
  <c r="AA17" i="14"/>
  <c r="AE17" i="14" s="1"/>
  <c r="AI17" i="14"/>
  <c r="AA9" i="14"/>
  <c r="AE9" i="14" s="1"/>
  <c r="AL9" i="14"/>
  <c r="AO9" i="14" s="1"/>
  <c r="AX9" i="14" s="1"/>
  <c r="AI9" i="14"/>
  <c r="AL6" i="14"/>
  <c r="AO6" i="14" s="1"/>
  <c r="AX6" i="14" s="1"/>
  <c r="AA6" i="14"/>
  <c r="AE6" i="14" s="1"/>
  <c r="AI6" i="14"/>
  <c r="AA18" i="14"/>
  <c r="AE18" i="14" s="1"/>
  <c r="AL18" i="14"/>
  <c r="AO18" i="14" s="1"/>
  <c r="AX18" i="14" s="1"/>
  <c r="AI18" i="14"/>
  <c r="H17" i="14"/>
  <c r="H15" i="14"/>
  <c r="H5" i="14"/>
  <c r="H7" i="14"/>
  <c r="H16" i="14"/>
  <c r="H13" i="14"/>
  <c r="H9" i="14"/>
  <c r="H11" i="14"/>
  <c r="K8" i="14"/>
  <c r="K12" i="14"/>
  <c r="H6" i="14"/>
  <c r="H10" i="14"/>
  <c r="H14" i="14"/>
  <c r="H18" i="14"/>
  <c r="BK31" i="14"/>
  <c r="BM31" i="14" s="1"/>
  <c r="BK29" i="14"/>
  <c r="BM29" i="14" s="1"/>
  <c r="CE16" i="14" l="1"/>
  <c r="CI16" i="14"/>
  <c r="CD16" i="14"/>
  <c r="CE14" i="14"/>
  <c r="CD14" i="14"/>
  <c r="CI14" i="14"/>
  <c r="CE6" i="14"/>
  <c r="CI6" i="14"/>
  <c r="CD6" i="14"/>
  <c r="CE18" i="14"/>
  <c r="CI18" i="14"/>
  <c r="CD18" i="14"/>
  <c r="CD5" i="14"/>
  <c r="CE5" i="14"/>
  <c r="CI5" i="14"/>
  <c r="CI17" i="14"/>
  <c r="CD17" i="14"/>
  <c r="CE17" i="14"/>
  <c r="CD15" i="14"/>
  <c r="CI15" i="14"/>
  <c r="CE15" i="14"/>
  <c r="CL17" i="14"/>
  <c r="CL18" i="14"/>
  <c r="CM5" i="14" l="1"/>
  <c r="CM15" i="14"/>
  <c r="CM17" i="14"/>
  <c r="CM14" i="14"/>
  <c r="CM6" i="14"/>
  <c r="CM18" i="14"/>
  <c r="CM16" i="14"/>
  <c r="CJ3" i="14"/>
  <c r="BK6" i="14"/>
  <c r="BK8" i="14" s="1"/>
  <c r="BK10" i="14" s="1"/>
  <c r="BK12" i="14" s="1"/>
  <c r="BK14" i="14" s="1"/>
  <c r="BK16" i="14" s="1"/>
  <c r="BK18" i="14" s="1"/>
  <c r="BK20" i="14" s="1"/>
  <c r="BK22" i="14" s="1"/>
  <c r="BK24" i="14" s="1"/>
  <c r="BK26" i="14" s="1"/>
  <c r="BK28" i="14" s="1"/>
  <c r="CB4" i="4"/>
  <c r="CB5" i="4"/>
  <c r="CB3" i="4"/>
  <c r="BH3" i="14"/>
  <c r="CM3" i="14" l="1"/>
  <c r="CE3" i="14"/>
  <c r="CD3" i="14"/>
  <c r="CI3" i="14"/>
  <c r="BK34" i="14"/>
  <c r="BK30" i="14"/>
  <c r="BK32" i="14" s="1"/>
  <c r="B22" i="14"/>
  <c r="BM4" i="14" l="1"/>
  <c r="AB7" i="14" l="1"/>
  <c r="AB8" i="14"/>
  <c r="AB15" i="14"/>
  <c r="AB16" i="14"/>
  <c r="BH27" i="14"/>
  <c r="BH19" i="14"/>
  <c r="BH21" i="14"/>
  <c r="BH9" i="14"/>
  <c r="BH15" i="14"/>
  <c r="BH23" i="14"/>
  <c r="BH13" i="14"/>
  <c r="BH17" i="14"/>
  <c r="BH33" i="14"/>
  <c r="BH11" i="14"/>
  <c r="BH7" i="14"/>
  <c r="BH25" i="14"/>
  <c r="BH5" i="14"/>
  <c r="CJ4" i="14" l="1"/>
  <c r="CI4" i="14"/>
  <c r="BM28" i="14"/>
  <c r="BM6" i="14"/>
  <c r="BM8" i="14"/>
  <c r="BM16" i="14"/>
  <c r="BM18" i="14"/>
  <c r="BM12" i="14"/>
  <c r="BM14" i="14"/>
  <c r="BM26" i="14"/>
  <c r="BM34" i="14"/>
  <c r="BM24" i="14"/>
  <c r="BM22" i="14"/>
  <c r="BM20" i="14"/>
  <c r="BM10" i="14"/>
  <c r="AA4" i="14"/>
  <c r="AE4" i="14" s="1"/>
  <c r="AL4" i="14"/>
  <c r="AO4" i="14" s="1"/>
  <c r="AX4" i="14" s="1"/>
  <c r="AI4" i="14"/>
  <c r="AL3" i="14"/>
  <c r="AA3" i="14"/>
  <c r="AE3" i="14" s="1"/>
  <c r="AI3" i="14"/>
  <c r="AB13" i="14"/>
  <c r="AB5" i="14"/>
  <c r="AB6" i="14"/>
  <c r="AB14" i="14"/>
  <c r="AB9" i="14"/>
  <c r="AB12" i="14"/>
  <c r="AB11" i="14"/>
  <c r="AB10" i="14"/>
  <c r="AB18" i="14"/>
  <c r="AB17" i="14"/>
  <c r="AB4" i="14"/>
  <c r="BK19" i="14"/>
  <c r="BM19" i="14" s="1"/>
  <c r="BK15" i="14"/>
  <c r="BM15" i="14" s="1"/>
  <c r="BK17" i="14"/>
  <c r="BM17" i="14" s="1"/>
  <c r="BK33" i="14"/>
  <c r="BM33" i="14" s="1"/>
  <c r="BK13" i="14"/>
  <c r="BM13" i="14" s="1"/>
  <c r="BK27" i="14"/>
  <c r="BM27" i="14" s="1"/>
  <c r="BK11" i="14"/>
  <c r="BM11" i="14" s="1"/>
  <c r="BK25" i="14"/>
  <c r="BM25" i="14" s="1"/>
  <c r="BK9" i="14"/>
  <c r="BM9" i="14" s="1"/>
  <c r="BK23" i="14"/>
  <c r="BM23" i="14" s="1"/>
  <c r="BK7" i="14"/>
  <c r="BM7" i="14" s="1"/>
  <c r="BK21" i="14"/>
  <c r="BM21" i="14" s="1"/>
  <c r="BK5" i="14"/>
  <c r="BM5" i="14" s="1"/>
  <c r="BK3" i="14"/>
  <c r="BM3" i="14" s="1"/>
  <c r="AB3" i="14"/>
  <c r="CD4" i="14" l="1"/>
  <c r="CE4" i="14"/>
  <c r="CM4" i="14" l="1"/>
  <c r="AO3" i="14"/>
  <c r="AX3" i="14" s="1"/>
  <c r="Q17" i="14" l="1"/>
  <c r="S17" i="14" s="1"/>
  <c r="Q16" i="14"/>
  <c r="S16" i="14" s="1"/>
  <c r="Q15" i="14"/>
  <c r="S15" i="14" s="1"/>
  <c r="Q11" i="14"/>
  <c r="O11" i="14" s="1"/>
  <c r="Q10" i="14"/>
  <c r="S10" i="14" s="1"/>
  <c r="H4" i="14"/>
  <c r="K3" i="14"/>
  <c r="H2" i="14"/>
  <c r="O2" i="14"/>
  <c r="S11" i="14" l="1"/>
  <c r="Q5" i="14"/>
  <c r="S5" i="14" s="1"/>
  <c r="Q14" i="14"/>
  <c r="Q12" i="14"/>
  <c r="O12" i="14" s="1"/>
  <c r="Q13" i="14"/>
  <c r="S13" i="14" s="1"/>
  <c r="Q18" i="14"/>
  <c r="S18" i="14" s="1"/>
  <c r="Q7" i="14"/>
  <c r="O7" i="14" s="1"/>
  <c r="H3" i="14"/>
  <c r="O16" i="14"/>
  <c r="R16" i="14"/>
  <c r="Q3" i="14"/>
  <c r="Q9" i="14"/>
  <c r="R9" i="14" s="1"/>
  <c r="Q8" i="14"/>
  <c r="Q6" i="14"/>
  <c r="Q4" i="14"/>
  <c r="O15" i="14"/>
  <c r="O17" i="14"/>
  <c r="R11" i="14"/>
  <c r="R15" i="14"/>
  <c r="R17" i="14"/>
  <c r="O10" i="14"/>
  <c r="R10" i="14"/>
  <c r="K4" i="14"/>
  <c r="R13" i="14" l="1"/>
  <c r="O5" i="14"/>
  <c r="R18" i="14"/>
  <c r="R5" i="14"/>
  <c r="O13" i="14"/>
  <c r="R12" i="14"/>
  <c r="S12" i="14"/>
  <c r="O18" i="14"/>
  <c r="R7" i="14"/>
  <c r="S7" i="14"/>
  <c r="S14" i="14"/>
  <c r="R14" i="14"/>
  <c r="O14" i="14"/>
  <c r="S9" i="14"/>
  <c r="O9" i="14"/>
  <c r="O4" i="14"/>
  <c r="R4" i="14"/>
  <c r="S4" i="14"/>
  <c r="O6" i="14"/>
  <c r="R6" i="14"/>
  <c r="S6" i="14"/>
  <c r="S8" i="14"/>
  <c r="O8" i="14"/>
  <c r="R8" i="14"/>
  <c r="S3" i="14"/>
  <c r="O3" i="14"/>
  <c r="R3" i="14"/>
</calcChain>
</file>

<file path=xl/comments1.xml><?xml version="1.0" encoding="utf-8"?>
<comments xmlns="http://schemas.openxmlformats.org/spreadsheetml/2006/main">
  <authors>
    <author>Autor</author>
    <author>Boff Arthur</author>
  </authors>
  <commentList>
    <comment ref="B1" authorId="0" shapeId="0">
      <text>
        <r>
          <rPr>
            <b/>
            <sz val="9"/>
            <color indexed="81"/>
            <rFont val="Segoe UI"/>
            <family val="2"/>
          </rPr>
          <t>Autor:</t>
        </r>
        <r>
          <rPr>
            <sz val="9"/>
            <color indexed="81"/>
            <rFont val="Segoe UI"/>
            <family val="2"/>
          </rPr>
          <t xml:space="preserve">
Status do Material: NEW, OLD, ND, X0.
Usado como referência à consulta automática do Script.</t>
        </r>
      </text>
    </comment>
    <comment ref="H1" authorId="1" shapeId="0">
      <text>
        <r>
          <rPr>
            <b/>
            <sz val="9"/>
            <color indexed="81"/>
            <rFont val="Segoe UI"/>
            <family val="2"/>
          </rPr>
          <t>Boff Arthur:</t>
        </r>
        <r>
          <rPr>
            <sz val="9"/>
            <color indexed="81"/>
            <rFont val="Segoe UI"/>
            <family val="2"/>
          </rPr>
          <t xml:space="preserve">
Comprimento da peça após processada em milimetros. EX: Se for tubo cortado o comprimento deve ser após o corte.</t>
        </r>
      </text>
    </comment>
    <comment ref="W1" authorId="1" shapeId="0">
      <text>
        <r>
          <rPr>
            <b/>
            <sz val="9"/>
            <color indexed="81"/>
            <rFont val="Segoe UI"/>
            <family val="2"/>
          </rPr>
          <t>Boff Arthur:</t>
        </r>
        <r>
          <rPr>
            <sz val="9"/>
            <color indexed="81"/>
            <rFont val="Segoe UI"/>
            <family val="2"/>
          </rPr>
          <t xml:space="preserve">
Chave do centro de trabalho para itens AO.</t>
        </r>
      </text>
    </comment>
    <comment ref="X1" authorId="1" shapeId="0">
      <text>
        <r>
          <rPr>
            <b/>
            <sz val="9"/>
            <color indexed="81"/>
            <rFont val="Segoe UI"/>
            <family val="2"/>
          </rPr>
          <t>Boff Arthur:</t>
        </r>
        <r>
          <rPr>
            <sz val="9"/>
            <color indexed="81"/>
            <rFont val="Segoe UI"/>
            <family val="2"/>
          </rPr>
          <t xml:space="preserve">
Tempo em segundos para setup geral da máquina.</t>
        </r>
      </text>
    </comment>
    <comment ref="Y1" authorId="1" shapeId="0">
      <text>
        <r>
          <rPr>
            <b/>
            <sz val="9"/>
            <color indexed="81"/>
            <rFont val="Segoe UI"/>
            <family val="2"/>
          </rPr>
          <t>Boff Arthur:</t>
        </r>
        <r>
          <rPr>
            <sz val="9"/>
            <color indexed="81"/>
            <rFont val="Segoe UI"/>
            <family val="2"/>
          </rPr>
          <t xml:space="preserve">
Tempo de operação em segundos para fabricar 1000 peças finais</t>
        </r>
      </text>
    </comment>
    <comment ref="Z1" authorId="1" shapeId="0">
      <text>
        <r>
          <rPr>
            <b/>
            <sz val="9"/>
            <color indexed="81"/>
            <rFont val="Segoe UI"/>
            <family val="2"/>
          </rPr>
          <t>Boff Arthur:</t>
        </r>
        <r>
          <rPr>
            <sz val="9"/>
            <color indexed="81"/>
            <rFont val="Segoe UI"/>
            <family val="2"/>
          </rPr>
          <t xml:space="preserve">
Perdas totais de processo em %</t>
        </r>
      </text>
    </comment>
    <comment ref="AA1" authorId="1" shapeId="0">
      <text>
        <r>
          <rPr>
            <b/>
            <sz val="9"/>
            <color indexed="81"/>
            <rFont val="Segoe UI"/>
            <family val="2"/>
          </rPr>
          <t>Boff Arthur:</t>
        </r>
        <r>
          <rPr>
            <sz val="9"/>
            <color indexed="81"/>
            <rFont val="Segoe UI"/>
            <family val="2"/>
          </rPr>
          <t xml:space="preserve">
Comprimento em milimetros do multiplo a ser usado no processo.
A formula contidade puxa o código do item diretamente abaixo, podendo ser alterado.</t>
        </r>
      </text>
    </comment>
    <comment ref="AB1" authorId="1" shapeId="0">
      <text>
        <r>
          <rPr>
            <b/>
            <sz val="9"/>
            <color indexed="81"/>
            <rFont val="Segoe UI"/>
            <family val="2"/>
          </rPr>
          <t>Boff Arthur:</t>
        </r>
        <r>
          <rPr>
            <sz val="9"/>
            <color indexed="81"/>
            <rFont val="Segoe UI"/>
            <family val="2"/>
          </rPr>
          <t xml:space="preserve">
Comprimento em milimetros do multiplo a ser usado no processo.
A formula contida puxa o comprimento do item diretamente abaixo, podendo ser alterado.</t>
        </r>
      </text>
    </comment>
    <comment ref="AC1" authorId="0" shapeId="0">
      <text>
        <r>
          <rPr>
            <b/>
            <sz val="9"/>
            <color indexed="81"/>
            <rFont val="Segoe UI"/>
            <family val="2"/>
          </rPr>
          <t>Autor:</t>
        </r>
        <r>
          <rPr>
            <sz val="9"/>
            <color indexed="81"/>
            <rFont val="Segoe UI"/>
            <family val="2"/>
          </rPr>
          <t xml:space="preserve">
precisa ser informado:
→Comprimento Final;
→Comprimento Multiplo;
→Peso Kg/Pc</t>
        </r>
      </text>
    </comment>
    <comment ref="AD1" authorId="0" shapeId="0">
      <text>
        <r>
          <rPr>
            <b/>
            <sz val="9"/>
            <color indexed="81"/>
            <rFont val="Segoe UI"/>
            <family val="2"/>
          </rPr>
          <t>Autor:</t>
        </r>
        <r>
          <rPr>
            <sz val="9"/>
            <color indexed="81"/>
            <rFont val="Segoe UI"/>
            <family val="2"/>
          </rPr>
          <t xml:space="preserve">
Precisa ser informado:
→Comprimento Final;
→Comprimento Multiplo;
→Perdas de processo.
</t>
        </r>
      </text>
    </comment>
    <comment ref="AE1" authorId="0" shapeId="0">
      <text>
        <r>
          <rPr>
            <b/>
            <sz val="9"/>
            <color indexed="81"/>
            <rFont val="Segoe UI"/>
            <family val="2"/>
          </rPr>
          <t>Autor:</t>
        </r>
        <r>
          <rPr>
            <sz val="9"/>
            <color indexed="81"/>
            <rFont val="Segoe UI"/>
            <family val="2"/>
          </rPr>
          <t xml:space="preserve">
Precisa ser informado:
→Perdas de processo.
</t>
        </r>
      </text>
    </comment>
    <comment ref="AF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de materiais After Operation (Agregado)</t>
        </r>
      </text>
    </comment>
    <comment ref="AH1" authorId="1" shapeId="0">
      <text>
        <r>
          <rPr>
            <b/>
            <sz val="9"/>
            <color indexed="81"/>
            <rFont val="Segoe UI"/>
            <family val="2"/>
          </rPr>
          <t>Boff Arthur:</t>
        </r>
        <r>
          <rPr>
            <sz val="9"/>
            <color indexed="81"/>
            <rFont val="Segoe UI"/>
            <family val="2"/>
          </rPr>
          <t xml:space="preserve">
Espessura nominal do tubo/perfil.</t>
        </r>
      </text>
    </comment>
    <comment ref="AJ1" authorId="1" shapeId="0">
      <text>
        <r>
          <rPr>
            <b/>
            <sz val="9"/>
            <color indexed="81"/>
            <rFont val="Segoe UI"/>
            <family val="2"/>
          </rPr>
          <t>Boff Arthur:</t>
        </r>
        <r>
          <rPr>
            <sz val="9"/>
            <color indexed="81"/>
            <rFont val="Segoe UI"/>
            <family val="2"/>
          </rPr>
          <t xml:space="preserve">
Mean To High ou Mean to Low</t>
        </r>
      </text>
    </comment>
    <comment ref="AQ1" authorId="1" shapeId="0">
      <text>
        <r>
          <rPr>
            <b/>
            <sz val="9"/>
            <color indexed="81"/>
            <rFont val="Segoe UI"/>
            <family val="2"/>
          </rPr>
          <t>Boff Arthur:</t>
        </r>
        <r>
          <rPr>
            <sz val="9"/>
            <color indexed="81"/>
            <rFont val="Segoe UI"/>
            <family val="2"/>
          </rPr>
          <t xml:space="preserve">
Tempo de pre-setup</t>
        </r>
      </text>
    </comment>
    <comment ref="AR1" authorId="1" shapeId="0">
      <text>
        <r>
          <rPr>
            <b/>
            <sz val="9"/>
            <color indexed="81"/>
            <rFont val="Segoe UI"/>
            <family val="2"/>
          </rPr>
          <t>Boff Arthur:</t>
        </r>
        <r>
          <rPr>
            <sz val="9"/>
            <color indexed="81"/>
            <rFont val="Segoe UI"/>
            <family val="2"/>
          </rPr>
          <t xml:space="preserve">
Sucata em metros para ajuste do tubo/perfil</t>
        </r>
      </text>
    </comment>
    <comment ref="AS1" authorId="1" shapeId="0">
      <text>
        <r>
          <rPr>
            <b/>
            <sz val="9"/>
            <color indexed="81"/>
            <rFont val="Segoe UI"/>
            <family val="2"/>
          </rPr>
          <t>Boff Arthur:</t>
        </r>
        <r>
          <rPr>
            <sz val="9"/>
            <color indexed="81"/>
            <rFont val="Segoe UI"/>
            <family val="2"/>
          </rPr>
          <t xml:space="preserve">
Perda total de produção</t>
        </r>
      </text>
    </comment>
    <comment ref="AT1" authorId="1" shapeId="0">
      <text>
        <r>
          <rPr>
            <b/>
            <sz val="9"/>
            <color indexed="81"/>
            <rFont val="Segoe UI"/>
            <family val="2"/>
          </rPr>
          <t>Boff Arthur:</t>
        </r>
        <r>
          <rPr>
            <sz val="9"/>
            <color indexed="81"/>
            <rFont val="Segoe UI"/>
            <family val="2"/>
          </rPr>
          <t xml:space="preserve">
Largura da tira em milimetros a ser usada na formadora/perfiladeira.</t>
        </r>
      </text>
    </comment>
    <comment ref="AU1" authorId="0" shapeId="0">
      <text>
        <r>
          <rPr>
            <b/>
            <sz val="9"/>
            <color indexed="81"/>
            <rFont val="Segoe UI"/>
            <family val="2"/>
          </rPr>
          <t>Autor:</t>
        </r>
        <r>
          <rPr>
            <sz val="9"/>
            <color indexed="81"/>
            <rFont val="Segoe UI"/>
            <family val="2"/>
          </rPr>
          <t xml:space="preserve">
Se for configurável (I) então deve ser informado a largura da bobina.</t>
        </r>
      </text>
    </comment>
    <comment ref="AV1" authorId="1" shapeId="0">
      <text>
        <r>
          <rPr>
            <b/>
            <sz val="9"/>
            <color indexed="81"/>
            <rFont val="Segoe UI"/>
            <family val="2"/>
          </rPr>
          <t>Boff Arthur:</t>
        </r>
        <r>
          <rPr>
            <sz val="9"/>
            <color indexed="81"/>
            <rFont val="Segoe UI"/>
            <family val="2"/>
          </rPr>
          <t xml:space="preserve">
Largura ideal de bobina com base na largura e espessura da tira.</t>
        </r>
      </text>
    </comment>
    <comment ref="AW1" authorId="1" shapeId="0">
      <text>
        <r>
          <rPr>
            <b/>
            <sz val="9"/>
            <color indexed="81"/>
            <rFont val="Segoe UI"/>
            <family val="2"/>
          </rPr>
          <t>Boff Arthur:</t>
        </r>
        <r>
          <rPr>
            <sz val="9"/>
            <color indexed="81"/>
            <rFont val="Segoe UI"/>
            <family val="2"/>
          </rPr>
          <t xml:space="preserve">
Velocidade do item entre 3m e 4,999m. Considerar Eficiência.</t>
        </r>
      </text>
    </comment>
    <comment ref="AX1" authorId="1" shapeId="0">
      <text>
        <r>
          <rPr>
            <b/>
            <sz val="9"/>
            <color indexed="81"/>
            <rFont val="Segoe UI"/>
            <family val="2"/>
          </rPr>
          <t>Boff Arthur:</t>
        </r>
        <r>
          <rPr>
            <sz val="9"/>
            <color indexed="81"/>
            <rFont val="Segoe UI"/>
            <family val="2"/>
          </rPr>
          <t xml:space="preserve">
Velocidade nominal do item. Considerar Eficiência.</t>
        </r>
      </text>
    </comment>
    <comment ref="AY1" authorId="1" shapeId="0">
      <text>
        <r>
          <rPr>
            <b/>
            <sz val="9"/>
            <color indexed="81"/>
            <rFont val="Segoe UI"/>
            <family val="2"/>
          </rPr>
          <t>Boff Arthur:</t>
        </r>
        <r>
          <rPr>
            <sz val="9"/>
            <color indexed="81"/>
            <rFont val="Segoe UI"/>
            <family val="2"/>
          </rPr>
          <t xml:space="preserve">
Velocidade do item entre 8,001m até 14m. Considerar Eficiência.</t>
        </r>
      </text>
    </comment>
    <comment ref="AZ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da chave LNP</t>
        </r>
      </text>
    </comment>
    <comment ref="BA1" authorId="1" shapeId="0">
      <text>
        <r>
          <rPr>
            <b/>
            <sz val="9"/>
            <color indexed="81"/>
            <rFont val="Segoe UI"/>
            <family val="2"/>
          </rPr>
          <t>Boff Arthur:</t>
        </r>
        <r>
          <rPr>
            <sz val="9"/>
            <color indexed="81"/>
            <rFont val="Segoe UI"/>
            <family val="2"/>
          </rPr>
          <t xml:space="preserve">
Cliente o qual o item é destinado.</t>
        </r>
      </text>
    </comment>
    <comment ref="BB1" authorId="1" shapeId="0">
      <text>
        <r>
          <rPr>
            <b/>
            <sz val="9"/>
            <color indexed="81"/>
            <rFont val="Segoe UI"/>
            <family val="2"/>
          </rPr>
          <t>Boff Arthur:</t>
        </r>
        <r>
          <rPr>
            <sz val="9"/>
            <color indexed="81"/>
            <rFont val="Segoe UI"/>
            <family val="2"/>
          </rPr>
          <t xml:space="preserve">
É sempre preferivel inserir o preço por unidade de medida padrão.</t>
        </r>
      </text>
    </comment>
    <comment ref="BC1" authorId="1" shapeId="0">
      <text>
        <r>
          <rPr>
            <b/>
            <sz val="9"/>
            <color indexed="81"/>
            <rFont val="Segoe UI"/>
            <family val="2"/>
          </rPr>
          <t>Boff Arthur:</t>
        </r>
        <r>
          <rPr>
            <sz val="9"/>
            <color indexed="81"/>
            <rFont val="Segoe UI"/>
            <family val="2"/>
          </rPr>
          <t xml:space="preserve">
Centro de produção do item</t>
        </r>
      </text>
    </comment>
    <comment ref="BE1" authorId="1" shapeId="0">
      <text>
        <r>
          <rPr>
            <b/>
            <sz val="9"/>
            <color indexed="81"/>
            <rFont val="Segoe UI"/>
            <family val="2"/>
          </rPr>
          <t>Boff Arthur:</t>
        </r>
        <r>
          <rPr>
            <sz val="9"/>
            <color indexed="81"/>
            <rFont val="Segoe UI"/>
            <family val="2"/>
          </rPr>
          <t xml:space="preserve">
Deposito de produção prrincipal. Caso precise de expansão para outros depositos, deverá ser realizada manualmente.</t>
        </r>
      </text>
    </comment>
    <comment ref="BG1" authorId="1" shapeId="0">
      <text>
        <r>
          <rPr>
            <b/>
            <sz val="9"/>
            <color indexed="81"/>
            <rFont val="Segoe UI"/>
            <family val="2"/>
          </rPr>
          <t>Boff Arthur:</t>
        </r>
        <r>
          <rPr>
            <sz val="9"/>
            <color indexed="81"/>
            <rFont val="Segoe UI"/>
            <family val="2"/>
          </rPr>
          <t xml:space="preserve">
Principal canal de distribuição do item. Se precisar de canais adicionais, deverá ser feita manualmente.</t>
        </r>
      </text>
    </comment>
    <comment ref="BI1" authorId="1" shapeId="0">
      <text>
        <r>
          <rPr>
            <b/>
            <sz val="9"/>
            <color indexed="81"/>
            <rFont val="Segoe UI"/>
            <family val="2"/>
          </rPr>
          <t>Boff Arthur:</t>
        </r>
        <r>
          <rPr>
            <sz val="9"/>
            <color indexed="81"/>
            <rFont val="Segoe UI"/>
            <family val="2"/>
          </rPr>
          <t xml:space="preserve">
Setor de atividade do item. Se não houver setor de atividade especial, deixar em branco (Comum por padrão).</t>
        </r>
      </text>
    </comment>
    <comment ref="BK1" authorId="1" shapeId="0">
      <text>
        <r>
          <rPr>
            <b/>
            <sz val="9"/>
            <color indexed="81"/>
            <rFont val="Segoe UI"/>
            <family val="2"/>
          </rPr>
          <t>Boff Arthur:</t>
        </r>
        <r>
          <rPr>
            <sz val="9"/>
            <color indexed="81"/>
            <rFont val="Segoe UI"/>
            <family val="2"/>
          </rPr>
          <t xml:space="preserve">
Dados NECESSARIOS para os cadastros no sistema SAP.</t>
        </r>
      </text>
    </comment>
    <comment ref="BL1" authorId="1"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BM1" authorId="1" shapeId="0">
      <text>
        <r>
          <rPr>
            <b/>
            <sz val="9"/>
            <color indexed="81"/>
            <rFont val="Segoe UI"/>
            <family val="2"/>
          </rPr>
          <t>Boff Arthur:</t>
        </r>
        <r>
          <rPr>
            <sz val="9"/>
            <color indexed="81"/>
            <rFont val="Segoe UI"/>
            <family val="2"/>
          </rPr>
          <t xml:space="preserve">
Geometria para a matriz de setup dos itens PROF da Meincol 1.</t>
        </r>
      </text>
    </comment>
    <comment ref="BN1" authorId="1" shapeId="0">
      <text>
        <r>
          <rPr>
            <b/>
            <sz val="9"/>
            <color indexed="81"/>
            <rFont val="Segoe UI"/>
            <family val="2"/>
          </rPr>
          <t>Boff Arthur:</t>
        </r>
        <r>
          <rPr>
            <sz val="9"/>
            <color indexed="81"/>
            <rFont val="Segoe UI"/>
            <family val="2"/>
          </rPr>
          <t xml:space="preserve">
Espessura CHAR é a espessura com 4 dígitos:
0,95 = 0095
1,25 = 0125
4,75 = 0475</t>
        </r>
      </text>
    </comment>
    <comment ref="BO1" authorId="1" shapeId="0">
      <text>
        <r>
          <rPr>
            <b/>
            <sz val="9"/>
            <color indexed="81"/>
            <rFont val="Segoe UI"/>
            <family val="2"/>
          </rPr>
          <t>Boff Arthur:</t>
        </r>
        <r>
          <rPr>
            <sz val="9"/>
            <color indexed="81"/>
            <rFont val="Segoe UI"/>
            <family val="2"/>
          </rPr>
          <t xml:space="preserve">
Se o item possui ou não raspagem interna:
N = NÃO
X = SIM</t>
        </r>
      </text>
    </comment>
    <comment ref="BP1" authorId="1" shapeId="0">
      <text>
        <r>
          <rPr>
            <b/>
            <sz val="9"/>
            <color indexed="81"/>
            <rFont val="Segoe UI"/>
            <family val="2"/>
          </rPr>
          <t>Boff Arthur:</t>
        </r>
        <r>
          <rPr>
            <sz val="9"/>
            <color indexed="81"/>
            <rFont val="Segoe UI"/>
            <family val="2"/>
          </rPr>
          <t xml:space="preserve">
Se o item possui ou não metalização:
N = NÃO
J = SIM</t>
        </r>
      </text>
    </comment>
    <comment ref="BQ1" authorId="1" shapeId="0">
      <text>
        <r>
          <rPr>
            <b/>
            <sz val="9"/>
            <color indexed="81"/>
            <rFont val="Segoe UI"/>
            <family val="2"/>
          </rPr>
          <t>Boff Arthur:</t>
        </r>
        <r>
          <rPr>
            <sz val="9"/>
            <color indexed="81"/>
            <rFont val="Segoe UI"/>
            <family val="2"/>
          </rPr>
          <t xml:space="preserve">
Dados NECESSARIOS para o cadastro da VARIANTE na MRP3.</t>
        </r>
      </text>
    </comment>
    <comment ref="CB1" authorId="1" shapeId="0">
      <text>
        <r>
          <rPr>
            <b/>
            <sz val="9"/>
            <color indexed="81"/>
            <rFont val="Segoe UI"/>
            <family val="2"/>
          </rPr>
          <t>Boff Arthur:</t>
        </r>
        <r>
          <rPr>
            <sz val="9"/>
            <color indexed="81"/>
            <rFont val="Segoe UI"/>
            <family val="2"/>
          </rPr>
          <t xml:space="preserve">
Dados </t>
        </r>
        <r>
          <rPr>
            <u/>
            <sz val="9"/>
            <color indexed="81"/>
            <rFont val="Segoe UI"/>
            <family val="2"/>
          </rPr>
          <t>NECESSARIOS</t>
        </r>
        <r>
          <rPr>
            <sz val="9"/>
            <color indexed="81"/>
            <rFont val="Segoe UI"/>
            <family val="2"/>
          </rPr>
          <t xml:space="preserve"> para o cadastro de PURLINS e ACESSÓRIOS somente.</t>
        </r>
      </text>
    </comment>
    <comment ref="B11"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2"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3"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4"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5"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6"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mments2.xml><?xml version="1.0" encoding="utf-8"?>
<comments xmlns="http://schemas.openxmlformats.org/spreadsheetml/2006/main">
  <authors>
    <author>Boff Arthur</author>
    <author>Autor</author>
  </authors>
  <commentList>
    <comment ref="A2" authorId="0" shapeId="0">
      <text>
        <r>
          <rPr>
            <b/>
            <sz val="9"/>
            <color indexed="81"/>
            <rFont val="Segoe UI"/>
            <family val="2"/>
          </rPr>
          <t>Boff Arthur:</t>
        </r>
        <r>
          <rPr>
            <sz val="9"/>
            <color indexed="81"/>
            <rFont val="Segoe UI"/>
            <family val="2"/>
          </rPr>
          <t xml:space="preserve">
Código usado como referência no BOM do SAP.</t>
        </r>
      </text>
    </comment>
    <comment ref="B2" authorId="1" shapeId="0">
      <text>
        <r>
          <rPr>
            <b/>
            <sz val="9"/>
            <color indexed="81"/>
            <rFont val="Segoe UI"/>
            <family val="2"/>
          </rPr>
          <t>Autor:</t>
        </r>
        <r>
          <rPr>
            <sz val="9"/>
            <color indexed="81"/>
            <rFont val="Segoe UI"/>
            <family val="2"/>
          </rPr>
          <t xml:space="preserve">
Status do Material: NEW, OLD, ND, X0.
</t>
        </r>
      </text>
    </comment>
    <comment ref="C2" authorId="0" shapeId="0">
      <text>
        <r>
          <rPr>
            <b/>
            <sz val="9"/>
            <color indexed="81"/>
            <rFont val="Segoe UI"/>
            <family val="2"/>
          </rPr>
          <t>Boff Arthur:</t>
        </r>
        <r>
          <rPr>
            <sz val="9"/>
            <color indexed="81"/>
            <rFont val="Segoe UI"/>
            <family val="2"/>
          </rPr>
          <t xml:space="preserve">
O código novo será preenchido após ser criado pelo Script. A referência será feita pela descrição do item.</t>
        </r>
      </text>
    </comment>
    <comment ref="G2" authorId="0" shapeId="0">
      <text>
        <r>
          <rPr>
            <b/>
            <sz val="9"/>
            <color indexed="81"/>
            <rFont val="Segoe UI"/>
            <family val="2"/>
          </rPr>
          <t>Boff Arthur:</t>
        </r>
        <r>
          <rPr>
            <sz val="9"/>
            <color indexed="81"/>
            <rFont val="Segoe UI"/>
            <family val="2"/>
          </rPr>
          <t xml:space="preserve">
Centro o qual o item será processado. O nomal é processar todas as bobinas na 0581 e caso necessário expandir a tira para 0582. Caso o cadastr for realizado por Script, este já está parametrizado para fazer a expansão da tira.</t>
        </r>
      </text>
    </comment>
    <comment ref="L2" authorId="0"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Q2" authorId="0" shapeId="0">
      <text>
        <r>
          <rPr>
            <b/>
            <sz val="9"/>
            <color indexed="81"/>
            <rFont val="Segoe UI"/>
            <family val="2"/>
          </rPr>
          <t>Boff Arthur:</t>
        </r>
        <r>
          <rPr>
            <sz val="9"/>
            <color indexed="81"/>
            <rFont val="Segoe UI"/>
            <family val="2"/>
          </rPr>
          <t xml:space="preserve">
Tratamento de superfície da bobina.</t>
        </r>
      </text>
    </comment>
    <comment ref="S2" authorId="0" shapeId="0">
      <text>
        <r>
          <rPr>
            <b/>
            <sz val="9"/>
            <color indexed="81"/>
            <rFont val="Segoe UI"/>
            <family val="2"/>
          </rPr>
          <t>Boff Arthur:</t>
        </r>
        <r>
          <rPr>
            <sz val="9"/>
            <color indexed="81"/>
            <rFont val="Segoe UI"/>
            <family val="2"/>
          </rPr>
          <t xml:space="preserve">
Camada de revestimento para itens zincados</t>
        </r>
      </text>
    </comment>
    <comment ref="T2" authorId="0" shapeId="0">
      <text>
        <r>
          <rPr>
            <b/>
            <sz val="9"/>
            <color indexed="81"/>
            <rFont val="Segoe UI"/>
            <family val="2"/>
          </rPr>
          <t>Boff Arthur:</t>
        </r>
        <r>
          <rPr>
            <sz val="9"/>
            <color indexed="81"/>
            <rFont val="Segoe UI"/>
            <family val="2"/>
          </rPr>
          <t xml:space="preserve">
Espessura nominal do item a qual irá também para descrição da bobina e tira.</t>
        </r>
      </text>
    </comment>
    <comment ref="U2" authorId="0" shapeId="0">
      <text>
        <r>
          <rPr>
            <b/>
            <sz val="9"/>
            <color indexed="81"/>
            <rFont val="Segoe UI"/>
            <family val="2"/>
          </rPr>
          <t>Boff Arthur:</t>
        </r>
        <r>
          <rPr>
            <sz val="9"/>
            <color indexed="81"/>
            <rFont val="Segoe UI"/>
            <family val="2"/>
          </rPr>
          <t xml:space="preserve">
Caso haja tolerância Mean To High ou Mean To Low, deve ser aqui informado para constar na descrição do item.</t>
        </r>
      </text>
    </comment>
    <comment ref="V2" authorId="0" shapeId="0">
      <text>
        <r>
          <rPr>
            <b/>
            <sz val="9"/>
            <color indexed="81"/>
            <rFont val="Segoe UI"/>
            <family val="2"/>
          </rPr>
          <t>Boff Arthur:</t>
        </r>
        <r>
          <rPr>
            <sz val="9"/>
            <color indexed="81"/>
            <rFont val="Segoe UI"/>
            <family val="2"/>
          </rPr>
          <t xml:space="preserve">
Tolerância superior em mm</t>
        </r>
      </text>
    </comment>
    <comment ref="X2" authorId="0" shapeId="0">
      <text>
        <r>
          <rPr>
            <b/>
            <sz val="9"/>
            <color indexed="81"/>
            <rFont val="Segoe UI"/>
            <family val="2"/>
          </rPr>
          <t>Boff Arthur:</t>
        </r>
        <r>
          <rPr>
            <sz val="9"/>
            <color indexed="81"/>
            <rFont val="Segoe UI"/>
            <family val="2"/>
          </rPr>
          <t xml:space="preserve">
Tolerância inferior em mm</t>
        </r>
      </text>
    </comment>
    <comment ref="Z2" authorId="0" shapeId="0">
      <text>
        <r>
          <rPr>
            <b/>
            <sz val="9"/>
            <color indexed="81"/>
            <rFont val="Segoe UI"/>
            <family val="2"/>
          </rPr>
          <t xml:space="preserve">Boff Arthur:
</t>
        </r>
        <r>
          <rPr>
            <sz val="9"/>
            <color indexed="81"/>
            <rFont val="Segoe UI"/>
            <family val="2"/>
          </rPr>
          <t>Dado adicional a ser acrescentado na descrição do item. Não há outras utilizações.</t>
        </r>
      </text>
    </comment>
    <comment ref="AA2" authorId="0" shapeId="0">
      <text>
        <r>
          <rPr>
            <b/>
            <sz val="9"/>
            <color indexed="81"/>
            <rFont val="Segoe UI"/>
            <family val="2"/>
          </rPr>
          <t>Boff Arthur:</t>
        </r>
        <r>
          <rPr>
            <sz val="9"/>
            <color indexed="81"/>
            <rFont val="Segoe UI"/>
            <family val="2"/>
          </rPr>
          <t xml:space="preserve">
Dados NECESSARIOS para o cadastro da VARIANTE na MRP3.</t>
        </r>
      </text>
    </comment>
    <comment ref="AB2" authorId="0" shapeId="0">
      <text>
        <r>
          <rPr>
            <b/>
            <sz val="9"/>
            <color indexed="81"/>
            <rFont val="Segoe UI"/>
            <family val="2"/>
          </rPr>
          <t>Boff Arthur:</t>
        </r>
        <r>
          <rPr>
            <sz val="9"/>
            <color indexed="81"/>
            <rFont val="Segoe UI"/>
            <family val="2"/>
          </rPr>
          <t xml:space="preserve">
Centro de origem do item.</t>
        </r>
      </text>
    </comment>
    <comment ref="AD2" authorId="0" shapeId="0">
      <text>
        <r>
          <rPr>
            <b/>
            <sz val="9"/>
            <color indexed="81"/>
            <rFont val="Segoe UI"/>
            <family val="2"/>
          </rPr>
          <t>Boff Arthur:</t>
        </r>
        <r>
          <rPr>
            <sz val="9"/>
            <color indexed="81"/>
            <rFont val="Segoe UI"/>
            <family val="2"/>
          </rPr>
          <t xml:space="preserve">
Deposito de origem prrincipal. Padrão 0011 para bobinas e 0120 para tiras nas duas plantas.
</t>
        </r>
      </text>
    </comment>
    <comment ref="AF2" authorId="0" shapeId="0">
      <text>
        <r>
          <rPr>
            <b/>
            <sz val="9"/>
            <color indexed="81"/>
            <rFont val="Segoe UI"/>
            <family val="2"/>
          </rPr>
          <t>Boff Arthur:</t>
        </r>
        <r>
          <rPr>
            <sz val="9"/>
            <color indexed="81"/>
            <rFont val="Segoe UI"/>
            <family val="2"/>
          </rPr>
          <t xml:space="preserve">
Principal canal de distribuição do item, somente cadastrado para TIRAS. O Script de tiras fará o cadastro nos canais 06-0581, 07-0581 e 07-0582.</t>
        </r>
      </text>
    </comment>
    <comment ref="AH2" authorId="0" shapeId="0">
      <text>
        <r>
          <rPr>
            <b/>
            <sz val="9"/>
            <color indexed="81"/>
            <rFont val="Segoe UI"/>
            <family val="2"/>
          </rPr>
          <t>Boff Arthur:</t>
        </r>
        <r>
          <rPr>
            <sz val="9"/>
            <color indexed="81"/>
            <rFont val="Segoe UI"/>
            <family val="2"/>
          </rPr>
          <t xml:space="preserve">
Bobinas que sejam de propriedade do cliente devem ser preenchido o campo como 68-beneficiamento.</t>
        </r>
      </text>
    </comment>
    <comment ref="AJ2" authorId="0" shapeId="0">
      <text>
        <r>
          <rPr>
            <b/>
            <sz val="9"/>
            <color indexed="81"/>
            <rFont val="Segoe UI"/>
            <family val="2"/>
          </rPr>
          <t>Boff Arthur:</t>
        </r>
        <r>
          <rPr>
            <sz val="9"/>
            <color indexed="81"/>
            <rFont val="Segoe UI"/>
            <family val="2"/>
          </rPr>
          <t xml:space="preserve">
Dados NECESSARIOS para os cadastros no sistema SAP.</t>
        </r>
      </text>
    </comment>
    <comment ref="AK2" authorId="0" shapeId="0">
      <text>
        <r>
          <rPr>
            <b/>
            <sz val="9"/>
            <color indexed="81"/>
            <rFont val="Segoe UI"/>
            <family val="2"/>
          </rPr>
          <t>Boff Arthur:</t>
        </r>
        <r>
          <rPr>
            <sz val="9"/>
            <color indexed="81"/>
            <rFont val="Segoe UI"/>
            <family val="2"/>
          </rPr>
          <t xml:space="preserve">
Este campo serve APENAS como referência para classe contábil. Demais campos do SAP P01 não utilizm esta nomenclatura.</t>
        </r>
      </text>
    </comment>
    <comment ref="AL2" authorId="0" shapeId="0">
      <text>
        <r>
          <rPr>
            <b/>
            <sz val="9"/>
            <color indexed="81"/>
            <rFont val="Segoe UI"/>
            <family val="2"/>
          </rPr>
          <t>Boff Arthur:</t>
        </r>
        <r>
          <rPr>
            <sz val="9"/>
            <color indexed="81"/>
            <rFont val="Segoe UI"/>
            <family val="2"/>
          </rPr>
          <t xml:space="preserve">
Classe contábil das tiras e bobinas. Ela muda conforme a origem da materia prima. Bobinas de propriedade do cliente devem ter uma classe diferente. Dúvidas consultar o manual de cadastro.</t>
        </r>
      </text>
    </comment>
    <comment ref="B11"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2"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nnections.xml><?xml version="1.0" encoding="utf-8"?>
<connections xmlns="http://schemas.openxmlformats.org/spreadsheetml/2006/main">
  <connection id="1" keepAlive="1" name="Consulta - F_AP_PRESET_REAL" description="Conexão com a consulta 'F_AP_PRESET_REAL' na pasta de trabalho." type="5" refreshedVersion="0" background="1">
    <dbPr connection="Provider=Microsoft.Mashup.OleDb.1;Data Source=$Workbook$;Location=F_AP_PRESET_REAL;Extended Properties=&quot;&quot;" command="SELECT * FROM [F_AP_PRESET_REAL]"/>
  </connection>
  <connection id="2" name="Consulta - F_AP_PRESET_REAL16" description="Conexão com a consulta 'F_AP_PRESET_REAL16' na pasta de trabalho." type="100" refreshedVersion="6" minRefreshableVersion="5">
    <extLst>
      <ext xmlns:x15="http://schemas.microsoft.com/office/spreadsheetml/2010/11/main" uri="{DE250136-89BD-433C-8126-D09CA5730AF9}">
        <x15:connection id="5982c9d9-697f-479f-8ed5-8f4375964583">
          <x15:oledbPr connection="Provider=Microsoft.Mashup.OleDb.1;Data Source=$Workbook$;Location=F_AP_PRESET_REAL16;Extended Properties=&quot;&quot;">
            <x15:dbTables>
              <x15:dbTable name="F_AP_PRESET_REAL16"/>
            </x15:dbTables>
          </x15:oledbPr>
        </x15:connection>
      </ext>
    </extLst>
  </connection>
  <connection id="3" name="Consulta - F_AP_PROF_REAL" description="Conexão com a consulta 'F_AP_PROF_REAL' na pasta de trabalho." type="100" refreshedVersion="6" minRefreshableVersion="5">
    <extLst>
      <ext xmlns:x15="http://schemas.microsoft.com/office/spreadsheetml/2010/11/main" uri="{DE250136-89BD-433C-8126-D09CA5730AF9}">
        <x15:connection id="fe7dc15f-dbf2-4900-ba12-65a20cf953cb">
          <x15:oledbPr connection="Provider=Microsoft.Mashup.OleDb.1;Data Source=$Workbook$;Location=F_AP_PROF_REAL;Extended Properties=&quot;&quot;">
            <x15:dbTables>
              <x15:dbTable name="F_AP_PROF_REAL"/>
            </x15:dbTables>
          </x15:oledbPr>
        </x15:connection>
      </ext>
    </extLst>
  </connection>
  <connection id="4" keepAlive="1" name="Consulta - F_RUESTBLOCK" description="Conexão com a consulta 'F_RUESTBLOCK' na pasta de trabalho." type="5" refreshedVersion="6" background="1" saveData="1">
    <dbPr connection="Provider=Microsoft.Mashup.OleDb.1;Data Source=$Workbook$;Location=F_RUESTBLOCK;Extended Properties=&quot;&quot;" command="SELECT * FROM [F_RUESTBLOCK]"/>
  </connection>
  <connection id="5" name="Consulta - F_SECTION_TYPE_SETUP" description="Conexão com a consulta 'F_SECTION_TYPE_SETUP' na pasta de trabalho." type="100" refreshedVersion="6" minRefreshableVersion="5">
    <extLst>
      <ext xmlns:x15="http://schemas.microsoft.com/office/spreadsheetml/2010/11/main" uri="{DE250136-89BD-433C-8126-D09CA5730AF9}">
        <x15:connection id="0d65abbe-cac7-4246-bf39-2848081f88bd">
          <x15:oledbPr connection="Provider=Microsoft.Mashup.OleDb.1;Data Source=$Workbook$;Location=F_SECTION_TYPE_SETUP;Extended Properties=&quot;&quot;">
            <x15:dbTables>
              <x15:dbTable name="F_SECTION_TYPE_SETUP"/>
            </x15:dbTables>
          </x15:oledbPr>
        </x15:connection>
      </ext>
    </extLst>
  </connection>
  <connection id="6" name="Consulta - SORT_NORM" description="Conexão com a consulta 'SORT_NORM' na pasta de trabalho." type="100" refreshedVersion="6" minRefreshableVersion="5">
    <extLst>
      <ext xmlns:x15="http://schemas.microsoft.com/office/spreadsheetml/2010/11/main" uri="{DE250136-89BD-433C-8126-D09CA5730AF9}">
        <x15:connection id="f4b43352-3c00-4f96-a50d-a8f89e2d0f02">
          <x15:oledbPr connection="Provider=Microsoft.Mashup.OleDb.1;Data Source=$Workbook$;Location=SORT_NORM;Extended Properties=&quot;&quot;">
            <x15:dbTables>
              <x15:dbTable name="SORT_NORM"/>
            </x15:dbTables>
          </x15:oledbPr>
        </x15:connection>
      </ext>
    </extLst>
  </connection>
  <connection id="7" name="Consulta - STASO_ABW" description="Conexão com a consulta 'STASO_ABW' na pasta de trabalho." type="100" refreshedVersion="6" minRefreshableVersion="5">
    <extLst>
      <ext xmlns:x15="http://schemas.microsoft.com/office/spreadsheetml/2010/11/main" uri="{DE250136-89BD-433C-8126-D09CA5730AF9}">
        <x15:connection id="e56a3686-5f73-4766-a03f-9b6e0b2d8fe0">
          <x15:oledbPr connection="Provider=Microsoft.Mashup.OleDb.1;Data Source=$Workbook$;Location=STASO_ABW;Extended Properties=&quot;&quot;">
            <x15:dbTables>
              <x15:dbTable name="STASO_ABW"/>
            </x15:dbTables>
          </x15:oledbPr>
        </x15:connection>
      </ext>
    </extLst>
  </connection>
  <connection id="8" name="Consulta - V_FABBEZ" description="Conexão com a consulta 'V_FABBEZ' na pasta de trabalho." type="100" refreshedVersion="6" minRefreshableVersion="5">
    <extLst>
      <ext xmlns:x15="http://schemas.microsoft.com/office/spreadsheetml/2010/11/main" uri="{DE250136-89BD-433C-8126-D09CA5730AF9}">
        <x15:connection id="51818b75-a9aa-4d5d-a9e2-1bf8d7ffeadd"/>
      </ext>
    </extLst>
  </connection>
  <connection id="9" name="Consulta - V_OBERFL" description="Conexão com a consulta 'V_OBERFL' na pasta de trabalho." type="100" refreshedVersion="6" minRefreshableVersion="5">
    <extLst>
      <ext xmlns:x15="http://schemas.microsoft.com/office/spreadsheetml/2010/11/main" uri="{DE250136-89BD-433C-8126-D09CA5730AF9}">
        <x15:connection id="1c51e292-fb4a-4cab-9212-8f48705074f5"/>
      </ext>
    </extLst>
  </connection>
  <connection id="10" name="Consulta - V_QUALITAET" description="Conexão com a consulta 'V_QUALITAET' na pasta de trabalho." type="100" refreshedVersion="6" minRefreshableVersion="5">
    <extLst>
      <ext xmlns:x15="http://schemas.microsoft.com/office/spreadsheetml/2010/11/main" uri="{DE250136-89BD-433C-8126-D09CA5730AF9}">
        <x15:connection id="81008a4f-1246-4a74-9809-3d15c8cbe602"/>
      </ext>
    </extLst>
  </connection>
  <connection id="11" keepAlive="1" name="Consulta - variant table 1" description="Conexão com a consulta 'variant table 1' na pasta de trabalho." type="5" refreshedVersion="0" background="1">
    <dbPr connection="Provider=Microsoft.Mashup.OleDb.1;Data Source=$Workbook$;Location=&quot;variant table 1&quot;;Extended Properties=&quot;&quot;" command="SELECT * FROM [variant table 1]"/>
  </connection>
  <connection id="12" name="Consulta - VB_VMAT" description="Conexão com a consulta 'VB_VMAT' na pasta de trabalho." type="100" refreshedVersion="6" minRefreshableVersion="5">
    <extLst>
      <ext xmlns:x15="http://schemas.microsoft.com/office/spreadsheetml/2010/11/main" uri="{DE250136-89BD-433C-8126-D09CA5730AF9}">
        <x15:connection id="36dff5f6-4726-4edf-90b6-0a9e861a25f7"/>
      </ext>
    </extLst>
  </connection>
  <connection id="13" name="Consulta - Z_QUAL_SPZGEW_0581" description="Conexão com a consulta 'Z_QUAL_SPZGEW_0581' na pasta de trabalho." type="100" refreshedVersion="6" minRefreshableVersion="5">
    <extLst>
      <ext xmlns:x15="http://schemas.microsoft.com/office/spreadsheetml/2010/11/main" uri="{DE250136-89BD-433C-8126-D09CA5730AF9}">
        <x15:connection id="1893dcd7-444f-460b-8f00-1a12cd069c20"/>
      </ext>
    </extLst>
  </connection>
  <connection id="14" name="Consulta - Z_QUAL_STA_NO_0581" description="Conexão com a consulta 'Z_QUAL_STA_NO_0581' na pasta de trabalho." type="100" refreshedVersion="6" minRefreshableVersion="5">
    <extLst>
      <ext xmlns:x15="http://schemas.microsoft.com/office/spreadsheetml/2010/11/main" uri="{DE250136-89BD-433C-8126-D09CA5730AF9}">
        <x15:connection id="390f528b-dadf-48b0-b867-d8cea16686e8"/>
      </ext>
    </extLst>
  </connection>
  <connection id="15" name="Consulta - Z_RING_BRTOL_0581" description="Conexão com a consulta 'Z_RING_BRTOL_0581' na pasta de trabalho." type="100" refreshedVersion="6" minRefreshableVersion="5">
    <extLst>
      <ext xmlns:x15="http://schemas.microsoft.com/office/spreadsheetml/2010/11/main" uri="{DE250136-89BD-433C-8126-D09CA5730AF9}">
        <x15:connection id="e9f022ca-f56d-4ecc-bde9-f589569d8249"/>
      </ext>
    </extLst>
  </connection>
  <connection id="16" keepAlive="1" name="ModelConnection_DadosExternos_2" description="Modelo de Dados" type="5" refreshedVersion="6" minRefreshableVersion="5" saveData="1">
    <dbPr connection="Data Model Connection" command="SORT_NORM" commandType="3"/>
    <extLst>
      <ext xmlns:x15="http://schemas.microsoft.com/office/spreadsheetml/2010/11/main" uri="{DE250136-89BD-433C-8126-D09CA5730AF9}">
        <x15:connection id="" model="1"/>
      </ext>
    </extLst>
  </connection>
  <connection id="17" keepAlive="1" name="ModelConnection_DadosExternos_3" description="Modelo de Dados" type="5" refreshedVersion="6" minRefreshableVersion="5" saveData="1">
    <dbPr connection="Data Model Connection" command="STASO_ABW" commandType="3"/>
    <extLst>
      <ext xmlns:x15="http://schemas.microsoft.com/office/spreadsheetml/2010/11/main" uri="{DE250136-89BD-433C-8126-D09CA5730AF9}">
        <x15:connection id="" model="1"/>
      </ext>
    </extLst>
  </connection>
  <connection id="18" keepAlive="1" name="ThisWorkbookDataModel" description="Modelo de Dado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<sst xmlns="http://schemas.openxmlformats.org/spreadsheetml/2006/main" count="2663" uniqueCount="1726">
  <si>
    <t>Processo Agregado</t>
  </si>
  <si>
    <t>Tipo de Geometria</t>
  </si>
  <si>
    <t>Características Especiais</t>
  </si>
  <si>
    <t>Dado Adicional</t>
  </si>
  <si>
    <t>FERT</t>
  </si>
  <si>
    <t>M</t>
  </si>
  <si>
    <t>Abreviação</t>
  </si>
  <si>
    <t>Descrição</t>
  </si>
  <si>
    <t>H1</t>
  </si>
  <si>
    <t>H2</t>
  </si>
  <si>
    <t>H3</t>
  </si>
  <si>
    <t>H4</t>
  </si>
  <si>
    <t>H5</t>
  </si>
  <si>
    <t>TUBO 5</t>
  </si>
  <si>
    <t>TUBO</t>
  </si>
  <si>
    <t>CORT</t>
  </si>
  <si>
    <t>QUA</t>
  </si>
  <si>
    <t>BQ</t>
  </si>
  <si>
    <t>01</t>
  </si>
  <si>
    <t>TUBO 4</t>
  </si>
  <si>
    <t>TUBO 5.1/2</t>
  </si>
  <si>
    <t>S235JR</t>
  </si>
  <si>
    <t>RIR</t>
  </si>
  <si>
    <t>TUBO 6.3/8</t>
  </si>
  <si>
    <t>RET</t>
  </si>
  <si>
    <t>TUBO 7.5/8</t>
  </si>
  <si>
    <t>TUBO 4.3/8</t>
  </si>
  <si>
    <t>L2D</t>
  </si>
  <si>
    <t>02</t>
  </si>
  <si>
    <t>TUBO 3.3/4</t>
  </si>
  <si>
    <t>TUBO 1.1/2</t>
  </si>
  <si>
    <t>CA</t>
  </si>
  <si>
    <t>CCH</t>
  </si>
  <si>
    <t>CFUR</t>
  </si>
  <si>
    <t>S355J2</t>
  </si>
  <si>
    <t>TUBO 1.7/8</t>
  </si>
  <si>
    <t>TUBO 2.1/2</t>
  </si>
  <si>
    <t>DOB</t>
  </si>
  <si>
    <t>RED</t>
  </si>
  <si>
    <t>BZ</t>
  </si>
  <si>
    <t>TUBO 6.5/8</t>
  </si>
  <si>
    <t>BQD</t>
  </si>
  <si>
    <t>TUBO 3</t>
  </si>
  <si>
    <t>ESP</t>
  </si>
  <si>
    <t>S355MC</t>
  </si>
  <si>
    <t>S275J2</t>
  </si>
  <si>
    <t>L3D</t>
  </si>
  <si>
    <t>TUBO 70,00</t>
  </si>
  <si>
    <t>OBL</t>
  </si>
  <si>
    <t>TUBO 6</t>
  </si>
  <si>
    <t>TUBO 2</t>
  </si>
  <si>
    <t>CH</t>
  </si>
  <si>
    <t>CACH</t>
  </si>
  <si>
    <t>TUBO 8.5/8</t>
  </si>
  <si>
    <t>TB ESP M22 50X50</t>
  </si>
  <si>
    <t>TUBO 4.1/2</t>
  </si>
  <si>
    <t>TUBO 3.1/2</t>
  </si>
  <si>
    <t>TORC</t>
  </si>
  <si>
    <t>TUBO 5/8</t>
  </si>
  <si>
    <t>TUBO 2.1/4</t>
  </si>
  <si>
    <t>S355J0</t>
  </si>
  <si>
    <t>TUBO 42,40 E 42,20</t>
  </si>
  <si>
    <t>DEC</t>
  </si>
  <si>
    <t>S420MC</t>
  </si>
  <si>
    <t>GALV</t>
  </si>
  <si>
    <t>TUBO 80,00</t>
  </si>
  <si>
    <t>TUBO 1.3/4</t>
  </si>
  <si>
    <t>MC0350601</t>
  </si>
  <si>
    <t xml:space="preserve">Corte Reto por Serra </t>
  </si>
  <si>
    <t>Retangular</t>
  </si>
  <si>
    <t>Dobra</t>
  </si>
  <si>
    <t>Especial</t>
  </si>
  <si>
    <t>CUMEEIRA</t>
  </si>
  <si>
    <t>TP40</t>
  </si>
  <si>
    <t>GL</t>
  </si>
  <si>
    <t>03</t>
  </si>
  <si>
    <t>MC0130600</t>
  </si>
  <si>
    <t>OND</t>
  </si>
  <si>
    <t>TP25</t>
  </si>
  <si>
    <t>TUBO 60,30</t>
  </si>
  <si>
    <t>TUBO 4.7/8</t>
  </si>
  <si>
    <t>HIERARQUIA</t>
  </si>
  <si>
    <t>Tipo Fabricação</t>
  </si>
  <si>
    <t>PLANEJADOR NOVO DESCRIÇÃO</t>
  </si>
  <si>
    <t>TIPO DE ITEM</t>
  </si>
  <si>
    <t>Espessura Nom.</t>
  </si>
  <si>
    <t>Tolerância Mínima</t>
  </si>
  <si>
    <t>Espessura Mínima</t>
  </si>
  <si>
    <t>Espessura Máxima</t>
  </si>
  <si>
    <t>Classificação Fiscal</t>
  </si>
  <si>
    <t>Padrão</t>
  </si>
  <si>
    <t>Venda</t>
  </si>
  <si>
    <t>Tubo</t>
  </si>
  <si>
    <t>CORTADO EM SERRA</t>
  </si>
  <si>
    <t>Significado</t>
  </si>
  <si>
    <t>Forma</t>
  </si>
  <si>
    <t>Processo</t>
  </si>
  <si>
    <t>Laminado a Quente</t>
  </si>
  <si>
    <t>NCM</t>
  </si>
  <si>
    <t>7306.61.00</t>
  </si>
  <si>
    <t>BLANK</t>
  </si>
  <si>
    <t>Perfis</t>
  </si>
  <si>
    <t>DOBRADO</t>
  </si>
  <si>
    <t>BOBINA</t>
  </si>
  <si>
    <t>Bobina</t>
  </si>
  <si>
    <t>ELP</t>
  </si>
  <si>
    <t>Elíptico</t>
  </si>
  <si>
    <t>Corte em ângulo</t>
  </si>
  <si>
    <t>Laminado a Quente Decapado</t>
  </si>
  <si>
    <t>BS</t>
  </si>
  <si>
    <t>Biselado</t>
  </si>
  <si>
    <t>7306.69.00</t>
  </si>
  <si>
    <t>TUBO 1</t>
  </si>
  <si>
    <t>Revenda</t>
  </si>
  <si>
    <t>FURADO</t>
  </si>
  <si>
    <t>PERFIL</t>
  </si>
  <si>
    <t>Perfil</t>
  </si>
  <si>
    <t>Perfil U Enrijecido</t>
  </si>
  <si>
    <t>Corte em ângulo + Chanfro</t>
  </si>
  <si>
    <t>BF</t>
  </si>
  <si>
    <t>Laminado a Frio</t>
  </si>
  <si>
    <t>HD</t>
  </si>
  <si>
    <t>Hidrotestado</t>
  </si>
  <si>
    <t>TUBO 1.1/4</t>
  </si>
  <si>
    <t>04</t>
  </si>
  <si>
    <t>Purlins</t>
  </si>
  <si>
    <t>CORTADO EM LASER</t>
  </si>
  <si>
    <t>TELHA</t>
  </si>
  <si>
    <t>Telha</t>
  </si>
  <si>
    <t>Chanfro</t>
  </si>
  <si>
    <t>Zincada</t>
  </si>
  <si>
    <t>MZ</t>
  </si>
  <si>
    <t>Costura metalizada</t>
  </si>
  <si>
    <t>MC0330300</t>
  </si>
  <si>
    <t>TUBO 1.1/8</t>
  </si>
  <si>
    <t>CORTADO EM ÂNGULO</t>
  </si>
  <si>
    <t>TIRA</t>
  </si>
  <si>
    <t>Tira</t>
  </si>
  <si>
    <t>Quadrado</t>
  </si>
  <si>
    <t>Galvalume</t>
  </si>
  <si>
    <t>Rebarba interna removida</t>
  </si>
  <si>
    <t>TUBO 1.3/8</t>
  </si>
  <si>
    <t>CORTADO E DOBRADO</t>
  </si>
  <si>
    <t>Redondo</t>
  </si>
  <si>
    <t>Cortado e Furado</t>
  </si>
  <si>
    <t>7306.30.00</t>
  </si>
  <si>
    <t>TUBO 1.5/8</t>
  </si>
  <si>
    <t>CORTADO E FURADO</t>
  </si>
  <si>
    <t>Cortado e Chanfrado</t>
  </si>
  <si>
    <t>CORT. EM SERRA E A LASER</t>
  </si>
  <si>
    <t>Oblongo</t>
  </si>
  <si>
    <t>TUBO 1/2</t>
  </si>
  <si>
    <t>CORT. EM SERRA E ÂNGULO</t>
  </si>
  <si>
    <t>U</t>
  </si>
  <si>
    <t>Perfil U</t>
  </si>
  <si>
    <t>FUR</t>
  </si>
  <si>
    <t>Furação</t>
  </si>
  <si>
    <t>TUBO 104X71</t>
  </si>
  <si>
    <t>CORT. DOBRADO E FURADO</t>
  </si>
  <si>
    <t>Ondulada</t>
  </si>
  <si>
    <t>Galvanização</t>
  </si>
  <si>
    <t>TUBO 20,65</t>
  </si>
  <si>
    <t>CORT. DOBRADO E LASER</t>
  </si>
  <si>
    <t>Trapezoidal de 40</t>
  </si>
  <si>
    <t>Corte por laser 2D</t>
  </si>
  <si>
    <t>CORT. DOBRADO E ÂNGULO</t>
  </si>
  <si>
    <t>Trapezoidal de 25</t>
  </si>
  <si>
    <t>Corte por laser 3D</t>
  </si>
  <si>
    <t xml:space="preserve">TIPO </t>
  </si>
  <si>
    <t>CLASSE</t>
  </si>
  <si>
    <t>CORT. DOBRADO FURADO E LASER</t>
  </si>
  <si>
    <t>Torção</t>
  </si>
  <si>
    <t>VMAT</t>
  </si>
  <si>
    <t>CORT. DOBRADO FURADO E ÂNGULO</t>
  </si>
  <si>
    <t>Decapagem</t>
  </si>
  <si>
    <t>CORT. DOBRADO FURADO LASER E ÂNGULO</t>
  </si>
  <si>
    <t>HAWA</t>
  </si>
  <si>
    <t>M16</t>
  </si>
  <si>
    <t>DOBRADO E FURADO</t>
  </si>
  <si>
    <t>ERSA</t>
  </si>
  <si>
    <t>TUBO 3.1/4</t>
  </si>
  <si>
    <t>DOBRADO E LASER</t>
  </si>
  <si>
    <t xml:space="preserve">VERW </t>
  </si>
  <si>
    <t>DOBRADO E ÂNGULO</t>
  </si>
  <si>
    <t>HIBE</t>
  </si>
  <si>
    <t>TUBO 3/4</t>
  </si>
  <si>
    <t>DOBRADO FURADO E LASER</t>
  </si>
  <si>
    <t>HALB</t>
  </si>
  <si>
    <t>TUBO 33,70 E 33,40</t>
  </si>
  <si>
    <t>DOBRADO FURADO E ÂNGULO</t>
  </si>
  <si>
    <t>ZFER</t>
  </si>
  <si>
    <t>DOBRADO FURADO LASER E ÂNGULO</t>
  </si>
  <si>
    <t>FURADO E LASER</t>
  </si>
  <si>
    <t>KMAT</t>
  </si>
  <si>
    <t>FURADO E ÂNGULO</t>
  </si>
  <si>
    <t>DFER</t>
  </si>
  <si>
    <t>TUBO 48,30</t>
  </si>
  <si>
    <t>FURADO LASER ÂNGULO</t>
  </si>
  <si>
    <t>ZHAL</t>
  </si>
  <si>
    <t>300Y</t>
  </si>
  <si>
    <t>LASER E ÂNGULO</t>
  </si>
  <si>
    <t>ZHMI</t>
  </si>
  <si>
    <t>340Y</t>
  </si>
  <si>
    <t>CARAC. ESPECIAL</t>
  </si>
  <si>
    <t>ABF</t>
  </si>
  <si>
    <t>350M</t>
  </si>
  <si>
    <t>CORT A LASER E FEITO ROSCA</t>
  </si>
  <si>
    <t>FORMADORA 5</t>
  </si>
  <si>
    <t>380Y</t>
  </si>
  <si>
    <t>TUBO DE CONDUÇÃO</t>
  </si>
  <si>
    <t>ARBL240</t>
  </si>
  <si>
    <t>TUBO DE CONDUÇÃO 5</t>
  </si>
  <si>
    <t>ARBL270</t>
  </si>
  <si>
    <t>TUBO 7/8</t>
  </si>
  <si>
    <t>ACES</t>
  </si>
  <si>
    <t>ARBL300</t>
  </si>
  <si>
    <t>TPP</t>
  </si>
  <si>
    <t>ARBL320</t>
  </si>
  <si>
    <t>POSTE VITICULTURA</t>
  </si>
  <si>
    <t>ARBL340</t>
  </si>
  <si>
    <t>TUBO 6.1/2</t>
  </si>
  <si>
    <t>CARAC. ESPECIAL CORT.</t>
  </si>
  <si>
    <t>ARBL380</t>
  </si>
  <si>
    <t>ARBL420</t>
  </si>
  <si>
    <t>ARBL500</t>
  </si>
  <si>
    <t>ARBL550</t>
  </si>
  <si>
    <t>AZC</t>
  </si>
  <si>
    <t>PERFIL BASE 50</t>
  </si>
  <si>
    <t>AZE</t>
  </si>
  <si>
    <t>PERFIL BASE 68</t>
  </si>
  <si>
    <t>AZEE</t>
  </si>
  <si>
    <t>PERFIL BASE 75</t>
  </si>
  <si>
    <t>AZR230</t>
  </si>
  <si>
    <t>PERFIL BASE 83</t>
  </si>
  <si>
    <t>AZR250</t>
  </si>
  <si>
    <t>PERFIL BASE 92</t>
  </si>
  <si>
    <t>AZR280</t>
  </si>
  <si>
    <t>PERFIL BASE 100</t>
  </si>
  <si>
    <t>AZR320</t>
  </si>
  <si>
    <t>PERFIL BASE 127</t>
  </si>
  <si>
    <t>AZR345</t>
  </si>
  <si>
    <t>PERFIL BASE 150</t>
  </si>
  <si>
    <t>PERFIL BASE 200</t>
  </si>
  <si>
    <t>PERFIL BASE 120</t>
  </si>
  <si>
    <t>PERFIL BASE 160</t>
  </si>
  <si>
    <t>PERFIL BASE 60</t>
  </si>
  <si>
    <t>CFQ210</t>
  </si>
  <si>
    <t>PERFIL BASE 90</t>
  </si>
  <si>
    <t>CFQ250</t>
  </si>
  <si>
    <t>PERFIL BASE 140</t>
  </si>
  <si>
    <t>CFQ280</t>
  </si>
  <si>
    <t>PERFIL BASE 170</t>
  </si>
  <si>
    <t>CFQ300</t>
  </si>
  <si>
    <t>SETUP F01</t>
  </si>
  <si>
    <t>CG 210</t>
  </si>
  <si>
    <t>SETUP F02</t>
  </si>
  <si>
    <t>CG 250</t>
  </si>
  <si>
    <t>SETUP F03</t>
  </si>
  <si>
    <t>CG 280</t>
  </si>
  <si>
    <t>SETUP F04</t>
  </si>
  <si>
    <t>SETUP F05</t>
  </si>
  <si>
    <t>SETUP F06</t>
  </si>
  <si>
    <t>MC0330302</t>
  </si>
  <si>
    <t>SETUP PF01</t>
  </si>
  <si>
    <t>DX51D</t>
  </si>
  <si>
    <t>SETUP PF02</t>
  </si>
  <si>
    <t>DX52D</t>
  </si>
  <si>
    <t>TUBO 16,00</t>
  </si>
  <si>
    <t>DX53D</t>
  </si>
  <si>
    <t>TUBO 91,80</t>
  </si>
  <si>
    <t>DX54D</t>
  </si>
  <si>
    <t>PERFIL BASE 250</t>
  </si>
  <si>
    <t>PERFIL CARTOLA 30</t>
  </si>
  <si>
    <t>PERFIL CARTOLA 90</t>
  </si>
  <si>
    <t>EM</t>
  </si>
  <si>
    <t>PERFIL COLUNA 120</t>
  </si>
  <si>
    <t>EP</t>
  </si>
  <si>
    <t>PERFIL COLUNA 80</t>
  </si>
  <si>
    <t>FB450</t>
  </si>
  <si>
    <t>PERFIL COLUNA 90</t>
  </si>
  <si>
    <t>FB540</t>
  </si>
  <si>
    <t>PERFIL SIGMA</t>
  </si>
  <si>
    <t>EN10346</t>
  </si>
  <si>
    <t>FB590</t>
  </si>
  <si>
    <t>TEREX 52 X 180</t>
  </si>
  <si>
    <t>TRILHO POLTRONA 2,70</t>
  </si>
  <si>
    <t>TRILHO17,4 X 78 X 1,55</t>
  </si>
  <si>
    <t>VALENO 48</t>
  </si>
  <si>
    <t>VALENO 52</t>
  </si>
  <si>
    <t>VALENO 60</t>
  </si>
  <si>
    <t>PERFIL 102 X 175</t>
  </si>
  <si>
    <t>PERFIL 35,5 X 54</t>
  </si>
  <si>
    <t>AM FERRITA-BAINITA</t>
  </si>
  <si>
    <t>EN10268</t>
  </si>
  <si>
    <t>HX260LAD</t>
  </si>
  <si>
    <t>HX300LAD</t>
  </si>
  <si>
    <t>HX340LAD</t>
  </si>
  <si>
    <t>HX380LAD</t>
  </si>
  <si>
    <t>HX420LAD</t>
  </si>
  <si>
    <t>IFAR180</t>
  </si>
  <si>
    <t>IS220</t>
  </si>
  <si>
    <t>IS260</t>
  </si>
  <si>
    <t>IS300</t>
  </si>
  <si>
    <t>LN200</t>
  </si>
  <si>
    <t>LN240</t>
  </si>
  <si>
    <t>LN280</t>
  </si>
  <si>
    <t>LN360</t>
  </si>
  <si>
    <t>LNE200</t>
  </si>
  <si>
    <t>LNE230</t>
  </si>
  <si>
    <t>LNE260</t>
  </si>
  <si>
    <t>LNE280</t>
  </si>
  <si>
    <t>LNE380</t>
  </si>
  <si>
    <t>LNE400</t>
  </si>
  <si>
    <t>LNE420</t>
  </si>
  <si>
    <t>LNE460</t>
  </si>
  <si>
    <t>LNE500</t>
  </si>
  <si>
    <t>MC0330400</t>
  </si>
  <si>
    <t>S220GD</t>
  </si>
  <si>
    <t>S250GD</t>
  </si>
  <si>
    <t>S280GD</t>
  </si>
  <si>
    <t>S315MC</t>
  </si>
  <si>
    <t>S320GD</t>
  </si>
  <si>
    <t>S350GD</t>
  </si>
  <si>
    <t>SUCATA</t>
  </si>
  <si>
    <t>S460MC</t>
  </si>
  <si>
    <t>S235J0</t>
  </si>
  <si>
    <t>S500MC</t>
  </si>
  <si>
    <t>S235J2</t>
  </si>
  <si>
    <t>S700MC</t>
  </si>
  <si>
    <t>MC0350500</t>
  </si>
  <si>
    <t>SGC340</t>
  </si>
  <si>
    <t>S275J0</t>
  </si>
  <si>
    <t>SGC400</t>
  </si>
  <si>
    <t>SGC440</t>
  </si>
  <si>
    <t>SGCC</t>
  </si>
  <si>
    <t>S275JR</t>
  </si>
  <si>
    <t>SGLC400</t>
  </si>
  <si>
    <t>SGLC440</t>
  </si>
  <si>
    <t>SGLCC</t>
  </si>
  <si>
    <t>SGLCD</t>
  </si>
  <si>
    <t>SPCC</t>
  </si>
  <si>
    <t>SPCCT</t>
  </si>
  <si>
    <t>SPFC390</t>
  </si>
  <si>
    <t>SPFC440</t>
  </si>
  <si>
    <t>S355JR</t>
  </si>
  <si>
    <t>SPHC</t>
  </si>
  <si>
    <t>SPHT1</t>
  </si>
  <si>
    <t>SPHT2</t>
  </si>
  <si>
    <t>SPHT3</t>
  </si>
  <si>
    <t>SPHT4</t>
  </si>
  <si>
    <t>SS230</t>
  </si>
  <si>
    <t>SS255</t>
  </si>
  <si>
    <t>SS275</t>
  </si>
  <si>
    <t>SS320</t>
  </si>
  <si>
    <t>SS330</t>
  </si>
  <si>
    <t>SS380</t>
  </si>
  <si>
    <t>SS400</t>
  </si>
  <si>
    <t>SS410</t>
  </si>
  <si>
    <t>SS490</t>
  </si>
  <si>
    <t>SS540</t>
  </si>
  <si>
    <t>ZC</t>
  </si>
  <si>
    <t>MC0350501</t>
  </si>
  <si>
    <t>MC0350502</t>
  </si>
  <si>
    <t>MC0350511</t>
  </si>
  <si>
    <t>MC0350512</t>
  </si>
  <si>
    <t>MC0350518</t>
  </si>
  <si>
    <t>MC0350520</t>
  </si>
  <si>
    <t>MC0350528</t>
  </si>
  <si>
    <t>MC0350600</t>
  </si>
  <si>
    <t>52</t>
  </si>
  <si>
    <t>MC0350602</t>
  </si>
  <si>
    <t>MC0350612</t>
  </si>
  <si>
    <t>MC0350700</t>
  </si>
  <si>
    <t>MC0360601</t>
  </si>
  <si>
    <t>53</t>
  </si>
  <si>
    <t>54</t>
  </si>
  <si>
    <t>05</t>
  </si>
  <si>
    <t>55</t>
  </si>
  <si>
    <t>06</t>
  </si>
  <si>
    <t>56</t>
  </si>
  <si>
    <t>07</t>
  </si>
  <si>
    <t>57</t>
  </si>
  <si>
    <t>08</t>
  </si>
  <si>
    <t>58</t>
  </si>
  <si>
    <t>09</t>
  </si>
  <si>
    <t>10</t>
  </si>
  <si>
    <t>11</t>
  </si>
  <si>
    <t>12</t>
  </si>
  <si>
    <t>13</t>
  </si>
  <si>
    <t>14</t>
  </si>
  <si>
    <t>15</t>
  </si>
  <si>
    <t>16</t>
  </si>
  <si>
    <t>17</t>
  </si>
  <si>
    <t>18</t>
  </si>
  <si>
    <t>19</t>
  </si>
  <si>
    <t>20</t>
  </si>
  <si>
    <t>21</t>
  </si>
  <si>
    <t>22</t>
  </si>
  <si>
    <t>23</t>
  </si>
  <si>
    <t>24</t>
  </si>
  <si>
    <t>25</t>
  </si>
  <si>
    <t>26</t>
  </si>
  <si>
    <t>27</t>
  </si>
  <si>
    <t>28</t>
  </si>
  <si>
    <t>29</t>
  </si>
  <si>
    <t>30</t>
  </si>
  <si>
    <t>31</t>
  </si>
  <si>
    <t>32</t>
  </si>
  <si>
    <t>L</t>
  </si>
  <si>
    <t>PERFIL L</t>
  </si>
  <si>
    <t>DESCRIÇÃO</t>
  </si>
  <si>
    <t>F05</t>
  </si>
  <si>
    <t>F02</t>
  </si>
  <si>
    <t>F03</t>
  </si>
  <si>
    <t>F04</t>
  </si>
  <si>
    <t>F07</t>
  </si>
  <si>
    <t>PER_F05</t>
  </si>
  <si>
    <t>PER_F03</t>
  </si>
  <si>
    <t>PER_F07</t>
  </si>
  <si>
    <t>0582</t>
  </si>
  <si>
    <t>0581</t>
  </si>
  <si>
    <t>GRUPO DE MERCADORIA</t>
  </si>
  <si>
    <t>ACESSORIOS DE COBERTURA</t>
  </si>
  <si>
    <t>PERFIL FQ SAE</t>
  </si>
  <si>
    <t>PERFIL ZINCADO</t>
  </si>
  <si>
    <t>PERFIL ZINCADO TRILHO</t>
  </si>
  <si>
    <t>PERFIL II QUALIDADE</t>
  </si>
  <si>
    <t>PERFIL ESPECIAL</t>
  </si>
  <si>
    <t>TUBO FINA FRIO</t>
  </si>
  <si>
    <t>TUBO FINA QUENTE</t>
  </si>
  <si>
    <t>TUBO ZINCADO</t>
  </si>
  <si>
    <t>TUBO II QUALIDADE</t>
  </si>
  <si>
    <t>TUBO ZINCADO PERFURADO</t>
  </si>
  <si>
    <t>TUBOS MAQUINA 5</t>
  </si>
  <si>
    <t>TUBO ZINCADO ALTO-RELEVO</t>
  </si>
  <si>
    <t>TUBO DE CONDUCAO</t>
  </si>
  <si>
    <t>TUBO FINA FRIO PERFURADO</t>
  </si>
  <si>
    <t>TUBOS MAQUINA 5 CONDUCAO</t>
  </si>
  <si>
    <t>TUBO FINA FRIO CORTADO</t>
  </si>
  <si>
    <t>TUBO FINA QUENTE CORTADO</t>
  </si>
  <si>
    <t>TUBO ZINCADO CORTADO</t>
  </si>
  <si>
    <t>PERFIL FQ SAE CORTADO</t>
  </si>
  <si>
    <t>TUBO DE CONDUÇÃO CORTADO</t>
  </si>
  <si>
    <t>TUBOS MAQUINAS 5 CONDUCAO CORTADO</t>
  </si>
  <si>
    <t>TUBOS MAQUINAS 5 CORTADO</t>
  </si>
  <si>
    <t>TUBO ESPECIAL</t>
  </si>
  <si>
    <t>TELHAS ZINCADAS ONDULADAS</t>
  </si>
  <si>
    <t>TELHAS ZINCADAS TRAPEZOIDAIS</t>
  </si>
  <si>
    <t>TELHAS ZINCALUME ONDULADAS</t>
  </si>
  <si>
    <t>TELHAS ZINCALUME TRAPEZOIDAIS</t>
  </si>
  <si>
    <t>TELHAS ZINCALUME PRE-PINTADAS</t>
  </si>
  <si>
    <t>MC0330303</t>
  </si>
  <si>
    <t>MC0330313</t>
  </si>
  <si>
    <t>MC0350507</t>
  </si>
  <si>
    <t>MC0350527</t>
  </si>
  <si>
    <t>MC0350608</t>
  </si>
  <si>
    <t>MC0350609</t>
  </si>
  <si>
    <t>MC0350611</t>
  </si>
  <si>
    <t>MC0360600</t>
  </si>
  <si>
    <t>MC0360602</t>
  </si>
  <si>
    <t>MC0360603</t>
  </si>
  <si>
    <t>MC0360604</t>
  </si>
  <si>
    <t>MC0360608</t>
  </si>
  <si>
    <t>MC1010100</t>
  </si>
  <si>
    <t>GRUPO</t>
  </si>
  <si>
    <t>→</t>
  </si>
  <si>
    <t>GrPMerc.</t>
  </si>
  <si>
    <t>Tempo
Setup</t>
  </si>
  <si>
    <t>Tempo de
Operação</t>
  </si>
  <si>
    <t>Perda de 
Processo</t>
  </si>
  <si>
    <t>Peso Kg/m</t>
  </si>
  <si>
    <t>Peças por 
Amarrado</t>
  </si>
  <si>
    <t>51</t>
  </si>
  <si>
    <t>0001</t>
  </si>
  <si>
    <t>0002</t>
  </si>
  <si>
    <t>0003</t>
  </si>
  <si>
    <t>0004</t>
  </si>
  <si>
    <t>0005</t>
  </si>
  <si>
    <t>33</t>
  </si>
  <si>
    <t>34</t>
  </si>
  <si>
    <t>Quantidade em metros para fabricar 1000 peças + perda de processo</t>
  </si>
  <si>
    <t>Quantidade em peças para fabricar 1000 peças + perda de processo</t>
  </si>
  <si>
    <t>Perda em Kg para fabricar 1000 peças do tubo cortado (perda inerente)</t>
  </si>
  <si>
    <t>CENTRO DE TRABLHO ANTIGO</t>
  </si>
  <si>
    <t>NAVE</t>
  </si>
  <si>
    <t>Parcial (h)</t>
  </si>
  <si>
    <t xml:space="preserve">Número de trabalhadores </t>
  </si>
  <si>
    <t>PERDAS EM METRO</t>
  </si>
  <si>
    <t>F01</t>
  </si>
  <si>
    <t>NAVE A</t>
  </si>
  <si>
    <t>4</t>
  </si>
  <si>
    <t>NAVE B</t>
  </si>
  <si>
    <t>NAVE C</t>
  </si>
  <si>
    <t>5</t>
  </si>
  <si>
    <t>F06</t>
  </si>
  <si>
    <t>PF01</t>
  </si>
  <si>
    <t>NAVE E</t>
  </si>
  <si>
    <t>PF02</t>
  </si>
  <si>
    <t>PER_F01</t>
  </si>
  <si>
    <t>Máquina</t>
  </si>
  <si>
    <t>Nave</t>
  </si>
  <si>
    <t>PER_F02</t>
  </si>
  <si>
    <t>PER_F04</t>
  </si>
  <si>
    <t>PER_F06</t>
  </si>
  <si>
    <t>PER_PF01</t>
  </si>
  <si>
    <t>PER_PF02</t>
  </si>
  <si>
    <t xml:space="preserve">NOVO CENTRO </t>
  </si>
  <si>
    <t>MAPA DE MONTAGEM</t>
  </si>
  <si>
    <t>F01_MM01</t>
  </si>
  <si>
    <t>F02_MM02</t>
  </si>
  <si>
    <t>F03_MM03</t>
  </si>
  <si>
    <t>F04_MM04</t>
  </si>
  <si>
    <t>F05_MM05</t>
  </si>
  <si>
    <t>F06_MM06</t>
  </si>
  <si>
    <t>Tempo de 
pré-instalação</t>
  </si>
  <si>
    <t>Perda (%)</t>
  </si>
  <si>
    <t>Sucata (m)</t>
  </si>
  <si>
    <t>Bobina
 configuravel?</t>
  </si>
  <si>
    <t>Espessura nominal</t>
  </si>
  <si>
    <t>Laminação</t>
  </si>
  <si>
    <t>MTH?
MTL?</t>
  </si>
  <si>
    <t>Hierarquia
Produto</t>
  </si>
  <si>
    <t>Conj.Sold.</t>
  </si>
  <si>
    <t>0006</t>
  </si>
  <si>
    <t>Padrão CE</t>
  </si>
  <si>
    <t>Tubo II</t>
  </si>
  <si>
    <t>Perfil II</t>
  </si>
  <si>
    <t>Sucata</t>
  </si>
  <si>
    <t>Outros</t>
  </si>
  <si>
    <t>BQ (Fina Quente)</t>
  </si>
  <si>
    <t>BQD (Fina Quente Decol)</t>
  </si>
  <si>
    <t>BF (Fina Fria)</t>
  </si>
  <si>
    <t>BZ (Zincada)</t>
  </si>
  <si>
    <t>BZL  (Zincalume)</t>
  </si>
  <si>
    <t>Serviço</t>
  </si>
  <si>
    <t>Tubos</t>
  </si>
  <si>
    <t>Telhas</t>
  </si>
  <si>
    <t>GF (Galvanizado a Fogo)</t>
  </si>
  <si>
    <t>GF</t>
  </si>
  <si>
    <t>Galvanizado a Fogo</t>
  </si>
  <si>
    <t>TB QUA 60</t>
  </si>
  <si>
    <t>PJT 689 70X50</t>
  </si>
  <si>
    <t>PJT 777 70X40</t>
  </si>
  <si>
    <t>PJT 889.1 159X52,8</t>
  </si>
  <si>
    <t>PJT 720 73,2X65,9</t>
  </si>
  <si>
    <t>PJT 720 67 X 75</t>
  </si>
  <si>
    <t>PJT 720 60X60</t>
  </si>
  <si>
    <t>TB RET 60X80</t>
  </si>
  <si>
    <t>TB RET 40X80X4,0</t>
  </si>
  <si>
    <t>TB ESP 55X25 SADEF</t>
  </si>
  <si>
    <t>TB RET 50X80</t>
  </si>
  <si>
    <t>TB ESP 73,2X75</t>
  </si>
  <si>
    <t>TB QUA 120</t>
  </si>
  <si>
    <t>TB ESP 97,7X92,3</t>
  </si>
  <si>
    <t>TB QUA 55</t>
  </si>
  <si>
    <t>TB ESP 50X60 FLANG</t>
  </si>
  <si>
    <t>TB ESP 60X60 FLANG</t>
  </si>
  <si>
    <t>TB ESP 69,2X58,9</t>
  </si>
  <si>
    <t>TB ESP 60X60 G7/G8</t>
  </si>
  <si>
    <t>TB RET 40X60</t>
  </si>
  <si>
    <t>TB ESP 70X76</t>
  </si>
  <si>
    <t>TB RET 120X80</t>
  </si>
  <si>
    <t>TB RET 30X50</t>
  </si>
  <si>
    <t>TB RET 33X60</t>
  </si>
  <si>
    <t>TB ESP 90X59,8</t>
  </si>
  <si>
    <t>TB ESP 93,6X89,8</t>
  </si>
  <si>
    <t>TB ESP 77,6X106,7</t>
  </si>
  <si>
    <t>TB QUA 50,8</t>
  </si>
  <si>
    <t>TB RET 50X90</t>
  </si>
  <si>
    <t>TB QUA 100X100</t>
  </si>
  <si>
    <t>TB RET 60X100</t>
  </si>
  <si>
    <t>TB ESP 70X75</t>
  </si>
  <si>
    <t>TB RET 40X80X3,0</t>
  </si>
  <si>
    <t>TB QUA 50</t>
  </si>
  <si>
    <t>TB QUA 40</t>
  </si>
  <si>
    <t>Centro de trabalho</t>
  </si>
  <si>
    <t>Centro</t>
  </si>
  <si>
    <t>Modelo</t>
  </si>
  <si>
    <t>Descrição do Modelo</t>
  </si>
  <si>
    <t>Código P01</t>
  </si>
  <si>
    <t>Descrição P01</t>
  </si>
  <si>
    <t>STS</t>
  </si>
  <si>
    <t>ND</t>
  </si>
  <si>
    <t>NEW</t>
  </si>
  <si>
    <t>X0</t>
  </si>
  <si>
    <t>Status dos itens</t>
  </si>
  <si>
    <t>abreviação</t>
  </si>
  <si>
    <t>descrição</t>
  </si>
  <si>
    <t>OLD</t>
  </si>
  <si>
    <t>NÃO CADASTRADO</t>
  </si>
  <si>
    <t>JÁ CADASTRADO</t>
  </si>
  <si>
    <t>CADASTRADO Ñ LIBERADO</t>
  </si>
  <si>
    <t>CADASTRADO E LIBERADO</t>
  </si>
  <si>
    <t>WORKCENTERS P01</t>
  </si>
  <si>
    <t>Planta</t>
  </si>
  <si>
    <t>Centro Trabalho</t>
  </si>
  <si>
    <t>OS_C6</t>
  </si>
  <si>
    <t>OS_C7</t>
  </si>
  <si>
    <t>PER_PF03</t>
  </si>
  <si>
    <t>SL_S01</t>
  </si>
  <si>
    <t>SL_S02</t>
  </si>
  <si>
    <t>SUB_0581</t>
  </si>
  <si>
    <t>LAB0581</t>
  </si>
  <si>
    <t>Laboratório Unidade Fabril</t>
  </si>
  <si>
    <t>Form. de Tubos 01</t>
  </si>
  <si>
    <t>Form. de Tubos 02</t>
  </si>
  <si>
    <t>Form. de Tubos 03</t>
  </si>
  <si>
    <t>Form. de Tubos 04</t>
  </si>
  <si>
    <t>Form. de Tubos 05</t>
  </si>
  <si>
    <t>Form. de Tubos 06</t>
  </si>
  <si>
    <t>Perfiladeira 01</t>
  </si>
  <si>
    <t>Perfiladeira 02</t>
  </si>
  <si>
    <t>Perfiladeira 03</t>
  </si>
  <si>
    <t>Slitter S01</t>
  </si>
  <si>
    <t>Slitter S02</t>
  </si>
  <si>
    <t>Subcontratação 0581</t>
  </si>
  <si>
    <t>OS_AP01</t>
  </si>
  <si>
    <t>OS_C5</t>
  </si>
  <si>
    <t>OS_CJD1</t>
  </si>
  <si>
    <t>OS_CL1</t>
  </si>
  <si>
    <t>OS_CL2</t>
  </si>
  <si>
    <t>OS_COE1</t>
  </si>
  <si>
    <t>OS_CT1</t>
  </si>
  <si>
    <t>OS_CT2</t>
  </si>
  <si>
    <t>OS_DT3</t>
  </si>
  <si>
    <t>OS_DT4</t>
  </si>
  <si>
    <t>OS_L3D1</t>
  </si>
  <si>
    <t>OS_MD1</t>
  </si>
  <si>
    <t>OS_CS01</t>
  </si>
  <si>
    <t>PER_PUR</t>
  </si>
  <si>
    <t>PER_TE1</t>
  </si>
  <si>
    <t>PER_TE2</t>
  </si>
  <si>
    <t>PER_TE3</t>
  </si>
  <si>
    <t>SUB_0582</t>
  </si>
  <si>
    <t>Perfiladeira Purlins</t>
  </si>
  <si>
    <t>Formadora 07</t>
  </si>
  <si>
    <t>Formadora de Telhas OND</t>
  </si>
  <si>
    <t>Formadora de Telhas TP40</t>
  </si>
  <si>
    <t>Formadora de Telhas TP25</t>
  </si>
  <si>
    <t>Subcontratação 0582</t>
  </si>
  <si>
    <t>PP</t>
  </si>
  <si>
    <t>Z275</t>
  </si>
  <si>
    <t>M TQO</t>
  </si>
  <si>
    <t>MTH</t>
  </si>
  <si>
    <t>RA</t>
  </si>
  <si>
    <t>DECOL</t>
  </si>
  <si>
    <t>MTL</t>
  </si>
  <si>
    <t>Z350</t>
  </si>
  <si>
    <t>Z100</t>
  </si>
  <si>
    <t>Z450</t>
  </si>
  <si>
    <t>HX700LAD</t>
  </si>
  <si>
    <t>Massa de Revestimento</t>
  </si>
  <si>
    <t>Revestimento</t>
  </si>
  <si>
    <t>Tipo de Fabricação</t>
  </si>
  <si>
    <t>Z85</t>
  </si>
  <si>
    <t>Z120</t>
  </si>
  <si>
    <t>Z144</t>
  </si>
  <si>
    <t>Z180</t>
  </si>
  <si>
    <t>Z225</t>
  </si>
  <si>
    <t>AZ 100</t>
  </si>
  <si>
    <t>AZ 120</t>
  </si>
  <si>
    <t>AZ 150</t>
  </si>
  <si>
    <t>AZM 150</t>
  </si>
  <si>
    <t>Superfície</t>
  </si>
  <si>
    <t>N</t>
  </si>
  <si>
    <t>Tolerância Dimensional Especial</t>
  </si>
  <si>
    <t>Mean To Low</t>
  </si>
  <si>
    <t>Mean To High</t>
  </si>
  <si>
    <t>HAWZ</t>
  </si>
  <si>
    <t>C/S</t>
  </si>
  <si>
    <t>Corte por serra</t>
  </si>
  <si>
    <t>C223</t>
  </si>
  <si>
    <t>CA01</t>
  </si>
  <si>
    <t>PP01</t>
  </si>
  <si>
    <t>1000</t>
  </si>
  <si>
    <t>S</t>
  </si>
  <si>
    <t>CS01</t>
  </si>
  <si>
    <t>Cliente</t>
  </si>
  <si>
    <t>SUB_MC20</t>
  </si>
  <si>
    <t>SUB_MC40</t>
  </si>
  <si>
    <t>-</t>
  </si>
  <si>
    <t>TB RET 40X50X3,75</t>
  </si>
  <si>
    <t>SETUP F07</t>
  </si>
  <si>
    <t>SETUP PF03</t>
  </si>
  <si>
    <t>PERFIL 40X80</t>
  </si>
  <si>
    <t>PERFIL 12X34X35</t>
  </si>
  <si>
    <t>TUBO ESP 43X100</t>
  </si>
  <si>
    <t>TB ESP 34X40X1,5</t>
  </si>
  <si>
    <t>PERFIL ESP 28,3X25</t>
  </si>
  <si>
    <t>PERFIL ESP 28,3X42</t>
  </si>
  <si>
    <t>TB ESP 34X35X2 IMP</t>
  </si>
  <si>
    <t>TB RET 50,8X76,2</t>
  </si>
  <si>
    <t>TB QUA 63,5</t>
  </si>
  <si>
    <t>U ENR</t>
  </si>
  <si>
    <t>PERFIL PVC 23,3X23,7</t>
  </si>
  <si>
    <t>PERFIL PVC 24X50,15</t>
  </si>
  <si>
    <t xml:space="preserve"> </t>
  </si>
  <si>
    <t>PERFIL BASE 300</t>
  </si>
  <si>
    <t>Corte Reto_C6</t>
  </si>
  <si>
    <t>Corte Reto_C7</t>
  </si>
  <si>
    <t>Acessórios Purlins_AP01</t>
  </si>
  <si>
    <t>Corte Reto_C5</t>
  </si>
  <si>
    <t>Célula Jonh Deere_CJD1</t>
  </si>
  <si>
    <t>Corte Laser_CL1</t>
  </si>
  <si>
    <t>Corte Laser_CL2</t>
  </si>
  <si>
    <t>Célula de Operações Especiais_COE1</t>
  </si>
  <si>
    <t>Calandra Tauring_CT1</t>
  </si>
  <si>
    <t>Calandra Calfran_CT2</t>
  </si>
  <si>
    <t>Dobra Tubos CNC_DT3</t>
  </si>
  <si>
    <t>Dobra Tubos CNC_DT4</t>
  </si>
  <si>
    <t>Corte Laser_L3D1</t>
  </si>
  <si>
    <t>Multidobra_MD1</t>
  </si>
  <si>
    <t>Célula de Solda_CS01</t>
  </si>
  <si>
    <t xml:space="preserve">Tipo </t>
  </si>
  <si>
    <t>PROF</t>
  </si>
  <si>
    <t>AO</t>
  </si>
  <si>
    <t>Códigos de Sucata</t>
  </si>
  <si>
    <t>Junção</t>
  </si>
  <si>
    <t>S7000608</t>
  </si>
  <si>
    <t>S7010608</t>
  </si>
  <si>
    <t>S7020608</t>
  </si>
  <si>
    <t>KG</t>
  </si>
  <si>
    <t>PC</t>
  </si>
  <si>
    <t>Unidade de Venda</t>
  </si>
  <si>
    <t>Quilograma</t>
  </si>
  <si>
    <t>Peça</t>
  </si>
  <si>
    <t>Metro</t>
  </si>
  <si>
    <t>Centros de cadastro</t>
  </si>
  <si>
    <t>Centros</t>
  </si>
  <si>
    <t>Produção na 0581</t>
  </si>
  <si>
    <t>Produção na 0582</t>
  </si>
  <si>
    <t>DADOS WORKCENTERS PROF</t>
  </si>
  <si>
    <t>PF03</t>
  </si>
  <si>
    <t>Eficiencia (%)</t>
  </si>
  <si>
    <t>TEMPO DE SETUP (Geral/parcial) (Hrs)</t>
  </si>
  <si>
    <t>Largura ideal</t>
  </si>
  <si>
    <t>Velocidade
3000 até 4999</t>
  </si>
  <si>
    <t>Velocidade
5000 até 8000</t>
  </si>
  <si>
    <t>Velocidade
8001 até 14000</t>
  </si>
  <si>
    <t xml:space="preserve">                                                Hierarquia de Produto
     1↓              2↓             3↓                          4↓                                     5↓           </t>
  </si>
  <si>
    <t>Eficiencia</t>
  </si>
  <si>
    <t>eficiencia</t>
  </si>
  <si>
    <t>máquina</t>
  </si>
  <si>
    <t>Velocidade Nominal</t>
  </si>
  <si>
    <t>Velocidade Real</t>
  </si>
  <si>
    <t>LARGURA TIRA</t>
  </si>
  <si>
    <t>ESPESSURA TIRA</t>
  </si>
  <si>
    <t>PESO LINEAR (KG/M)</t>
  </si>
  <si>
    <t>TEM SOLDA?</t>
  </si>
  <si>
    <t>Peso Linear</t>
  </si>
  <si>
    <t>Criar LNTR</t>
  </si>
  <si>
    <t>Material Modelo</t>
  </si>
  <si>
    <t xml:space="preserve">Tipo de Material </t>
  </si>
  <si>
    <t>LNTR</t>
  </si>
  <si>
    <t>Item criado</t>
  </si>
  <si>
    <t>TIPOS DE MATERIAIS</t>
  </si>
  <si>
    <t>MFER</t>
  </si>
  <si>
    <t>Inserir
↓ Materiais ↓</t>
  </si>
  <si>
    <t>Códigos de Roteiro</t>
  </si>
  <si>
    <t>PROF 0581</t>
  </si>
  <si>
    <t>PROF 0582</t>
  </si>
  <si>
    <t>1,00</t>
  </si>
  <si>
    <t>Tipo</t>
  </si>
  <si>
    <t>Classificação de peças para corte estacionário</t>
  </si>
  <si>
    <t>Bitola&lt; 2" ; Comprimento&lt; 1 m</t>
  </si>
  <si>
    <t>Bitola&lt; 2" ; Comprimento&gt; 1 m</t>
  </si>
  <si>
    <t>Bitola&gt; 2" ; Comprimento&lt; 1 m</t>
  </si>
  <si>
    <t>Bitola&gt; 2" ; Comprimento&gt; 1 m</t>
  </si>
  <si>
    <t xml:space="preserve">Tempo de Corte (segundos/1000PC) </t>
  </si>
  <si>
    <t>TB ESP 20X121</t>
  </si>
  <si>
    <t>TB ESP 40X60</t>
  </si>
  <si>
    <t>TB RET 31,75X44,45</t>
  </si>
  <si>
    <t>PJT</t>
  </si>
  <si>
    <t xml:space="preserve">Preço de terceirização </t>
  </si>
  <si>
    <t/>
  </si>
  <si>
    <t>Nomenclatura para ROTEIROS</t>
  </si>
  <si>
    <t>Standard (Slitter)</t>
  </si>
  <si>
    <t>L005274</t>
  </si>
  <si>
    <t>POL</t>
  </si>
  <si>
    <t>0"</t>
  </si>
  <si>
    <t>1"</t>
  </si>
  <si>
    <t>2"</t>
  </si>
  <si>
    <t>3"</t>
  </si>
  <si>
    <t>4"</t>
  </si>
  <si>
    <t>5"</t>
  </si>
  <si>
    <t>6"</t>
  </si>
  <si>
    <t>7"</t>
  </si>
  <si>
    <t>8"</t>
  </si>
  <si>
    <t>9"</t>
  </si>
  <si>
    <t>127.00</t>
  </si>
  <si>
    <t>1/32"</t>
  </si>
  <si>
    <t>0.794</t>
  </si>
  <si>
    <t>1/16"</t>
  </si>
  <si>
    <t>3/32"</t>
  </si>
  <si>
    <t>1/8"</t>
  </si>
  <si>
    <t>5/32"</t>
  </si>
  <si>
    <t>3/16"</t>
  </si>
  <si>
    <t>7/32"</t>
  </si>
  <si>
    <t>1/4"</t>
  </si>
  <si>
    <t>9/32"</t>
  </si>
  <si>
    <t>5/16"</t>
  </si>
  <si>
    <t>11/32"</t>
  </si>
  <si>
    <t>3/8"</t>
  </si>
  <si>
    <t>13/32"</t>
  </si>
  <si>
    <t>7/16"</t>
  </si>
  <si>
    <t>15/32"</t>
  </si>
  <si>
    <t>1/2"</t>
  </si>
  <si>
    <t>17/32"</t>
  </si>
  <si>
    <t>9/16"</t>
  </si>
  <si>
    <t>19/32"</t>
  </si>
  <si>
    <t>5/8"</t>
  </si>
  <si>
    <t>21/32"</t>
  </si>
  <si>
    <t>11/16"</t>
  </si>
  <si>
    <t>23/32"</t>
  </si>
  <si>
    <t>3/4"</t>
  </si>
  <si>
    <t>25/32"</t>
  </si>
  <si>
    <t>13/16"</t>
  </si>
  <si>
    <t>27/32"</t>
  </si>
  <si>
    <t>7/8"</t>
  </si>
  <si>
    <t>29/32"</t>
  </si>
  <si>
    <t>15/16"</t>
  </si>
  <si>
    <t>mm → Pol</t>
  </si>
  <si>
    <t>Desenvolvido por: Arthur Boff (Eng. Produto)</t>
  </si>
  <si>
    <t>Desde: 01/05/2020</t>
  </si>
  <si>
    <t>CAS P01: Controle e Automação do Sistema P01</t>
  </si>
  <si>
    <t>Manual do Usuário</t>
  </si>
  <si>
    <t>Deletar todos os valores inseridos na coluna C (Inserir Materiais)</t>
  </si>
  <si>
    <t>Coluna C. Todos os materiais que serão lidados pelo CAS devem ser inseridos nesta coluna.</t>
  </si>
  <si>
    <t>Identificador de seleção de item para rodar o comando "RUN CS40". Para controlar sua seleção,
ao lado do botão "RUN CS40" há as setas para seleçã de diferentes itens.</t>
  </si>
  <si>
    <t>A lista de materiais pode ser o limite máximo de celulas do excel. Porém para alguns comandos somente será levado em conta as celulas que estão com borda sublinhada. Este botão serve para rolar os itens de baixo da lista com borda para cima.</t>
  </si>
  <si>
    <t>Botão de segurança para evitar acionamentos incorretos de botões de automação (como "RUN CS40" ou "QUICK LPK1"). Se estiver verde, botões serão desativados.</t>
  </si>
  <si>
    <t>Rodar o registro na transação CS40 de itens PROF. Será rodado para o código selecionado.</t>
  </si>
  <si>
    <t>Vai registrar todos os códigos da coluna C na transação LPK1.</t>
  </si>
  <si>
    <t>Botão dinamico que apresentará a chave rodando. Caso seja clicado ele vai copiar a chave</t>
  </si>
  <si>
    <t>Seleção de centro para diversas funções sempre será aqui.</t>
  </si>
  <si>
    <t>Função especifica para cadastro de PROF na CA02.</t>
  </si>
  <si>
    <t>Copia toda tabela de cadastro da CA02.</t>
  </si>
  <si>
    <t>Roda o cadastro automatico da CA02 para todos os itens da lista principal de materiais (SOMENTE PROF).</t>
  </si>
  <si>
    <t>Copia toda tabela de cadastro da MM02. o sistema só aceita um certo numero de linhas por vez e por isso essa parte é dividida em duas.1:1048576</t>
  </si>
  <si>
    <t>Roda o cadastro automatico da MM02 para todos os itens da lista principal de materiais (SOMENTE PROF).</t>
  </si>
  <si>
    <t>GEOMETRIA</t>
  </si>
  <si>
    <t>LADO A</t>
  </si>
  <si>
    <t>LADO B</t>
  </si>
  <si>
    <t>QTD PÇS</t>
  </si>
  <si>
    <t>RANGE</t>
  </si>
  <si>
    <t>OPERADOR</t>
  </si>
  <si>
    <t>RED 12,7</t>
  </si>
  <si>
    <t>&gt;</t>
  </si>
  <si>
    <t>RED 15,88</t>
  </si>
  <si>
    <t>RED 16</t>
  </si>
  <si>
    <t>RED 19,05</t>
  </si>
  <si>
    <t>RED 20,65</t>
  </si>
  <si>
    <t>&lt;</t>
  </si>
  <si>
    <t>&gt;=</t>
  </si>
  <si>
    <t>RED 22,22</t>
  </si>
  <si>
    <t>RED 25,4</t>
  </si>
  <si>
    <t>RED 28,57</t>
  </si>
  <si>
    <t>RED 31,75</t>
  </si>
  <si>
    <t>RED 33,4</t>
  </si>
  <si>
    <t>RED 33,7</t>
  </si>
  <si>
    <t>RED 34,92</t>
  </si>
  <si>
    <t>RED 38,1</t>
  </si>
  <si>
    <t>RED 41,28</t>
  </si>
  <si>
    <t>RED 42,2</t>
  </si>
  <si>
    <t>RED 42,4</t>
  </si>
  <si>
    <t>RED 44,45</t>
  </si>
  <si>
    <t>RED 47,62</t>
  </si>
  <si>
    <t>RED 48,3</t>
  </si>
  <si>
    <t>RED 50,8</t>
  </si>
  <si>
    <t>RED 57,15</t>
  </si>
  <si>
    <t>RED 60</t>
  </si>
  <si>
    <t>RED 60,3</t>
  </si>
  <si>
    <t>RED 63,5</t>
  </si>
  <si>
    <t>RED 70</t>
  </si>
  <si>
    <t>RED 70,15</t>
  </si>
  <si>
    <t>RED 76,1</t>
  </si>
  <si>
    <t>RED 76,2</t>
  </si>
  <si>
    <t>RED 80</t>
  </si>
  <si>
    <t>RED 82,55</t>
  </si>
  <si>
    <t>RED 88,9</t>
  </si>
  <si>
    <t>RED 101,6</t>
  </si>
  <si>
    <t>RED 114,3</t>
  </si>
  <si>
    <t>&lt;=</t>
  </si>
  <si>
    <t>RED 127</t>
  </si>
  <si>
    <t>RED 139,7</t>
  </si>
  <si>
    <t>RED 152,4</t>
  </si>
  <si>
    <t>RED 165,1</t>
  </si>
  <si>
    <t>RED 168,3</t>
  </si>
  <si>
    <t>RED 193,7</t>
  </si>
  <si>
    <t>RED 219,1</t>
  </si>
  <si>
    <t>QUA 15</t>
  </si>
  <si>
    <t>QUA 20</t>
  </si>
  <si>
    <t>QUA 25</t>
  </si>
  <si>
    <t>QUA 30</t>
  </si>
  <si>
    <t>QUA 35</t>
  </si>
  <si>
    <t>QUA 38,1</t>
  </si>
  <si>
    <t>QUA 40</t>
  </si>
  <si>
    <t>QUA 45</t>
  </si>
  <si>
    <t>QUA 50</t>
  </si>
  <si>
    <t>QUA 50,8</t>
  </si>
  <si>
    <t>QUA 55</t>
  </si>
  <si>
    <t>QUA 60</t>
  </si>
  <si>
    <t>QUA 70</t>
  </si>
  <si>
    <t>QUA 76,2</t>
  </si>
  <si>
    <t>QUA 80</t>
  </si>
  <si>
    <t>QUA 90</t>
  </si>
  <si>
    <t>QUA 100</t>
  </si>
  <si>
    <t>QUA 101,6</t>
  </si>
  <si>
    <t>QUA 110</t>
  </si>
  <si>
    <t>QUA 120</t>
  </si>
  <si>
    <t>QUA 150</t>
  </si>
  <si>
    <t>QUA 180</t>
  </si>
  <si>
    <t>RET 10 20</t>
  </si>
  <si>
    <t>RET 10 30</t>
  </si>
  <si>
    <t>RET 10 40</t>
  </si>
  <si>
    <t>RET 15 35</t>
  </si>
  <si>
    <t>RET 15 30</t>
  </si>
  <si>
    <t>RET 19 32</t>
  </si>
  <si>
    <t>RET 20 30</t>
  </si>
  <si>
    <t>RET 20 50</t>
  </si>
  <si>
    <t>RET 20 40</t>
  </si>
  <si>
    <t>RET 20 35</t>
  </si>
  <si>
    <t>RET 20 80</t>
  </si>
  <si>
    <t>RET 20 100</t>
  </si>
  <si>
    <t>RET 20 60</t>
  </si>
  <si>
    <t>RET 20 70</t>
  </si>
  <si>
    <t>RET 25 35</t>
  </si>
  <si>
    <t>RET 25 30</t>
  </si>
  <si>
    <t>RET 25 45</t>
  </si>
  <si>
    <t>RET 25 50</t>
  </si>
  <si>
    <t>RET 30 40</t>
  </si>
  <si>
    <t>RET 30 50</t>
  </si>
  <si>
    <t>RET 30 60</t>
  </si>
  <si>
    <t>RET 30 70</t>
  </si>
  <si>
    <t>RET 30 90</t>
  </si>
  <si>
    <t>RET 35 45</t>
  </si>
  <si>
    <t>RET 40 60</t>
  </si>
  <si>
    <t>RET 40 50</t>
  </si>
  <si>
    <t>RET 40 80</t>
  </si>
  <si>
    <t>RET 40 100</t>
  </si>
  <si>
    <t>RET 40 70</t>
  </si>
  <si>
    <t>RET 45 55</t>
  </si>
  <si>
    <t>RET 50 70</t>
  </si>
  <si>
    <t>RET 50 80</t>
  </si>
  <si>
    <t>RET 50 90</t>
  </si>
  <si>
    <t>RET 50 100</t>
  </si>
  <si>
    <t>RET 50 130</t>
  </si>
  <si>
    <t>RET 50,5 101,6</t>
  </si>
  <si>
    <t>RET 60 80</t>
  </si>
  <si>
    <t>RET 60 100</t>
  </si>
  <si>
    <t>RET 60 120</t>
  </si>
  <si>
    <t>RET 76,2 101,6</t>
  </si>
  <si>
    <t>RET 76,2 127</t>
  </si>
  <si>
    <t>RET 80 100</t>
  </si>
  <si>
    <t>RET 80 120</t>
  </si>
  <si>
    <t>RET 80 140</t>
  </si>
  <si>
    <t>RET 90 110</t>
  </si>
  <si>
    <t>RET 100 120</t>
  </si>
  <si>
    <t>RET 100 150</t>
  </si>
  <si>
    <t>RET 100 200</t>
  </si>
  <si>
    <t>RET 110 150</t>
  </si>
  <si>
    <t>RET 120 140</t>
  </si>
  <si>
    <t>RET 150 200</t>
  </si>
  <si>
    <t>RET 100 40</t>
  </si>
  <si>
    <t>QUANTIDADES DE PEÇAS POR AMARRADO DO FICHÃO</t>
  </si>
  <si>
    <t>RESUMO GEOMETRIA</t>
  </si>
  <si>
    <t>L025474</t>
  </si>
  <si>
    <t>1</t>
  </si>
  <si>
    <t>Tipo de Material PROF</t>
  </si>
  <si>
    <t>Geometria CHAR</t>
  </si>
  <si>
    <t>Espessura CHAR</t>
  </si>
  <si>
    <t>Raspagem Interna?</t>
  </si>
  <si>
    <t>Metalização?</t>
  </si>
  <si>
    <t>RET 40</t>
  </si>
  <si>
    <t>0425</t>
  </si>
  <si>
    <t>VARIAVEL MATRIZ DE SETUP</t>
  </si>
  <si>
    <t>GEMETRIA</t>
  </si>
  <si>
    <t>ESPESSUTA</t>
  </si>
  <si>
    <t>METALIZAÇÃO</t>
  </si>
  <si>
    <t>ELIP</t>
  </si>
  <si>
    <t>0050</t>
  </si>
  <si>
    <t>0060</t>
  </si>
  <si>
    <t>X</t>
  </si>
  <si>
    <t>J</t>
  </si>
  <si>
    <t>0065</t>
  </si>
  <si>
    <t>0070</t>
  </si>
  <si>
    <t>0075</t>
  </si>
  <si>
    <t>RET 10</t>
  </si>
  <si>
    <t>0080</t>
  </si>
  <si>
    <t>RET 100</t>
  </si>
  <si>
    <t>0090</t>
  </si>
  <si>
    <t>RET 101,6</t>
  </si>
  <si>
    <t>0095</t>
  </si>
  <si>
    <t>RET 110</t>
  </si>
  <si>
    <t>0100</t>
  </si>
  <si>
    <t>RET 127</t>
  </si>
  <si>
    <t>0106</t>
  </si>
  <si>
    <t>RET 130</t>
  </si>
  <si>
    <t>0111</t>
  </si>
  <si>
    <t>RET 15</t>
  </si>
  <si>
    <t>0114</t>
  </si>
  <si>
    <t>RET 150</t>
  </si>
  <si>
    <t>0120</t>
  </si>
  <si>
    <t>RET 19</t>
  </si>
  <si>
    <t>0125</t>
  </si>
  <si>
    <t>RET 20</t>
  </si>
  <si>
    <t>0130</t>
  </si>
  <si>
    <t>RET 25</t>
  </si>
  <si>
    <t>0140</t>
  </si>
  <si>
    <t>RET 30</t>
  </si>
  <si>
    <t>0143</t>
  </si>
  <si>
    <t>RET 35</t>
  </si>
  <si>
    <t>0145</t>
  </si>
  <si>
    <t>0150</t>
  </si>
  <si>
    <t>RET 50</t>
  </si>
  <si>
    <t>0155</t>
  </si>
  <si>
    <t>RET 50,8</t>
  </si>
  <si>
    <t>0170</t>
  </si>
  <si>
    <t>RET 54,5</t>
  </si>
  <si>
    <t>0175</t>
  </si>
  <si>
    <t>RET 60</t>
  </si>
  <si>
    <t>0180</t>
  </si>
  <si>
    <t>RET 70</t>
  </si>
  <si>
    <t>0185</t>
  </si>
  <si>
    <t>RET 76,2</t>
  </si>
  <si>
    <t>0190</t>
  </si>
  <si>
    <t>RET 80</t>
  </si>
  <si>
    <t>0194</t>
  </si>
  <si>
    <t>RET 90</t>
  </si>
  <si>
    <t>0195</t>
  </si>
  <si>
    <t>RET 31,8</t>
  </si>
  <si>
    <t>0200</t>
  </si>
  <si>
    <t>RET 25,4</t>
  </si>
  <si>
    <t>0215</t>
  </si>
  <si>
    <t>0225</t>
  </si>
  <si>
    <t>0230</t>
  </si>
  <si>
    <t>0240</t>
  </si>
  <si>
    <t>0250</t>
  </si>
  <si>
    <t>0260</t>
  </si>
  <si>
    <t>0265</t>
  </si>
  <si>
    <t>0270</t>
  </si>
  <si>
    <t>0275</t>
  </si>
  <si>
    <t>0279</t>
  </si>
  <si>
    <t>0280</t>
  </si>
  <si>
    <t>0285</t>
  </si>
  <si>
    <t>0295</t>
  </si>
  <si>
    <t>0300</t>
  </si>
  <si>
    <t>0304</t>
  </si>
  <si>
    <t>0305</t>
  </si>
  <si>
    <t>0318</t>
  </si>
  <si>
    <t>0320</t>
  </si>
  <si>
    <t>0325</t>
  </si>
  <si>
    <t>0330</t>
  </si>
  <si>
    <t>0335</t>
  </si>
  <si>
    <t>0340</t>
  </si>
  <si>
    <t>0350</t>
  </si>
  <si>
    <t>0355</t>
  </si>
  <si>
    <t>0360</t>
  </si>
  <si>
    <t>0375</t>
  </si>
  <si>
    <t>0380</t>
  </si>
  <si>
    <t>0390</t>
  </si>
  <si>
    <t>0400</t>
  </si>
  <si>
    <t>0410</t>
  </si>
  <si>
    <t>0430</t>
  </si>
  <si>
    <t>0440</t>
  </si>
  <si>
    <t>0450</t>
  </si>
  <si>
    <t>0475</t>
  </si>
  <si>
    <t>0476</t>
  </si>
  <si>
    <t>0478</t>
  </si>
  <si>
    <t>0500</t>
  </si>
  <si>
    <t>0540</t>
  </si>
  <si>
    <t>0550</t>
  </si>
  <si>
    <t>0560</t>
  </si>
  <si>
    <t>0580</t>
  </si>
  <si>
    <t>0600</t>
  </si>
  <si>
    <t>0602</t>
  </si>
  <si>
    <t>0610</t>
  </si>
  <si>
    <t>0620</t>
  </si>
  <si>
    <t>0630</t>
  </si>
  <si>
    <t>0635</t>
  </si>
  <si>
    <t>0640</t>
  </si>
  <si>
    <t>0650</t>
  </si>
  <si>
    <t>0700</t>
  </si>
  <si>
    <t>0710</t>
  </si>
  <si>
    <t>0730</t>
  </si>
  <si>
    <t>0750</t>
  </si>
  <si>
    <t>0800</t>
  </si>
  <si>
    <t>0818</t>
  </si>
  <si>
    <r>
      <t>31/32"</t>
    </r>
    <r>
      <rPr>
        <sz val="10"/>
        <color indexed="8"/>
        <rFont val="voestalpine"/>
        <family val="2"/>
      </rPr>
      <t xml:space="preserve"> </t>
    </r>
  </si>
  <si>
    <t>ABRE</t>
  </si>
  <si>
    <r>
      <t xml:space="preserve">  Bitola de Produção
</t>
    </r>
    <r>
      <rPr>
        <sz val="10"/>
        <color theme="0"/>
        <rFont val="voestalpine"/>
        <family val="2"/>
      </rPr>
      <t xml:space="preserve">          Descrição            |  Denominação</t>
    </r>
  </si>
  <si>
    <r>
      <rPr>
        <sz val="10"/>
        <color theme="0"/>
        <rFont val="voestalpine"/>
        <family val="2"/>
      </rPr>
      <t>Mapa/</t>
    </r>
    <r>
      <rPr>
        <u/>
        <sz val="10"/>
        <color theme="0"/>
        <rFont val="voestalpine"/>
        <family val="2"/>
      </rPr>
      <t xml:space="preserve">Plano </t>
    </r>
    <r>
      <rPr>
        <sz val="10"/>
        <color theme="0"/>
        <rFont val="voestalpine"/>
        <family val="2"/>
      </rPr>
      <t>de montagem</t>
    </r>
  </si>
  <si>
    <r>
      <t xml:space="preserve">Velocidade
</t>
    </r>
    <r>
      <rPr>
        <sz val="10"/>
        <color theme="0"/>
        <rFont val="voestalpine"/>
        <family val="2"/>
      </rPr>
      <t>(m/hr)</t>
    </r>
  </si>
  <si>
    <t>LEGENDA:</t>
  </si>
  <si>
    <t>UTILIZAÇÃO LIVRE</t>
  </si>
  <si>
    <t>PREENCHIDO PELO SCRIPT</t>
  </si>
  <si>
    <t>DADOS OPCIONAIS, PASSIVEIS DE ALTERAÇÃO</t>
  </si>
  <si>
    <t>DADOS OBRIGATORIOS DE PREENCHIMENTO</t>
  </si>
  <si>
    <t>FORMULAS (NÃO ALTERAR)</t>
  </si>
  <si>
    <t>DADOS PADRÃO (NÃO ALTERAR)</t>
  </si>
  <si>
    <r>
      <t xml:space="preserve">DADOS </t>
    </r>
    <r>
      <rPr>
        <b/>
        <sz val="10"/>
        <color theme="0"/>
        <rFont val="voestalpine"/>
        <family val="2"/>
      </rPr>
      <t>AO</t>
    </r>
  </si>
  <si>
    <r>
      <t xml:space="preserve">DADOS </t>
    </r>
    <r>
      <rPr>
        <b/>
        <sz val="10"/>
        <color theme="0"/>
        <rFont val="voestalpine"/>
        <family val="2"/>
      </rPr>
      <t>LNP</t>
    </r>
  </si>
  <si>
    <t>DADOS FIXOS, NÃO ALTERAR</t>
  </si>
  <si>
    <t>DADOS OBRIGATORIOS COM VALIDAÇÃO DE DADOS</t>
  </si>
  <si>
    <t>Comprimento
Final</t>
  </si>
  <si>
    <t>KG/PC</t>
  </si>
  <si>
    <t>Largura da tira</t>
  </si>
  <si>
    <t>Comprimento 
do Multiplo</t>
  </si>
  <si>
    <t>Chave LNTR</t>
  </si>
  <si>
    <t>Níveis Organizacionais SAP</t>
  </si>
  <si>
    <t>CENTRO</t>
  </si>
  <si>
    <t>Centro de Produção</t>
  </si>
  <si>
    <t>Depósito de produção</t>
  </si>
  <si>
    <t>Canal de Distribuição</t>
  </si>
  <si>
    <t>Setor de Atividade</t>
  </si>
  <si>
    <t>NIVEIS ORGANIZACIONAIS</t>
  </si>
  <si>
    <t>DEPOSITO</t>
  </si>
  <si>
    <t>N° DEPOSITO</t>
  </si>
  <si>
    <t>0011</t>
  </si>
  <si>
    <t>581</t>
  </si>
  <si>
    <t>0021</t>
  </si>
  <si>
    <t>582</t>
  </si>
  <si>
    <t>0022</t>
  </si>
  <si>
    <t>0345</t>
  </si>
  <si>
    <t>0928</t>
  </si>
  <si>
    <t>68</t>
  </si>
  <si>
    <t>72</t>
  </si>
  <si>
    <t>Embalagem</t>
  </si>
  <si>
    <t>Matéria-Prima.</t>
  </si>
  <si>
    <t>MP Terceiros</t>
  </si>
  <si>
    <t>Sem. Acab. Terc.</t>
  </si>
  <si>
    <t>Cons-Manut</t>
  </si>
  <si>
    <t>Semi-Acabado</t>
  </si>
  <si>
    <t>Semi-Fini. Goods</t>
  </si>
  <si>
    <t>Dep. Transf</t>
  </si>
  <si>
    <t>Pr. Acabado s/WM</t>
  </si>
  <si>
    <t>Partner StorLoc</t>
  </si>
  <si>
    <t>dep. devoluções</t>
  </si>
  <si>
    <t>Produto Acabado</t>
  </si>
  <si>
    <t>Mat. Revenda.</t>
  </si>
  <si>
    <t>PA Mat Terc c/WM</t>
  </si>
  <si>
    <t>0010</t>
  </si>
  <si>
    <t>Industria</t>
  </si>
  <si>
    <t>Intercompanhia</t>
  </si>
  <si>
    <t>Exportação</t>
  </si>
  <si>
    <t>Distribuição</t>
  </si>
  <si>
    <t>Consumidor Final</t>
  </si>
  <si>
    <t>CANAL DIS.</t>
  </si>
  <si>
    <t>Comum</t>
  </si>
  <si>
    <t>Beneficiamento</t>
  </si>
  <si>
    <t>Kanban</t>
  </si>
  <si>
    <t>Meincol 1</t>
  </si>
  <si>
    <t>Meincol 2</t>
  </si>
  <si>
    <t>DADOS VARIANT</t>
  </si>
  <si>
    <t>Código do componente</t>
  </si>
  <si>
    <t>TB ESP 159X52,8</t>
  </si>
  <si>
    <t>PERFIL BASE 70</t>
  </si>
  <si>
    <t>TB RET 40X50X2,35</t>
  </si>
  <si>
    <t>TB RET 50X60X2,35</t>
  </si>
  <si>
    <t>TB RET 40X120</t>
  </si>
  <si>
    <t>TB RET 50X70</t>
  </si>
  <si>
    <t>TB RET 38,1X88,9</t>
  </si>
  <si>
    <t>TB ESP 76,1X77,4</t>
  </si>
  <si>
    <t>TB ESP 76,1X102,1</t>
  </si>
  <si>
    <t>TUBO 77,3</t>
  </si>
  <si>
    <t>BITOLAS (F_RUESTBLOCK)</t>
  </si>
  <si>
    <t>Tamanho mínimo do Lote</t>
  </si>
  <si>
    <t>Tipo de MRP</t>
  </si>
  <si>
    <t>X1</t>
  </si>
  <si>
    <t>Espessura Nominal</t>
  </si>
  <si>
    <t>Tolerância Superior</t>
  </si>
  <si>
    <t>Tolerância Inferior</t>
  </si>
  <si>
    <t>Norma De Aço</t>
  </si>
  <si>
    <t>Grau da Norma</t>
  </si>
  <si>
    <t>Tratamento de superfície</t>
  </si>
  <si>
    <t>Origem do material</t>
  </si>
  <si>
    <t>Nacional</t>
  </si>
  <si>
    <t>Origem de MP</t>
  </si>
  <si>
    <t>Importado</t>
  </si>
  <si>
    <t>P22101</t>
  </si>
  <si>
    <t>7208.90.00</t>
  </si>
  <si>
    <t>7208.37.00</t>
  </si>
  <si>
    <t>Tolerânica Especial</t>
  </si>
  <si>
    <t>300</t>
  </si>
  <si>
    <t>350</t>
  </si>
  <si>
    <t>420</t>
  </si>
  <si>
    <t>Restrição</t>
  </si>
  <si>
    <t>ESP. &lt; 1mm</t>
  </si>
  <si>
    <r>
      <t xml:space="preserve">1 </t>
    </r>
    <r>
      <rPr>
        <u/>
        <sz val="10"/>
        <color theme="1"/>
        <rFont val="voestalpine"/>
        <family val="2"/>
      </rPr>
      <t>&lt;</t>
    </r>
    <r>
      <rPr>
        <sz val="10"/>
        <color theme="1"/>
        <rFont val="voestalpine"/>
        <family val="2"/>
      </rPr>
      <t xml:space="preserve"> ESP. &lt; 3</t>
    </r>
  </si>
  <si>
    <r>
      <t xml:space="preserve">3 </t>
    </r>
    <r>
      <rPr>
        <u/>
        <sz val="10"/>
        <color theme="1"/>
        <rFont val="voestalpine"/>
        <family val="2"/>
      </rPr>
      <t>&lt;</t>
    </r>
    <r>
      <rPr>
        <sz val="10"/>
        <color theme="1"/>
        <rFont val="voestalpine"/>
        <family val="2"/>
      </rPr>
      <t xml:space="preserve"> ESP. &lt; 4,75</t>
    </r>
  </si>
  <si>
    <t>7209.17.00</t>
  </si>
  <si>
    <t>7209.16.00</t>
  </si>
  <si>
    <t>7208.39.90</t>
  </si>
  <si>
    <t>7208.38.90</t>
  </si>
  <si>
    <t>BOBINA BF</t>
  </si>
  <si>
    <t>ESP. &lt; 3mm</t>
  </si>
  <si>
    <t>BOBINA BQ</t>
  </si>
  <si>
    <r>
      <t xml:space="preserve">ESP.  </t>
    </r>
    <r>
      <rPr>
        <u/>
        <sz val="10"/>
        <color theme="1"/>
        <rFont val="voestalpine"/>
        <family val="2"/>
      </rPr>
      <t>&gt;</t>
    </r>
    <r>
      <rPr>
        <sz val="10"/>
        <color theme="1"/>
        <rFont val="voestalpine"/>
        <family val="2"/>
      </rPr>
      <t xml:space="preserve"> 4,75mm</t>
    </r>
  </si>
  <si>
    <t>BOBINA BZ</t>
  </si>
  <si>
    <t>7210.49.10</t>
  </si>
  <si>
    <t xml:space="preserve">TUBO </t>
  </si>
  <si>
    <t>OBLONGO</t>
  </si>
  <si>
    <t>QUADRADO</t>
  </si>
  <si>
    <t>RETANGULAR</t>
  </si>
  <si>
    <t>REDONDO</t>
  </si>
  <si>
    <t>LAT. CAMA</t>
  </si>
  <si>
    <t>ELIPTICO</t>
  </si>
  <si>
    <t>VALENO</t>
  </si>
  <si>
    <t>BF &amp; BZ</t>
  </si>
  <si>
    <t>7216.99.00</t>
  </si>
  <si>
    <t>7216.50.00</t>
  </si>
  <si>
    <t>TELHAS</t>
  </si>
  <si>
    <t>7308.90.90</t>
  </si>
  <si>
    <t>TODAS</t>
  </si>
  <si>
    <t>7326.90.90</t>
  </si>
  <si>
    <t>* Itens que não constam acima podem ser consultados no setor Fiscal.</t>
  </si>
  <si>
    <t>*Não mais fabricados</t>
  </si>
  <si>
    <t>txtMAKT-MAKTX</t>
  </si>
  <si>
    <t>cmbRMMG1-MTART</t>
  </si>
  <si>
    <t>ctxtMARA-MATKL</t>
  </si>
  <si>
    <t>ctxtMARA-SPART</t>
  </si>
  <si>
    <t>txtMARA-NORMT</t>
  </si>
  <si>
    <t>ctxtMARC-STEUC</t>
  </si>
  <si>
    <t>ctxtRCTMS-MWERT[1,10]-GERAL</t>
  </si>
  <si>
    <t>ctxtRCTMS-MWERT[1,0]-MATERIAL</t>
  </si>
  <si>
    <t>ctxtRCTMS-MWERT[1,2]-MATERIAL</t>
  </si>
  <si>
    <t>ctxtRCTMS-MWERT[1,1]-MATERIAL</t>
  </si>
  <si>
    <t>ctxtRCTMS-MWERT[1,3]-MATERIAL</t>
  </si>
  <si>
    <t>Camada de zinco</t>
  </si>
  <si>
    <t>ctxtRCTMS-MWERT[1,4]-MATERIAL</t>
  </si>
  <si>
    <t>ctxtRCTMS-MWERT[1,5]-MATERIAL</t>
  </si>
  <si>
    <t>Espessura máxima</t>
  </si>
  <si>
    <t>ctxtRCTMS-MWERT[1,2]-EINKAUFSIN</t>
  </si>
  <si>
    <t>ctxtRMMG1-WERKS</t>
  </si>
  <si>
    <t>ctxtRMMG1-LGORT</t>
  </si>
  <si>
    <t>ctxtRMMG1-VTWEG</t>
  </si>
  <si>
    <t>Classe Contábil</t>
  </si>
  <si>
    <t>Centro de Origem</t>
  </si>
  <si>
    <t>Tipo de material referência à classe contábil</t>
  </si>
  <si>
    <t>ZROH</t>
  </si>
  <si>
    <t>ctxtMBEW-BKLAS</t>
  </si>
  <si>
    <t>txtMARC-BSTMI</t>
  </si>
  <si>
    <t>ctxtMARC-DISMM</t>
  </si>
  <si>
    <t>ctxtRMMG1-MATNR</t>
  </si>
  <si>
    <t>TQO</t>
  </si>
  <si>
    <t>TRAT. QUÍMICO E OLEADO</t>
  </si>
  <si>
    <t>STR</t>
  </si>
  <si>
    <t>SEM TRAT. QUÍMICO_REVEST. ACRI</t>
  </si>
  <si>
    <t>OIL</t>
  </si>
  <si>
    <t>OLEADO</t>
  </si>
  <si>
    <t>CRISTAIS NORMAIS</t>
  </si>
  <si>
    <t>CRISTAIS MINIMIZADOS</t>
  </si>
  <si>
    <t>MTQ</t>
  </si>
  <si>
    <t>CRISTAIS MINIM. + TRAT. QUÍMIC</t>
  </si>
  <si>
    <t>PRE-PINTADO</t>
  </si>
  <si>
    <t>DECAPADO</t>
  </si>
  <si>
    <t>REVESTIMENTO ACRÍLICO</t>
  </si>
  <si>
    <t>SR</t>
  </si>
  <si>
    <t>SEM REVESTIMENTO</t>
  </si>
  <si>
    <t>STQ</t>
  </si>
  <si>
    <t>SEM TRATAMENTO QUÍMICO</t>
  </si>
  <si>
    <t>Referencia do Tratamento</t>
  </si>
  <si>
    <t>Abreviação Descrição</t>
  </si>
  <si>
    <t>Abreviação SAP</t>
  </si>
  <si>
    <t>AMT TUB</t>
  </si>
  <si>
    <t>Valor da Característica</t>
  </si>
  <si>
    <t>Denominação</t>
  </si>
  <si>
    <t>...</t>
  </si>
  <si>
    <t>TB RET 38,1X76,2</t>
  </si>
  <si>
    <t>TB ESP 30X30</t>
  </si>
  <si>
    <t>PERFIL CART 30X80</t>
  </si>
  <si>
    <t>{SADEF}</t>
  </si>
  <si>
    <t>TB ESP 69,4X73,9</t>
  </si>
  <si>
    <t>Prematerial</t>
  </si>
  <si>
    <t>M001</t>
  </si>
  <si>
    <t>M002</t>
  </si>
  <si>
    <t>AMT</t>
  </si>
  <si>
    <t>M003</t>
  </si>
  <si>
    <t>M004</t>
  </si>
  <si>
    <t>ARC 600</t>
  </si>
  <si>
    <t>M005</t>
  </si>
  <si>
    <t>ASTM 792</t>
  </si>
  <si>
    <t>M006</t>
  </si>
  <si>
    <t>ASTM A1008</t>
  </si>
  <si>
    <t>M007</t>
  </si>
  <si>
    <t>ASTM A1011</t>
  </si>
  <si>
    <t>M008</t>
  </si>
  <si>
    <t>ASTM A1018</t>
  </si>
  <si>
    <t>M009</t>
  </si>
  <si>
    <t>ASTM A242</t>
  </si>
  <si>
    <t>M010</t>
  </si>
  <si>
    <t>ASTM A283</t>
  </si>
  <si>
    <t>M011</t>
  </si>
  <si>
    <t>ASTM A36</t>
  </si>
  <si>
    <t>M012</t>
  </si>
  <si>
    <t>ASTM A572</t>
  </si>
  <si>
    <t>M013</t>
  </si>
  <si>
    <t>ASTM A588</t>
  </si>
  <si>
    <t>M014</t>
  </si>
  <si>
    <t>ASTM A606</t>
  </si>
  <si>
    <t>M015</t>
  </si>
  <si>
    <t>ASTM A653</t>
  </si>
  <si>
    <t>M016</t>
  </si>
  <si>
    <t>ASTM A792</t>
  </si>
  <si>
    <t>M017</t>
  </si>
  <si>
    <t>CST CIVIL</t>
  </si>
  <si>
    <t>M018</t>
  </si>
  <si>
    <t>CST COR</t>
  </si>
  <si>
    <t>M019</t>
  </si>
  <si>
    <t>EN10025-2</t>
  </si>
  <si>
    <t>M020</t>
  </si>
  <si>
    <t>EN10149-2</t>
  </si>
  <si>
    <t>M021</t>
  </si>
  <si>
    <t>M022</t>
  </si>
  <si>
    <t>M023</t>
  </si>
  <si>
    <t>JIS 3321</t>
  </si>
  <si>
    <t>M024</t>
  </si>
  <si>
    <t>JIS G3101</t>
  </si>
  <si>
    <t>M025</t>
  </si>
  <si>
    <t>JIS G3131</t>
  </si>
  <si>
    <t>M026</t>
  </si>
  <si>
    <t>JIS G3132</t>
  </si>
  <si>
    <t>M027</t>
  </si>
  <si>
    <t>JIS G3135</t>
  </si>
  <si>
    <t>M028</t>
  </si>
  <si>
    <t>JIS G3141</t>
  </si>
  <si>
    <t>M029</t>
  </si>
  <si>
    <t>JIS G3302</t>
  </si>
  <si>
    <t>M030</t>
  </si>
  <si>
    <t>NBR 15578</t>
  </si>
  <si>
    <t>M031</t>
  </si>
  <si>
    <t>NBR 5906</t>
  </si>
  <si>
    <t>M032</t>
  </si>
  <si>
    <t>NBR 5915-2</t>
  </si>
  <si>
    <t>M033</t>
  </si>
  <si>
    <t>NBR 5915-3</t>
  </si>
  <si>
    <t>M034</t>
  </si>
  <si>
    <t>NBR 5915-6</t>
  </si>
  <si>
    <t>M035</t>
  </si>
  <si>
    <t>NBR 5921</t>
  </si>
  <si>
    <t>M036</t>
  </si>
  <si>
    <t>NBR 6648</t>
  </si>
  <si>
    <t>M037</t>
  </si>
  <si>
    <t>NBR 6649</t>
  </si>
  <si>
    <t>M038</t>
  </si>
  <si>
    <t>NBR 6650</t>
  </si>
  <si>
    <t>M039</t>
  </si>
  <si>
    <t>NBR 6651</t>
  </si>
  <si>
    <t>M040</t>
  </si>
  <si>
    <t>NBR 6655</t>
  </si>
  <si>
    <t>M041</t>
  </si>
  <si>
    <t>NBR 6656</t>
  </si>
  <si>
    <t>M042</t>
  </si>
  <si>
    <t>NBR 6658</t>
  </si>
  <si>
    <t>M043</t>
  </si>
  <si>
    <t>NBR 7008-2</t>
  </si>
  <si>
    <t>M044</t>
  </si>
  <si>
    <t>NBR 7008-3</t>
  </si>
  <si>
    <t>M045</t>
  </si>
  <si>
    <t>NBR 8267</t>
  </si>
  <si>
    <t>M046</t>
  </si>
  <si>
    <t>SAE J2340</t>
  </si>
  <si>
    <t>M047</t>
  </si>
  <si>
    <t>SAE J403</t>
  </si>
  <si>
    <t>M048</t>
  </si>
  <si>
    <t>SEW 93</t>
  </si>
  <si>
    <t>M049</t>
  </si>
  <si>
    <t>PUDC</t>
  </si>
  <si>
    <t>M050</t>
  </si>
  <si>
    <t>ASTM A516</t>
  </si>
  <si>
    <t>M051</t>
  </si>
  <si>
    <t>GRD</t>
  </si>
  <si>
    <t>M052</t>
  </si>
  <si>
    <t>AS1397</t>
  </si>
  <si>
    <t>SORT_NORM</t>
  </si>
  <si>
    <t>180</t>
  </si>
  <si>
    <t>205</t>
  </si>
  <si>
    <t>235</t>
  </si>
  <si>
    <t>260</t>
  </si>
  <si>
    <t>320</t>
  </si>
  <si>
    <t>400</t>
  </si>
  <si>
    <t>500</t>
  </si>
  <si>
    <t>SAE1006</t>
  </si>
  <si>
    <t>SAE1008</t>
  </si>
  <si>
    <t>SAE1010</t>
  </si>
  <si>
    <t>SAE1012</t>
  </si>
  <si>
    <t>SAE1015</t>
  </si>
  <si>
    <t>SAE1018</t>
  </si>
  <si>
    <t>SAE1020</t>
  </si>
  <si>
    <t>SAE1021</t>
  </si>
  <si>
    <t>SAE1045</t>
  </si>
  <si>
    <t>SAE1050</t>
  </si>
  <si>
    <t>SAE1008 DU</t>
  </si>
  <si>
    <t>SAE1012 DU</t>
  </si>
  <si>
    <t>SAE1020 MOD</t>
  </si>
  <si>
    <t>350M SOLAR SYSTEM</t>
  </si>
  <si>
    <t>CF 21 HSLA A240</t>
  </si>
  <si>
    <t>CF 24 HSLA A280</t>
  </si>
  <si>
    <t>CF 26 HSLA A320</t>
  </si>
  <si>
    <t>CF 28 HSLA A360</t>
  </si>
  <si>
    <t>M053</t>
  </si>
  <si>
    <t>M054</t>
  </si>
  <si>
    <t>M055</t>
  </si>
  <si>
    <t>M056</t>
  </si>
  <si>
    <t>M057</t>
  </si>
  <si>
    <t>M058</t>
  </si>
  <si>
    <t>CS TIPO A</t>
  </si>
  <si>
    <t>M059</t>
  </si>
  <si>
    <t>CS TIPO B</t>
  </si>
  <si>
    <t>M060</t>
  </si>
  <si>
    <t>CS TIPO C</t>
  </si>
  <si>
    <t>M061</t>
  </si>
  <si>
    <t>M062</t>
  </si>
  <si>
    <t>M063</t>
  </si>
  <si>
    <t>M064</t>
  </si>
  <si>
    <t>M065</t>
  </si>
  <si>
    <t>EEPP GRAU 1</t>
  </si>
  <si>
    <t>M066</t>
  </si>
  <si>
    <t>EEPP GRAU 2</t>
  </si>
  <si>
    <t>M067</t>
  </si>
  <si>
    <t>EEPP GRAU 3</t>
  </si>
  <si>
    <t>M068</t>
  </si>
  <si>
    <t>EEPP GRAU 4</t>
  </si>
  <si>
    <t>M069</t>
  </si>
  <si>
    <t>M070</t>
  </si>
  <si>
    <t>M071</t>
  </si>
  <si>
    <t>M072</t>
  </si>
  <si>
    <t>M073</t>
  </si>
  <si>
    <t>M074</t>
  </si>
  <si>
    <t>GR 42</t>
  </si>
  <si>
    <t>M075</t>
  </si>
  <si>
    <t>GR 50</t>
  </si>
  <si>
    <t>M076</t>
  </si>
  <si>
    <t>GR C</t>
  </si>
  <si>
    <t>M077</t>
  </si>
  <si>
    <t>GR D</t>
  </si>
  <si>
    <t>M078</t>
  </si>
  <si>
    <t>GRAU A</t>
  </si>
  <si>
    <t>M079</t>
  </si>
  <si>
    <t>GRAU B</t>
  </si>
  <si>
    <t>M080</t>
  </si>
  <si>
    <t>GRAU K</t>
  </si>
  <si>
    <t>M081</t>
  </si>
  <si>
    <t>HC220Y</t>
  </si>
  <si>
    <t>M082</t>
  </si>
  <si>
    <t>HC260LA</t>
  </si>
  <si>
    <t>M083</t>
  </si>
  <si>
    <t>HC260Y</t>
  </si>
  <si>
    <t>M084</t>
  </si>
  <si>
    <t>HC300LA</t>
  </si>
  <si>
    <t>M085</t>
  </si>
  <si>
    <t>HC340LA</t>
  </si>
  <si>
    <t>M086</t>
  </si>
  <si>
    <t>HC380LA</t>
  </si>
  <si>
    <t>M087</t>
  </si>
  <si>
    <t>HC420LA</t>
  </si>
  <si>
    <t>M088</t>
  </si>
  <si>
    <t>HSLAS 275</t>
  </si>
  <si>
    <t>M089</t>
  </si>
  <si>
    <t>HSLAS 340</t>
  </si>
  <si>
    <t>M090</t>
  </si>
  <si>
    <t>HSLAS 380 CLASS 1</t>
  </si>
  <si>
    <t>M091</t>
  </si>
  <si>
    <t>HSLAS 380 CLASS 2</t>
  </si>
  <si>
    <t>M092</t>
  </si>
  <si>
    <t>HSLAS 410</t>
  </si>
  <si>
    <t>M093</t>
  </si>
  <si>
    <t>HSLAS 50 CLASS 1</t>
  </si>
  <si>
    <t>M094</t>
  </si>
  <si>
    <t>HSLAS 50 CLASS 2</t>
  </si>
  <si>
    <t>M095</t>
  </si>
  <si>
    <t>HSLAS 55 CLASS 1</t>
  </si>
  <si>
    <t>M096</t>
  </si>
  <si>
    <t>HSLAS 55 CLASS 2</t>
  </si>
  <si>
    <t>M097</t>
  </si>
  <si>
    <t>HSLAS 60 CLASS 1</t>
  </si>
  <si>
    <t>M098</t>
  </si>
  <si>
    <t>HSLAS 60 CLASS 2</t>
  </si>
  <si>
    <t>M099</t>
  </si>
  <si>
    <t>HSLAS GRADE 310</t>
  </si>
  <si>
    <t>M100</t>
  </si>
  <si>
    <t>HSLAS GRADE 340</t>
  </si>
  <si>
    <t>M101</t>
  </si>
  <si>
    <t>HSLAS GRADE 380</t>
  </si>
  <si>
    <t>M102</t>
  </si>
  <si>
    <t>HSLAS GRADE 410</t>
  </si>
  <si>
    <t>M103</t>
  </si>
  <si>
    <t>HSLAS-F 275</t>
  </si>
  <si>
    <t>M104</t>
  </si>
  <si>
    <t>HSLAS-F 340</t>
  </si>
  <si>
    <t>M105</t>
  </si>
  <si>
    <t>HSLAS-F 380 CLASS 1</t>
  </si>
  <si>
    <t>M106</t>
  </si>
  <si>
    <t>HSLAS-F 380 CLASS 2</t>
  </si>
  <si>
    <t>M107</t>
  </si>
  <si>
    <t>HSLAS-F GRADE 340</t>
  </si>
  <si>
    <t>M108</t>
  </si>
  <si>
    <t>HSLAS-F GRADE 410</t>
  </si>
  <si>
    <t>M109</t>
  </si>
  <si>
    <t>M110</t>
  </si>
  <si>
    <t>M111</t>
  </si>
  <si>
    <t>M112</t>
  </si>
  <si>
    <t>M113</t>
  </si>
  <si>
    <t>M114</t>
  </si>
  <si>
    <t>M115</t>
  </si>
  <si>
    <t>IFAR210</t>
  </si>
  <si>
    <t>M116</t>
  </si>
  <si>
    <t>IFAR240</t>
  </si>
  <si>
    <t>M117</t>
  </si>
  <si>
    <t>IFAR270</t>
  </si>
  <si>
    <t>M118</t>
  </si>
  <si>
    <t>M119</t>
  </si>
  <si>
    <t>M120</t>
  </si>
  <si>
    <t>M121</t>
  </si>
  <si>
    <t>M122</t>
  </si>
  <si>
    <t>M123</t>
  </si>
  <si>
    <t>M124</t>
  </si>
  <si>
    <t>M125</t>
  </si>
  <si>
    <t>M126</t>
  </si>
  <si>
    <t>M127</t>
  </si>
  <si>
    <t>M128</t>
  </si>
  <si>
    <t>M129</t>
  </si>
  <si>
    <t>M130</t>
  </si>
  <si>
    <t>M131</t>
  </si>
  <si>
    <t>M132</t>
  </si>
  <si>
    <t>M133</t>
  </si>
  <si>
    <t>M134</t>
  </si>
  <si>
    <t>M135</t>
  </si>
  <si>
    <t>QRC 300</t>
  </si>
  <si>
    <t>M136</t>
  </si>
  <si>
    <t>QRC 350</t>
  </si>
  <si>
    <t>M137</t>
  </si>
  <si>
    <t>RD 200</t>
  </si>
  <si>
    <t>M138</t>
  </si>
  <si>
    <t>RD 210</t>
  </si>
  <si>
    <t>M139</t>
  </si>
  <si>
    <t>RD 220</t>
  </si>
  <si>
    <t>M140</t>
  </si>
  <si>
    <t>RD 230</t>
  </si>
  <si>
    <t>M141</t>
  </si>
  <si>
    <t>RD 270</t>
  </si>
  <si>
    <t>M142</t>
  </si>
  <si>
    <t>RD 350</t>
  </si>
  <si>
    <t>M143</t>
  </si>
  <si>
    <t>RD 410</t>
  </si>
  <si>
    <t>M144</t>
  </si>
  <si>
    <t>RD 450</t>
  </si>
  <si>
    <t>M145</t>
  </si>
  <si>
    <t>RD 480</t>
  </si>
  <si>
    <t>M146</t>
  </si>
  <si>
    <t>M147</t>
  </si>
  <si>
    <t>M148</t>
  </si>
  <si>
    <t>M149</t>
  </si>
  <si>
    <t>M150</t>
  </si>
  <si>
    <t>M151</t>
  </si>
  <si>
    <t>M152</t>
  </si>
  <si>
    <t>M153</t>
  </si>
  <si>
    <t>S275J2G3-VM</t>
  </si>
  <si>
    <t>M154</t>
  </si>
  <si>
    <t>M155</t>
  </si>
  <si>
    <t>M156</t>
  </si>
  <si>
    <t>M157</t>
  </si>
  <si>
    <t>M158</t>
  </si>
  <si>
    <t>M159</t>
  </si>
  <si>
    <t>M160</t>
  </si>
  <si>
    <t>M161</t>
  </si>
  <si>
    <t>S355J2G3-VM</t>
  </si>
  <si>
    <t>M162</t>
  </si>
  <si>
    <t>M163</t>
  </si>
  <si>
    <t>M164</t>
  </si>
  <si>
    <t>M165</t>
  </si>
  <si>
    <t>M166</t>
  </si>
  <si>
    <t>M167</t>
  </si>
  <si>
    <t>M168</t>
  </si>
  <si>
    <t>SG</t>
  </si>
  <si>
    <t>M169</t>
  </si>
  <si>
    <t>M170</t>
  </si>
  <si>
    <t>M171</t>
  </si>
  <si>
    <t>M172</t>
  </si>
  <si>
    <t>M173</t>
  </si>
  <si>
    <t>M174</t>
  </si>
  <si>
    <t>M175</t>
  </si>
  <si>
    <t>M176</t>
  </si>
  <si>
    <t>M177</t>
  </si>
  <si>
    <t>M178</t>
  </si>
  <si>
    <t>M179</t>
  </si>
  <si>
    <t>M180</t>
  </si>
  <si>
    <t>M181</t>
  </si>
  <si>
    <t>M182</t>
  </si>
  <si>
    <t>M183</t>
  </si>
  <si>
    <t>M184</t>
  </si>
  <si>
    <t>M185</t>
  </si>
  <si>
    <t>M186</t>
  </si>
  <si>
    <t>SS 30</t>
  </si>
  <si>
    <t>M187</t>
  </si>
  <si>
    <t>SS 33</t>
  </si>
  <si>
    <t>M188</t>
  </si>
  <si>
    <t>SS 36 TYPE 1</t>
  </si>
  <si>
    <t>M189</t>
  </si>
  <si>
    <t>SS 36 TYPE 2</t>
  </si>
  <si>
    <t>M190</t>
  </si>
  <si>
    <t>SS 40</t>
  </si>
  <si>
    <t>M191</t>
  </si>
  <si>
    <t>SS 45 TYPE 1</t>
  </si>
  <si>
    <t>M192</t>
  </si>
  <si>
    <t>SS 45 TYPE 2</t>
  </si>
  <si>
    <t>M193</t>
  </si>
  <si>
    <t>SS GRADE 170 HSLA A240</t>
  </si>
  <si>
    <t>M194</t>
  </si>
  <si>
    <t>SS GRADE 205 HSLA A240</t>
  </si>
  <si>
    <t>M195</t>
  </si>
  <si>
    <t>SS GRADE 230 TIPO 1 HSLA A240</t>
  </si>
  <si>
    <t>M196</t>
  </si>
  <si>
    <t>SS GRADE 230 TIPO 2 HSLA A240</t>
  </si>
  <si>
    <t>M197</t>
  </si>
  <si>
    <t>SS GRADE 275 TIPO 1 HSLA A280</t>
  </si>
  <si>
    <t>M198</t>
  </si>
  <si>
    <t>SS GRADE 275 TIPO 2 HSLA A280</t>
  </si>
  <si>
    <t>M199</t>
  </si>
  <si>
    <t>SS GRADE 310 HSLA A320</t>
  </si>
  <si>
    <t>M200</t>
  </si>
  <si>
    <t>SS GRADE 340 HSLA A360</t>
  </si>
  <si>
    <t>M201</t>
  </si>
  <si>
    <t>SS GRADE 410 HSLA A400</t>
  </si>
  <si>
    <t>M202</t>
  </si>
  <si>
    <t>M203</t>
  </si>
  <si>
    <t>M204</t>
  </si>
  <si>
    <t>M205</t>
  </si>
  <si>
    <t>M206</t>
  </si>
  <si>
    <t>M207</t>
  </si>
  <si>
    <t>SS340 CALSS 1</t>
  </si>
  <si>
    <t>M208</t>
  </si>
  <si>
    <t>SS340 CALSS 2</t>
  </si>
  <si>
    <t>M209</t>
  </si>
  <si>
    <t>SS340 CALSS 3</t>
  </si>
  <si>
    <t>M210</t>
  </si>
  <si>
    <t>SS340 CALSS 4</t>
  </si>
  <si>
    <t>M211</t>
  </si>
  <si>
    <t>SS340 CLASS 1</t>
  </si>
  <si>
    <t>M212</t>
  </si>
  <si>
    <t>SS340 CLASS 2</t>
  </si>
  <si>
    <t>M213</t>
  </si>
  <si>
    <t>SS340 CLASS 3</t>
  </si>
  <si>
    <t>M214</t>
  </si>
  <si>
    <t>SS340 CLASS 4</t>
  </si>
  <si>
    <t>M215</t>
  </si>
  <si>
    <t>M216</t>
  </si>
  <si>
    <t>M217</t>
  </si>
  <si>
    <t>M218</t>
  </si>
  <si>
    <t>M219</t>
  </si>
  <si>
    <t>M220</t>
  </si>
  <si>
    <t>TIPO 1</t>
  </si>
  <si>
    <t>M221</t>
  </si>
  <si>
    <t>TIPO A</t>
  </si>
  <si>
    <t>M222</t>
  </si>
  <si>
    <t>TIPO B</t>
  </si>
  <si>
    <t>M223</t>
  </si>
  <si>
    <t>ZAR 230</t>
  </si>
  <si>
    <t>M224</t>
  </si>
  <si>
    <t>ZAR 250</t>
  </si>
  <si>
    <t>M225</t>
  </si>
  <si>
    <t>ZAR 280</t>
  </si>
  <si>
    <t>M226</t>
  </si>
  <si>
    <t>ZAR 320</t>
  </si>
  <si>
    <t>M227</t>
  </si>
  <si>
    <t>ZAR 345</t>
  </si>
  <si>
    <t>M228</t>
  </si>
  <si>
    <t>ZAR 400</t>
  </si>
  <si>
    <t>M229</t>
  </si>
  <si>
    <t>ZARIF 210</t>
  </si>
  <si>
    <t>M230</t>
  </si>
  <si>
    <t>ZARIF 240</t>
  </si>
  <si>
    <t>M231</t>
  </si>
  <si>
    <t>ZARIF 270</t>
  </si>
  <si>
    <t>M232</t>
  </si>
  <si>
    <t>M233</t>
  </si>
  <si>
    <t>ZSTE 380</t>
  </si>
  <si>
    <t>M234</t>
  </si>
  <si>
    <t>M235</t>
  </si>
  <si>
    <t>GR 60</t>
  </si>
  <si>
    <t>M236</t>
  </si>
  <si>
    <t>F345</t>
  </si>
  <si>
    <t>M237</t>
  </si>
  <si>
    <t>SOLARSYSTEM 420</t>
  </si>
  <si>
    <t>M238</t>
  </si>
  <si>
    <t>M239</t>
  </si>
  <si>
    <t>TUB 300</t>
  </si>
  <si>
    <t>M240</t>
  </si>
  <si>
    <t>SOLARSYSTEM 450</t>
  </si>
  <si>
    <t>M241</t>
  </si>
  <si>
    <t>SAE1008 A SAE1012</t>
  </si>
  <si>
    <t>M242</t>
  </si>
  <si>
    <t>LN250</t>
  </si>
  <si>
    <t>M243</t>
  </si>
  <si>
    <t>G301</t>
  </si>
  <si>
    <t>STASO_ABW</t>
  </si>
  <si>
    <t>DADOS PURLINS</t>
  </si>
  <si>
    <t>Enrijecedor Superior (mm)</t>
  </si>
  <si>
    <t>Enrijecedor Inferior (mm)</t>
  </si>
  <si>
    <t>Aba Superior (mm)</t>
  </si>
  <si>
    <t>Aba Inferior (mm)</t>
  </si>
  <si>
    <t>Descrição CAM</t>
  </si>
  <si>
    <t>DIM 1 (mm)</t>
  </si>
  <si>
    <t>DIM 2 (mm)</t>
  </si>
  <si>
    <t>DIM 3 (mm)</t>
  </si>
  <si>
    <t>Alavanca 1 (mm)</t>
  </si>
  <si>
    <t>Alavanca 2 (mm)</t>
  </si>
  <si>
    <t>REV18: Adicionados campos para modulo script AO</t>
  </si>
  <si>
    <t>REV17: Adicionado e revisados campos para modulo script PROF</t>
  </si>
  <si>
    <t>REV19: Adicionada aba para o modulo script de VMAT+HALB. Adicionada por padrão Campo para revisões de estrutura.</t>
  </si>
  <si>
    <t>REV16: Revisada identidade visual da planilha para ficar de acordo com as demais (Módulos Script, Viabilidades, Etc)</t>
  </si>
  <si>
    <t>REV20: Adicionado campos para modulo script PURLINS PROF. Adicionadas estas revisões da estrutura.</t>
  </si>
  <si>
    <t>BLOQUEADO</t>
  </si>
  <si>
    <t>Tubo/Perfil Conformado</t>
  </si>
  <si>
    <t>Tubo/Perfil Agregado</t>
  </si>
  <si>
    <t>Conjunto Soldado</t>
  </si>
  <si>
    <t>Perfil Purlins</t>
  </si>
  <si>
    <t>Componente Comprado</t>
  </si>
  <si>
    <t>Bobina + Tira</t>
  </si>
  <si>
    <t>276</t>
  </si>
  <si>
    <t>1,90</t>
  </si>
  <si>
    <t>TB ESP 70,5X73,8</t>
  </si>
  <si>
    <t>TB ESP 44X64</t>
  </si>
  <si>
    <t>TB ESP 55X80</t>
  </si>
  <si>
    <t>ITEM</t>
  </si>
  <si>
    <t>4,75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</si>
</sst>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quot;R$&quot;* #,##0.00_);_(&quot;R$&quot;* \(#,##0.00\);_(&quot;R$&quot;* &quot;-&quot;??_);_(@_)"/>
  </numFmts>
  <fonts count="37" x14ac:knownFonts="1">
    <font>
      <sz val="11"/>
      <color theme="1"/>
      <name val="Calibri"/>
      <family val="2"/>
      <scheme val="minor"/>
    </font>
    <font>
      <sz val="10"/>
      <color theme="1"/>
      <name val="Arial"/>
      <family val="2"/>
    </font>
    <font>
      <b/>
      <sz val="9"/>
      <color indexed="81"/>
      <name val="Segoe UI"/>
      <family val="2"/>
    </font>
    <font>
      <sz val="9"/>
      <color indexed="81"/>
      <name val="Segoe UI"/>
      <family val="2"/>
    </font>
    <font>
      <sz val="10"/>
      <color theme="1"/>
      <name val="Calibri"/>
      <family val="2"/>
      <scheme val="minor"/>
    </font>
    <font>
      <b/>
      <sz val="11"/>
      <color theme="1"/>
      <name val="Calibri"/>
      <family val="2"/>
      <scheme val="minor"/>
    </font>
    <font>
      <sz val="11"/>
      <color theme="0"/>
      <name val="Calibri"/>
      <family val="2"/>
      <scheme val="minor"/>
    </font>
    <font>
      <u/>
      <sz val="11"/>
      <color theme="8" tint="-0.499984740745262"/>
      <name val="Calibri"/>
      <family val="2"/>
      <scheme val="minor"/>
    </font>
    <font>
      <sz val="11"/>
      <color rgb="FF000000"/>
      <name val="Calibri"/>
      <family val="2"/>
    </font>
    <font>
      <sz val="10"/>
      <color rgb="FF000000"/>
      <name val="Arial"/>
      <family val="2"/>
    </font>
    <font>
      <sz val="8"/>
      <color rgb="FF000000"/>
      <name val="Arial"/>
      <family val="2"/>
    </font>
    <font>
      <sz val="8"/>
      <color rgb="FF000000"/>
      <name val="Calibri"/>
      <family val="2"/>
    </font>
    <font>
      <sz val="8"/>
      <color rgb="FF000000"/>
      <name val="Segoe UI"/>
      <family val="2"/>
    </font>
    <font>
      <sz val="9"/>
      <color rgb="FF000000"/>
      <name val="Calibri"/>
      <family val="2"/>
    </font>
    <font>
      <sz val="10"/>
      <color theme="0"/>
      <name val="voestalpine"/>
      <family val="2"/>
    </font>
    <font>
      <sz val="10"/>
      <color theme="1"/>
      <name val="voestalpine"/>
      <family val="2"/>
    </font>
    <font>
      <b/>
      <sz val="10"/>
      <color theme="1"/>
      <name val="voestalpine"/>
      <family val="2"/>
    </font>
    <font>
      <sz val="10"/>
      <color theme="1" tint="0.499984740745262"/>
      <name val="voestalpine"/>
      <family val="2"/>
    </font>
    <font>
      <b/>
      <sz val="10"/>
      <color rgb="FFFF0000"/>
      <name val="voestalpine"/>
      <family val="2"/>
    </font>
    <font>
      <b/>
      <sz val="10"/>
      <color theme="3" tint="0.39997558519241921"/>
      <name val="voestalpine"/>
      <family val="2"/>
    </font>
    <font>
      <sz val="10"/>
      <name val="voestalpine"/>
      <family val="2"/>
    </font>
    <font>
      <sz val="10"/>
      <color indexed="8"/>
      <name val="voestalpine"/>
      <family val="2"/>
    </font>
    <font>
      <sz val="10"/>
      <color indexed="13"/>
      <name val="voestalpine"/>
      <family val="2"/>
    </font>
    <font>
      <b/>
      <sz val="10"/>
      <color theme="0"/>
      <name val="voestalpine"/>
      <family val="2"/>
    </font>
    <font>
      <b/>
      <i/>
      <sz val="10"/>
      <color theme="0"/>
      <name val="voestalpine"/>
      <family val="2"/>
    </font>
    <font>
      <u/>
      <sz val="10"/>
      <color theme="0"/>
      <name val="voestalpine"/>
      <family val="2"/>
    </font>
    <font>
      <i/>
      <u/>
      <sz val="10"/>
      <color theme="0"/>
      <name val="voestalpine"/>
      <family val="2"/>
    </font>
    <font>
      <b/>
      <i/>
      <u/>
      <sz val="10"/>
      <color theme="1"/>
      <name val="voestalpine"/>
      <family val="2"/>
    </font>
    <font>
      <sz val="7"/>
      <color theme="1"/>
      <name val="voestalpine"/>
      <family val="2"/>
    </font>
    <font>
      <u/>
      <sz val="10"/>
      <color theme="1"/>
      <name val="voestalpine"/>
      <family val="2"/>
    </font>
    <font>
      <strike/>
      <sz val="10"/>
      <color theme="1"/>
      <name val="voestalpine"/>
      <family val="2"/>
    </font>
    <font>
      <u/>
      <sz val="11"/>
      <color theme="0"/>
      <name val="Calibri"/>
      <family val="2"/>
      <scheme val="minor"/>
    </font>
    <font>
      <sz val="5"/>
      <color theme="0"/>
      <name val="voestalpine"/>
      <family val="2"/>
    </font>
    <font>
      <sz val="11"/>
      <color theme="1"/>
      <name val="Calibri"/>
      <family val="2"/>
      <scheme val="minor"/>
    </font>
    <font>
      <sz val="9"/>
      <color theme="1"/>
      <name val="voestalpine"/>
      <family val="2"/>
    </font>
    <font>
      <sz val="8"/>
      <color theme="1"/>
      <name val="voestalpine"/>
      <family val="2"/>
    </font>
    <font>
      <u/>
      <sz val="9"/>
      <color indexed="81"/>
      <name val="Segoe UI"/>
      <family val="2"/>
    </font>
  </fonts>
  <fills count="13">
    <fill>
      <patternFill patternType="none"/>
    </fill>
    <fill>
      <patternFill patternType="gray125"/>
    </fill>
    <fill>
      <patternFill patternType="solid">
        <fgColor theme="5" tint="0.59999389629810485"/>
        <bgColor indexed="64"/>
      </patternFill>
    </fill>
    <fill>
      <patternFill patternType="solid">
        <fgColor theme="1" tint="0.249977111117893"/>
        <bgColor indexed="64"/>
      </patternFill>
    </fill>
    <fill>
      <patternFill patternType="solid">
        <fgColor theme="2"/>
        <bgColor indexed="64"/>
      </patternFill>
    </fill>
    <fill>
      <patternFill patternType="solid">
        <fgColor theme="1"/>
        <bgColor indexed="64"/>
      </patternFill>
    </fill>
    <fill>
      <patternFill patternType="solid">
        <fgColor indexed="9"/>
        <bgColor indexed="64"/>
      </patternFill>
    </fill>
    <fill>
      <patternFill patternType="solid">
        <fgColor indexed="22"/>
        <bgColor indexed="64"/>
      </patternFill>
    </fill>
    <fill>
      <patternFill patternType="solid">
        <fgColor theme="4" tint="0.79998168889431442"/>
        <bgColor indexed="64"/>
      </patternFill>
    </fill>
    <fill>
      <patternFill patternType="solid">
        <fgColor theme="7"/>
        <bgColor indexed="64"/>
      </patternFill>
    </fill>
    <fill>
      <patternFill patternType="solid">
        <fgColor theme="3" tint="0.59999389629810485"/>
        <bgColor indexed="64"/>
      </patternFill>
    </fill>
    <fill>
      <patternFill patternType="solid">
        <fgColor theme="0"/>
        <bgColor indexed="64"/>
      </patternFill>
    </fill>
    <fill>
      <patternFill patternType="solid">
        <fgColor theme="4"/>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8"/>
      </left>
      <right style="medium">
        <color indexed="8"/>
      </right>
      <top/>
      <bottom/>
      <diagonal/>
    </border>
    <border>
      <left/>
      <right style="thin">
        <color indexed="8"/>
      </right>
      <top/>
      <bottom/>
      <diagonal/>
    </border>
    <border>
      <left style="thin">
        <color indexed="8"/>
      </left>
      <right style="thin">
        <color indexed="8"/>
      </right>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style="medium">
        <color indexed="8"/>
      </left>
      <right style="medium">
        <color indexed="8"/>
      </right>
      <top/>
      <bottom style="medium">
        <color indexed="8"/>
      </bottom>
      <diagonal/>
    </border>
    <border>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style="medium">
        <color indexed="8"/>
      </right>
      <top/>
      <bottom style="medium">
        <color indexed="8"/>
      </bottom>
      <diagonal/>
    </border>
    <border>
      <left/>
      <right/>
      <top/>
      <bottom style="thin">
        <color theme="1" tint="0.499984740745262"/>
      </bottom>
      <diagonal/>
    </border>
    <border>
      <left style="thin">
        <color auto="1"/>
      </left>
      <right style="thin">
        <color auto="1"/>
      </right>
      <top/>
      <bottom style="hair">
        <color auto="1"/>
      </bottom>
      <diagonal/>
    </border>
    <border>
      <left style="thin">
        <color indexed="64"/>
      </left>
      <right style="thin">
        <color indexed="64"/>
      </right>
      <top style="thin">
        <color theme="1"/>
      </top>
      <bottom/>
      <diagonal/>
    </border>
    <border>
      <left style="thin">
        <color theme="0"/>
      </left>
      <right/>
      <top style="thin">
        <color indexed="64"/>
      </top>
      <bottom/>
      <diagonal/>
    </border>
    <border>
      <left/>
      <right style="thin">
        <color theme="1" tint="0.499984740745262"/>
      </right>
      <top/>
      <bottom/>
      <diagonal/>
    </border>
    <border>
      <left style="thin">
        <color theme="1" tint="0.499984740745262"/>
      </left>
      <right style="thin">
        <color theme="1" tint="0.499984740745262"/>
      </right>
      <top style="hair">
        <color indexed="64"/>
      </top>
      <bottom style="hair">
        <color indexed="64"/>
      </bottom>
      <diagonal/>
    </border>
    <border>
      <left style="thin">
        <color theme="1" tint="0.499984740745262"/>
      </left>
      <right/>
      <top/>
      <bottom/>
      <diagonal/>
    </border>
    <border>
      <left style="thin">
        <color theme="1" tint="0.499984740745262"/>
      </left>
      <right style="thin">
        <color theme="1" tint="0.499984740745262"/>
      </right>
      <top style="hair">
        <color theme="1"/>
      </top>
      <bottom style="hair">
        <color theme="1"/>
      </bottom>
      <diagonal/>
    </border>
    <border>
      <left style="thin">
        <color indexed="64"/>
      </left>
      <right/>
      <top/>
      <bottom style="hair">
        <color indexed="64"/>
      </bottom>
      <diagonal/>
    </border>
    <border>
      <left/>
      <right style="thin">
        <color indexed="64"/>
      </right>
      <top/>
      <bottom style="hair">
        <color indexed="64"/>
      </bottom>
      <diagonal/>
    </border>
    <border>
      <left/>
      <right/>
      <top style="hair">
        <color auto="1"/>
      </top>
      <bottom/>
      <diagonal/>
    </border>
    <border>
      <left style="thin">
        <color auto="1"/>
      </left>
      <right style="thin">
        <color auto="1"/>
      </right>
      <top style="hair">
        <color auto="1"/>
      </top>
      <bottom style="hair">
        <color auto="1"/>
      </bottom>
      <diagonal/>
    </border>
    <border diagonalUp="1">
      <left style="thin">
        <color auto="1"/>
      </left>
      <right style="thin">
        <color auto="1"/>
      </right>
      <top style="hair">
        <color auto="1"/>
      </top>
      <bottom style="hair">
        <color auto="1"/>
      </bottom>
      <diagonal style="thin">
        <color rgb="FFA9A9A9"/>
      </diagonal>
    </border>
  </borders>
  <cellStyleXfs count="12">
    <xf numFmtId="0" fontId="0" fillId="0" borderId="0"/>
    <xf numFmtId="0" fontId="5" fillId="0" borderId="0" applyNumberFormat="0" applyFill="0" applyBorder="0" applyAlignment="0" applyProtection="0"/>
    <xf numFmtId="0" fontId="15" fillId="12" borderId="30">
      <alignment horizontal="center" vertical="center"/>
      <protection locked="0"/>
    </xf>
    <xf numFmtId="0" fontId="7" fillId="0" borderId="0" applyNumberFormat="0" applyFont="0" applyFill="0" applyBorder="0" applyAlignment="0" applyProtection="0"/>
    <xf numFmtId="0" fontId="15" fillId="2" borderId="30">
      <alignment horizontal="center" vertical="center"/>
    </xf>
    <xf numFmtId="0" fontId="15" fillId="8" borderId="30">
      <alignment horizontal="center" vertical="center"/>
      <protection locked="0"/>
    </xf>
    <xf numFmtId="0" fontId="15" fillId="4" borderId="30">
      <alignment horizontal="center" vertical="center"/>
      <protection locked="0"/>
    </xf>
    <xf numFmtId="49" fontId="15" fillId="11" borderId="36">
      <alignment horizontal="center" vertical="center"/>
    </xf>
    <xf numFmtId="0" fontId="14" fillId="5" borderId="6">
      <alignment horizontal="center" vertical="center"/>
    </xf>
    <xf numFmtId="0" fontId="15" fillId="10" borderId="30">
      <alignment horizontal="center" vertical="center"/>
      <protection locked="0"/>
    </xf>
    <xf numFmtId="164" fontId="33" fillId="0" borderId="0" applyFont="0" applyFill="0" applyBorder="0" applyAlignment="0" applyProtection="0"/>
    <xf numFmtId="49" fontId="15" fillId="11" borderId="37">
      <alignment horizontal="center" vertical="center"/>
    </xf>
  </cellStyleXfs>
  <cellXfs count="255">
    <xf numFmtId="0" fontId="0" fillId="0" borderId="0" xfId="0"/>
    <xf numFmtId="0" fontId="14" fillId="5" borderId="7" xfId="0" applyFont="1" applyFill="1" applyBorder="1" applyAlignment="1">
      <alignment horizontal="left" vertical="center" wrapText="1"/>
    </xf>
    <xf numFmtId="0" fontId="15" fillId="12" borderId="30" xfId="2">
      <alignment horizontal="center" vertical="center"/>
      <protection locked="0"/>
    </xf>
    <xf numFmtId="0" fontId="0" fillId="4" borderId="0" xfId="0" quotePrefix="1" applyFont="1" applyFill="1" applyBorder="1" applyAlignment="1">
      <alignment horizontal="right" vertical="center"/>
    </xf>
    <xf numFmtId="49" fontId="15" fillId="8" borderId="26" xfId="0" applyNumberFormat="1" applyFont="1" applyFill="1" applyBorder="1" applyAlignment="1">
      <alignment horizontal="center" vertical="center"/>
    </xf>
    <xf numFmtId="0" fontId="15" fillId="0" borderId="0" xfId="0" applyFont="1" applyAlignment="1">
      <alignment horizontal="center" vertical="center"/>
    </xf>
    <xf numFmtId="0" fontId="14" fillId="5" borderId="0" xfId="0" applyFont="1" applyFill="1" applyBorder="1" applyAlignment="1">
      <alignment horizontal="center" vertical="center" wrapText="1"/>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23" fillId="5" borderId="0" xfId="0" applyNumberFormat="1" applyFont="1" applyFill="1" applyBorder="1" applyAlignment="1" applyProtection="1">
      <alignment horizontal="center" vertical="center"/>
      <protection locked="0"/>
    </xf>
    <xf numFmtId="0" fontId="23" fillId="5" borderId="0" xfId="0" applyFont="1" applyFill="1" applyBorder="1" applyAlignment="1">
      <alignment horizontal="center" vertical="center" wrapText="1"/>
    </xf>
    <xf numFmtId="0" fontId="23" fillId="5" borderId="0" xfId="0" applyFont="1" applyFill="1" applyBorder="1" applyAlignment="1">
      <alignment horizontal="center" vertical="center" wrapText="1"/>
    </xf>
    <xf numFmtId="0" fontId="24" fillId="5" borderId="0" xfId="0" applyNumberFormat="1" applyFont="1" applyFill="1" applyBorder="1" applyAlignment="1" applyProtection="1">
      <alignment horizontal="center" vertical="center"/>
      <protection locked="0"/>
    </xf>
    <xf numFmtId="0" fontId="14" fillId="5" borderId="0" xfId="0" applyFont="1" applyFill="1" applyBorder="1" applyAlignment="1">
      <alignment horizontal="center" vertical="center"/>
    </xf>
    <xf numFmtId="0" fontId="16" fillId="6" borderId="21" xfId="0" applyFont="1" applyFill="1" applyBorder="1" applyAlignment="1">
      <alignment horizontal="center" vertical="center" wrapText="1"/>
    </xf>
    <xf numFmtId="0" fontId="18" fillId="6" borderId="22" xfId="0" applyFont="1" applyFill="1" applyBorder="1" applyAlignment="1">
      <alignment horizontal="center" vertical="center" wrapText="1"/>
    </xf>
    <xf numFmtId="0" fontId="18" fillId="6" borderId="23" xfId="0" applyFont="1" applyFill="1" applyBorder="1" applyAlignment="1">
      <alignment horizontal="center" vertical="center" wrapText="1"/>
    </xf>
    <xf numFmtId="0" fontId="18" fillId="6" borderId="24" xfId="0" applyFont="1" applyFill="1" applyBorder="1" applyAlignment="1">
      <alignment horizontal="center" vertical="center" wrapText="1"/>
    </xf>
    <xf numFmtId="0" fontId="18" fillId="6" borderId="16" xfId="0" applyFont="1" applyFill="1" applyBorder="1" applyAlignment="1">
      <alignment horizontal="center" vertical="center" wrapText="1"/>
    </xf>
    <xf numFmtId="0" fontId="19" fillId="6" borderId="17" xfId="0" applyFont="1" applyFill="1" applyBorder="1" applyAlignment="1">
      <alignment horizontal="center" vertical="center" wrapText="1"/>
    </xf>
    <xf numFmtId="3" fontId="19" fillId="6" borderId="18" xfId="0" applyNumberFormat="1" applyFont="1" applyFill="1" applyBorder="1" applyAlignment="1">
      <alignment horizontal="center" vertical="center" wrapText="1"/>
    </xf>
    <xf numFmtId="0" fontId="19" fillId="6" borderId="18" xfId="0" applyFont="1" applyFill="1" applyBorder="1" applyAlignment="1">
      <alignment horizontal="center" vertical="center" wrapText="1"/>
    </xf>
    <xf numFmtId="3" fontId="19" fillId="6" borderId="19" xfId="0" applyNumberFormat="1" applyFont="1" applyFill="1" applyBorder="1" applyAlignment="1">
      <alignment horizontal="center" vertical="center" wrapText="1"/>
    </xf>
    <xf numFmtId="0" fontId="15" fillId="7" borderId="16" xfId="0" applyFont="1" applyFill="1" applyBorder="1" applyAlignment="1">
      <alignment horizontal="center" vertical="center" wrapText="1"/>
    </xf>
    <xf numFmtId="0" fontId="20" fillId="7" borderId="17" xfId="0" applyFont="1" applyFill="1" applyBorder="1" applyAlignment="1">
      <alignment horizontal="center" vertical="center" wrapText="1"/>
    </xf>
    <xf numFmtId="0" fontId="20" fillId="7" borderId="18" xfId="0" applyFont="1" applyFill="1" applyBorder="1" applyAlignment="1">
      <alignment horizontal="center" vertical="center" wrapText="1"/>
    </xf>
    <xf numFmtId="0" fontId="20" fillId="7" borderId="20" xfId="0" applyFont="1" applyFill="1" applyBorder="1" applyAlignment="1">
      <alignment horizontal="center" vertical="center" wrapText="1"/>
    </xf>
    <xf numFmtId="0" fontId="16" fillId="6" borderId="16" xfId="0" applyFont="1" applyFill="1" applyBorder="1" applyAlignment="1">
      <alignment horizontal="center" vertical="center" wrapText="1"/>
    </xf>
    <xf numFmtId="0" fontId="20" fillId="6" borderId="17" xfId="0" applyFont="1" applyFill="1" applyBorder="1" applyAlignment="1">
      <alignment horizontal="center" vertical="center" wrapText="1"/>
    </xf>
    <xf numFmtId="3" fontId="20" fillId="6" borderId="18" xfId="0" applyNumberFormat="1" applyFont="1" applyFill="1" applyBorder="1" applyAlignment="1">
      <alignment horizontal="center" vertical="center" wrapText="1"/>
    </xf>
    <xf numFmtId="3" fontId="20" fillId="6" borderId="20" xfId="0" applyNumberFormat="1" applyFont="1" applyFill="1" applyBorder="1" applyAlignment="1">
      <alignment horizontal="center" vertical="center" wrapText="1"/>
    </xf>
    <xf numFmtId="0" fontId="16" fillId="7" borderId="16" xfId="0" applyFont="1" applyFill="1" applyBorder="1" applyAlignment="1">
      <alignment horizontal="center" vertical="center" wrapText="1"/>
    </xf>
    <xf numFmtId="3" fontId="21" fillId="7" borderId="17" xfId="0" applyNumberFormat="1" applyFont="1" applyFill="1" applyBorder="1" applyAlignment="1">
      <alignment horizontal="center" vertical="center" wrapText="1"/>
    </xf>
    <xf numFmtId="3" fontId="21" fillId="7" borderId="18" xfId="0" applyNumberFormat="1" applyFont="1" applyFill="1" applyBorder="1" applyAlignment="1">
      <alignment horizontal="center" vertical="center" wrapText="1"/>
    </xf>
    <xf numFmtId="3" fontId="21" fillId="7" borderId="20" xfId="0" applyNumberFormat="1" applyFont="1" applyFill="1" applyBorder="1" applyAlignment="1">
      <alignment horizontal="center" vertical="center" wrapText="1"/>
    </xf>
    <xf numFmtId="3" fontId="21" fillId="6" borderId="17" xfId="0" applyNumberFormat="1" applyFont="1" applyFill="1" applyBorder="1" applyAlignment="1">
      <alignment horizontal="center" vertical="center" wrapText="1"/>
    </xf>
    <xf numFmtId="3" fontId="21" fillId="6" borderId="18" xfId="0" applyNumberFormat="1" applyFont="1" applyFill="1" applyBorder="1" applyAlignment="1">
      <alignment horizontal="center" vertical="center" wrapText="1"/>
    </xf>
    <xf numFmtId="3" fontId="21" fillId="6" borderId="20" xfId="0" applyNumberFormat="1" applyFont="1" applyFill="1" applyBorder="1" applyAlignment="1">
      <alignment horizontal="center" vertical="center" wrapText="1"/>
    </xf>
    <xf numFmtId="0" fontId="15" fillId="0" borderId="0" xfId="0" applyFont="1" applyBorder="1" applyAlignment="1">
      <alignment horizontal="center" vertical="center"/>
    </xf>
    <xf numFmtId="0" fontId="18" fillId="7" borderId="16" xfId="0" applyFont="1" applyFill="1" applyBorder="1" applyAlignment="1">
      <alignment horizontal="center" vertical="center" wrapText="1"/>
    </xf>
    <xf numFmtId="3" fontId="19" fillId="7" borderId="17" xfId="0" applyNumberFormat="1" applyFont="1" applyFill="1" applyBorder="1" applyAlignment="1">
      <alignment horizontal="center" vertical="center" wrapText="1"/>
    </xf>
    <xf numFmtId="3" fontId="19" fillId="7" borderId="18" xfId="0" applyNumberFormat="1" applyFont="1" applyFill="1" applyBorder="1" applyAlignment="1">
      <alignment horizontal="center" vertical="center" wrapText="1"/>
    </xf>
    <xf numFmtId="3" fontId="19" fillId="7" borderId="20" xfId="0" applyNumberFormat="1" applyFont="1" applyFill="1" applyBorder="1" applyAlignment="1">
      <alignment horizontal="center" vertical="center" wrapText="1"/>
    </xf>
    <xf numFmtId="0" fontId="15" fillId="0" borderId="0" xfId="0" applyFont="1" applyAlignment="1">
      <alignment horizontal="center" vertical="center"/>
    </xf>
    <xf numFmtId="0" fontId="15" fillId="6" borderId="16" xfId="0" applyFont="1" applyFill="1" applyBorder="1" applyAlignment="1">
      <alignment horizontal="center" vertical="center" wrapText="1"/>
    </xf>
    <xf numFmtId="0" fontId="22" fillId="6" borderId="17" xfId="0" applyFont="1" applyFill="1" applyBorder="1" applyAlignment="1">
      <alignment horizontal="center" vertical="center" wrapText="1"/>
    </xf>
    <xf numFmtId="0" fontId="22" fillId="6" borderId="18" xfId="0" applyFont="1" applyFill="1" applyBorder="1" applyAlignment="1">
      <alignment horizontal="center" vertical="center" wrapText="1"/>
    </xf>
    <xf numFmtId="0" fontId="22" fillId="6" borderId="20" xfId="0" applyFont="1" applyFill="1" applyBorder="1" applyAlignment="1">
      <alignment horizontal="center" vertical="center" wrapText="1"/>
    </xf>
    <xf numFmtId="3" fontId="19" fillId="6" borderId="17" xfId="0" applyNumberFormat="1" applyFont="1" applyFill="1" applyBorder="1" applyAlignment="1">
      <alignment horizontal="center" vertical="center" wrapText="1"/>
    </xf>
    <xf numFmtId="3" fontId="19" fillId="6" borderId="20" xfId="0" applyNumberFormat="1" applyFont="1" applyFill="1" applyBorder="1" applyAlignment="1">
      <alignment horizontal="center" vertical="center" wrapText="1"/>
    </xf>
    <xf numFmtId="0" fontId="20" fillId="6" borderId="18" xfId="0" applyFont="1" applyFill="1" applyBorder="1" applyAlignment="1">
      <alignment horizontal="center" vertical="center" wrapText="1"/>
    </xf>
    <xf numFmtId="0" fontId="20" fillId="6" borderId="20" xfId="0" applyFont="1" applyFill="1" applyBorder="1" applyAlignment="1">
      <alignment horizontal="center" vertical="center" wrapText="1"/>
    </xf>
    <xf numFmtId="0" fontId="21" fillId="6" borderId="17" xfId="0" applyFont="1" applyFill="1" applyBorder="1" applyAlignment="1">
      <alignment horizontal="center" vertical="center" wrapText="1"/>
    </xf>
    <xf numFmtId="3" fontId="20" fillId="6" borderId="17" xfId="0" applyNumberFormat="1" applyFont="1" applyFill="1" applyBorder="1" applyAlignment="1">
      <alignment horizontal="center" vertical="center" wrapText="1"/>
    </xf>
    <xf numFmtId="0" fontId="16" fillId="7" borderId="21" xfId="0" applyFont="1" applyFill="1" applyBorder="1" applyAlignment="1">
      <alignment horizontal="center" vertical="center" wrapText="1"/>
    </xf>
    <xf numFmtId="3" fontId="21" fillId="7" borderId="22" xfId="0" applyNumberFormat="1" applyFont="1" applyFill="1" applyBorder="1" applyAlignment="1">
      <alignment horizontal="center" vertical="center" wrapText="1"/>
    </xf>
    <xf numFmtId="3" fontId="21" fillId="7" borderId="23" xfId="0" applyNumberFormat="1" applyFont="1" applyFill="1" applyBorder="1" applyAlignment="1">
      <alignment horizontal="center" vertical="center" wrapText="1"/>
    </xf>
    <xf numFmtId="3" fontId="21" fillId="7" borderId="24" xfId="0" applyNumberFormat="1" applyFont="1" applyFill="1" applyBorder="1" applyAlignment="1">
      <alignment horizontal="center" vertical="center" wrapText="1"/>
    </xf>
    <xf numFmtId="0" fontId="23" fillId="5" borderId="0" xfId="0" applyFont="1" applyFill="1" applyBorder="1" applyAlignment="1">
      <alignment horizontal="center" vertical="center"/>
    </xf>
    <xf numFmtId="0" fontId="15" fillId="0" borderId="0" xfId="0" applyFont="1" applyAlignment="1">
      <alignment horizontal="center" vertical="center" wrapText="1"/>
    </xf>
    <xf numFmtId="49" fontId="15" fillId="0" borderId="0" xfId="0" applyNumberFormat="1" applyFont="1" applyAlignment="1">
      <alignment horizontal="center" vertical="center"/>
    </xf>
    <xf numFmtId="0" fontId="17" fillId="5" borderId="4" xfId="0" applyFont="1" applyFill="1" applyBorder="1" applyAlignment="1">
      <alignment horizontal="center" vertical="center" wrapText="1"/>
    </xf>
    <xf numFmtId="3" fontId="17" fillId="5" borderId="4" xfId="0" applyNumberFormat="1" applyFont="1" applyFill="1" applyBorder="1" applyAlignment="1">
      <alignment horizontal="center" vertical="center" wrapText="1"/>
    </xf>
    <xf numFmtId="49" fontId="14" fillId="5" borderId="0" xfId="0" applyNumberFormat="1" applyFont="1" applyFill="1" applyBorder="1" applyAlignment="1">
      <alignment horizontal="center" vertical="center"/>
    </xf>
    <xf numFmtId="0" fontId="14" fillId="5" borderId="10" xfId="0" applyFont="1" applyFill="1" applyBorder="1" applyAlignment="1">
      <alignment horizontal="center" vertical="center"/>
    </xf>
    <xf numFmtId="0" fontId="14" fillId="5" borderId="6" xfId="0" applyFont="1" applyFill="1" applyBorder="1" applyAlignment="1">
      <alignment horizontal="center" vertical="center" wrapText="1"/>
    </xf>
    <xf numFmtId="0" fontId="14" fillId="5" borderId="6" xfId="0" applyFont="1" applyFill="1" applyBorder="1" applyAlignment="1">
      <alignment horizontal="center" vertical="center"/>
    </xf>
    <xf numFmtId="0" fontId="27" fillId="0" borderId="0" xfId="0" applyFont="1" applyAlignment="1">
      <alignment horizontal="center" vertical="center"/>
    </xf>
    <xf numFmtId="0" fontId="14" fillId="3" borderId="0" xfId="0" applyFont="1" applyFill="1" applyAlignment="1">
      <alignment horizontal="center" vertical="center"/>
    </xf>
    <xf numFmtId="0" fontId="14" fillId="5" borderId="6" xfId="0" applyFont="1" applyFill="1" applyBorder="1" applyAlignment="1">
      <alignment horizontal="right" vertical="center"/>
    </xf>
    <xf numFmtId="0" fontId="14" fillId="5" borderId="27" xfId="0" applyFont="1" applyFill="1" applyBorder="1" applyAlignment="1">
      <alignment horizontal="right" vertical="center"/>
    </xf>
    <xf numFmtId="0" fontId="25" fillId="5" borderId="6" xfId="3" applyFont="1" applyFill="1" applyBorder="1" applyAlignment="1">
      <alignment horizontal="center" vertical="center" wrapText="1"/>
    </xf>
    <xf numFmtId="0" fontId="25" fillId="5" borderId="6" xfId="3" applyFont="1" applyFill="1" applyBorder="1" applyAlignment="1">
      <alignment horizontal="center" vertical="center"/>
    </xf>
    <xf numFmtId="0" fontId="26" fillId="5" borderId="6" xfId="3" applyFont="1" applyFill="1" applyBorder="1" applyAlignment="1">
      <alignment horizontal="center" vertical="center" wrapText="1"/>
    </xf>
    <xf numFmtId="0" fontId="14" fillId="5" borderId="6" xfId="3" applyFont="1" applyFill="1" applyBorder="1" applyAlignment="1">
      <alignment horizontal="center" vertical="center" wrapText="1"/>
    </xf>
    <xf numFmtId="0" fontId="14" fillId="5" borderId="7" xfId="0" applyFont="1" applyFill="1" applyBorder="1" applyAlignment="1">
      <alignment horizontal="center" vertical="center" wrapText="1"/>
    </xf>
    <xf numFmtId="0" fontId="14" fillId="5" borderId="14" xfId="0" applyFont="1" applyFill="1" applyBorder="1" applyAlignment="1">
      <alignment horizontal="center" vertical="center" wrapText="1"/>
    </xf>
    <xf numFmtId="0" fontId="0" fillId="5" borderId="0" xfId="0" applyFont="1" applyFill="1" applyAlignment="1">
      <alignment horizontal="center" vertical="center" wrapText="1"/>
    </xf>
    <xf numFmtId="0" fontId="0" fillId="5" borderId="0" xfId="0" applyFont="1" applyFill="1" applyAlignment="1">
      <alignment horizontal="right" vertical="center"/>
    </xf>
    <xf numFmtId="0" fontId="0" fillId="0" borderId="0" xfId="0" applyFont="1" applyFill="1" applyAlignment="1">
      <alignment horizontal="right" vertical="center"/>
    </xf>
    <xf numFmtId="0" fontId="4" fillId="0" borderId="0" xfId="0" applyFont="1" applyFill="1" applyAlignment="1">
      <alignment horizontal="left" vertical="center"/>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4" fillId="0" borderId="0" xfId="0" applyFont="1" applyFill="1" applyBorder="1" applyAlignment="1">
      <alignment horizontal="center" vertical="center"/>
    </xf>
    <xf numFmtId="0" fontId="0" fillId="0" borderId="0" xfId="0" applyFont="1" applyFill="1" applyBorder="1" applyAlignment="1">
      <alignment horizontal="right" vertical="center"/>
    </xf>
    <xf numFmtId="0" fontId="0" fillId="0" borderId="0" xfId="0" applyFont="1" applyFill="1" applyBorder="1" applyAlignment="1">
      <alignment horizontal="left" vertical="center"/>
    </xf>
    <xf numFmtId="0" fontId="0" fillId="0" borderId="0" xfId="0" applyFont="1" applyFill="1"/>
    <xf numFmtId="49" fontId="0" fillId="0" borderId="0" xfId="0" applyNumberFormat="1" applyFont="1" applyFill="1"/>
    <xf numFmtId="0" fontId="0" fillId="0" borderId="0" xfId="0" applyFont="1" applyFill="1" applyAlignment="1">
      <alignment horizontal="left" vertical="center"/>
    </xf>
    <xf numFmtId="0" fontId="0" fillId="0" borderId="7" xfId="0" applyFont="1" applyFill="1" applyBorder="1" applyAlignment="1">
      <alignment horizontal="center" vertical="center"/>
    </xf>
    <xf numFmtId="49" fontId="0" fillId="0" borderId="1" xfId="0" applyNumberFormat="1" applyFont="1" applyFill="1" applyBorder="1" applyAlignment="1">
      <alignment horizontal="center"/>
    </xf>
    <xf numFmtId="49" fontId="0" fillId="0" borderId="6" xfId="0" applyNumberFormat="1" applyFont="1" applyFill="1" applyBorder="1" applyAlignment="1">
      <alignment horizontal="center"/>
    </xf>
    <xf numFmtId="0" fontId="0" fillId="0" borderId="5" xfId="0" applyFont="1" applyFill="1" applyBorder="1" applyAlignment="1">
      <alignment horizontal="center" vertical="center"/>
    </xf>
    <xf numFmtId="0" fontId="0" fillId="0" borderId="13" xfId="0" applyFont="1" applyFill="1" applyBorder="1" applyAlignment="1" applyProtection="1">
      <alignment horizontal="center" vertical="center"/>
      <protection locked="0"/>
    </xf>
    <xf numFmtId="0" fontId="0" fillId="0" borderId="1" xfId="0" applyFont="1" applyFill="1" applyBorder="1" applyAlignment="1" applyProtection="1">
      <alignment horizontal="center" vertical="center"/>
      <protection locked="0"/>
    </xf>
    <xf numFmtId="49" fontId="0" fillId="0" borderId="3" xfId="0" applyNumberFormat="1" applyFont="1" applyFill="1" applyBorder="1" applyAlignment="1">
      <alignment horizontal="center"/>
    </xf>
    <xf numFmtId="0" fontId="0" fillId="0" borderId="12" xfId="0" applyFont="1" applyFill="1" applyBorder="1" applyAlignment="1">
      <alignment horizontal="center" vertical="center"/>
    </xf>
    <xf numFmtId="49" fontId="0" fillId="0" borderId="2" xfId="0" applyNumberFormat="1" applyFont="1" applyFill="1" applyBorder="1" applyAlignment="1">
      <alignment horizontal="center"/>
    </xf>
    <xf numFmtId="0" fontId="0" fillId="0" borderId="0" xfId="0" applyFont="1" applyFill="1" applyAlignment="1">
      <alignment horizontal="left" vertical="top"/>
    </xf>
    <xf numFmtId="0" fontId="4" fillId="0" borderId="0" xfId="0" applyFont="1" applyFill="1" applyAlignment="1">
      <alignment horizontal="center" vertical="center"/>
    </xf>
    <xf numFmtId="0" fontId="28" fillId="0" borderId="0" xfId="0" applyFont="1" applyFill="1" applyAlignment="1">
      <alignment horizontal="left" vertical="center"/>
    </xf>
    <xf numFmtId="0" fontId="0" fillId="0" borderId="25" xfId="0" applyFont="1" applyFill="1" applyBorder="1" applyAlignment="1">
      <alignment horizontal="center" vertical="center"/>
    </xf>
    <xf numFmtId="0" fontId="4" fillId="0" borderId="25" xfId="0" applyFont="1" applyFill="1" applyBorder="1" applyAlignment="1">
      <alignment horizontal="center" vertical="center"/>
    </xf>
    <xf numFmtId="0" fontId="0" fillId="0" borderId="25" xfId="0" applyFont="1" applyFill="1" applyBorder="1" applyAlignment="1">
      <alignment horizontal="right" vertical="center"/>
    </xf>
    <xf numFmtId="0" fontId="0" fillId="0" borderId="25" xfId="0" applyFont="1" applyFill="1" applyBorder="1" applyAlignment="1">
      <alignment horizontal="left" vertical="center"/>
    </xf>
    <xf numFmtId="0" fontId="28" fillId="0" borderId="25" xfId="0" applyFont="1" applyFill="1" applyBorder="1" applyAlignment="1">
      <alignment horizontal="center" vertical="center"/>
    </xf>
    <xf numFmtId="0" fontId="28" fillId="0" borderId="0" xfId="0" applyFont="1" applyFill="1" applyBorder="1" applyAlignment="1">
      <alignment horizontal="left" vertical="center"/>
    </xf>
    <xf numFmtId="0" fontId="0" fillId="8" borderId="0" xfId="0" applyFont="1" applyFill="1" applyAlignment="1" applyProtection="1">
      <alignment horizontal="center" vertical="center"/>
      <protection locked="0"/>
    </xf>
    <xf numFmtId="0" fontId="0" fillId="5" borderId="8" xfId="0" applyFont="1" applyFill="1" applyBorder="1" applyAlignment="1">
      <alignment horizontal="center" vertical="center"/>
    </xf>
    <xf numFmtId="0" fontId="0" fillId="4" borderId="0" xfId="0" applyFont="1" applyFill="1" applyBorder="1" applyAlignment="1">
      <alignment horizontal="center" vertical="center"/>
    </xf>
    <xf numFmtId="0" fontId="0" fillId="2" borderId="6" xfId="0" applyFont="1" applyFill="1" applyBorder="1" applyAlignment="1">
      <alignment horizontal="center" vertical="center"/>
    </xf>
    <xf numFmtId="0" fontId="0" fillId="2" borderId="8" xfId="0" applyFont="1" applyFill="1" applyBorder="1" applyAlignment="1">
      <alignment horizontal="center" vertical="center"/>
    </xf>
    <xf numFmtId="0" fontId="4" fillId="2" borderId="6" xfId="0" applyFont="1" applyFill="1" applyBorder="1" applyAlignment="1">
      <alignment horizontal="center" vertical="center"/>
    </xf>
    <xf numFmtId="0" fontId="0" fillId="2" borderId="3" xfId="0" applyFont="1" applyFill="1" applyBorder="1" applyAlignment="1">
      <alignment horizontal="center" vertical="center"/>
    </xf>
    <xf numFmtId="0" fontId="0" fillId="2" borderId="0" xfId="0" applyFont="1" applyFill="1" applyBorder="1" applyAlignment="1">
      <alignment horizontal="center" vertical="center"/>
    </xf>
    <xf numFmtId="0" fontId="4" fillId="2" borderId="3" xfId="0" applyFont="1" applyFill="1" applyBorder="1" applyAlignment="1">
      <alignment horizontal="center" vertical="center"/>
    </xf>
    <xf numFmtId="0" fontId="0" fillId="2" borderId="2" xfId="0" applyFont="1" applyFill="1" applyBorder="1" applyAlignment="1">
      <alignment horizontal="center" vertical="center"/>
    </xf>
    <xf numFmtId="0" fontId="0" fillId="2" borderId="9" xfId="0" applyFont="1" applyFill="1" applyBorder="1" applyAlignment="1">
      <alignment horizontal="center" vertical="center"/>
    </xf>
    <xf numFmtId="0" fontId="4" fillId="2" borderId="2" xfId="0" applyFont="1" applyFill="1" applyBorder="1" applyAlignment="1">
      <alignment horizontal="center" vertical="center"/>
    </xf>
    <xf numFmtId="0" fontId="0" fillId="4" borderId="0" xfId="0" applyFont="1" applyFill="1" applyBorder="1" applyAlignment="1">
      <alignment horizontal="right" vertical="center"/>
    </xf>
    <xf numFmtId="49" fontId="0" fillId="4" borderId="0" xfId="0" applyNumberFormat="1" applyFont="1" applyFill="1" applyBorder="1" applyAlignment="1">
      <alignment horizontal="right" vertical="center"/>
    </xf>
    <xf numFmtId="0" fontId="4" fillId="4" borderId="0" xfId="0" applyFont="1" applyFill="1" applyBorder="1" applyAlignment="1">
      <alignment horizontal="center" vertical="center"/>
    </xf>
    <xf numFmtId="0" fontId="0" fillId="4" borderId="0" xfId="0" applyFont="1" applyFill="1" applyBorder="1" applyAlignment="1">
      <alignment horizontal="left" vertical="center"/>
    </xf>
    <xf numFmtId="0" fontId="0" fillId="4" borderId="0" xfId="0" applyFont="1" applyFill="1" applyAlignment="1">
      <alignment horizontal="center" vertical="center"/>
    </xf>
    <xf numFmtId="0" fontId="1" fillId="4" borderId="0" xfId="0" applyFont="1" applyFill="1" applyBorder="1" applyAlignment="1">
      <alignment horizontal="left" vertical="center"/>
    </xf>
    <xf numFmtId="0" fontId="6" fillId="5" borderId="8" xfId="0" applyFont="1" applyFill="1" applyBorder="1" applyAlignment="1">
      <alignment horizontal="center" vertical="center"/>
    </xf>
    <xf numFmtId="0" fontId="6" fillId="5" borderId="14" xfId="0" applyFont="1" applyFill="1" applyBorder="1" applyAlignment="1">
      <alignment horizontal="left" vertical="center"/>
    </xf>
    <xf numFmtId="0" fontId="0" fillId="5" borderId="7" xfId="0" applyFont="1" applyFill="1" applyBorder="1" applyAlignment="1">
      <alignment horizontal="center" vertical="center"/>
    </xf>
    <xf numFmtId="0" fontId="0" fillId="2" borderId="1" xfId="0" applyFont="1" applyFill="1" applyBorder="1" applyAlignment="1">
      <alignment horizontal="center" vertical="center"/>
    </xf>
    <xf numFmtId="0" fontId="6" fillId="5" borderId="14" xfId="0" applyFont="1" applyFill="1" applyBorder="1" applyAlignment="1">
      <alignment horizontal="center" vertical="center"/>
    </xf>
    <xf numFmtId="0" fontId="0" fillId="2" borderId="6" xfId="0" applyFont="1" applyFill="1" applyBorder="1" applyProtection="1">
      <protection locked="0"/>
    </xf>
    <xf numFmtId="0" fontId="0" fillId="2" borderId="3" xfId="0" applyFont="1" applyFill="1" applyBorder="1" applyProtection="1">
      <protection locked="0"/>
    </xf>
    <xf numFmtId="0" fontId="0" fillId="2" borderId="3" xfId="0" applyFont="1" applyFill="1" applyBorder="1" applyAlignment="1" applyProtection="1">
      <alignment horizontal="left" vertical="center"/>
      <protection locked="0"/>
    </xf>
    <xf numFmtId="0" fontId="0" fillId="2" borderId="2" xfId="0" applyFont="1" applyFill="1" applyBorder="1" applyAlignment="1" applyProtection="1">
      <alignment horizontal="left" vertical="center"/>
      <protection locked="0"/>
    </xf>
    <xf numFmtId="0" fontId="0" fillId="2" borderId="6" xfId="0" applyFont="1" applyFill="1" applyBorder="1" applyAlignment="1" applyProtection="1">
      <alignment horizontal="center" vertical="center"/>
      <protection locked="0"/>
    </xf>
    <xf numFmtId="0" fontId="0" fillId="2" borderId="6" xfId="0" applyFont="1" applyFill="1" applyBorder="1" applyAlignment="1" applyProtection="1">
      <alignment horizontal="left" vertical="center"/>
    </xf>
    <xf numFmtId="0" fontId="0" fillId="2" borderId="3" xfId="0" applyFont="1" applyFill="1" applyBorder="1" applyAlignment="1" applyProtection="1">
      <alignment horizontal="center" vertical="center"/>
      <protection locked="0"/>
    </xf>
    <xf numFmtId="0" fontId="0" fillId="2" borderId="3" xfId="0" applyFont="1" applyFill="1" applyBorder="1" applyAlignment="1" applyProtection="1">
      <alignment horizontal="left" vertical="center"/>
    </xf>
    <xf numFmtId="0" fontId="0" fillId="2" borderId="2" xfId="0" applyFont="1" applyFill="1" applyBorder="1" applyAlignment="1" applyProtection="1">
      <alignment horizontal="center" vertical="center"/>
      <protection locked="0"/>
    </xf>
    <xf numFmtId="0" fontId="0" fillId="2" borderId="2" xfId="0" applyFont="1" applyFill="1" applyBorder="1" applyAlignment="1" applyProtection="1">
      <alignment horizontal="left" vertical="center"/>
    </xf>
    <xf numFmtId="14" fontId="0" fillId="2" borderId="6" xfId="0" applyNumberFormat="1" applyFont="1" applyFill="1" applyBorder="1" applyAlignment="1" applyProtection="1">
      <alignment horizontal="center" vertical="center"/>
      <protection locked="0"/>
    </xf>
    <xf numFmtId="14" fontId="0" fillId="2" borderId="3" xfId="0" applyNumberFormat="1" applyFont="1" applyFill="1" applyBorder="1" applyAlignment="1" applyProtection="1">
      <alignment horizontal="center" vertical="center"/>
      <protection locked="0"/>
    </xf>
    <xf numFmtId="14" fontId="0" fillId="2" borderId="2" xfId="0" applyNumberFormat="1" applyFont="1" applyFill="1" applyBorder="1" applyAlignment="1" applyProtection="1">
      <alignment horizontal="center" vertical="center"/>
      <protection locked="0"/>
    </xf>
    <xf numFmtId="0" fontId="0" fillId="2" borderId="7" xfId="0" applyFont="1" applyFill="1" applyBorder="1" applyAlignment="1" applyProtection="1">
      <alignment horizontal="center" vertical="center"/>
      <protection locked="0"/>
    </xf>
    <xf numFmtId="0" fontId="0" fillId="2" borderId="11" xfId="0" applyFont="1" applyFill="1" applyBorder="1" applyAlignment="1" applyProtection="1">
      <alignment horizontal="center" vertical="center"/>
      <protection locked="0"/>
    </xf>
    <xf numFmtId="0" fontId="0" fillId="2" borderId="12" xfId="0" applyFont="1" applyFill="1" applyBorder="1" applyAlignment="1" applyProtection="1">
      <alignment horizontal="center" vertical="center"/>
      <protection locked="0"/>
    </xf>
    <xf numFmtId="0" fontId="14" fillId="5" borderId="28" xfId="0" applyFont="1" applyFill="1" applyBorder="1" applyAlignment="1">
      <alignment horizontal="center" vertical="center" wrapText="1"/>
    </xf>
    <xf numFmtId="0" fontId="6" fillId="4" borderId="0" xfId="0" applyFont="1" applyFill="1" applyBorder="1" applyAlignment="1">
      <alignment horizontal="center" vertical="center"/>
    </xf>
    <xf numFmtId="0" fontId="0" fillId="4" borderId="15" xfId="0" applyFont="1" applyFill="1" applyBorder="1" applyAlignment="1">
      <alignment horizontal="center" vertical="center"/>
    </xf>
    <xf numFmtId="0" fontId="0" fillId="4" borderId="0" xfId="0" applyFont="1" applyFill="1" applyBorder="1" applyAlignment="1">
      <alignment vertical="center"/>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9" xfId="0" applyFont="1" applyFill="1" applyBorder="1" applyAlignment="1">
      <alignment horizontal="center" vertical="center"/>
    </xf>
    <xf numFmtId="49" fontId="0" fillId="4" borderId="0" xfId="0" applyNumberFormat="1" applyFont="1" applyFill="1" applyBorder="1" applyAlignment="1">
      <alignment horizontal="center"/>
    </xf>
    <xf numFmtId="0" fontId="0" fillId="4" borderId="10" xfId="0" applyFont="1" applyFill="1" applyBorder="1" applyAlignment="1">
      <alignment horizontal="center" vertical="center"/>
    </xf>
    <xf numFmtId="0" fontId="0" fillId="4" borderId="1" xfId="0" quotePrefix="1" applyFont="1" applyFill="1" applyBorder="1" applyAlignment="1">
      <alignment horizontal="right" vertical="center"/>
    </xf>
    <xf numFmtId="0" fontId="0" fillId="4" borderId="0" xfId="0" quotePrefix="1" applyFont="1" applyFill="1" applyBorder="1" applyAlignment="1">
      <alignment horizontal="center" vertical="center"/>
    </xf>
    <xf numFmtId="0" fontId="0" fillId="4" borderId="0" xfId="0" applyFont="1" applyFill="1"/>
    <xf numFmtId="0" fontId="15" fillId="9" borderId="0" xfId="0" applyFont="1" applyFill="1" applyAlignment="1">
      <alignment horizontal="center" vertical="center"/>
    </xf>
    <xf numFmtId="0" fontId="14" fillId="5" borderId="0" xfId="0" applyFont="1" applyFill="1" applyBorder="1" applyAlignment="1">
      <alignment vertical="center" wrapText="1"/>
    </xf>
    <xf numFmtId="49" fontId="15" fillId="8" borderId="26" xfId="0" applyNumberFormat="1" applyFont="1" applyFill="1" applyBorder="1" applyAlignment="1">
      <alignment horizontal="left" vertical="center"/>
    </xf>
    <xf numFmtId="0" fontId="26" fillId="5" borderId="14" xfId="3" applyFont="1" applyFill="1" applyBorder="1" applyAlignment="1">
      <alignment horizontal="center" vertical="center" wrapText="1"/>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0" fillId="0" borderId="1" xfId="0" applyFont="1" applyFill="1" applyBorder="1" applyAlignment="1">
      <alignment horizontal="center" vertical="center"/>
    </xf>
    <xf numFmtId="0" fontId="14" fillId="5" borderId="11" xfId="0" applyFont="1" applyFill="1" applyBorder="1" applyAlignment="1">
      <alignment horizontal="center" vertical="center" wrapText="1"/>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14" fillId="5" borderId="0" xfId="0" applyFont="1" applyFill="1" applyBorder="1" applyAlignment="1">
      <alignment horizontal="center" vertical="center"/>
    </xf>
    <xf numFmtId="0" fontId="23" fillId="5" borderId="0" xfId="0" applyFont="1" applyFill="1" applyBorder="1" applyAlignment="1">
      <alignment horizontal="center" vertical="center" wrapText="1"/>
    </xf>
    <xf numFmtId="0" fontId="15" fillId="2" borderId="30" xfId="4">
      <alignment horizontal="center" vertical="center"/>
    </xf>
    <xf numFmtId="0" fontId="15" fillId="4" borderId="30" xfId="6">
      <alignment horizontal="center" vertical="center"/>
      <protection locked="0"/>
    </xf>
    <xf numFmtId="49" fontId="15" fillId="11" borderId="36" xfId="7">
      <alignment horizontal="center" vertical="center"/>
    </xf>
    <xf numFmtId="0" fontId="14" fillId="5" borderId="6" xfId="0" applyFont="1" applyFill="1" applyBorder="1" applyAlignment="1">
      <alignment horizontal="left" vertical="center"/>
    </xf>
    <xf numFmtId="0" fontId="14" fillId="5" borderId="6" xfId="8">
      <alignment horizontal="center" vertical="center"/>
    </xf>
    <xf numFmtId="0" fontId="15" fillId="10" borderId="30" xfId="6" applyFont="1" applyFill="1">
      <alignment horizontal="center" vertical="center"/>
      <protection locked="0"/>
    </xf>
    <xf numFmtId="0" fontId="15" fillId="8" borderId="30" xfId="5" applyFont="1">
      <alignment horizontal="center" vertical="center"/>
      <protection locked="0"/>
    </xf>
    <xf numFmtId="0" fontId="23" fillId="5" borderId="0" xfId="1" applyFont="1" applyFill="1" applyBorder="1" applyAlignment="1">
      <alignment horizontal="center" vertical="center" wrapText="1"/>
    </xf>
    <xf numFmtId="0" fontId="23" fillId="5" borderId="0" xfId="1" applyFont="1" applyFill="1" applyAlignment="1">
      <alignment horizontal="center" vertical="center" wrapText="1"/>
    </xf>
    <xf numFmtId="0" fontId="16" fillId="0" borderId="0" xfId="1" applyFont="1" applyAlignment="1" applyProtection="1">
      <alignment horizontal="center" vertical="center"/>
      <protection locked="0"/>
    </xf>
    <xf numFmtId="0" fontId="16" fillId="0" borderId="0" xfId="1" applyFont="1" applyBorder="1" applyAlignment="1" applyProtection="1">
      <alignment horizontal="center" vertical="center"/>
      <protection locked="0"/>
    </xf>
    <xf numFmtId="0" fontId="16" fillId="0" borderId="31" xfId="1" applyFont="1" applyBorder="1" applyAlignment="1" applyProtection="1">
      <alignment horizontal="center" vertical="center"/>
      <protection locked="0"/>
    </xf>
    <xf numFmtId="0" fontId="15" fillId="0" borderId="0" xfId="0" applyFont="1" applyBorder="1" applyAlignment="1" applyProtection="1">
      <alignment horizontal="center" vertical="center"/>
      <protection locked="0"/>
    </xf>
    <xf numFmtId="49" fontId="15" fillId="4" borderId="29" xfId="0" applyNumberFormat="1" applyFont="1" applyFill="1" applyBorder="1" applyAlignment="1" applyProtection="1">
      <alignment vertical="center"/>
      <protection locked="0"/>
    </xf>
    <xf numFmtId="0" fontId="15" fillId="0" borderId="0" xfId="0" applyFont="1" applyAlignment="1" applyProtection="1">
      <alignment horizontal="center" vertical="center"/>
      <protection locked="0"/>
    </xf>
    <xf numFmtId="0" fontId="15" fillId="0" borderId="0" xfId="0" applyFont="1" applyAlignment="1" applyProtection="1">
      <alignment horizontal="right" vertical="center"/>
      <protection locked="0"/>
    </xf>
    <xf numFmtId="0" fontId="15" fillId="0" borderId="0" xfId="0" applyFont="1" applyAlignment="1" applyProtection="1">
      <alignment horizontal="left" vertical="center"/>
      <protection locked="0"/>
    </xf>
    <xf numFmtId="0" fontId="15" fillId="0" borderId="0" xfId="0" applyFont="1"/>
    <xf numFmtId="0" fontId="23" fillId="5" borderId="0" xfId="0" applyFont="1" applyFill="1" applyBorder="1" applyAlignment="1">
      <alignment horizontal="center" vertical="center" wrapText="1"/>
    </xf>
    <xf numFmtId="0" fontId="23" fillId="5" borderId="0" xfId="0" applyFont="1" applyFill="1" applyBorder="1" applyAlignment="1">
      <alignment vertical="center" wrapText="1"/>
    </xf>
    <xf numFmtId="49" fontId="30" fillId="8" borderId="26" xfId="0" applyNumberFormat="1" applyFont="1" applyFill="1" applyBorder="1" applyAlignment="1">
      <alignment horizontal="center" vertical="center"/>
    </xf>
    <xf numFmtId="49" fontId="30" fillId="8" borderId="26" xfId="0" applyNumberFormat="1" applyFont="1" applyFill="1" applyBorder="1" applyAlignment="1">
      <alignment horizontal="left" vertical="center"/>
    </xf>
    <xf numFmtId="0" fontId="15" fillId="0" borderId="0" xfId="0" applyFont="1" applyBorder="1" applyAlignment="1">
      <alignment horizontal="left" vertical="center"/>
    </xf>
    <xf numFmtId="0" fontId="31" fillId="5" borderId="6" xfId="3" applyFont="1" applyFill="1" applyBorder="1" applyAlignment="1">
      <alignment horizontal="center" vertical="center" wrapText="1"/>
    </xf>
    <xf numFmtId="0" fontId="15" fillId="8" borderId="30" xfId="0" applyFont="1" applyFill="1" applyBorder="1" applyAlignment="1" applyProtection="1">
      <alignment horizontal="center" vertical="center"/>
    </xf>
    <xf numFmtId="0" fontId="15" fillId="8" borderId="32" xfId="0" applyNumberFormat="1" applyFont="1" applyFill="1" applyBorder="1" applyAlignment="1" applyProtection="1">
      <alignment horizontal="center" vertical="center" wrapText="1"/>
      <protection locked="0"/>
    </xf>
    <xf numFmtId="0" fontId="32" fillId="5" borderId="6" xfId="8" applyFont="1">
      <alignment horizontal="center" vertical="center"/>
    </xf>
    <xf numFmtId="0" fontId="32" fillId="5" borderId="0" xfId="0" applyFont="1" applyFill="1" applyBorder="1" applyAlignment="1">
      <alignment horizontal="center" vertical="center"/>
    </xf>
    <xf numFmtId="0" fontId="32" fillId="5" borderId="0" xfId="0" applyFont="1" applyFill="1" applyBorder="1" applyAlignment="1">
      <alignment horizontal="right" vertical="center"/>
    </xf>
    <xf numFmtId="0" fontId="15" fillId="4" borderId="30" xfId="0" applyFont="1" applyFill="1" applyBorder="1" applyAlignment="1" applyProtection="1">
      <alignment horizontal="center" vertical="center" wrapText="1"/>
      <protection locked="0"/>
    </xf>
    <xf numFmtId="164" fontId="15" fillId="4" borderId="30" xfId="10" applyFont="1" applyFill="1" applyBorder="1" applyAlignment="1" applyProtection="1">
      <alignment horizontal="center" vertical="center" wrapText="1"/>
      <protection locked="0"/>
    </xf>
    <xf numFmtId="0" fontId="0" fillId="2" borderId="3" xfId="0" applyFont="1" applyFill="1" applyBorder="1" applyAlignment="1">
      <alignment horizontal="center" vertical="center"/>
    </xf>
    <xf numFmtId="0" fontId="14" fillId="5" borderId="0" xfId="0" applyFont="1" applyFill="1" applyBorder="1" applyAlignment="1">
      <alignment horizontal="center" vertical="center"/>
    </xf>
    <xf numFmtId="0" fontId="23" fillId="5" borderId="0" xfId="0" applyFont="1" applyFill="1" applyBorder="1" applyAlignment="1">
      <alignment horizontal="center" vertical="center" wrapText="1"/>
    </xf>
    <xf numFmtId="49" fontId="15" fillId="8" borderId="26" xfId="0" applyNumberFormat="1" applyFont="1" applyFill="1" applyBorder="1" applyAlignment="1">
      <alignment horizontal="center" vertical="center"/>
    </xf>
    <xf numFmtId="49" fontId="15" fillId="8" borderId="26" xfId="0" quotePrefix="1" applyNumberFormat="1" applyFont="1" applyFill="1" applyBorder="1" applyAlignment="1">
      <alignment horizontal="center" vertical="center"/>
    </xf>
    <xf numFmtId="0" fontId="14" fillId="0" borderId="0" xfId="0" applyNumberFormat="1" applyFont="1" applyFill="1" applyBorder="1" applyAlignment="1">
      <alignment horizontal="center" vertical="center"/>
    </xf>
    <xf numFmtId="0" fontId="15" fillId="0" borderId="0" xfId="0" applyNumberFormat="1" applyFont="1" applyFill="1" applyBorder="1" applyAlignment="1">
      <alignment horizontal="center" vertical="center"/>
    </xf>
    <xf numFmtId="0" fontId="15" fillId="8" borderId="30" xfId="5">
      <alignment horizontal="center" vertical="center"/>
      <protection locked="0"/>
    </xf>
    <xf numFmtId="49" fontId="15" fillId="8" borderId="30" xfId="5" applyNumberFormat="1">
      <alignment horizontal="center" vertical="center"/>
      <protection locked="0"/>
    </xf>
    <xf numFmtId="0" fontId="15" fillId="8" borderId="30" xfId="5" applyAlignment="1">
      <alignment horizontal="left" vertical="center"/>
      <protection locked="0"/>
    </xf>
    <xf numFmtId="0" fontId="34" fillId="8" borderId="30" xfId="5" applyFont="1">
      <alignment horizontal="center" vertical="center"/>
      <protection locked="0"/>
    </xf>
    <xf numFmtId="0" fontId="34" fillId="2" borderId="30" xfId="4" applyFont="1">
      <alignment horizontal="center" vertical="center"/>
    </xf>
    <xf numFmtId="0" fontId="35" fillId="8" borderId="30" xfId="5" applyFont="1">
      <alignment horizontal="center" vertical="center"/>
      <protection locked="0"/>
    </xf>
    <xf numFmtId="0" fontId="34" fillId="4" borderId="30" xfId="6" applyFont="1" applyAlignment="1">
      <alignment horizontal="left" vertical="center"/>
      <protection locked="0"/>
    </xf>
    <xf numFmtId="0" fontId="14" fillId="5" borderId="0" xfId="0" applyNumberFormat="1" applyFont="1" applyFill="1" applyBorder="1" applyAlignment="1">
      <alignment horizontal="center" vertical="center"/>
    </xf>
    <xf numFmtId="0" fontId="15" fillId="0" borderId="0" xfId="0" applyNumberFormat="1" applyFont="1" applyAlignment="1">
      <alignment horizontal="center" vertical="center"/>
    </xf>
    <xf numFmtId="0" fontId="35" fillId="4" borderId="30" xfId="6" applyFont="1">
      <alignment horizontal="center" vertical="center"/>
      <protection locked="0"/>
    </xf>
    <xf numFmtId="0" fontId="6" fillId="5" borderId="0" xfId="0" applyFont="1" applyFill="1" applyAlignment="1">
      <alignment horizontal="center" vertical="center" wrapText="1"/>
    </xf>
    <xf numFmtId="0" fontId="14" fillId="5" borderId="0" xfId="0" applyFont="1" applyFill="1" applyBorder="1" applyAlignment="1">
      <alignment horizontal="center" vertical="center" wrapText="1"/>
    </xf>
    <xf numFmtId="0" fontId="5" fillId="0" borderId="0" xfId="1" applyBorder="1" applyAlignment="1" applyProtection="1">
      <alignment horizontal="center" vertical="center"/>
      <protection locked="0"/>
    </xf>
    <xf numFmtId="0" fontId="23" fillId="5" borderId="6" xfId="8" applyFont="1" applyAlignment="1">
      <alignment horizontal="center" vertical="center" wrapText="1"/>
    </xf>
    <xf numFmtId="0" fontId="15" fillId="0" borderId="0" xfId="0" applyFont="1" applyBorder="1" applyAlignment="1" applyProtection="1">
      <alignment horizontal="center" vertical="center" wrapText="1"/>
      <protection locked="0"/>
    </xf>
    <xf numFmtId="2" fontId="15" fillId="4" borderId="30" xfId="6" applyNumberFormat="1">
      <alignment horizontal="center" vertical="center"/>
      <protection locked="0"/>
    </xf>
    <xf numFmtId="0" fontId="15" fillId="0" borderId="0" xfId="0" applyFont="1" applyAlignment="1">
      <alignment horizontal="left" vertical="center"/>
    </xf>
    <xf numFmtId="10" fontId="15" fillId="8" borderId="30" xfId="5" applyNumberFormat="1">
      <alignment horizontal="center" vertical="center"/>
      <protection locked="0"/>
    </xf>
    <xf numFmtId="0" fontId="15" fillId="2" borderId="30" xfId="4">
      <alignment horizontal="center" vertical="center"/>
    </xf>
    <xf numFmtId="49" fontId="15" fillId="11" borderId="37" xfId="11">
      <alignment horizontal="center" vertical="center"/>
    </xf>
    <xf numFmtId="0" fontId="15" fillId="2" borderId="30" xfId="4">
      <alignment horizontal="center" vertical="center"/>
    </xf>
    <xf numFmtId="0" fontId="15" fillId="2" borderId="30" xfId="4">
      <alignment horizontal="center" vertical="center"/>
    </xf>
    <xf numFmtId="49" fontId="15" fillId="8" borderId="26" xfId="0" applyNumberFormat="1" applyFont="1" applyFill="1" applyBorder="1" applyAlignment="1">
      <alignment horizontal="center" vertical="center"/>
    </xf>
    <xf numFmtId="3" fontId="0" fillId="0" borderId="0" xfId="0" applyNumberFormat="1"/>
    <xf numFmtId="49" fontId="0" fillId="0" borderId="0" xfId="0" applyNumberFormat="1"/>
    <xf numFmtId="0" fontId="15" fillId="0" borderId="0" xfId="0" applyNumberFormat="1" applyFont="1" applyFill="1" applyAlignment="1">
      <alignment horizontal="center" vertical="center"/>
    </xf>
    <xf numFmtId="0" fontId="14" fillId="5" borderId="8" xfId="0" applyFont="1" applyFill="1" applyBorder="1" applyAlignment="1">
      <alignment horizontal="left" vertical="center" wrapText="1"/>
    </xf>
    <xf numFmtId="0" fontId="25" fillId="5" borderId="7" xfId="3" applyFont="1" applyFill="1" applyBorder="1" applyAlignment="1">
      <alignment horizontal="center" vertical="center" wrapText="1"/>
    </xf>
    <xf numFmtId="0" fontId="25" fillId="5" borderId="14" xfId="3" applyFont="1" applyFill="1" applyBorder="1" applyAlignment="1">
      <alignment horizontal="center" vertical="center" wrapText="1"/>
    </xf>
    <xf numFmtId="0" fontId="14" fillId="5" borderId="11" xfId="0" applyFont="1" applyFill="1" applyBorder="1" applyAlignment="1">
      <alignment horizontal="center" vertical="center" wrapText="1"/>
    </xf>
    <xf numFmtId="0" fontId="14" fillId="5" borderId="0" xfId="0" applyFont="1" applyFill="1" applyBorder="1" applyAlignment="1">
      <alignment horizontal="center" vertical="center" wrapText="1"/>
    </xf>
    <xf numFmtId="0" fontId="14" fillId="5" borderId="33" xfId="0" applyFont="1" applyFill="1" applyBorder="1" applyAlignment="1">
      <alignment horizontal="center" vertical="center" wrapText="1"/>
    </xf>
    <xf numFmtId="0" fontId="14" fillId="5" borderId="34" xfId="0" applyFont="1" applyFill="1" applyBorder="1" applyAlignment="1">
      <alignment horizontal="center" vertical="center" wrapText="1"/>
    </xf>
    <xf numFmtId="0" fontId="15" fillId="2" borderId="30" xfId="4">
      <alignment horizontal="center" vertical="center"/>
    </xf>
    <xf numFmtId="0" fontId="28" fillId="0" borderId="0" xfId="0" applyFont="1" applyFill="1" applyBorder="1" applyAlignment="1">
      <alignment horizontal="left" vertical="top" wrapText="1"/>
    </xf>
    <xf numFmtId="1" fontId="0" fillId="2" borderId="3" xfId="0" applyNumberFormat="1" applyFont="1" applyFill="1" applyBorder="1" applyAlignment="1">
      <alignment horizontal="center" vertical="center"/>
    </xf>
    <xf numFmtId="1" fontId="0" fillId="2" borderId="2" xfId="0" applyNumberFormat="1" applyFont="1" applyFill="1" applyBorder="1" applyAlignment="1">
      <alignment horizontal="center" vertical="center"/>
    </xf>
    <xf numFmtId="0" fontId="0" fillId="5" borderId="0" xfId="0" applyFont="1" applyFill="1" applyAlignment="1">
      <alignment horizontal="center" vertical="center"/>
    </xf>
    <xf numFmtId="0" fontId="6" fillId="5" borderId="0" xfId="0" applyFont="1" applyFill="1" applyBorder="1" applyAlignment="1">
      <alignment horizontal="center" vertical="center"/>
    </xf>
    <xf numFmtId="1" fontId="0" fillId="2" borderId="6" xfId="0" applyNumberFormat="1" applyFont="1" applyFill="1" applyBorder="1" applyAlignment="1">
      <alignment horizontal="center" vertical="center"/>
    </xf>
    <xf numFmtId="0" fontId="0" fillId="2" borderId="3" xfId="0" applyFont="1" applyFill="1" applyBorder="1" applyAlignment="1">
      <alignment horizontal="center" vertical="center"/>
    </xf>
    <xf numFmtId="0" fontId="0" fillId="0" borderId="35" xfId="0" applyBorder="1" applyAlignment="1">
      <alignment horizontal="left" vertical="top" wrapText="1"/>
    </xf>
    <xf numFmtId="0" fontId="0" fillId="0" borderId="0" xfId="0" applyAlignment="1">
      <alignment horizontal="left" vertical="top" wrapText="1"/>
    </xf>
    <xf numFmtId="0" fontId="23" fillId="5" borderId="0" xfId="0" applyFont="1" applyFill="1" applyBorder="1" applyAlignment="1">
      <alignment horizontal="center" vertical="center" wrapText="1"/>
    </xf>
    <xf numFmtId="0" fontId="14" fillId="5" borderId="0" xfId="0" applyFont="1" applyFill="1" applyBorder="1" applyAlignment="1">
      <alignment horizontal="center" vertical="center"/>
    </xf>
  </cellXfs>
  <cellStyles count="12">
    <cellStyle name="Bloqueado" xfId="11"/>
    <cellStyle name="Dados Editáveis" xfId="5"/>
    <cellStyle name="Dados Editáveis Validação de DDS" xfId="9"/>
    <cellStyle name="Dados Fixos" xfId="7"/>
    <cellStyle name="Dados Opcionais" xfId="6"/>
    <cellStyle name="Fórmulas" xfId="4"/>
    <cellStyle name="Hiperlink" xfId="3" builtinId="8" customBuiltin="1"/>
    <cellStyle name="Moeda" xfId="10" builtinId="4"/>
    <cellStyle name="NívelCol_1" xfId="1" builtinId="2" iLevel="0"/>
    <cellStyle name="Normal" xfId="0" builtinId="0"/>
    <cellStyle name="Script" xfId="2"/>
    <cellStyle name="Títulos" xfId="8"/>
  </cellStyles>
  <dxfs count="231">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voestalpine"/>
        <scheme val="none"/>
      </font>
      <numFmt numFmtId="0" formatCode="General"/>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voestalpine"/>
        <scheme val="none"/>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voestalpine"/>
        <scheme val="none"/>
      </font>
      <fill>
        <patternFill patternType="none">
          <fgColor indexed="64"/>
          <bgColor auto="1"/>
        </patternFill>
      </fill>
      <alignment horizontal="center" vertical="center" textRotation="0" wrapText="0" indent="0" justifyLastLine="0" shrinkToFit="0" readingOrder="0"/>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border>
        <vertical/>
        <horizontal/>
      </border>
    </dxf>
    <dxf>
      <font>
        <color theme="1" tint="4.9989318521683403E-2"/>
      </font>
      <fill>
        <patternFill patternType="solid">
          <bgColor theme="3"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1"/>
      </font>
      <fill>
        <patternFill>
          <bgColor theme="4" tint="0.7999816888943144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ont>
        <color theme="1"/>
      </font>
      <fill>
        <patternFill>
          <bgColor theme="4" tint="0.79998168889431442"/>
        </patternFill>
      </fill>
    </dxf>
    <dxf>
      <fill>
        <patternFill>
          <bgColor rgb="FFFF0000"/>
        </patternFill>
      </fill>
    </dxf>
    <dxf>
      <fill>
        <patternFill>
          <bgColor rgb="FFFFFF00"/>
        </patternFill>
      </fill>
    </dxf>
    <dxf>
      <border>
        <left style="thin">
          <color theme="1"/>
        </left>
        <right style="thin">
          <color theme="1"/>
        </right>
      </border>
    </dxf>
    <dxf>
      <border>
        <left style="thin">
          <color theme="1"/>
        </left>
        <right style="thin">
          <color theme="1"/>
        </right>
      </border>
    </dxf>
    <dxf>
      <border>
        <top style="hair">
          <color theme="1"/>
        </top>
      </border>
    </dxf>
    <dxf>
      <border>
        <top style="hair">
          <color theme="1"/>
        </top>
      </border>
    </dxf>
    <dxf>
      <font>
        <b/>
        <color theme="1"/>
      </font>
    </dxf>
    <dxf>
      <font>
        <b/>
        <color theme="1"/>
      </font>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s>
  <tableStyles count="1" defaultTableStyle="Lista de Dados PD" defaultPivotStyle="PivotStyleLight16">
    <tableStyle name="Lista de Dados PD" pivot="0" count="9">
      <tableStyleElement type="wholeTable" dxfId="230"/>
      <tableStyleElement type="headerRow" dxfId="229"/>
      <tableStyleElement type="totalRow" dxfId="228"/>
      <tableStyleElement type="firstColumn" dxfId="227"/>
      <tableStyleElement type="lastColumn" dxfId="226"/>
      <tableStyleElement type="firstRowStripe" dxfId="225"/>
      <tableStyleElement type="secondRowStripe" dxfId="224"/>
      <tableStyleElement type="firstColumnStripe" dxfId="223"/>
      <tableStyleElement type="secondColumnStripe" dxfId="222"/>
    </tableStyle>
  </tableStyles>
  <colors>
    <mruColors>
      <color rgb="FFA9A9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79176FB0-B7F2-11CE-97EF-00AA006D2776}"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Radio" checked="Checked" firstButton="1" fmlaLink="$G$3" lockText="1"/>
</file>

<file path=xl/ctrlProps/ctrlProp2.xml><?xml version="1.0" encoding="utf-8"?>
<formControlPr xmlns="http://schemas.microsoft.com/office/spreadsheetml/2009/9/main" objectType="Radio" lockText="1"/>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G$7"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checked="Checked" lockText="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20" dropStyle="combo" dx="16" fmlaLink="$BT$10" fmlaRange="'Listas de Dados'!$BV$3:$BV$37" noThreeD="1" sel="1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Spin" dx="22" fmlaLink="$B$23" max="16" min="1" page="10" val="16"/>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Drop" dropStyle="combo" dx="16" fmlaLink="BS14" fmlaRange="'Listas de Dados'!$BZ$9:$BZ$11" noThreeD="1" sel="3" val="0"/>
</file>

<file path=xl/ctrlProps/ctrlProp25.xml><?xml version="1.0" encoding="utf-8"?>
<formControlPr xmlns="http://schemas.microsoft.com/office/spreadsheetml/2009/9/main" objectType="Radio" checked="Checked" firstButton="1" fmlaLink="$BT$3"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AZ$10" max="16" min="1" page="10" val="16"/>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Spin" dx="22" fmlaLink="$BF$9" inc="2" max="32" min="1" page="10" val="32"/>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Spin" dx="22" fmlaLink="$BS$16" max="16" min="1" page="10" val="16"/>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5.emf"/></Relationships>
</file>

<file path=xl/drawings/_rels/drawing4.x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hyperlink" Target="#'Estrutura P01'!A1"/><Relationship Id="rId1" Type="http://schemas.openxmlformats.org/officeDocument/2006/relationships/hyperlink" Target="file:///Z:\M&#225;quinas\X%20-%20Acompanhamento%20de%20Velocidades\2020-05-06-TR_Acompanhamento%20Velocidade%20de%20M&#225;quina.xlsx"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image" Target="../media/image12.emf"/><Relationship Id="rId7" Type="http://schemas.openxmlformats.org/officeDocument/2006/relationships/image" Target="../media/image8.emf"/><Relationship Id="rId2" Type="http://schemas.openxmlformats.org/officeDocument/2006/relationships/image" Target="../media/image13.emf"/><Relationship Id="rId1" Type="http://schemas.openxmlformats.org/officeDocument/2006/relationships/image" Target="../media/image14.emf"/><Relationship Id="rId6" Type="http://schemas.openxmlformats.org/officeDocument/2006/relationships/image" Target="../media/image9.emf"/><Relationship Id="rId5" Type="http://schemas.openxmlformats.org/officeDocument/2006/relationships/image" Target="../media/image10.emf"/><Relationship Id="rId4" Type="http://schemas.openxmlformats.org/officeDocument/2006/relationships/image" Target="../media/image11.emf"/><Relationship Id="rId9"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0</xdr:row>
          <xdr:rowOff>0</xdr:rowOff>
        </xdr:from>
        <xdr:to>
          <xdr:col>9</xdr:col>
          <xdr:colOff>9525</xdr:colOff>
          <xdr:row>1</xdr:row>
          <xdr:rowOff>0</xdr:rowOff>
        </xdr:to>
        <xdr:sp macro="" textlink="">
          <xdr:nvSpPr>
            <xdr:cNvPr id="39987" name="CommandButton1" hidden="1">
              <a:extLst>
                <a:ext uri="{63B3BB69-23CF-44E3-9099-C40C66FF867C}">
                  <a14:compatExt spid="_x0000_s39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9525</xdr:colOff>
          <xdr:row>0</xdr:row>
          <xdr:rowOff>0</xdr:rowOff>
        </xdr:from>
        <xdr:to>
          <xdr:col>41</xdr:col>
          <xdr:colOff>9525</xdr:colOff>
          <xdr:row>1</xdr:row>
          <xdr:rowOff>0</xdr:rowOff>
        </xdr:to>
        <xdr:sp macro="" textlink="">
          <xdr:nvSpPr>
            <xdr:cNvPr id="39996" name="CommandButton2" hidden="1">
              <a:extLst>
                <a:ext uri="{63B3BB69-23CF-44E3-9099-C40C66FF867C}">
                  <a14:compatExt spid="_x0000_s399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9525</xdr:colOff>
          <xdr:row>0</xdr:row>
          <xdr:rowOff>9525</xdr:rowOff>
        </xdr:from>
        <xdr:to>
          <xdr:col>24</xdr:col>
          <xdr:colOff>857250</xdr:colOff>
          <xdr:row>1</xdr:row>
          <xdr:rowOff>0</xdr:rowOff>
        </xdr:to>
        <xdr:sp macro="" textlink="">
          <xdr:nvSpPr>
            <xdr:cNvPr id="39999" name="CommandButton3" hidden="1">
              <a:extLst>
                <a:ext uri="{63B3BB69-23CF-44E3-9099-C40C66FF867C}">
                  <a14:compatExt spid="_x0000_s399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19050</xdr:rowOff>
    </xdr:from>
    <xdr:to>
      <xdr:col>3</xdr:col>
      <xdr:colOff>2800350</xdr:colOff>
      <xdr:row>31</xdr:row>
      <xdr:rowOff>19050</xdr:rowOff>
    </xdr:to>
    <xdr:sp macro="" textlink="">
      <xdr:nvSpPr>
        <xdr:cNvPr id="2" name="CaixaDeTexto 1"/>
        <xdr:cNvSpPr txBox="1"/>
      </xdr:nvSpPr>
      <xdr:spPr>
        <a:xfrm>
          <a:off x="0" y="2152650"/>
          <a:ext cx="4724400" cy="420052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10</xdr:col>
          <xdr:colOff>0</xdr:colOff>
          <xdr:row>2</xdr:row>
          <xdr:rowOff>0</xdr:rowOff>
        </xdr:to>
        <xdr:sp macro="" textlink="">
          <xdr:nvSpPr>
            <xdr:cNvPr id="46082" name="CommandButton2" hidden="1">
              <a:extLst>
                <a:ext uri="{63B3BB69-23CF-44E3-9099-C40C66FF867C}">
                  <a14:compatExt spid="_x0000_s46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9525</xdr:rowOff>
        </xdr:from>
        <xdr:to>
          <xdr:col>10</xdr:col>
          <xdr:colOff>0</xdr:colOff>
          <xdr:row>2</xdr:row>
          <xdr:rowOff>0</xdr:rowOff>
        </xdr:to>
        <xdr:sp macro="" textlink="">
          <xdr:nvSpPr>
            <xdr:cNvPr id="46083" name="CommandButton3" hidden="1">
              <a:extLst>
                <a:ext uri="{63B3BB69-23CF-44E3-9099-C40C66FF867C}">
                  <a14:compatExt spid="_x0000_s46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19050</xdr:colOff>
      <xdr:row>12</xdr:row>
      <xdr:rowOff>28575</xdr:rowOff>
    </xdr:from>
    <xdr:to>
      <xdr:col>3</xdr:col>
      <xdr:colOff>2933700</xdr:colOff>
      <xdr:row>26</xdr:row>
      <xdr:rowOff>38100</xdr:rowOff>
    </xdr:to>
    <xdr:sp macro="" textlink="">
      <xdr:nvSpPr>
        <xdr:cNvPr id="4" name="CaixaDeTexto 3"/>
        <xdr:cNvSpPr txBox="1"/>
      </xdr:nvSpPr>
      <xdr:spPr>
        <a:xfrm>
          <a:off x="19050" y="3362325"/>
          <a:ext cx="4972050" cy="280987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472965</xdr:colOff>
      <xdr:row>6</xdr:row>
      <xdr:rowOff>19707</xdr:rowOff>
    </xdr:from>
    <xdr:to>
      <xdr:col>14</xdr:col>
      <xdr:colOff>0</xdr:colOff>
      <xdr:row>6</xdr:row>
      <xdr:rowOff>19707</xdr:rowOff>
    </xdr:to>
    <xdr:cxnSp macro="">
      <xdr:nvCxnSpPr>
        <xdr:cNvPr id="46" name="Conector reto 45"/>
        <xdr:cNvCxnSpPr/>
      </xdr:nvCxnSpPr>
      <xdr:spPr>
        <a:xfrm>
          <a:off x="5307724" y="1175845"/>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472965</xdr:colOff>
      <xdr:row>13</xdr:row>
      <xdr:rowOff>183931</xdr:rowOff>
    </xdr:from>
    <xdr:to>
      <xdr:col>14</xdr:col>
      <xdr:colOff>0</xdr:colOff>
      <xdr:row>13</xdr:row>
      <xdr:rowOff>183931</xdr:rowOff>
    </xdr:to>
    <xdr:cxnSp macro="">
      <xdr:nvCxnSpPr>
        <xdr:cNvPr id="5" name="Conector reto 4"/>
        <xdr:cNvCxnSpPr/>
      </xdr:nvCxnSpPr>
      <xdr:spPr>
        <a:xfrm>
          <a:off x="5307724" y="2673569"/>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19050</xdr:rowOff>
        </xdr:from>
        <xdr:to>
          <xdr:col>6</xdr:col>
          <xdr:colOff>0</xdr:colOff>
          <xdr:row>4</xdr:row>
          <xdr:rowOff>9525</xdr:rowOff>
        </xdr:to>
        <xdr:sp macro="" textlink="">
          <xdr:nvSpPr>
            <xdr:cNvPr id="28675" name="Option Button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19050</xdr:rowOff>
        </xdr:from>
        <xdr:to>
          <xdr:col>6</xdr:col>
          <xdr:colOff>0</xdr:colOff>
          <xdr:row>5</xdr:row>
          <xdr:rowOff>9525</xdr:rowOff>
        </xdr:to>
        <xdr:sp macro="" textlink="">
          <xdr:nvSpPr>
            <xdr:cNvPr id="28676" name="Option Button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0</xdr:colOff>
          <xdr:row>5</xdr:row>
          <xdr:rowOff>9525</xdr:rowOff>
        </xdr:to>
        <xdr:sp macro="" textlink="">
          <xdr:nvSpPr>
            <xdr:cNvPr id="28677" name="Group Box 5" hidden="1">
              <a:extLst>
                <a:ext uri="{63B3BB69-23CF-44E3-9099-C40C66FF867C}">
                  <a14:compatExt spid="_x0000_s2867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Centro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19050</xdr:rowOff>
        </xdr:from>
        <xdr:to>
          <xdr:col>5</xdr:col>
          <xdr:colOff>533400</xdr:colOff>
          <xdr:row>7</xdr:row>
          <xdr:rowOff>180975</xdr:rowOff>
        </xdr:to>
        <xdr:sp macro="" textlink="">
          <xdr:nvSpPr>
            <xdr:cNvPr id="28678" name="Option Button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8</xdr:row>
          <xdr:rowOff>19050</xdr:rowOff>
        </xdr:from>
        <xdr:to>
          <xdr:col>5</xdr:col>
          <xdr:colOff>533400</xdr:colOff>
          <xdr:row>8</xdr:row>
          <xdr:rowOff>180975</xdr:rowOff>
        </xdr:to>
        <xdr:sp macro="" textlink="">
          <xdr:nvSpPr>
            <xdr:cNvPr id="28679" name="Option Button 7" hidden="1">
              <a:extLst>
                <a:ext uri="{63B3BB69-23CF-44E3-9099-C40C66FF867C}">
                  <a14:compatExt spid="_x0000_s286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xdr:rowOff>
        </xdr:from>
        <xdr:to>
          <xdr:col>5</xdr:col>
          <xdr:colOff>533400</xdr:colOff>
          <xdr:row>10</xdr:row>
          <xdr:rowOff>19050</xdr:rowOff>
        </xdr:to>
        <xdr:sp macro="" textlink="">
          <xdr:nvSpPr>
            <xdr:cNvPr id="28680" name="Option Button 8" hidden="1">
              <a:extLst>
                <a:ext uri="{63B3BB69-23CF-44E3-9099-C40C66FF867C}">
                  <a14:compatExt spid="_x0000_s286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xdr:row>
          <xdr:rowOff>9525</xdr:rowOff>
        </xdr:from>
        <xdr:to>
          <xdr:col>6</xdr:col>
          <xdr:colOff>0</xdr:colOff>
          <xdr:row>11</xdr:row>
          <xdr:rowOff>0</xdr:rowOff>
        </xdr:to>
        <xdr:sp macro="" textlink="">
          <xdr:nvSpPr>
            <xdr:cNvPr id="28682" name="Group Box 10" hidden="1">
              <a:extLst>
                <a:ext uri="{63B3BB69-23CF-44E3-9099-C40C66FF867C}">
                  <a14:compatExt spid="_x0000_s2868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NGr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28575</xdr:rowOff>
        </xdr:from>
        <xdr:to>
          <xdr:col>6</xdr:col>
          <xdr:colOff>9525</xdr:colOff>
          <xdr:row>13</xdr:row>
          <xdr:rowOff>161925</xdr:rowOff>
        </xdr:to>
        <xdr:sp macro="" textlink="">
          <xdr:nvSpPr>
            <xdr:cNvPr id="28683" name="Button 11" hidden="1">
              <a:extLst>
                <a:ext uri="{63B3BB69-23CF-44E3-9099-C40C66FF867C}">
                  <a14:compatExt spid="_x0000_s286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5</xdr:row>
          <xdr:rowOff>38100</xdr:rowOff>
        </xdr:from>
        <xdr:to>
          <xdr:col>13</xdr:col>
          <xdr:colOff>714375</xdr:colOff>
          <xdr:row>6</xdr:row>
          <xdr:rowOff>180975</xdr:rowOff>
        </xdr:to>
        <xdr:sp macro="" textlink="">
          <xdr:nvSpPr>
            <xdr:cNvPr id="28684" name="Button 12" hidden="1">
              <a:extLst>
                <a:ext uri="{63B3BB69-23CF-44E3-9099-C40C66FF867C}">
                  <a14:compatExt spid="_x0000_s286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13</xdr:row>
          <xdr:rowOff>0</xdr:rowOff>
        </xdr:from>
        <xdr:to>
          <xdr:col>13</xdr:col>
          <xdr:colOff>714375</xdr:colOff>
          <xdr:row>14</xdr:row>
          <xdr:rowOff>171450</xdr:rowOff>
        </xdr:to>
        <xdr:sp macro="" textlink="">
          <xdr:nvSpPr>
            <xdr:cNvPr id="28686" name="Button 14" hidden="1">
              <a:extLst>
                <a:ext uri="{63B3BB69-23CF-44E3-9099-C40C66FF867C}">
                  <a14:compatExt spid="_x0000_s286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1</xdr:row>
          <xdr:rowOff>19050</xdr:rowOff>
        </xdr:from>
        <xdr:to>
          <xdr:col>1</xdr:col>
          <xdr:colOff>457200</xdr:colOff>
          <xdr:row>1</xdr:row>
          <xdr:rowOff>333375</xdr:rowOff>
        </xdr:to>
        <xdr:sp macro="" textlink="">
          <xdr:nvSpPr>
            <xdr:cNvPr id="28687" name="Button 15" hidden="1">
              <a:extLst>
                <a:ext uri="{63B3BB69-23CF-44E3-9099-C40C66FF867C}">
                  <a14:compatExt spid="_x0000_s286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Delet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190500</xdr:rowOff>
        </xdr:from>
        <xdr:to>
          <xdr:col>5</xdr:col>
          <xdr:colOff>533400</xdr:colOff>
          <xdr:row>11</xdr:row>
          <xdr:rowOff>0</xdr:rowOff>
        </xdr:to>
        <xdr:sp macro="" textlink="">
          <xdr:nvSpPr>
            <xdr:cNvPr id="28688" name="Option Button 16" hidden="1">
              <a:extLst>
                <a:ext uri="{63B3BB69-23CF-44E3-9099-C40C66FF867C}">
                  <a14:compatExt spid="_x0000_s286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2</xdr:row>
          <xdr:rowOff>9525</xdr:rowOff>
        </xdr:from>
        <xdr:to>
          <xdr:col>94</xdr:col>
          <xdr:colOff>752475</xdr:colOff>
          <xdr:row>8</xdr:row>
          <xdr:rowOff>0</xdr:rowOff>
        </xdr:to>
        <xdr:sp macro="" textlink="">
          <xdr:nvSpPr>
            <xdr:cNvPr id="28693" name="Group Box 21" hidden="1">
              <a:extLst>
                <a:ext uri="{63B3BB69-23CF-44E3-9099-C40C66FF867C}">
                  <a14:compatExt spid="_x0000_s2869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Ver.Produ.</a:t>
              </a:r>
            </a:p>
          </xdr:txBody>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7</xdr:row>
          <xdr:rowOff>9525</xdr:rowOff>
        </xdr:from>
        <xdr:to>
          <xdr:col>71</xdr:col>
          <xdr:colOff>0</xdr:colOff>
          <xdr:row>7</xdr:row>
          <xdr:rowOff>180975</xdr:rowOff>
        </xdr:to>
        <xdr:sp macro="" textlink="">
          <xdr:nvSpPr>
            <xdr:cNvPr id="28697" name="Button 25" hidden="1">
              <a:extLst>
                <a:ext uri="{63B3BB69-23CF-44E3-9099-C40C66FF867C}">
                  <a14:compatExt spid="_x0000_s28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10</xdr:row>
          <xdr:rowOff>19050</xdr:rowOff>
        </xdr:from>
        <xdr:to>
          <xdr:col>94</xdr:col>
          <xdr:colOff>762000</xdr:colOff>
          <xdr:row>11</xdr:row>
          <xdr:rowOff>0</xdr:rowOff>
        </xdr:to>
        <xdr:sp macro="" textlink="">
          <xdr:nvSpPr>
            <xdr:cNvPr id="28698" name="Drop Down 26" hidden="1">
              <a:extLst>
                <a:ext uri="{63B3BB69-23CF-44E3-9099-C40C66FF867C}">
                  <a14:compatExt spid="_x0000_s28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0</xdr:colOff>
          <xdr:row>11</xdr:row>
          <xdr:rowOff>9525</xdr:rowOff>
        </xdr:from>
        <xdr:to>
          <xdr:col>71</xdr:col>
          <xdr:colOff>0</xdr:colOff>
          <xdr:row>11</xdr:row>
          <xdr:rowOff>180975</xdr:rowOff>
        </xdr:to>
        <xdr:sp macro="" textlink="">
          <xdr:nvSpPr>
            <xdr:cNvPr id="28701" name="Button 29" hidden="1">
              <a:extLst>
                <a:ext uri="{63B3BB69-23CF-44E3-9099-C40C66FF867C}">
                  <a14:compatExt spid="_x0000_s2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9</xdr:row>
          <xdr:rowOff>0</xdr:rowOff>
        </xdr:from>
        <xdr:to>
          <xdr:col>94</xdr:col>
          <xdr:colOff>771525</xdr:colOff>
          <xdr:row>11</xdr:row>
          <xdr:rowOff>180975</xdr:rowOff>
        </xdr:to>
        <xdr:sp macro="" textlink="">
          <xdr:nvSpPr>
            <xdr:cNvPr id="28702" name="Group Box 30" hidden="1">
              <a:extLst>
                <a:ext uri="{63B3BB69-23CF-44E3-9099-C40C66FF867C}">
                  <a14:compatExt spid="_x0000_s2870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Máquina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18</xdr:row>
          <xdr:rowOff>38100</xdr:rowOff>
        </xdr:from>
        <xdr:to>
          <xdr:col>1</xdr:col>
          <xdr:colOff>447675</xdr:colOff>
          <xdr:row>19</xdr:row>
          <xdr:rowOff>161925</xdr:rowOff>
        </xdr:to>
        <xdr:sp macro="" textlink="">
          <xdr:nvSpPr>
            <xdr:cNvPr id="28704" name="Button 32" hidden="1">
              <a:extLst>
                <a:ext uri="{63B3BB69-23CF-44E3-9099-C40C66FF867C}">
                  <a14:compatExt spid="_x0000_s287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Scroll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9525</xdr:rowOff>
        </xdr:from>
        <xdr:to>
          <xdr:col>10</xdr:col>
          <xdr:colOff>819150</xdr:colOff>
          <xdr:row>2</xdr:row>
          <xdr:rowOff>0</xdr:rowOff>
        </xdr:to>
        <xdr:sp macro="" textlink="">
          <xdr:nvSpPr>
            <xdr:cNvPr id="28707" name="CommandButton1" hidden="1">
              <a:extLst>
                <a:ext uri="{63B3BB69-23CF-44E3-9099-C40C66FF867C}">
                  <a14:compatExt spid="_x0000_s28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xdr:row>
          <xdr:rowOff>9525</xdr:rowOff>
        </xdr:from>
        <xdr:to>
          <xdr:col>19</xdr:col>
          <xdr:colOff>0</xdr:colOff>
          <xdr:row>2</xdr:row>
          <xdr:rowOff>0</xdr:rowOff>
        </xdr:to>
        <xdr:sp macro="" textlink="">
          <xdr:nvSpPr>
            <xdr:cNvPr id="28708" name="CommandButton2" hidden="1">
              <a:extLst>
                <a:ext uri="{63B3BB69-23CF-44E3-9099-C40C66FF867C}">
                  <a14:compatExt spid="_x0000_s28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457200</xdr:colOff>
          <xdr:row>21</xdr:row>
          <xdr:rowOff>171450</xdr:rowOff>
        </xdr:to>
        <xdr:sp macro="" textlink="">
          <xdr:nvSpPr>
            <xdr:cNvPr id="28710" name="ToggleButton1" hidden="1">
              <a:extLst>
                <a:ext uri="{63B3BB69-23CF-44E3-9099-C40C66FF867C}">
                  <a14:compatExt spid="_x0000_s2871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21</xdr:row>
          <xdr:rowOff>9525</xdr:rowOff>
        </xdr:from>
        <xdr:to>
          <xdr:col>9</xdr:col>
          <xdr:colOff>123825</xdr:colOff>
          <xdr:row>22</xdr:row>
          <xdr:rowOff>104775</xdr:rowOff>
        </xdr:to>
        <xdr:sp macro="" textlink="">
          <xdr:nvSpPr>
            <xdr:cNvPr id="28728" name="CommandButton3" hidden="1">
              <a:extLst>
                <a:ext uri="{63B3BB69-23CF-44E3-9099-C40C66FF867C}">
                  <a14:compatExt spid="_x0000_s287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19</xdr:col>
          <xdr:colOff>104775</xdr:colOff>
          <xdr:row>24</xdr:row>
          <xdr:rowOff>180975</xdr:rowOff>
        </xdr:to>
        <xdr:sp macro="" textlink="">
          <xdr:nvSpPr>
            <xdr:cNvPr id="28734" name="Group Box 62" hidden="1">
              <a:extLst>
                <a:ext uri="{63B3BB69-23CF-44E3-9099-C40C66FF867C}">
                  <a14:compatExt spid="_x0000_s2873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User Programs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23</xdr:row>
          <xdr:rowOff>0</xdr:rowOff>
        </xdr:from>
        <xdr:to>
          <xdr:col>9</xdr:col>
          <xdr:colOff>561975</xdr:colOff>
          <xdr:row>24</xdr:row>
          <xdr:rowOff>95250</xdr:rowOff>
        </xdr:to>
        <xdr:sp macro="" textlink="">
          <xdr:nvSpPr>
            <xdr:cNvPr id="28735" name="CommandButton4" hidden="1">
              <a:extLst>
                <a:ext uri="{63B3BB69-23CF-44E3-9099-C40C66FF867C}">
                  <a14:compatExt spid="_x0000_s28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352425</xdr:colOff>
          <xdr:row>22</xdr:row>
          <xdr:rowOff>47625</xdr:rowOff>
        </xdr:from>
        <xdr:to>
          <xdr:col>1</xdr:col>
          <xdr:colOff>457200</xdr:colOff>
          <xdr:row>23</xdr:row>
          <xdr:rowOff>152400</xdr:rowOff>
        </xdr:to>
        <xdr:sp macro="" textlink="">
          <xdr:nvSpPr>
            <xdr:cNvPr id="28740" name="Spinner 68" hidden="1">
              <a:extLst>
                <a:ext uri="{63B3BB69-23CF-44E3-9099-C40C66FF867C}">
                  <a14:compatExt spid="_x0000_s287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22</xdr:row>
          <xdr:rowOff>38100</xdr:rowOff>
        </xdr:from>
        <xdr:to>
          <xdr:col>1</xdr:col>
          <xdr:colOff>352425</xdr:colOff>
          <xdr:row>23</xdr:row>
          <xdr:rowOff>161925</xdr:rowOff>
        </xdr:to>
        <xdr:sp macro="" textlink="">
          <xdr:nvSpPr>
            <xdr:cNvPr id="28744" name="Button 72" hidden="1">
              <a:extLst>
                <a:ext uri="{63B3BB69-23CF-44E3-9099-C40C66FF867C}">
                  <a14:compatExt spid="_x0000_s287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Run CS40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0</xdr:row>
          <xdr:rowOff>38100</xdr:rowOff>
        </xdr:from>
        <xdr:to>
          <xdr:col>12</xdr:col>
          <xdr:colOff>0</xdr:colOff>
          <xdr:row>18</xdr:row>
          <xdr:rowOff>180975</xdr:rowOff>
        </xdr:to>
        <xdr:sp macro="" textlink="">
          <xdr:nvSpPr>
            <xdr:cNvPr id="28745" name="Group Box 73" hidden="1">
              <a:extLst>
                <a:ext uri="{63B3BB69-23CF-44E3-9099-C40C66FF867C}">
                  <a14:compatExt spid="_x0000_s2874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CA02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0</xdr:row>
          <xdr:rowOff>38100</xdr:rowOff>
        </xdr:from>
        <xdr:to>
          <xdr:col>19</xdr:col>
          <xdr:colOff>104775</xdr:colOff>
          <xdr:row>18</xdr:row>
          <xdr:rowOff>180975</xdr:rowOff>
        </xdr:to>
        <xdr:sp macro="" textlink="">
          <xdr:nvSpPr>
            <xdr:cNvPr id="28747" name="Group Box 75" hidden="1">
              <a:extLst>
                <a:ext uri="{63B3BB69-23CF-44E3-9099-C40C66FF867C}">
                  <a14:compatExt spid="_x0000_s2874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MM02</a:t>
              </a:r>
            </a:p>
          </xdr:txBody>
        </xdr:sp>
        <xdr:clientData/>
      </xdr:twoCellAnchor>
    </mc:Choice>
    <mc:Fallback/>
  </mc:AlternateContent>
  <xdr:twoCellAnchor>
    <xdr:from>
      <xdr:col>9</xdr:col>
      <xdr:colOff>656896</xdr:colOff>
      <xdr:row>20</xdr:row>
      <xdr:rowOff>65690</xdr:rowOff>
    </xdr:from>
    <xdr:to>
      <xdr:col>9</xdr:col>
      <xdr:colOff>656896</xdr:colOff>
      <xdr:row>24</xdr:row>
      <xdr:rowOff>137948</xdr:rowOff>
    </xdr:to>
    <xdr:cxnSp macro="">
      <xdr:nvCxnSpPr>
        <xdr:cNvPr id="3" name="Conector reto 2"/>
        <xdr:cNvCxnSpPr/>
      </xdr:nvCxnSpPr>
      <xdr:spPr>
        <a:xfrm flipV="1">
          <a:off x="3389586"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771525</xdr:colOff>
          <xdr:row>21</xdr:row>
          <xdr:rowOff>9525</xdr:rowOff>
        </xdr:from>
        <xdr:to>
          <xdr:col>10</xdr:col>
          <xdr:colOff>819150</xdr:colOff>
          <xdr:row>22</xdr:row>
          <xdr:rowOff>104775</xdr:rowOff>
        </xdr:to>
        <xdr:sp macro="" textlink="">
          <xdr:nvSpPr>
            <xdr:cNvPr id="28749" name="CommandButton5" hidden="1">
              <a:extLst>
                <a:ext uri="{63B3BB69-23CF-44E3-9099-C40C66FF867C}">
                  <a14:compatExt spid="_x0000_s287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13</xdr:row>
          <xdr:rowOff>9525</xdr:rowOff>
        </xdr:from>
        <xdr:to>
          <xdr:col>94</xdr:col>
          <xdr:colOff>762000</xdr:colOff>
          <xdr:row>14</xdr:row>
          <xdr:rowOff>0</xdr:rowOff>
        </xdr:to>
        <xdr:sp macro="" textlink="">
          <xdr:nvSpPr>
            <xdr:cNvPr id="28751" name="Drop Down 79" hidden="1">
              <a:extLst>
                <a:ext uri="{63B3BB69-23CF-44E3-9099-C40C66FF867C}">
                  <a14:compatExt spid="_x0000_s287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2</xdr:row>
          <xdr:rowOff>180975</xdr:rowOff>
        </xdr:from>
        <xdr:to>
          <xdr:col>94</xdr:col>
          <xdr:colOff>733425</xdr:colOff>
          <xdr:row>3</xdr:row>
          <xdr:rowOff>180975</xdr:rowOff>
        </xdr:to>
        <xdr:sp macro="" textlink="">
          <xdr:nvSpPr>
            <xdr:cNvPr id="28756" name="Option Button 84" hidden="1">
              <a:extLst>
                <a:ext uri="{63B3BB69-23CF-44E3-9099-C40C66FF867C}">
                  <a14:compatExt spid="_x0000_s28756"/>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4</xdr:row>
          <xdr:rowOff>9525</xdr:rowOff>
        </xdr:from>
        <xdr:to>
          <xdr:col>94</xdr:col>
          <xdr:colOff>733425</xdr:colOff>
          <xdr:row>5</xdr:row>
          <xdr:rowOff>9525</xdr:rowOff>
        </xdr:to>
        <xdr:sp macro="" textlink="">
          <xdr:nvSpPr>
            <xdr:cNvPr id="28757" name="Option Button 85" hidden="1">
              <a:extLst>
                <a:ext uri="{63B3BB69-23CF-44E3-9099-C40C66FF867C}">
                  <a14:compatExt spid="_x0000_s28757"/>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5</xdr:row>
          <xdr:rowOff>28575</xdr:rowOff>
        </xdr:from>
        <xdr:to>
          <xdr:col>94</xdr:col>
          <xdr:colOff>733425</xdr:colOff>
          <xdr:row>6</xdr:row>
          <xdr:rowOff>9525</xdr:rowOff>
        </xdr:to>
        <xdr:sp macro="" textlink="">
          <xdr:nvSpPr>
            <xdr:cNvPr id="28758" name="Option Button 86" hidden="1">
              <a:extLst>
                <a:ext uri="{63B3BB69-23CF-44E3-9099-C40C66FF867C}">
                  <a14:compatExt spid="_x0000_s28758"/>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6</xdr:row>
          <xdr:rowOff>28575</xdr:rowOff>
        </xdr:from>
        <xdr:to>
          <xdr:col>94</xdr:col>
          <xdr:colOff>733425</xdr:colOff>
          <xdr:row>7</xdr:row>
          <xdr:rowOff>0</xdr:rowOff>
        </xdr:to>
        <xdr:sp macro="" textlink="">
          <xdr:nvSpPr>
            <xdr:cNvPr id="28759" name="Option Button 87" hidden="1">
              <a:extLst>
                <a:ext uri="{63B3BB69-23CF-44E3-9099-C40C66FF867C}">
                  <a14:compatExt spid="_x0000_s28759"/>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133350</xdr:rowOff>
        </xdr:from>
        <xdr:to>
          <xdr:col>6</xdr:col>
          <xdr:colOff>9525</xdr:colOff>
          <xdr:row>17</xdr:row>
          <xdr:rowOff>190500</xdr:rowOff>
        </xdr:to>
        <xdr:sp macro="" textlink="">
          <xdr:nvSpPr>
            <xdr:cNvPr id="28760" name="Button 88" hidden="1">
              <a:extLst>
                <a:ext uri="{63B3BB69-23CF-44E3-9099-C40C66FF867C}">
                  <a14:compatExt spid="_x0000_s287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CA02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66675</xdr:colOff>
          <xdr:row>8</xdr:row>
          <xdr:rowOff>171450</xdr:rowOff>
        </xdr:from>
        <xdr:to>
          <xdr:col>51</xdr:col>
          <xdr:colOff>485775</xdr:colOff>
          <xdr:row>10</xdr:row>
          <xdr:rowOff>180975</xdr:rowOff>
        </xdr:to>
        <xdr:sp macro="" textlink="">
          <xdr:nvSpPr>
            <xdr:cNvPr id="28761" name="Spinner 89" hidden="1">
              <a:extLst>
                <a:ext uri="{63B3BB69-23CF-44E3-9099-C40C66FF867C}">
                  <a14:compatExt spid="_x0000_s287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38100</xdr:colOff>
          <xdr:row>11</xdr:row>
          <xdr:rowOff>28575</xdr:rowOff>
        </xdr:from>
        <xdr:to>
          <xdr:col>51</xdr:col>
          <xdr:colOff>542925</xdr:colOff>
          <xdr:row>13</xdr:row>
          <xdr:rowOff>142875</xdr:rowOff>
        </xdr:to>
        <xdr:sp macro="" textlink="">
          <xdr:nvSpPr>
            <xdr:cNvPr id="28764" name="Button 92" hidden="1">
              <a:extLst>
                <a:ext uri="{63B3BB69-23CF-44E3-9099-C40C66FF867C}">
                  <a14:compatExt spid="_x0000_s287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900" b="0" i="0" u="none" strike="noStrike" baseline="0">
                  <a:solidFill>
                    <a:srgbClr val="000000"/>
                  </a:solidFill>
                  <a:latin typeface="Calibri"/>
                  <a:cs typeface="Calibri"/>
                </a:rPr>
                <a:t>Copy Selected Line</a:t>
              </a:r>
            </a:p>
          </xdr:txBody>
        </xdr:sp>
        <xdr:clientData fPrintsWithSheet="0"/>
      </xdr:twoCellAnchor>
    </mc:Choice>
    <mc:Fallback/>
  </mc:AlternateContent>
  <xdr:twoCellAnchor>
    <xdr:from>
      <xdr:col>69</xdr:col>
      <xdr:colOff>45982</xdr:colOff>
      <xdr:row>2</xdr:row>
      <xdr:rowOff>13138</xdr:rowOff>
    </xdr:from>
    <xdr:to>
      <xdr:col>69</xdr:col>
      <xdr:colOff>170793</xdr:colOff>
      <xdr:row>17</xdr:row>
      <xdr:rowOff>183931</xdr:rowOff>
    </xdr:to>
    <xdr:sp macro="" textlink="">
      <xdr:nvSpPr>
        <xdr:cNvPr id="2" name="Retângulo 1"/>
        <xdr:cNvSpPr/>
      </xdr:nvSpPr>
      <xdr:spPr>
        <a:xfrm>
          <a:off x="9439603" y="407276"/>
          <a:ext cx="124811" cy="3028293"/>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57</xdr:col>
          <xdr:colOff>209550</xdr:colOff>
          <xdr:row>13</xdr:row>
          <xdr:rowOff>9525</xdr:rowOff>
        </xdr:from>
        <xdr:to>
          <xdr:col>57</xdr:col>
          <xdr:colOff>952500</xdr:colOff>
          <xdr:row>14</xdr:row>
          <xdr:rowOff>28575</xdr:rowOff>
        </xdr:to>
        <xdr:sp macro="" textlink="">
          <xdr:nvSpPr>
            <xdr:cNvPr id="28765" name="ComboBox1" hidden="1">
              <a:extLst>
                <a:ext uri="{63B3BB69-23CF-44E3-9099-C40C66FF867C}">
                  <a14:compatExt spid="_x0000_s287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714375</xdr:colOff>
          <xdr:row>14</xdr:row>
          <xdr:rowOff>95250</xdr:rowOff>
        </xdr:from>
        <xdr:to>
          <xdr:col>57</xdr:col>
          <xdr:colOff>1066800</xdr:colOff>
          <xdr:row>17</xdr:row>
          <xdr:rowOff>133350</xdr:rowOff>
        </xdr:to>
        <xdr:sp macro="" textlink="">
          <xdr:nvSpPr>
            <xdr:cNvPr id="28766" name="Spinner 94" hidden="1">
              <a:extLst>
                <a:ext uri="{63B3BB69-23CF-44E3-9099-C40C66FF867C}">
                  <a14:compatExt spid="_x0000_s287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66675</xdr:colOff>
          <xdr:row>14</xdr:row>
          <xdr:rowOff>95250</xdr:rowOff>
        </xdr:from>
        <xdr:to>
          <xdr:col>57</xdr:col>
          <xdr:colOff>704850</xdr:colOff>
          <xdr:row>17</xdr:row>
          <xdr:rowOff>133350</xdr:rowOff>
        </xdr:to>
        <xdr:sp macro="" textlink="">
          <xdr:nvSpPr>
            <xdr:cNvPr id="28767" name="Button 95" hidden="1">
              <a:extLst>
                <a:ext uri="{63B3BB69-23CF-44E3-9099-C40C66FF867C}">
                  <a14:compatExt spid="_x0000_s287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 Selected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219075</xdr:colOff>
          <xdr:row>14</xdr:row>
          <xdr:rowOff>161925</xdr:rowOff>
        </xdr:from>
        <xdr:to>
          <xdr:col>70</xdr:col>
          <xdr:colOff>504825</xdr:colOff>
          <xdr:row>16</xdr:row>
          <xdr:rowOff>180975</xdr:rowOff>
        </xdr:to>
        <xdr:sp macro="" textlink="">
          <xdr:nvSpPr>
            <xdr:cNvPr id="28768" name="Spinner 96" hidden="1">
              <a:extLst>
                <a:ext uri="{63B3BB69-23CF-44E3-9099-C40C66FF867C}">
                  <a14:compatExt spid="_x0000_s287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16</xdr:row>
          <xdr:rowOff>180975</xdr:rowOff>
        </xdr:from>
        <xdr:to>
          <xdr:col>70</xdr:col>
          <xdr:colOff>762000</xdr:colOff>
          <xdr:row>18</xdr:row>
          <xdr:rowOff>9525</xdr:rowOff>
        </xdr:to>
        <xdr:sp macro="" textlink="">
          <xdr:nvSpPr>
            <xdr:cNvPr id="28769" name="Button 97" hidden="1">
              <a:extLst>
                <a:ext uri="{63B3BB69-23CF-44E3-9099-C40C66FF867C}">
                  <a14:compatExt spid="_x0000_s287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Line</a:t>
              </a:r>
            </a:p>
          </xdr:txBody>
        </xdr:sp>
        <xdr:clientData fPrintsWithSheet="0"/>
      </xdr:twoCellAnchor>
    </mc:Choice>
    <mc:Fallback/>
  </mc:AlternateContent>
  <xdr:twoCellAnchor>
    <xdr:from>
      <xdr:col>93</xdr:col>
      <xdr:colOff>78828</xdr:colOff>
      <xdr:row>2</xdr:row>
      <xdr:rowOff>6569</xdr:rowOff>
    </xdr:from>
    <xdr:to>
      <xdr:col>94</xdr:col>
      <xdr:colOff>788277</xdr:colOff>
      <xdr:row>18</xdr:row>
      <xdr:rowOff>19707</xdr:rowOff>
    </xdr:to>
    <xdr:sp macro="" textlink="">
      <xdr:nvSpPr>
        <xdr:cNvPr id="48" name="Retângulo 47"/>
        <xdr:cNvSpPr/>
      </xdr:nvSpPr>
      <xdr:spPr>
        <a:xfrm>
          <a:off x="17407759" y="400707"/>
          <a:ext cx="899949" cy="3061138"/>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13</xdr:col>
          <xdr:colOff>95250</xdr:colOff>
          <xdr:row>15</xdr:row>
          <xdr:rowOff>133350</xdr:rowOff>
        </xdr:from>
        <xdr:to>
          <xdr:col>13</xdr:col>
          <xdr:colOff>704850</xdr:colOff>
          <xdr:row>18</xdr:row>
          <xdr:rowOff>0</xdr:rowOff>
        </xdr:to>
        <xdr:sp macro="" textlink="">
          <xdr:nvSpPr>
            <xdr:cNvPr id="28770" name="Button 98" hidden="1">
              <a:extLst>
                <a:ext uri="{63B3BB69-23CF-44E3-9099-C40C66FF867C}">
                  <a14:compatExt spid="_x0000_s287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MM02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47625</xdr:colOff>
          <xdr:row>9</xdr:row>
          <xdr:rowOff>133350</xdr:rowOff>
        </xdr:from>
        <xdr:to>
          <xdr:col>93</xdr:col>
          <xdr:colOff>66675</xdr:colOff>
          <xdr:row>10</xdr:row>
          <xdr:rowOff>161925</xdr:rowOff>
        </xdr:to>
        <xdr:sp macro="" textlink="">
          <xdr:nvSpPr>
            <xdr:cNvPr id="28771" name="Button 99" hidden="1">
              <a:extLst>
                <a:ext uri="{63B3BB69-23CF-44E3-9099-C40C66FF867C}">
                  <a14:compatExt spid="_x0000_s287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xdr:twoCellAnchor>
    <xdr:from>
      <xdr:col>13</xdr:col>
      <xdr:colOff>262758</xdr:colOff>
      <xdr:row>20</xdr:row>
      <xdr:rowOff>65690</xdr:rowOff>
    </xdr:from>
    <xdr:to>
      <xdr:col>13</xdr:col>
      <xdr:colOff>262758</xdr:colOff>
      <xdr:row>24</xdr:row>
      <xdr:rowOff>137948</xdr:rowOff>
    </xdr:to>
    <xdr:cxnSp macro="">
      <xdr:nvCxnSpPr>
        <xdr:cNvPr id="52" name="Conector reto 51"/>
        <xdr:cNvCxnSpPr/>
      </xdr:nvCxnSpPr>
      <xdr:spPr>
        <a:xfrm flipV="1">
          <a:off x="5097517"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91</xdr:col>
          <xdr:colOff>57150</xdr:colOff>
          <xdr:row>13</xdr:row>
          <xdr:rowOff>57150</xdr:rowOff>
        </xdr:from>
        <xdr:to>
          <xdr:col>93</xdr:col>
          <xdr:colOff>76200</xdr:colOff>
          <xdr:row>14</xdr:row>
          <xdr:rowOff>95250</xdr:rowOff>
        </xdr:to>
        <xdr:sp macro="" textlink="">
          <xdr:nvSpPr>
            <xdr:cNvPr id="28776" name="Button 104" hidden="1">
              <a:extLst>
                <a:ext uri="{63B3BB69-23CF-44E3-9099-C40C66FF867C}">
                  <a14:compatExt spid="_x0000_s287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Verificar VP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66675</xdr:colOff>
          <xdr:row>12</xdr:row>
          <xdr:rowOff>0</xdr:rowOff>
        </xdr:from>
        <xdr:to>
          <xdr:col>92</xdr:col>
          <xdr:colOff>238125</xdr:colOff>
          <xdr:row>13</xdr:row>
          <xdr:rowOff>47625</xdr:rowOff>
        </xdr:to>
        <xdr:sp macro="" textlink="">
          <xdr:nvSpPr>
            <xdr:cNvPr id="28777" name="TextBox1" hidden="1">
              <a:extLst>
                <a:ext uri="{63B3BB69-23CF-44E3-9099-C40C66FF867C}">
                  <a14:compatExt spid="_x0000_s28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92</xdr:col>
          <xdr:colOff>247650</xdr:colOff>
          <xdr:row>11</xdr:row>
          <xdr:rowOff>180975</xdr:rowOff>
        </xdr:from>
        <xdr:to>
          <xdr:col>93</xdr:col>
          <xdr:colOff>76200</xdr:colOff>
          <xdr:row>13</xdr:row>
          <xdr:rowOff>57150</xdr:rowOff>
        </xdr:to>
        <xdr:sp macro="" textlink="">
          <xdr:nvSpPr>
            <xdr:cNvPr id="28778" name="SpinButton1" hidden="1">
              <a:extLst>
                <a:ext uri="{63B3BB69-23CF-44E3-9099-C40C66FF867C}">
                  <a14:compatExt spid="_x0000_s287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24</xdr:row>
          <xdr:rowOff>9525</xdr:rowOff>
        </xdr:from>
        <xdr:to>
          <xdr:col>1</xdr:col>
          <xdr:colOff>457200</xdr:colOff>
          <xdr:row>25</xdr:row>
          <xdr:rowOff>161925</xdr:rowOff>
        </xdr:to>
        <xdr:sp macro="" textlink="">
          <xdr:nvSpPr>
            <xdr:cNvPr id="28779" name="Button 107" hidden="1">
              <a:extLst>
                <a:ext uri="{63B3BB69-23CF-44E3-9099-C40C66FF867C}">
                  <a14:compatExt spid="_x0000_s287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Quick LPK1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771525</xdr:colOff>
          <xdr:row>22</xdr:row>
          <xdr:rowOff>180975</xdr:rowOff>
        </xdr:from>
        <xdr:to>
          <xdr:col>13</xdr:col>
          <xdr:colOff>133350</xdr:colOff>
          <xdr:row>24</xdr:row>
          <xdr:rowOff>76200</xdr:rowOff>
        </xdr:to>
        <xdr:sp macro="" textlink="">
          <xdr:nvSpPr>
            <xdr:cNvPr id="28780" name="Button 108" hidden="1">
              <a:extLst>
                <a:ext uri="{63B3BB69-23CF-44E3-9099-C40C66FF867C}">
                  <a14:compatExt spid="_x0000_s287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Calculo de Velocidades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21</xdr:row>
          <xdr:rowOff>9525</xdr:rowOff>
        </xdr:from>
        <xdr:to>
          <xdr:col>16</xdr:col>
          <xdr:colOff>733425</xdr:colOff>
          <xdr:row>22</xdr:row>
          <xdr:rowOff>95250</xdr:rowOff>
        </xdr:to>
        <xdr:sp macro="" textlink="">
          <xdr:nvSpPr>
            <xdr:cNvPr id="28781" name="Button 109" hidden="1">
              <a:extLst>
                <a:ext uri="{63B3BB69-23CF-44E3-9099-C40C66FF867C}">
                  <a14:compatExt spid="_x0000_s287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Tempos de Operação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22</xdr:row>
          <xdr:rowOff>190500</xdr:rowOff>
        </xdr:from>
        <xdr:to>
          <xdr:col>16</xdr:col>
          <xdr:colOff>733425</xdr:colOff>
          <xdr:row>24</xdr:row>
          <xdr:rowOff>85725</xdr:rowOff>
        </xdr:to>
        <xdr:sp macro="" textlink="">
          <xdr:nvSpPr>
            <xdr:cNvPr id="28782" name="Button 110" hidden="1">
              <a:extLst>
                <a:ext uri="{63B3BB69-23CF-44E3-9099-C40C66FF867C}">
                  <a14:compatExt spid="_x0000_s287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Itens PURLINS</a:t>
              </a:r>
            </a:p>
          </xdr:txBody>
        </xdr:sp>
        <xdr:clientData fPrintsWithSheet="0"/>
      </xdr:twoCellAnchor>
    </mc:Choice>
    <mc:Fallback/>
  </mc:AlternateContent>
  <xdr:twoCellAnchor>
    <xdr:from>
      <xdr:col>16</xdr:col>
      <xdr:colOff>873672</xdr:colOff>
      <xdr:row>20</xdr:row>
      <xdr:rowOff>65690</xdr:rowOff>
    </xdr:from>
    <xdr:to>
      <xdr:col>16</xdr:col>
      <xdr:colOff>873672</xdr:colOff>
      <xdr:row>24</xdr:row>
      <xdr:rowOff>137948</xdr:rowOff>
    </xdr:to>
    <xdr:cxnSp macro="">
      <xdr:nvCxnSpPr>
        <xdr:cNvPr id="59" name="Conector reto 58"/>
        <xdr:cNvCxnSpPr/>
      </xdr:nvCxnSpPr>
      <xdr:spPr>
        <a:xfrm flipV="1">
          <a:off x="6766034"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7880</xdr:colOff>
      <xdr:row>105</xdr:row>
      <xdr:rowOff>30678</xdr:rowOff>
    </xdr:from>
    <xdr:to>
      <xdr:col>9</xdr:col>
      <xdr:colOff>87472</xdr:colOff>
      <xdr:row>123</xdr:row>
      <xdr:rowOff>170793</xdr:rowOff>
    </xdr:to>
    <xdr:pic>
      <xdr:nvPicPr>
        <xdr:cNvPr id="63" name="Imagem 62"/>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r="80645"/>
        <a:stretch/>
      </xdr:blipFill>
      <xdr:spPr bwMode="auto">
        <a:xfrm>
          <a:off x="1689535" y="20046316"/>
          <a:ext cx="1130627" cy="3569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32846</xdr:colOff>
      <xdr:row>124</xdr:row>
      <xdr:rowOff>144517</xdr:rowOff>
    </xdr:from>
    <xdr:to>
      <xdr:col>10</xdr:col>
      <xdr:colOff>118243</xdr:colOff>
      <xdr:row>139</xdr:row>
      <xdr:rowOff>0</xdr:rowOff>
    </xdr:to>
    <xdr:pic>
      <xdr:nvPicPr>
        <xdr:cNvPr id="64" name="Imagem 63"/>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20003" t="-296" r="43084" b="27124"/>
        <a:stretch/>
      </xdr:blipFill>
      <xdr:spPr bwMode="auto">
        <a:xfrm>
          <a:off x="1629105" y="23779655"/>
          <a:ext cx="2240017"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78827</xdr:colOff>
      <xdr:row>105</xdr:row>
      <xdr:rowOff>98534</xdr:rowOff>
    </xdr:from>
    <xdr:to>
      <xdr:col>10</xdr:col>
      <xdr:colOff>6569</xdr:colOff>
      <xdr:row>105</xdr:row>
      <xdr:rowOff>98534</xdr:rowOff>
    </xdr:to>
    <xdr:cxnSp macro="">
      <xdr:nvCxnSpPr>
        <xdr:cNvPr id="8" name="Conector de Seta Reta 7"/>
        <xdr:cNvCxnSpPr/>
      </xdr:nvCxnSpPr>
      <xdr:spPr>
        <a:xfrm>
          <a:off x="1885293" y="20114172"/>
          <a:ext cx="1872155"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105103</xdr:colOff>
      <xdr:row>105</xdr:row>
      <xdr:rowOff>164224</xdr:rowOff>
    </xdr:from>
    <xdr:to>
      <xdr:col>10</xdr:col>
      <xdr:colOff>0</xdr:colOff>
      <xdr:row>106</xdr:row>
      <xdr:rowOff>78828</xdr:rowOff>
    </xdr:to>
    <xdr:cxnSp macro="">
      <xdr:nvCxnSpPr>
        <xdr:cNvPr id="12" name="Conector Angulado 11"/>
        <xdr:cNvCxnSpPr/>
      </xdr:nvCxnSpPr>
      <xdr:spPr>
        <a:xfrm>
          <a:off x="2588172" y="20179862"/>
          <a:ext cx="1162707" cy="105104"/>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106</xdr:row>
      <xdr:rowOff>177362</xdr:rowOff>
    </xdr:from>
    <xdr:to>
      <xdr:col>10</xdr:col>
      <xdr:colOff>0</xdr:colOff>
      <xdr:row>107</xdr:row>
      <xdr:rowOff>118241</xdr:rowOff>
    </xdr:to>
    <xdr:cxnSp macro="">
      <xdr:nvCxnSpPr>
        <xdr:cNvPr id="74" name="Conector Angulado 73"/>
        <xdr:cNvCxnSpPr/>
      </xdr:nvCxnSpPr>
      <xdr:spPr>
        <a:xfrm>
          <a:off x="2036379" y="20383500"/>
          <a:ext cx="1714500" cy="131379"/>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197068</xdr:colOff>
      <xdr:row>118</xdr:row>
      <xdr:rowOff>72258</xdr:rowOff>
    </xdr:from>
    <xdr:to>
      <xdr:col>10</xdr:col>
      <xdr:colOff>6569</xdr:colOff>
      <xdr:row>118</xdr:row>
      <xdr:rowOff>72258</xdr:rowOff>
    </xdr:to>
    <xdr:cxnSp macro="">
      <xdr:nvCxnSpPr>
        <xdr:cNvPr id="76" name="Conector de Seta Reta 75"/>
        <xdr:cNvCxnSpPr/>
      </xdr:nvCxnSpPr>
      <xdr:spPr>
        <a:xfrm>
          <a:off x="2003534" y="22564396"/>
          <a:ext cx="1753914"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120</xdr:row>
      <xdr:rowOff>26276</xdr:rowOff>
    </xdr:from>
    <xdr:to>
      <xdr:col>9</xdr:col>
      <xdr:colOff>1011620</xdr:colOff>
      <xdr:row>120</xdr:row>
      <xdr:rowOff>98534</xdr:rowOff>
    </xdr:to>
    <xdr:cxnSp macro="">
      <xdr:nvCxnSpPr>
        <xdr:cNvPr id="79" name="Conector Angulado 78"/>
        <xdr:cNvCxnSpPr/>
      </xdr:nvCxnSpPr>
      <xdr:spPr>
        <a:xfrm>
          <a:off x="2036379" y="22899414"/>
          <a:ext cx="1707931" cy="7225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121</xdr:row>
      <xdr:rowOff>91965</xdr:rowOff>
    </xdr:from>
    <xdr:to>
      <xdr:col>9</xdr:col>
      <xdr:colOff>1005051</xdr:colOff>
      <xdr:row>122</xdr:row>
      <xdr:rowOff>85396</xdr:rowOff>
    </xdr:to>
    <xdr:cxnSp macro="">
      <xdr:nvCxnSpPr>
        <xdr:cNvPr id="81" name="Conector Angulado 80"/>
        <xdr:cNvCxnSpPr/>
      </xdr:nvCxnSpPr>
      <xdr:spPr>
        <a:xfrm>
          <a:off x="1924707" y="23155603"/>
          <a:ext cx="1813034" cy="183931"/>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122</xdr:row>
      <xdr:rowOff>183930</xdr:rowOff>
    </xdr:from>
    <xdr:to>
      <xdr:col>9</xdr:col>
      <xdr:colOff>1005051</xdr:colOff>
      <xdr:row>123</xdr:row>
      <xdr:rowOff>105103</xdr:rowOff>
    </xdr:to>
    <xdr:cxnSp macro="">
      <xdr:nvCxnSpPr>
        <xdr:cNvPr id="84" name="Conector Angulado 83"/>
        <xdr:cNvCxnSpPr/>
      </xdr:nvCxnSpPr>
      <xdr:spPr>
        <a:xfrm>
          <a:off x="1924707" y="23438068"/>
          <a:ext cx="1813034" cy="111673"/>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126</xdr:row>
      <xdr:rowOff>65690</xdr:rowOff>
    </xdr:from>
    <xdr:to>
      <xdr:col>12</xdr:col>
      <xdr:colOff>13138</xdr:colOff>
      <xdr:row>127</xdr:row>
      <xdr:rowOff>111672</xdr:rowOff>
    </xdr:to>
    <xdr:cxnSp macro="">
      <xdr:nvCxnSpPr>
        <xdr:cNvPr id="86" name="Conector Angulado 85"/>
        <xdr:cNvCxnSpPr/>
      </xdr:nvCxnSpPr>
      <xdr:spPr>
        <a:xfrm>
          <a:off x="2134913" y="24081828"/>
          <a:ext cx="2515915" cy="23648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9</xdr:col>
      <xdr:colOff>328448</xdr:colOff>
      <xdr:row>125</xdr:row>
      <xdr:rowOff>98534</xdr:rowOff>
    </xdr:from>
    <xdr:to>
      <xdr:col>12</xdr:col>
      <xdr:colOff>6569</xdr:colOff>
      <xdr:row>125</xdr:row>
      <xdr:rowOff>98534</xdr:rowOff>
    </xdr:to>
    <xdr:cxnSp macro="">
      <xdr:nvCxnSpPr>
        <xdr:cNvPr id="88" name="Conector de Seta Reta 87"/>
        <xdr:cNvCxnSpPr/>
      </xdr:nvCxnSpPr>
      <xdr:spPr>
        <a:xfrm>
          <a:off x="3061138" y="239241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129</xdr:row>
      <xdr:rowOff>91966</xdr:rowOff>
    </xdr:from>
    <xdr:to>
      <xdr:col>12</xdr:col>
      <xdr:colOff>6569</xdr:colOff>
      <xdr:row>130</xdr:row>
      <xdr:rowOff>105103</xdr:rowOff>
    </xdr:to>
    <xdr:cxnSp macro="">
      <xdr:nvCxnSpPr>
        <xdr:cNvPr id="94" name="Conector Angulado 93"/>
        <xdr:cNvCxnSpPr/>
      </xdr:nvCxnSpPr>
      <xdr:spPr>
        <a:xfrm>
          <a:off x="2134913" y="24679604"/>
          <a:ext cx="2509346" cy="203637"/>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335017</xdr:colOff>
      <xdr:row>134</xdr:row>
      <xdr:rowOff>72259</xdr:rowOff>
    </xdr:from>
    <xdr:to>
      <xdr:col>12</xdr:col>
      <xdr:colOff>6569</xdr:colOff>
      <xdr:row>134</xdr:row>
      <xdr:rowOff>72259</xdr:rowOff>
    </xdr:to>
    <xdr:cxnSp macro="">
      <xdr:nvCxnSpPr>
        <xdr:cNvPr id="97" name="Conector de Seta Reta 96"/>
        <xdr:cNvCxnSpPr/>
      </xdr:nvCxnSpPr>
      <xdr:spPr>
        <a:xfrm>
          <a:off x="2141483" y="25612397"/>
          <a:ext cx="2502776"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341586</xdr:colOff>
      <xdr:row>136</xdr:row>
      <xdr:rowOff>124810</xdr:rowOff>
    </xdr:from>
    <xdr:to>
      <xdr:col>12</xdr:col>
      <xdr:colOff>6569</xdr:colOff>
      <xdr:row>137</xdr:row>
      <xdr:rowOff>52552</xdr:rowOff>
    </xdr:to>
    <xdr:cxnSp macro="">
      <xdr:nvCxnSpPr>
        <xdr:cNvPr id="100" name="Conector Angulado 99"/>
        <xdr:cNvCxnSpPr/>
      </xdr:nvCxnSpPr>
      <xdr:spPr>
        <a:xfrm flipV="1">
          <a:off x="2148052" y="26045948"/>
          <a:ext cx="2496207" cy="11824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3</xdr:col>
      <xdr:colOff>52551</xdr:colOff>
      <xdr:row>139</xdr:row>
      <xdr:rowOff>157654</xdr:rowOff>
    </xdr:from>
    <xdr:to>
      <xdr:col>10</xdr:col>
      <xdr:colOff>321879</xdr:colOff>
      <xdr:row>154</xdr:row>
      <xdr:rowOff>13137</xdr:rowOff>
    </xdr:to>
    <xdr:pic>
      <xdr:nvPicPr>
        <xdr:cNvPr id="102" name="Imagem 101"/>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58864" t="-296" r="1193" b="27124"/>
        <a:stretch/>
      </xdr:blipFill>
      <xdr:spPr bwMode="auto">
        <a:xfrm>
          <a:off x="1648810" y="26650292"/>
          <a:ext cx="2423948"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328448</xdr:colOff>
      <xdr:row>140</xdr:row>
      <xdr:rowOff>98534</xdr:rowOff>
    </xdr:from>
    <xdr:to>
      <xdr:col>12</xdr:col>
      <xdr:colOff>6569</xdr:colOff>
      <xdr:row>140</xdr:row>
      <xdr:rowOff>98534</xdr:rowOff>
    </xdr:to>
    <xdr:cxnSp macro="">
      <xdr:nvCxnSpPr>
        <xdr:cNvPr id="104" name="Conector de Seta Reta 103"/>
        <xdr:cNvCxnSpPr/>
      </xdr:nvCxnSpPr>
      <xdr:spPr>
        <a:xfrm>
          <a:off x="3061138" y="267816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111672</xdr:rowOff>
    </xdr:from>
    <xdr:to>
      <xdr:col>12</xdr:col>
      <xdr:colOff>6569</xdr:colOff>
      <xdr:row>144</xdr:row>
      <xdr:rowOff>65690</xdr:rowOff>
    </xdr:to>
    <xdr:cxnSp macro="">
      <xdr:nvCxnSpPr>
        <xdr:cNvPr id="106" name="Conector Angulado 105"/>
        <xdr:cNvCxnSpPr/>
      </xdr:nvCxnSpPr>
      <xdr:spPr>
        <a:xfrm flipV="1">
          <a:off x="2194034" y="27366310"/>
          <a:ext cx="2450225" cy="14451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111673</xdr:rowOff>
    </xdr:from>
    <xdr:to>
      <xdr:col>12</xdr:col>
      <xdr:colOff>6569</xdr:colOff>
      <xdr:row>150</xdr:row>
      <xdr:rowOff>45983</xdr:rowOff>
    </xdr:to>
    <xdr:cxnSp macro="">
      <xdr:nvCxnSpPr>
        <xdr:cNvPr id="108" name="Conector Angulado 107"/>
        <xdr:cNvCxnSpPr/>
      </xdr:nvCxnSpPr>
      <xdr:spPr>
        <a:xfrm flipV="1">
          <a:off x="2194034" y="27366311"/>
          <a:ext cx="2450225" cy="1267810"/>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374431</xdr:colOff>
      <xdr:row>151</xdr:row>
      <xdr:rowOff>111672</xdr:rowOff>
    </xdr:from>
    <xdr:to>
      <xdr:col>12</xdr:col>
      <xdr:colOff>6569</xdr:colOff>
      <xdr:row>151</xdr:row>
      <xdr:rowOff>111672</xdr:rowOff>
    </xdr:to>
    <xdr:cxnSp macro="">
      <xdr:nvCxnSpPr>
        <xdr:cNvPr id="111" name="Conector de Seta Reta 110"/>
        <xdr:cNvCxnSpPr/>
      </xdr:nvCxnSpPr>
      <xdr:spPr>
        <a:xfrm>
          <a:off x="2180897" y="28890310"/>
          <a:ext cx="2463362"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16</xdr:col>
          <xdr:colOff>952500</xdr:colOff>
          <xdr:row>21</xdr:row>
          <xdr:rowOff>9525</xdr:rowOff>
        </xdr:from>
        <xdr:to>
          <xdr:col>19</xdr:col>
          <xdr:colOff>0</xdr:colOff>
          <xdr:row>24</xdr:row>
          <xdr:rowOff>95250</xdr:rowOff>
        </xdr:to>
        <xdr:sp macro="" textlink="">
          <xdr:nvSpPr>
            <xdr:cNvPr id="28784" name="Button 112" hidden="1">
              <a:extLst>
                <a:ext uri="{63B3BB69-23CF-44E3-9099-C40C66FF867C}">
                  <a14:compatExt spid="_x0000_s287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Abrir pasta de Script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87</xdr:col>
      <xdr:colOff>0</xdr:colOff>
      <xdr:row>14</xdr:row>
      <xdr:rowOff>57150</xdr:rowOff>
    </xdr:from>
    <xdr:to>
      <xdr:col>89</xdr:col>
      <xdr:colOff>0</xdr:colOff>
      <xdr:row>15</xdr:row>
      <xdr:rowOff>152400</xdr:rowOff>
    </xdr:to>
    <xdr:sp macro="" textlink="">
      <xdr:nvSpPr>
        <xdr:cNvPr id="2" name="Retângulo Arredondado 1">
          <a:hlinkClick xmlns:r="http://schemas.openxmlformats.org/officeDocument/2006/relationships" r:id="rId1"/>
        </xdr:cNvPr>
        <xdr:cNvSpPr/>
      </xdr:nvSpPr>
      <xdr:spPr>
        <a:xfrm>
          <a:off x="72856725" y="3171825"/>
          <a:ext cx="2009775" cy="295275"/>
        </a:xfrm>
        <a:prstGeom prst="roundRect">
          <a:avLst>
            <a:gd name="adj" fmla="val 17742"/>
          </a:avLst>
        </a:prstGeom>
        <a:ln>
          <a:no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sp3d/>
        </a:bodyPr>
        <a:lstStyle/>
        <a:p>
          <a:pPr algn="ctr"/>
          <a:r>
            <a:rPr lang="pt-BR" sz="1100" b="1">
              <a:effectLst>
                <a:glow rad="63500">
                  <a:schemeClr val="accent3">
                    <a:satMod val="175000"/>
                    <a:alpha val="40000"/>
                  </a:schemeClr>
                </a:glow>
              </a:effectLst>
            </a:rPr>
            <a:t>Mapa de Velocidades</a:t>
          </a:r>
          <a:r>
            <a:rPr lang="pt-BR" sz="1100" b="1" baseline="0">
              <a:effectLst>
                <a:glow rad="63500">
                  <a:schemeClr val="accent3">
                    <a:satMod val="175000"/>
                    <a:alpha val="40000"/>
                  </a:schemeClr>
                </a:glow>
              </a:effectLst>
            </a:rPr>
            <a:t> 0581</a:t>
          </a:r>
          <a:endParaRPr lang="pt-BR" sz="1100" b="1">
            <a:effectLst>
              <a:glow rad="63500">
                <a:schemeClr val="accent3">
                  <a:satMod val="175000"/>
                  <a:alpha val="40000"/>
                </a:schemeClr>
              </a:glow>
            </a:effectLst>
          </a:endParaRPr>
        </a:p>
      </xdr:txBody>
    </xdr:sp>
    <xdr:clientData/>
  </xdr:twoCellAnchor>
  <xdr:twoCellAnchor>
    <xdr:from>
      <xdr:col>0</xdr:col>
      <xdr:colOff>38103</xdr:colOff>
      <xdr:row>1</xdr:row>
      <xdr:rowOff>466725</xdr:rowOff>
    </xdr:from>
    <xdr:to>
      <xdr:col>148</xdr:col>
      <xdr:colOff>57150</xdr:colOff>
      <xdr:row>1</xdr:row>
      <xdr:rowOff>466725</xdr:rowOff>
    </xdr:to>
    <xdr:cxnSp macro="">
      <xdr:nvCxnSpPr>
        <xdr:cNvPr id="10" name="Conector de Seta Reta 9">
          <a:hlinkClick xmlns:r="http://schemas.openxmlformats.org/officeDocument/2006/relationships" r:id="rId2"/>
        </xdr:cNvPr>
        <xdr:cNvCxnSpPr/>
      </xdr:nvCxnSpPr>
      <xdr:spPr>
        <a:xfrm flipH="1">
          <a:off x="38103" y="847725"/>
          <a:ext cx="116966997" cy="0"/>
        </a:xfrm>
        <a:prstGeom prst="straightConnector1">
          <a:avLst/>
        </a:prstGeom>
        <a:ln w="3810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323850</xdr:colOff>
      <xdr:row>16</xdr:row>
      <xdr:rowOff>180975</xdr:rowOff>
    </xdr:from>
    <xdr:to>
      <xdr:col>102</xdr:col>
      <xdr:colOff>2219325</xdr:colOff>
      <xdr:row>26</xdr:row>
      <xdr:rowOff>66675</xdr:rowOff>
    </xdr:to>
    <xdr:grpSp>
      <xdr:nvGrpSpPr>
        <xdr:cNvPr id="15" name="Agrupar 14"/>
        <xdr:cNvGrpSpPr/>
      </xdr:nvGrpSpPr>
      <xdr:grpSpPr>
        <a:xfrm>
          <a:off x="77085825" y="3838575"/>
          <a:ext cx="6019800" cy="1790700"/>
          <a:chOff x="80400525" y="3305175"/>
          <a:chExt cx="6229350" cy="1885950"/>
        </a:xfrm>
      </xdr:grpSpPr>
      <xdr:sp macro="" textlink="">
        <xdr:nvSpPr>
          <xdr:cNvPr id="5" name="Retângulo 4"/>
          <xdr:cNvSpPr/>
        </xdr:nvSpPr>
        <xdr:spPr>
          <a:xfrm>
            <a:off x="83496150"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Direito (1920X1080)</a:t>
            </a:r>
          </a:p>
        </xdr:txBody>
      </xdr:sp>
      <xdr:grpSp>
        <xdr:nvGrpSpPr>
          <xdr:cNvPr id="7" name="Agrupar 6"/>
          <xdr:cNvGrpSpPr/>
        </xdr:nvGrpSpPr>
        <xdr:grpSpPr>
          <a:xfrm>
            <a:off x="80400525" y="3305175"/>
            <a:ext cx="6229350" cy="1885950"/>
            <a:chOff x="80400525" y="3305175"/>
            <a:chExt cx="6229350" cy="1885950"/>
          </a:xfrm>
        </xdr:grpSpPr>
        <xdr:sp macro="" textlink="">
          <xdr:nvSpPr>
            <xdr:cNvPr id="3" name="Retângulo 2"/>
            <xdr:cNvSpPr/>
          </xdr:nvSpPr>
          <xdr:spPr>
            <a:xfrm>
              <a:off x="81734025"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Esquerdo (1920X1200)</a:t>
              </a:r>
            </a:p>
          </xdr:txBody>
        </xdr:sp>
        <xdr:sp macro="" textlink="">
          <xdr:nvSpPr>
            <xdr:cNvPr id="4" name="Chave Esquerda 3"/>
            <xdr:cNvSpPr/>
          </xdr:nvSpPr>
          <xdr:spPr>
            <a:xfrm rot="16200000">
              <a:off x="82479358"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6" name="CaixaDeTexto 5"/>
            <xdr:cNvSpPr txBox="1"/>
          </xdr:nvSpPr>
          <xdr:spPr>
            <a:xfrm>
              <a:off x="81981675"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3,76 Pixels/mm</a:t>
              </a:r>
            </a:p>
          </xdr:txBody>
        </xdr:sp>
        <xdr:sp macro="" textlink="">
          <xdr:nvSpPr>
            <xdr:cNvPr id="8" name="Chave Esquerda 7"/>
            <xdr:cNvSpPr/>
          </xdr:nvSpPr>
          <xdr:spPr>
            <a:xfrm rot="16200000">
              <a:off x="84241483"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9" name="CaixaDeTexto 8"/>
            <xdr:cNvSpPr txBox="1"/>
          </xdr:nvSpPr>
          <xdr:spPr>
            <a:xfrm>
              <a:off x="83743800"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3,77 Pixels/mm</a:t>
              </a:r>
            </a:p>
          </xdr:txBody>
        </xdr:sp>
        <xdr:sp macro="" textlink="">
          <xdr:nvSpPr>
            <xdr:cNvPr id="11" name="Chave Esquerda 10"/>
            <xdr:cNvSpPr/>
          </xdr:nvSpPr>
          <xdr:spPr>
            <a:xfrm>
              <a:off x="81505425" y="3812381"/>
              <a:ext cx="228600" cy="854870"/>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2" name="CaixaDeTexto 11"/>
            <xdr:cNvSpPr txBox="1"/>
          </xdr:nvSpPr>
          <xdr:spPr>
            <a:xfrm>
              <a:off x="80400525" y="4095750"/>
              <a:ext cx="106680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3" name="Chave Esquerda 12"/>
            <xdr:cNvSpPr/>
          </xdr:nvSpPr>
          <xdr:spPr>
            <a:xfrm flipH="1">
              <a:off x="85210650" y="3812381"/>
              <a:ext cx="257175" cy="86439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4" name="CaixaDeTexto 13"/>
            <xdr:cNvSpPr txBox="1"/>
          </xdr:nvSpPr>
          <xdr:spPr>
            <a:xfrm flipH="1">
              <a:off x="85486875" y="4124325"/>
              <a:ext cx="1143000" cy="254309"/>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6" name="CaixaDeTexto 15"/>
            <xdr:cNvSpPr txBox="1"/>
          </xdr:nvSpPr>
          <xdr:spPr>
            <a:xfrm>
              <a:off x="80400525" y="3305175"/>
              <a:ext cx="622935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Configuração</a:t>
              </a:r>
              <a:r>
                <a:rPr lang="pt-BR" sz="1100" baseline="0"/>
                <a:t> de Dois monitores para macro de cliques.</a:t>
              </a:r>
              <a:endParaRPr lang="pt-BR" sz="1100"/>
            </a:p>
          </xdr:txBody>
        </xdr:sp>
        <xdr:sp macro="" textlink="">
          <xdr:nvSpPr>
            <xdr:cNvPr id="17" name="CaixaDeTexto 16"/>
            <xdr:cNvSpPr txBox="1"/>
          </xdr:nvSpPr>
          <xdr:spPr>
            <a:xfrm>
              <a:off x="80400525" y="3562350"/>
              <a:ext cx="6229350" cy="1628775"/>
            </a:xfrm>
            <a:prstGeom prst="rect">
              <a:avLst/>
            </a:prstGeom>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endParaRPr lang="pt-BR" sz="1100"/>
            </a:p>
          </xdr:txBody>
        </xdr:sp>
      </xdr:grpSp>
    </xdr:grpSp>
    <xdr:clientData/>
  </xdr:twoCellAnchor>
  <xdr:twoCellAnchor editAs="oneCell">
    <xdr:from>
      <xdr:col>0</xdr:col>
      <xdr:colOff>0</xdr:colOff>
      <xdr:row>37</xdr:row>
      <xdr:rowOff>142875</xdr:rowOff>
    </xdr:from>
    <xdr:to>
      <xdr:col>19</xdr:col>
      <xdr:colOff>686691</xdr:colOff>
      <xdr:row>117</xdr:row>
      <xdr:rowOff>38100</xdr:rowOff>
    </xdr:to>
    <xdr:pic>
      <xdr:nvPicPr>
        <xdr:cNvPr id="26" name="Imagem 2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6715125"/>
          <a:ext cx="12907266" cy="1514475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DadosExternos_1" connectionId="4" autoFormatId="0" applyNumberFormats="0" applyBorderFormats="0" applyFontFormats="1" applyPatternFormats="1" applyAlignmentFormats="0" applyWidthHeightFormats="0">
  <queryTableRefresh preserveSortFilterLayout="0" nextId="3">
    <queryTableFields count="2">
      <queryTableField id="1" name="Denominação" tableColumnId="1"/>
      <queryTableField id="2" name="Valor da Característica" tableColumnId="2"/>
    </queryTableFields>
  </queryTableRefresh>
</queryTable>
</file>

<file path=xl/queryTables/queryTable2.xml><?xml version="1.0" encoding="utf-8"?>
<queryTable xmlns="http://schemas.openxmlformats.org/spreadsheetml/2006/main" name="DadosExternos_2" backgroundRefresh="0" connectionId="16"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ORT_NORM"/>
    </ext>
  </extLst>
</queryTable>
</file>

<file path=xl/queryTables/queryTable3.xml><?xml version="1.0" encoding="utf-8"?>
<queryTable xmlns="http://schemas.openxmlformats.org/spreadsheetml/2006/main" name="DadosExternos_3" backgroundRefresh="0" connectionId="17"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TASO_ABW"/>
    </ext>
  </extLst>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2" name="F_RUESTBLOCK" displayName="F_RUESTBLOCK" ref="BO2:BP154" tableType="queryTable" totalsRowShown="0" headerRowDxfId="11" dataDxfId="10">
  <autoFilter ref="BO2:BP154"/>
  <tableColumns count="2">
    <tableColumn id="1" uniqueName="1" name="Denominação" queryTableFieldId="1" dataDxfId="9"/>
    <tableColumn id="2" uniqueName="2" name="Valor da Característica" queryTableFieldId="2" dataDxfId="8"/>
  </tableColumns>
  <tableStyleInfo name="Lista de Dados PD" showFirstColumn="0" showLastColumn="0" showRowStripes="1" showColumnStripes="0"/>
</table>
</file>

<file path=xl/tables/table2.xml><?xml version="1.0" encoding="utf-8"?>
<table xmlns="http://schemas.openxmlformats.org/spreadsheetml/2006/main" id="1" name="SORT_NORM" displayName="SORT_NORM" ref="AN2:AO54" tableType="queryTable" totalsRowShown="0" headerRowDxfId="7" dataDxfId="6">
  <autoFilter ref="AN2:AO54"/>
  <tableColumns count="2">
    <tableColumn id="1" uniqueName="1" name="Valor da Característica" queryTableFieldId="1" dataDxfId="5"/>
    <tableColumn id="2" uniqueName="2" name="Denominação" queryTableFieldId="2" dataDxfId="4"/>
  </tableColumns>
  <tableStyleInfo name="Lista de Dados PD" showFirstColumn="0" showLastColumn="0" showRowStripes="1" showColumnStripes="0"/>
</table>
</file>

<file path=xl/tables/table3.xml><?xml version="1.0" encoding="utf-8"?>
<table xmlns="http://schemas.openxmlformats.org/spreadsheetml/2006/main" id="3" name="STASO_ABW" displayName="STASO_ABW" ref="AP2:AQ245" tableType="queryTable" totalsRowShown="0" headerRowDxfId="3" dataDxfId="2">
  <autoFilter ref="AP2:AQ245"/>
  <tableColumns count="2">
    <tableColumn id="1" uniqueName="1" name="Valor da Característica" queryTableFieldId="1" dataDxfId="1"/>
    <tableColumn id="2" uniqueName="2" name="Denominação" queryTableFieldId="2" dataDxfId="0"/>
  </tableColumns>
  <tableStyleInfo name="Lista de Dados PD"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3FF6344-54A8-446B-8A7B-258E8F43D640}">
  <we:reference id="wa104381504" version="1.0.0.0" store="pt-BR" storeType="OMEX"/>
  <we:alternateReferences>
    <we:reference id="WA104381504" version="1.0.0.0" store="WA1043815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file:///\\2431FSCXS01\eng_produtoeprocesso$\Controles\Plano%20de%20Montagem\CONTROLE%20DE%20PLANOS%20DE%20MONTAGEM.xls" TargetMode="External"/><Relationship Id="rId6" Type="http://schemas.openxmlformats.org/officeDocument/2006/relationships/image" Target="../media/image1.emf"/><Relationship Id="rId11" Type="http://schemas.openxmlformats.org/officeDocument/2006/relationships/comments" Target="../comments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control" Target="../activeX/activeX13.xml"/><Relationship Id="rId26" Type="http://schemas.openxmlformats.org/officeDocument/2006/relationships/ctrlProp" Target="../ctrlProps/ctrlProp5.xml"/><Relationship Id="rId39" Type="http://schemas.openxmlformats.org/officeDocument/2006/relationships/ctrlProp" Target="../ctrlProps/ctrlProp18.xml"/><Relationship Id="rId21" Type="http://schemas.openxmlformats.org/officeDocument/2006/relationships/image" Target="../media/image14.emf"/><Relationship Id="rId34" Type="http://schemas.openxmlformats.org/officeDocument/2006/relationships/ctrlProp" Target="../ctrlProps/ctrlProp13.xml"/><Relationship Id="rId42" Type="http://schemas.openxmlformats.org/officeDocument/2006/relationships/ctrlProp" Target="../ctrlProps/ctrlProp21.xml"/><Relationship Id="rId47" Type="http://schemas.openxmlformats.org/officeDocument/2006/relationships/ctrlProp" Target="../ctrlProps/ctrlProp26.xml"/><Relationship Id="rId50" Type="http://schemas.openxmlformats.org/officeDocument/2006/relationships/ctrlProp" Target="../ctrlProps/ctrlProp29.xml"/><Relationship Id="rId55" Type="http://schemas.openxmlformats.org/officeDocument/2006/relationships/ctrlProp" Target="../ctrlProps/ctrlProp34.xml"/><Relationship Id="rId63" Type="http://schemas.openxmlformats.org/officeDocument/2006/relationships/ctrlProp" Target="../ctrlProps/ctrlProp42.xml"/><Relationship Id="rId7" Type="http://schemas.openxmlformats.org/officeDocument/2006/relationships/image" Target="../media/image7.emf"/><Relationship Id="rId2" Type="http://schemas.openxmlformats.org/officeDocument/2006/relationships/drawing" Target="../drawings/drawing3.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trlProp" Target="../ctrlProps/ctrlProp8.xml"/><Relationship Id="rId41" Type="http://schemas.openxmlformats.org/officeDocument/2006/relationships/ctrlProp" Target="../ctrlProps/ctrlProp20.xml"/><Relationship Id="rId54" Type="http://schemas.openxmlformats.org/officeDocument/2006/relationships/ctrlProp" Target="../ctrlProps/ctrlProp33.xml"/><Relationship Id="rId62" Type="http://schemas.openxmlformats.org/officeDocument/2006/relationships/ctrlProp" Target="../ctrlProps/ctrlProp41.xml"/><Relationship Id="rId1" Type="http://schemas.openxmlformats.org/officeDocument/2006/relationships/printerSettings" Target="../printerSettings/printerSettings3.bin"/><Relationship Id="rId6" Type="http://schemas.openxmlformats.org/officeDocument/2006/relationships/control" Target="../activeX/activeX7.xml"/><Relationship Id="rId11" Type="http://schemas.openxmlformats.org/officeDocument/2006/relationships/image" Target="../media/image9.emf"/><Relationship Id="rId24" Type="http://schemas.openxmlformats.org/officeDocument/2006/relationships/ctrlProp" Target="../ctrlProps/ctrlProp3.xml"/><Relationship Id="rId32" Type="http://schemas.openxmlformats.org/officeDocument/2006/relationships/ctrlProp" Target="../ctrlProps/ctrlProp11.xml"/><Relationship Id="rId37" Type="http://schemas.openxmlformats.org/officeDocument/2006/relationships/ctrlProp" Target="../ctrlProps/ctrlProp16.xml"/><Relationship Id="rId40" Type="http://schemas.openxmlformats.org/officeDocument/2006/relationships/ctrlProp" Target="../ctrlProps/ctrlProp19.xml"/><Relationship Id="rId45" Type="http://schemas.openxmlformats.org/officeDocument/2006/relationships/ctrlProp" Target="../ctrlProps/ctrlProp24.xml"/><Relationship Id="rId53" Type="http://schemas.openxmlformats.org/officeDocument/2006/relationships/ctrlProp" Target="../ctrlProps/ctrlProp32.xml"/><Relationship Id="rId58" Type="http://schemas.openxmlformats.org/officeDocument/2006/relationships/ctrlProp" Target="../ctrlProps/ctrlProp37.xml"/><Relationship Id="rId5" Type="http://schemas.openxmlformats.org/officeDocument/2006/relationships/image" Target="../media/image6.emf"/><Relationship Id="rId15" Type="http://schemas.openxmlformats.org/officeDocument/2006/relationships/image" Target="../media/image11.emf"/><Relationship Id="rId23" Type="http://schemas.openxmlformats.org/officeDocument/2006/relationships/ctrlProp" Target="../ctrlProps/ctrlProp2.xml"/><Relationship Id="rId28" Type="http://schemas.openxmlformats.org/officeDocument/2006/relationships/ctrlProp" Target="../ctrlProps/ctrlProp7.xml"/><Relationship Id="rId36" Type="http://schemas.openxmlformats.org/officeDocument/2006/relationships/ctrlProp" Target="../ctrlProps/ctrlProp15.xml"/><Relationship Id="rId49" Type="http://schemas.openxmlformats.org/officeDocument/2006/relationships/ctrlProp" Target="../ctrlProps/ctrlProp28.xml"/><Relationship Id="rId57" Type="http://schemas.openxmlformats.org/officeDocument/2006/relationships/ctrlProp" Target="../ctrlProps/ctrlProp36.xml"/><Relationship Id="rId61" Type="http://schemas.openxmlformats.org/officeDocument/2006/relationships/ctrlProp" Target="../ctrlProps/ctrlProp40.xml"/><Relationship Id="rId10" Type="http://schemas.openxmlformats.org/officeDocument/2006/relationships/control" Target="../activeX/activeX9.xml"/><Relationship Id="rId19" Type="http://schemas.openxmlformats.org/officeDocument/2006/relationships/image" Target="../media/image13.emf"/><Relationship Id="rId31" Type="http://schemas.openxmlformats.org/officeDocument/2006/relationships/ctrlProp" Target="../ctrlProps/ctrlProp10.xml"/><Relationship Id="rId44" Type="http://schemas.openxmlformats.org/officeDocument/2006/relationships/ctrlProp" Target="../ctrlProps/ctrlProp23.xml"/><Relationship Id="rId52" Type="http://schemas.openxmlformats.org/officeDocument/2006/relationships/ctrlProp" Target="../ctrlProps/ctrlProp31.xml"/><Relationship Id="rId60" Type="http://schemas.openxmlformats.org/officeDocument/2006/relationships/ctrlProp" Target="../ctrlProps/ctrlProp39.xml"/><Relationship Id="rId4" Type="http://schemas.openxmlformats.org/officeDocument/2006/relationships/control" Target="../activeX/activeX6.xml"/><Relationship Id="rId9" Type="http://schemas.openxmlformats.org/officeDocument/2006/relationships/image" Target="../media/image8.emf"/><Relationship Id="rId14" Type="http://schemas.openxmlformats.org/officeDocument/2006/relationships/control" Target="../activeX/activeX11.xml"/><Relationship Id="rId22" Type="http://schemas.openxmlformats.org/officeDocument/2006/relationships/ctrlProp" Target="../ctrlProps/ctrlProp1.xml"/><Relationship Id="rId27" Type="http://schemas.openxmlformats.org/officeDocument/2006/relationships/ctrlProp" Target="../ctrlProps/ctrlProp6.xml"/><Relationship Id="rId30" Type="http://schemas.openxmlformats.org/officeDocument/2006/relationships/ctrlProp" Target="../ctrlProps/ctrlProp9.xml"/><Relationship Id="rId35" Type="http://schemas.openxmlformats.org/officeDocument/2006/relationships/ctrlProp" Target="../ctrlProps/ctrlProp14.xml"/><Relationship Id="rId43" Type="http://schemas.openxmlformats.org/officeDocument/2006/relationships/ctrlProp" Target="../ctrlProps/ctrlProp22.xml"/><Relationship Id="rId48" Type="http://schemas.openxmlformats.org/officeDocument/2006/relationships/ctrlProp" Target="../ctrlProps/ctrlProp27.xml"/><Relationship Id="rId56" Type="http://schemas.openxmlformats.org/officeDocument/2006/relationships/ctrlProp" Target="../ctrlProps/ctrlProp35.xml"/><Relationship Id="rId64" Type="http://schemas.openxmlformats.org/officeDocument/2006/relationships/ctrlProp" Target="../ctrlProps/ctrlProp43.xml"/><Relationship Id="rId8" Type="http://schemas.openxmlformats.org/officeDocument/2006/relationships/control" Target="../activeX/activeX8.xml"/><Relationship Id="rId51" Type="http://schemas.openxmlformats.org/officeDocument/2006/relationships/ctrlProp" Target="../ctrlProps/ctrlProp30.xml"/><Relationship Id="rId3" Type="http://schemas.openxmlformats.org/officeDocument/2006/relationships/vmlDrawing" Target="../drawings/vmlDrawing3.vml"/><Relationship Id="rId12" Type="http://schemas.openxmlformats.org/officeDocument/2006/relationships/control" Target="../activeX/activeX10.xml"/><Relationship Id="rId17" Type="http://schemas.openxmlformats.org/officeDocument/2006/relationships/image" Target="../media/image12.emf"/><Relationship Id="rId25" Type="http://schemas.openxmlformats.org/officeDocument/2006/relationships/ctrlProp" Target="../ctrlProps/ctrlProp4.xml"/><Relationship Id="rId33" Type="http://schemas.openxmlformats.org/officeDocument/2006/relationships/ctrlProp" Target="../ctrlProps/ctrlProp12.xml"/><Relationship Id="rId38" Type="http://schemas.openxmlformats.org/officeDocument/2006/relationships/ctrlProp" Target="../ctrlProps/ctrlProp17.xml"/><Relationship Id="rId46" Type="http://schemas.openxmlformats.org/officeDocument/2006/relationships/ctrlProp" Target="../ctrlProps/ctrlProp25.xml"/><Relationship Id="rId59"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5">
    <tabColor theme="4" tint="0.79998168889431442"/>
    <outlinePr applyStyles="1"/>
  </sheetPr>
  <dimension ref="A1:CB17"/>
  <sheetViews>
    <sheetView showGridLines="0" tabSelected="1" zoomScaleNormal="100" workbookViewId="0">
      <pane xSplit="4" ySplit="1" topLeftCell="E2" activePane="bottomRight" state="frozen"/>
      <selection pane="topRight" activeCell="D1" sqref="D1"/>
      <selection pane="bottomLeft" activeCell="A2" sqref="A2"/>
      <selection pane="bottomRight" activeCell="A2" sqref="A2"/>
    </sheetView>
  </sheetViews>
  <sheetFormatPr defaultRowHeight="15.75" customHeight="1" outlineLevelCol="1" x14ac:dyDescent="0.25"/>
  <cols>
    <col min="1" max="1" width="7.85546875" style="186" customWidth="1"/>
    <col min="2" max="2" width="4.5703125" style="186" bestFit="1" customWidth="1"/>
    <col min="3" max="3" width="16.42578125" style="187" customWidth="1"/>
    <col min="4" max="4" width="42.140625" style="188" bestFit="1" customWidth="1"/>
    <col min="5" max="5" width="14.28515625" style="187" customWidth="1"/>
    <col min="6" max="6" width="41.85546875" style="188" customWidth="1"/>
    <col min="7" max="7" width="7" style="188" bestFit="1" customWidth="1"/>
    <col min="8" max="8" width="12.85546875" style="186" bestFit="1" customWidth="1"/>
    <col min="9" max="9" width="10" style="186" bestFit="1" customWidth="1"/>
    <col min="10" max="10" width="7.85546875" style="186" customWidth="1"/>
    <col min="11" max="11" width="9" style="188" hidden="1" customWidth="1" outlineLevel="1"/>
    <col min="12" max="12" width="7.5703125" style="188" hidden="1" customWidth="1" outlineLevel="1"/>
    <col min="13" max="13" width="8.85546875" style="188" hidden="1" customWidth="1" outlineLevel="1"/>
    <col min="14" max="14" width="23" style="188" hidden="1" customWidth="1" outlineLevel="1"/>
    <col min="15" max="15" width="21.5703125" style="188" hidden="1" customWidth="1" outlineLevel="1"/>
    <col min="16" max="16" width="15" style="181" customWidth="1" collapsed="1"/>
    <col min="17" max="17" width="10.7109375" style="186" bestFit="1" customWidth="1"/>
    <col min="18" max="18" width="19.42578125" style="186" customWidth="1"/>
    <col min="19" max="19" width="14.42578125" style="186" customWidth="1"/>
    <col min="20" max="20" width="9.28515625" style="186" bestFit="1" customWidth="1"/>
    <col min="21" max="21" width="8.7109375" style="186" bestFit="1" customWidth="1"/>
    <col min="22" max="22" width="10.5703125" style="186" bestFit="1" customWidth="1"/>
    <col min="23" max="23" width="10.140625" style="186" customWidth="1" outlineLevel="1"/>
    <col min="24" max="24" width="6.85546875" style="186" customWidth="1" outlineLevel="1"/>
    <col min="25" max="25" width="9.85546875" style="186" customWidth="1" outlineLevel="1"/>
    <col min="26" max="26" width="8.5703125" style="186" customWidth="1" outlineLevel="1"/>
    <col min="27" max="27" width="14.85546875" style="186" customWidth="1" outlineLevel="1"/>
    <col min="28" max="28" width="15.28515625" style="186" customWidth="1" outlineLevel="1"/>
    <col min="29" max="29" width="35" style="186" customWidth="1" outlineLevel="1"/>
    <col min="30" max="30" width="33.5703125" style="186" customWidth="1" outlineLevel="1"/>
    <col min="31" max="31" width="32.7109375" style="186" customWidth="1" outlineLevel="1"/>
    <col min="32" max="32" width="7.7109375" style="181" bestFit="1" customWidth="1"/>
    <col min="33" max="33" width="8.85546875" style="186" customWidth="1" outlineLevel="1"/>
    <col min="34" max="34" width="9.28515625" style="186" customWidth="1" outlineLevel="1"/>
    <col min="35" max="35" width="10.7109375" style="186" customWidth="1" outlineLevel="1"/>
    <col min="36" max="36" width="6" style="186" customWidth="1" outlineLevel="1"/>
    <col min="37" max="38" width="9.28515625" style="186" customWidth="1" outlineLevel="1"/>
    <col min="39" max="39" width="10.140625" style="186" customWidth="1" outlineLevel="1"/>
    <col min="40" max="40" width="13.140625" style="186" customWidth="1" outlineLevel="1"/>
    <col min="41" max="41" width="10.7109375" style="186" customWidth="1" outlineLevel="1"/>
    <col min="42" max="42" width="9.140625" style="186" customWidth="1" outlineLevel="1"/>
    <col min="43" max="43" width="13.7109375" style="186" customWidth="1" outlineLevel="1"/>
    <col min="44" max="44" width="7.140625" style="186" customWidth="1" outlineLevel="1"/>
    <col min="45" max="45" width="9.140625" style="186" customWidth="1" outlineLevel="1"/>
    <col min="46" max="46" width="10.7109375" style="186" customWidth="1" outlineLevel="1"/>
    <col min="47" max="47" width="13.5703125" style="186" customWidth="1" outlineLevel="1"/>
    <col min="48" max="48" width="9.140625" style="186" customWidth="1" outlineLevel="1"/>
    <col min="49" max="50" width="14" style="186" customWidth="1" outlineLevel="1"/>
    <col min="51" max="51" width="15.140625" style="186" customWidth="1" outlineLevel="1"/>
    <col min="52" max="52" width="7.7109375" style="181" bestFit="1" customWidth="1"/>
    <col min="53" max="54" width="14.28515625" style="186" customWidth="1"/>
    <col min="55" max="55" width="5" style="186" customWidth="1" outlineLevel="1"/>
    <col min="56" max="56" width="9.5703125" style="186" customWidth="1" outlineLevel="1"/>
    <col min="57" max="57" width="5" style="186" customWidth="1" outlineLevel="1"/>
    <col min="58" max="58" width="17.42578125" style="186" customWidth="1" outlineLevel="1"/>
    <col min="59" max="59" width="3.28515625" style="186" customWidth="1" outlineLevel="1"/>
    <col min="60" max="60" width="16.5703125" style="186" customWidth="1" outlineLevel="1"/>
    <col min="61" max="61" width="3" style="186" customWidth="1" outlineLevel="1"/>
    <col min="62" max="62" width="15.28515625" style="186" customWidth="1" outlineLevel="1"/>
    <col min="63" max="63" width="19" style="182" bestFit="1" customWidth="1"/>
    <col min="64" max="64" width="15" style="186" customWidth="1" outlineLevel="1"/>
    <col min="65" max="65" width="10" style="186" customWidth="1" outlineLevel="1"/>
    <col min="66" max="66" width="9.28515625" style="186" customWidth="1" outlineLevel="1"/>
    <col min="67" max="67" width="10" style="186" customWidth="1" outlineLevel="1"/>
    <col min="68" max="68" width="12.5703125" style="186" customWidth="1" outlineLevel="1"/>
    <col min="69" max="69" width="9" style="181" customWidth="1"/>
    <col min="70" max="70" width="13.7109375" style="224" customWidth="1" outlineLevel="1"/>
    <col min="71" max="72" width="10.7109375" style="224" customWidth="1" outlineLevel="1"/>
    <col min="73" max="73" width="8.28515625" style="224" customWidth="1" outlineLevel="1"/>
    <col min="74" max="74" width="7.42578125" style="184" customWidth="1" outlineLevel="1"/>
    <col min="75" max="77" width="6.140625" style="224" customWidth="1" outlineLevel="1"/>
    <col min="78" max="79" width="10.85546875" style="184" customWidth="1" outlineLevel="1"/>
    <col min="80" max="80" width="9.140625" style="222"/>
    <col min="81" max="16384" width="9.140625" style="184"/>
  </cols>
  <sheetData>
    <row r="1" spans="1:80" s="168" customFormat="1" ht="42" customHeight="1" x14ac:dyDescent="0.25">
      <c r="A1" s="66" t="s">
        <v>772</v>
      </c>
      <c r="B1" s="64" t="s">
        <v>581</v>
      </c>
      <c r="C1" s="69" t="s">
        <v>579</v>
      </c>
      <c r="D1" s="175" t="s">
        <v>580</v>
      </c>
      <c r="E1" s="70" t="s">
        <v>577</v>
      </c>
      <c r="F1" s="175" t="s">
        <v>578</v>
      </c>
      <c r="G1" s="71" t="s">
        <v>576</v>
      </c>
      <c r="H1" s="65" t="s">
        <v>1104</v>
      </c>
      <c r="I1" s="72" t="s">
        <v>470</v>
      </c>
      <c r="J1" s="66" t="s">
        <v>1105</v>
      </c>
      <c r="K1" s="1" t="s">
        <v>739</v>
      </c>
      <c r="L1" s="236"/>
      <c r="M1" s="236"/>
      <c r="N1" s="236"/>
      <c r="O1" s="236"/>
      <c r="P1" s="161" t="s">
        <v>521</v>
      </c>
      <c r="Q1" s="73" t="s">
        <v>466</v>
      </c>
      <c r="R1" s="237" t="s">
        <v>1090</v>
      </c>
      <c r="S1" s="238"/>
      <c r="T1" s="71" t="s">
        <v>723</v>
      </c>
      <c r="U1" s="195" t="s">
        <v>98</v>
      </c>
      <c r="V1" s="73" t="s">
        <v>471</v>
      </c>
      <c r="W1" s="73" t="s">
        <v>575</v>
      </c>
      <c r="X1" s="65" t="s">
        <v>467</v>
      </c>
      <c r="Y1" s="74" t="s">
        <v>468</v>
      </c>
      <c r="Z1" s="65" t="s">
        <v>469</v>
      </c>
      <c r="AA1" s="65" t="s">
        <v>1154</v>
      </c>
      <c r="AB1" s="65" t="s">
        <v>1107</v>
      </c>
      <c r="AC1" s="169" t="s">
        <v>482</v>
      </c>
      <c r="AD1" s="169" t="s">
        <v>480</v>
      </c>
      <c r="AE1" s="169" t="s">
        <v>481</v>
      </c>
      <c r="AF1" s="75" t="s">
        <v>1100</v>
      </c>
      <c r="AG1" s="75" t="s">
        <v>1108</v>
      </c>
      <c r="AH1" s="65" t="s">
        <v>518</v>
      </c>
      <c r="AI1" s="75" t="s">
        <v>519</v>
      </c>
      <c r="AJ1" s="75" t="s">
        <v>520</v>
      </c>
      <c r="AK1" s="75" t="s">
        <v>87</v>
      </c>
      <c r="AL1" s="75" t="s">
        <v>88</v>
      </c>
      <c r="AM1" s="65" t="s">
        <v>499</v>
      </c>
      <c r="AN1" s="71" t="s">
        <v>1091</v>
      </c>
      <c r="AO1" s="71" t="s">
        <v>1092</v>
      </c>
      <c r="AP1" s="65" t="s">
        <v>500</v>
      </c>
      <c r="AQ1" s="65" t="s">
        <v>514</v>
      </c>
      <c r="AR1" s="65" t="s">
        <v>516</v>
      </c>
      <c r="AS1" s="65" t="s">
        <v>515</v>
      </c>
      <c r="AT1" s="75" t="s">
        <v>1106</v>
      </c>
      <c r="AU1" s="167" t="s">
        <v>517</v>
      </c>
      <c r="AV1" s="76" t="s">
        <v>735</v>
      </c>
      <c r="AW1" s="65" t="s">
        <v>736</v>
      </c>
      <c r="AX1" s="65" t="s">
        <v>737</v>
      </c>
      <c r="AY1" s="75" t="s">
        <v>738</v>
      </c>
      <c r="AZ1" s="146" t="s">
        <v>1101</v>
      </c>
      <c r="BA1" s="65" t="s">
        <v>677</v>
      </c>
      <c r="BB1" s="65" t="s">
        <v>773</v>
      </c>
      <c r="BC1" s="241" t="s">
        <v>1111</v>
      </c>
      <c r="BD1" s="242"/>
      <c r="BE1" s="241" t="s">
        <v>1112</v>
      </c>
      <c r="BF1" s="242"/>
      <c r="BG1" s="241" t="s">
        <v>1113</v>
      </c>
      <c r="BH1" s="242"/>
      <c r="BI1" s="239" t="s">
        <v>1114</v>
      </c>
      <c r="BJ1" s="240"/>
      <c r="BK1" s="179" t="s">
        <v>1109</v>
      </c>
      <c r="BL1" s="65" t="s">
        <v>968</v>
      </c>
      <c r="BM1" s="71" t="s">
        <v>969</v>
      </c>
      <c r="BN1" s="65" t="s">
        <v>970</v>
      </c>
      <c r="BO1" s="65" t="s">
        <v>971</v>
      </c>
      <c r="BP1" s="65" t="s">
        <v>972</v>
      </c>
      <c r="BQ1" s="180" t="s">
        <v>1153</v>
      </c>
      <c r="BR1" s="221" t="s">
        <v>1701</v>
      </c>
      <c r="BS1" s="221" t="s">
        <v>1697</v>
      </c>
      <c r="BT1" s="221" t="s">
        <v>1698</v>
      </c>
      <c r="BU1" s="221" t="s">
        <v>1699</v>
      </c>
      <c r="BV1" s="221" t="s">
        <v>1700</v>
      </c>
      <c r="BW1" s="221" t="s">
        <v>1702</v>
      </c>
      <c r="BX1" s="221" t="s">
        <v>1703</v>
      </c>
      <c r="BY1" s="221" t="s">
        <v>1704</v>
      </c>
      <c r="BZ1" s="221" t="s">
        <v>1705</v>
      </c>
      <c r="CA1" s="221" t="s">
        <v>1706</v>
      </c>
      <c r="CB1" s="223" t="s">
        <v>1696</v>
      </c>
    </row>
    <row r="2" spans="1:80" customFormat="1" ht="15.95" customHeight="1" x14ac:dyDescent="0.25"/>
    <row r="3" spans="1:80" customFormat="1" ht="15.95" customHeight="1" x14ac:dyDescent="0.25"/>
    <row r="4" spans="1:80" customFormat="1" ht="15.95" customHeight="1" x14ac:dyDescent="0.25"/>
    <row r="5" spans="1:80" customFormat="1" ht="15.95" customHeight="1" x14ac:dyDescent="0.25"/>
    <row r="6" spans="1:80" customFormat="1" ht="15.95" customHeight="1" x14ac:dyDescent="0.25"/>
    <row r="7" spans="1:80" customFormat="1" ht="15.95" customHeight="1" x14ac:dyDescent="0.25">
      <c r="D7" s="234"/>
      <c r="H7" s="233" t="s">
        <v>696</v>
      </c>
    </row>
    <row r="11" spans="1:80" ht="15.75" hidden="1" customHeight="1" x14ac:dyDescent="0.25">
      <c r="A11" s="185"/>
      <c r="B11" s="219"/>
      <c r="C11" s="210"/>
      <c r="D11" s="212" t="s">
        <v>1716</v>
      </c>
      <c r="E11" s="216"/>
      <c r="F11" s="216"/>
      <c r="G11" s="211"/>
      <c r="H11" s="173"/>
      <c r="I11" s="210"/>
      <c r="J11" s="228" t="str">
        <f>IFERROR(IF(ROUND(I11*(H11/1000),3)=0,"",ROUND(I11*(H11/1000),3)),"")</f>
        <v/>
      </c>
      <c r="K11" s="210"/>
      <c r="L11" s="210"/>
      <c r="M11" s="210"/>
      <c r="N11" s="210"/>
      <c r="O11" s="210"/>
      <c r="P11" s="214" t="str">
        <f>IFERROR(INDEX('Listas de Dados'!$B:$O,MATCH('Estrutura P01'!K11,'Listas de Dados'!C:C,0),1),"")&amp;IFERROR(INDEX('Listas de Dados'!$B:$O,MATCH('Estrutura P01'!L11,'Listas de Dados'!F:F,0),4),"")&amp;IFERROR(INDEX('Listas de Dados'!$B:$O,MATCH('Estrutura P01'!M11,'Listas de Dados'!I:I,0),7),"")&amp;IFERROR(INDEX('Listas de Dados'!$B:$O,MATCH('Estrutura P01'!N11,'Listas de Dados'!L:L,0),10),"")&amp;IFERROR(INDEX('Listas de Dados'!$B:$O,MATCH('Estrutura P01'!O11,'Listas de Dados'!O:O,0),13),"")</f>
        <v/>
      </c>
      <c r="Q11" s="213"/>
      <c r="R11" s="210"/>
      <c r="S11" s="228" t="str">
        <f>IFERROR(INDEX(FRUESTBLOCK1,MATCH('Estrutura P01'!R11,FRUESTBLOCK2,0),1),"")</f>
        <v/>
      </c>
      <c r="T11" s="210"/>
      <c r="U11" s="215"/>
      <c r="V11" s="210"/>
      <c r="W11" s="229"/>
      <c r="X11" s="229"/>
      <c r="Y11" s="229"/>
      <c r="Z11" s="229"/>
      <c r="AA11" s="229"/>
      <c r="AB11" s="229"/>
      <c r="AC11" s="229"/>
      <c r="AD11" s="229"/>
      <c r="AE11" s="229"/>
      <c r="AG11" s="210"/>
      <c r="AH11" s="210"/>
      <c r="AI11" s="173"/>
      <c r="AJ11" s="173"/>
      <c r="AK11" s="210" t="str">
        <f>IFERROR(IF($AH11=0,"",ROUND(IF($AJ11="MTH",$AH11,IF($AI11="BF",$AH11-($AH11*0.1),IF($AH11="BZ",IF($AH11&gt;1,$AH11-($AH11*0.1),$AH11-($AH11*0.12)),$AH11-($AH11*0.12)))),2)),"")</f>
        <v/>
      </c>
      <c r="AL11" s="210" t="str">
        <f>IFERROR(IF($AH11=0,"",ROUND(IF($AJ11="MTL",$AH11,IF($AI11="BF",$AH11+($AH11*0.1),IF($AH11="BZ",IF($AH11&gt;1,$AH11+($AH11*0.1),$AH11+($AH11*0.12)),$AH11+($AH11*0.12)))),2)),"")</f>
        <v/>
      </c>
      <c r="AM11" s="210"/>
      <c r="AN11" s="210" t="str">
        <f>IFERROR(VLOOKUP(AM11,'Listas de Dados'!$BF:$BH,3,),"")</f>
        <v/>
      </c>
      <c r="AO11" s="210"/>
      <c r="AP11" s="210" t="str">
        <f>IFERROR(VLOOKUP(AM11,'Listas de Dados'!$BF:$BG,2,0),"")</f>
        <v/>
      </c>
      <c r="AQ11" s="210" t="str">
        <f>IFERROR(VLOOKUP(AM11,'Listas de Dados'!BF:BJ,5,0),"")</f>
        <v/>
      </c>
      <c r="AR11" s="210" t="str">
        <f>IFERROR(VLOOKUP(AM11,'Listas de Dados'!BF:BL,7,0),"")</f>
        <v/>
      </c>
      <c r="AS11" s="210"/>
      <c r="AT11" s="210"/>
      <c r="AU11" s="210"/>
      <c r="AV11" s="228" t="str">
        <f>IF(AU11="I",IFERROR(IF(ROUNDUP((ROUNDDOWN((1200/AT11),0)*AT11+(IF(((AH11*2.5)*2)&gt;10,10,(AH11*2.5)*2))),0)&lt;1000,1000,IF(ROUNDUP((ROUNDDOWN((1200/AT11),0)*AT11+(IF(((AH11*2.5)*2)&gt;10,10,(AH11*2.5)*2))),0)&gt;1200,1200,ROUNDUP((ROUNDDOWN((1200/AT11),0)*AT11+(IF(((AH11*2.5)*2)&gt;10,10,(AH11*2.5)*2))),0))),""),"")</f>
        <v/>
      </c>
      <c r="AW11" s="228" t="str">
        <f>IFERROR(ROUNDDOWN(AX11*0.7,0),"")</f>
        <v/>
      </c>
      <c r="AX11" s="228" t="str">
        <f>IF(AO11=0,"",AO11)</f>
        <v/>
      </c>
      <c r="AY11" s="228" t="str">
        <f>IFERROR(ROUNDUP(AX11*0.85,0),"")</f>
        <v/>
      </c>
      <c r="AZ11" s="182"/>
      <c r="BA11" s="201"/>
      <c r="BB11" s="202"/>
      <c r="BC11" s="210" t="str">
        <f t="shared" ref="BC11:BC12" si="0">IF(G11="","",G11)</f>
        <v/>
      </c>
      <c r="BD11" s="228" t="str">
        <f>IFERROR(VLOOKUP(BC11,'Listas de Dados'!EA:EI,2,0),"")</f>
        <v/>
      </c>
      <c r="BE11" s="211"/>
      <c r="BF11" s="228" t="str">
        <f>IFERROR(VLOOKUP(BE11,'Listas de Dados'!EC:EJ,2,0),"")</f>
        <v/>
      </c>
      <c r="BG11" s="211"/>
      <c r="BH11" s="228" t="str">
        <f>IFERROR(VLOOKUP(BG11,'Listas de Dados'!EE:EL,2,0),"")</f>
        <v/>
      </c>
      <c r="BI11" s="211"/>
      <c r="BJ11" s="228" t="str">
        <f>IFERROR(IF(BI11="","Comum",VLOOKUP(BI11,'Listas de Dados'!EH:ER,2,0)),"")</f>
        <v>Comum</v>
      </c>
      <c r="BK11" s="183"/>
      <c r="BL11" s="229"/>
      <c r="BM11" s="229"/>
      <c r="BN11" s="229"/>
      <c r="BO11" s="229"/>
      <c r="BP11" s="229"/>
      <c r="BQ11" s="182"/>
      <c r="BR11" s="210"/>
      <c r="BS11" s="225"/>
      <c r="BT11" s="225"/>
      <c r="BU11" s="225"/>
      <c r="BV11" s="225"/>
      <c r="BW11" s="225"/>
      <c r="BX11" s="225"/>
      <c r="BY11" s="225"/>
      <c r="BZ11" s="225"/>
      <c r="CA11" s="225"/>
    </row>
    <row r="12" spans="1:80" ht="15.75" hidden="1" customHeight="1" x14ac:dyDescent="0.25">
      <c r="A12" s="185"/>
      <c r="B12" s="219"/>
      <c r="C12" s="210"/>
      <c r="D12" s="212" t="s">
        <v>1715</v>
      </c>
      <c r="E12" s="216"/>
      <c r="F12" s="216"/>
      <c r="G12" s="211"/>
      <c r="H12" s="173"/>
      <c r="I12" s="210"/>
      <c r="J12" s="228" t="str">
        <f>IFERROR(IF(ROUND(I12*(H12/1000),3)=0,"",ROUND(I12*(H12/1000),3)),"")</f>
        <v/>
      </c>
      <c r="K12" s="210"/>
      <c r="L12" s="210"/>
      <c r="M12" s="210"/>
      <c r="N12" s="210"/>
      <c r="O12" s="210"/>
      <c r="P12" s="214" t="str">
        <f>IFERROR(INDEX('Listas de Dados'!$B:$O,MATCH('Estrutura P01'!K12,'Listas de Dados'!C:C,0),1),"")&amp;IFERROR(INDEX('Listas de Dados'!$B:$O,MATCH('Estrutura P01'!L12,'Listas de Dados'!F:F,0),4),"")&amp;IFERROR(INDEX('Listas de Dados'!$B:$O,MATCH('Estrutura P01'!M12,'Listas de Dados'!I:I,0),7),"")&amp;IFERROR(INDEX('Listas de Dados'!$B:$O,MATCH('Estrutura P01'!N12,'Listas de Dados'!L:L,0),10),"")&amp;IFERROR(INDEX('Listas de Dados'!$B:$O,MATCH('Estrutura P01'!O12,'Listas de Dados'!O:O,0),13),"")</f>
        <v/>
      </c>
      <c r="Q12" s="213"/>
      <c r="R12" s="210"/>
      <c r="S12" s="228" t="str">
        <f>IFERROR(INDEX(FRUESTBLOCK1,MATCH('Estrutura P01'!R12,FRUESTBLOCK2,0),1),"")</f>
        <v/>
      </c>
      <c r="T12" s="210"/>
      <c r="U12" s="215"/>
      <c r="V12" s="210"/>
      <c r="W12" s="210"/>
      <c r="X12" s="210"/>
      <c r="Y12" s="210"/>
      <c r="Z12" s="227"/>
      <c r="AA12" s="210" t="str">
        <f ca="1">IF(INDIRECT(ADDRESS(ROW()+1,3))=0,"",INDIRECT(ADDRESS(ROW()+1,3)))</f>
        <v/>
      </c>
      <c r="AB12" s="210" t="str">
        <f ca="1">IF(INDIRECT(ADDRESS(ROW()+1,8))=0,"",INDIRECT(ADDRESS(ROW()+1,8)))</f>
        <v/>
      </c>
      <c r="AC12" s="228" t="str">
        <f ca="1">IF(IF(AB12=0,"",IF(LEFT(W12,4)="SUB_","1-",IFERROR(ROUND((((ROUNDUP(1000/(ROUNDDOWN(AB12/H12,0)),0))*(AB12-((ROUNDDOWN(AB12/H12,0))*H12)))/1000)*I12,3)&amp;"-","Multiplo&lt;Final")))="0-","1-",IF(AB12=0,"",IF(LEFT(W12,4)="SUB_","1-",IFERROR(ROUND((((ROUNDUP(1000/(ROUNDDOWN(AB12/H12,0)),0))*(AB12-((ROUNDDOWN(AB12/H12,0))*H12)))/1000)*I12,3)&amp;"-","Multiplo&lt;Final"))))</f>
        <v>Multiplo&lt;Final</v>
      </c>
      <c r="AD12" s="228" t="str">
        <f ca="1">IF(AB12=0,"",IFERROR(ROUND(((ROUNDUP(1000/(ROUNDDOWN(AB12/H12,0)),0))*(AB12/1000))+(Z12*((ROUNDUP(1000/(ROUNDDOWN(AB12/H12,0)),0))*(AB12/1000))),3),"Multiplo&lt;Final"))</f>
        <v>Multiplo&lt;Final</v>
      </c>
      <c r="AE12" s="228" t="str">
        <f>IFERROR(ROUND(IF(Z12=0,IF(COUNTBLANK(Z12),"","1000"),1000+(1000*Z12)),0),"")</f>
        <v/>
      </c>
      <c r="AG12" s="229"/>
      <c r="AH12" s="229"/>
      <c r="AI12" s="229"/>
      <c r="AJ12" s="229"/>
      <c r="AK12" s="229"/>
      <c r="AL12" s="229"/>
      <c r="AM12" s="229"/>
      <c r="AN12" s="229"/>
      <c r="AO12" s="229"/>
      <c r="AP12" s="229"/>
      <c r="AQ12" s="229"/>
      <c r="AR12" s="229"/>
      <c r="AS12" s="229"/>
      <c r="AT12" s="229"/>
      <c r="AU12" s="229"/>
      <c r="AV12" s="229"/>
      <c r="AW12" s="229"/>
      <c r="AX12" s="229"/>
      <c r="AY12" s="229"/>
      <c r="AZ12" s="182"/>
      <c r="BA12" s="201"/>
      <c r="BB12" s="202"/>
      <c r="BC12" s="210" t="str">
        <f t="shared" si="0"/>
        <v/>
      </c>
      <c r="BD12" s="228" t="str">
        <f>IFERROR(VLOOKUP(BC12,'Listas de Dados'!EA:EI,2,0),"")</f>
        <v/>
      </c>
      <c r="BE12" s="211"/>
      <c r="BF12" s="228" t="str">
        <f>IFERROR(VLOOKUP(BE12,'Listas de Dados'!EC:EJ,2,0),"")</f>
        <v/>
      </c>
      <c r="BG12" s="211"/>
      <c r="BH12" s="228" t="str">
        <f>IFERROR(VLOOKUP(BG12,'Listas de Dados'!EE:EL,2,0),"")</f>
        <v/>
      </c>
      <c r="BI12" s="211"/>
      <c r="BJ12" s="228" t="str">
        <f>IFERROR(IF(BI12="","Comum",VLOOKUP(BI12,'Listas de Dados'!EH:ER,2,0)),"")</f>
        <v>Comum</v>
      </c>
      <c r="BK12" s="183"/>
      <c r="BL12" s="210"/>
      <c r="BM12" s="229"/>
      <c r="BN12" s="211"/>
      <c r="BO12" s="210"/>
      <c r="BP12" s="210"/>
      <c r="BQ12" s="182"/>
      <c r="BR12" s="229"/>
      <c r="BS12" s="229"/>
      <c r="BT12" s="229"/>
      <c r="BU12" s="229"/>
      <c r="BV12" s="229"/>
      <c r="BW12" s="229"/>
      <c r="BX12" s="229"/>
      <c r="BY12" s="229"/>
      <c r="BZ12" s="229"/>
      <c r="CA12" s="229"/>
    </row>
    <row r="13" spans="1:80" ht="15.75" hidden="1" customHeight="1" x14ac:dyDescent="0.25">
      <c r="A13" s="185"/>
      <c r="B13" s="219"/>
      <c r="C13" s="210"/>
      <c r="D13" s="212" t="s">
        <v>1714</v>
      </c>
      <c r="E13" s="216"/>
      <c r="F13" s="216"/>
      <c r="G13" s="211"/>
      <c r="H13" s="173"/>
      <c r="I13" s="210"/>
      <c r="J13" s="228" t="str">
        <f>IFERROR(IF(ROUND(I13*(H13/1000),3)=0,"",ROUND(I13*(H13/1000),3)),"")</f>
        <v/>
      </c>
      <c r="K13" s="210"/>
      <c r="L13" s="210"/>
      <c r="M13" s="210"/>
      <c r="N13" s="210"/>
      <c r="O13" s="210"/>
      <c r="P13" s="214" t="str">
        <f>IFERROR(INDEX('Listas de Dados'!$B:$O,MATCH('Estrutura P01'!K13,'Listas de Dados'!C:C,0),1),"")&amp;IFERROR(INDEX('Listas de Dados'!$B:$O,MATCH('Estrutura P01'!L13,'Listas de Dados'!F:F,0),4),"")&amp;IFERROR(INDEX('Listas de Dados'!$B:$O,MATCH('Estrutura P01'!M13,'Listas de Dados'!I:I,0),7),"")&amp;IFERROR(INDEX('Listas de Dados'!$B:$O,MATCH('Estrutura P01'!N13,'Listas de Dados'!L:L,0),10),"")&amp;IFERROR(INDEX('Listas de Dados'!$B:$O,MATCH('Estrutura P01'!O13,'Listas de Dados'!O:O,0),13),"")</f>
        <v/>
      </c>
      <c r="Q13" s="213"/>
      <c r="R13" s="210"/>
      <c r="S13" s="228" t="str">
        <f>IFERROR(INDEX(FRUESTBLOCK1,MATCH('Estrutura P01'!R13,FRUESTBLOCK2,0),1),"")</f>
        <v/>
      </c>
      <c r="T13" s="210"/>
      <c r="U13" s="215"/>
      <c r="V13" s="210"/>
      <c r="W13" s="210"/>
      <c r="X13" s="210"/>
      <c r="Y13" s="210"/>
      <c r="Z13" s="227"/>
      <c r="AA13" s="210" t="e">
        <f ca="1">IF(INDIRECT(ADDRESS(ROW()+1,3))=0,"",INDIRECT(ADDRESS(ROW()+1,3)))</f>
        <v>#NAME?</v>
      </c>
      <c r="AB13" s="210" t="str">
        <f ca="1">IF(INDIRECT(ADDRESS(ROW()+1,8))=0,"",INDIRECT(ADDRESS(ROW()+1,8)))</f>
        <v/>
      </c>
      <c r="AC13" s="228" t="str">
        <f ca="1">IF(IF(AB13=0,"",IF(LEFT(W13,4)="SUB_","1-",IFERROR(ROUND((((ROUNDUP(1000/(ROUNDDOWN(AB13/H13,0)),0))*(AB13-((ROUNDDOWN(AB13/H13,0))*H13)))/1000)*I13,3)&amp;"-","Multiplo&lt;Final")))="0-","1-",IF(AB13=0,"",IF(LEFT(W13,4)="SUB_","1-",IFERROR(ROUND((((ROUNDUP(1000/(ROUNDDOWN(AB13/H13,0)),0))*(AB13-((ROUNDDOWN(AB13/H13,0))*H13)))/1000)*I13,3)&amp;"-","Multiplo&lt;Final"))))</f>
        <v>Multiplo&lt;Final</v>
      </c>
      <c r="AD13" s="228" t="str">
        <f ca="1">IF(AB13=0,"",IFERROR(ROUND(((ROUNDUP(1000/(ROUNDDOWN(AB13/H13,0)),0))*(AB13/1000))+(Z13*((ROUNDUP(1000/(ROUNDDOWN(AB13/H13,0)),0))*(AB13/1000))),3),"Multiplo&lt;Final"))</f>
        <v>Multiplo&lt;Final</v>
      </c>
      <c r="AE13" s="228" t="str">
        <f>IFERROR(ROUND(IF(Z13=0,IF(COUNTBLANK(Z13),"","1000"),1000+(1000*Z13)),0),"")</f>
        <v/>
      </c>
      <c r="AG13" s="229"/>
      <c r="AH13" s="229"/>
      <c r="AI13" s="229"/>
      <c r="AJ13" s="229"/>
      <c r="AK13" s="229"/>
      <c r="AL13" s="229"/>
      <c r="AM13" s="229"/>
      <c r="AN13" s="229"/>
      <c r="AO13" s="229"/>
      <c r="AP13" s="229"/>
      <c r="AQ13" s="229"/>
      <c r="AR13" s="229"/>
      <c r="AS13" s="229"/>
      <c r="AT13" s="229"/>
      <c r="AU13" s="229"/>
      <c r="AV13" s="229"/>
      <c r="AW13" s="229"/>
      <c r="AX13" s="229"/>
      <c r="AY13" s="229"/>
      <c r="AZ13" s="182"/>
      <c r="BA13" s="201"/>
      <c r="BB13" s="202"/>
      <c r="BC13" s="210" t="str">
        <f t="shared" ref="BC13" si="1">IF(G13="","",G13)</f>
        <v/>
      </c>
      <c r="BD13" s="228" t="str">
        <f>IFERROR(VLOOKUP(BC13,'Listas de Dados'!EA:EI,2,0),"")</f>
        <v/>
      </c>
      <c r="BE13" s="211"/>
      <c r="BF13" s="228" t="str">
        <f>IFERROR(VLOOKUP(BE13,'Listas de Dados'!EC:EJ,2,0),"")</f>
        <v/>
      </c>
      <c r="BG13" s="211"/>
      <c r="BH13" s="228" t="str">
        <f>IFERROR(VLOOKUP(BG13,'Listas de Dados'!EE:EL,2,0),"")</f>
        <v/>
      </c>
      <c r="BI13" s="211"/>
      <c r="BJ13" s="228" t="str">
        <f>IFERROR(IF(BI13="","Comum",VLOOKUP(BI13,'Listas de Dados'!EH:ER,2,0)),"")</f>
        <v>Comum</v>
      </c>
      <c r="BK13" s="183"/>
      <c r="BL13" s="210"/>
      <c r="BM13" s="229"/>
      <c r="BN13" s="211"/>
      <c r="BO13" s="210"/>
      <c r="BP13" s="210"/>
      <c r="BQ13" s="182"/>
      <c r="BR13" s="229"/>
      <c r="BS13" s="229"/>
      <c r="BT13" s="229"/>
      <c r="BU13" s="229"/>
      <c r="BV13" s="229"/>
      <c r="BW13" s="229"/>
      <c r="BX13" s="229"/>
      <c r="BY13" s="229"/>
      <c r="BZ13" s="229"/>
      <c r="CA13" s="229"/>
    </row>
    <row r="14" spans="1:80" ht="15.75" hidden="1" customHeight="1" x14ac:dyDescent="0.25">
      <c r="A14" s="185"/>
      <c r="B14" s="219"/>
      <c r="C14" s="210" t="e">
        <f>TWCODSAP(BL14,AG14,H14,AF14)</f>
        <v>#NAME?</v>
      </c>
      <c r="D14" s="212" t="s">
        <v>1713</v>
      </c>
      <c r="E14" s="216"/>
      <c r="F14" s="216"/>
      <c r="G14" s="211"/>
      <c r="H14" s="173"/>
      <c r="I14" s="210"/>
      <c r="J14" s="228" t="str">
        <f>IFERROR(IF(ROUND(I14*(H14/1000),3)=0,"",ROUND(I14*(H14/1000),3)),"")</f>
        <v/>
      </c>
      <c r="K14" s="210"/>
      <c r="L14" s="210"/>
      <c r="M14" s="210"/>
      <c r="N14" s="210"/>
      <c r="O14" s="210"/>
      <c r="P14" s="214" t="str">
        <f>IFERROR(INDEX('Listas de Dados'!$B:$O,MATCH('Estrutura P01'!K14,'Listas de Dados'!C:C,0),1),"")&amp;IFERROR(INDEX('Listas de Dados'!$B:$O,MATCH('Estrutura P01'!L14,'Listas de Dados'!F:F,0),4),"")&amp;IFERROR(INDEX('Listas de Dados'!$B:$O,MATCH('Estrutura P01'!M14,'Listas de Dados'!I:I,0),7),"")&amp;IFERROR(INDEX('Listas de Dados'!$B:$O,MATCH('Estrutura P01'!N14,'Listas de Dados'!L:L,0),10),"")&amp;IFERROR(INDEX('Listas de Dados'!$B:$O,MATCH('Estrutura P01'!O14,'Listas de Dados'!O:O,0),13),"")</f>
        <v/>
      </c>
      <c r="Q14" s="213"/>
      <c r="R14" s="210"/>
      <c r="S14" s="228" t="str">
        <f>IFERROR(INDEX(FRUESTBLOCK1,MATCH('Estrutura P01'!R14,FRUESTBLOCK2,0),1),"")</f>
        <v/>
      </c>
      <c r="T14" s="210"/>
      <c r="U14" s="215"/>
      <c r="V14" s="210"/>
      <c r="W14" s="229"/>
      <c r="X14" s="229"/>
      <c r="Y14" s="229"/>
      <c r="Z14" s="229"/>
      <c r="AA14" s="229"/>
      <c r="AB14" s="229"/>
      <c r="AC14" s="229"/>
      <c r="AD14" s="229"/>
      <c r="AE14" s="229"/>
      <c r="AG14" s="210"/>
      <c r="AH14" s="210"/>
      <c r="AI14" s="173"/>
      <c r="AJ14" s="173"/>
      <c r="AK14" s="210" t="str">
        <f>IFERROR(IF($AH14=0,"",ROUND(IF($AJ14="MTH",$AH14,IF($AI14="BF",$AH14-($AH14*0.1),IF($AH14="BZ",IF($AH14&gt;1,$AH14-($AH14*0.1),$AH14-($AH14*0.12)),$AH14-($AH14*0.12)))),2)),"")</f>
        <v/>
      </c>
      <c r="AL14" s="210" t="str">
        <f>IFERROR(IF($AH14=0,"",ROUND(IF($AJ14="MTL",$AH14,IF($AI14="BF",$AH14+($AH14*0.1),IF($AH14="BZ",IF($AH14&gt;1,$AH14+($AH14*0.1),$AH14+($AH14*0.12)),$AH14+($AH14*0.12)))),2)),"")</f>
        <v/>
      </c>
      <c r="AM14" s="210"/>
      <c r="AN14" s="210" t="str">
        <f>IFERROR(VLOOKUP(AM14,'Listas de Dados'!$BF:$BH,3,),"")</f>
        <v/>
      </c>
      <c r="AO14" s="210"/>
      <c r="AP14" s="210" t="str">
        <f>IFERROR(VLOOKUP(AM14,'Listas de Dados'!$BF:$BG,2,0),"")</f>
        <v/>
      </c>
      <c r="AQ14" s="210" t="str">
        <f>IFERROR(VLOOKUP(AM14,'Listas de Dados'!BF:BJ,5,0),"")</f>
        <v/>
      </c>
      <c r="AR14" s="210" t="str">
        <f>IFERROR(VLOOKUP(AM14,'Listas de Dados'!BF:BL,7,0),"")</f>
        <v/>
      </c>
      <c r="AS14" s="210"/>
      <c r="AT14" s="210"/>
      <c r="AU14" s="210"/>
      <c r="AV14" s="228" t="str">
        <f>IF(AU14="I",IFERROR(IF(ROUNDUP((ROUNDDOWN((1200/AT14),0)*AT14+(IF(((AH14*2.5)*2)&gt;10,10,(AH14*2.5)*2))),0)&lt;1000,1000,IF(ROUNDUP((ROUNDDOWN((1200/AT14),0)*AT14+(IF(((AH14*2.5)*2)&gt;10,10,(AH14*2.5)*2))),0)&gt;1200,1200,ROUNDUP((ROUNDDOWN((1200/AT14),0)*AT14+(IF(((AH14*2.5)*2)&gt;10,10,(AH14*2.5)*2))),0))),""),"")</f>
        <v/>
      </c>
      <c r="AW14" s="228" t="str">
        <f>IFERROR(ROUNDDOWN(AX14*0.7,0),"")</f>
        <v/>
      </c>
      <c r="AX14" s="228" t="str">
        <f>IF(AO14=0,"",AO14)</f>
        <v/>
      </c>
      <c r="AY14" s="228" t="str">
        <f>IFERROR(ROUNDUP(AX14*0.85,0),"")</f>
        <v/>
      </c>
      <c r="AZ14" s="182"/>
      <c r="BA14" s="201"/>
      <c r="BB14" s="202"/>
      <c r="BC14" s="210" t="str">
        <f t="shared" ref="BC14" si="2">IF(G14="","",G14)</f>
        <v/>
      </c>
      <c r="BD14" s="228" t="str">
        <f>IFERROR(VLOOKUP(BC14,'Listas de Dados'!EA:EI,2,0),"")</f>
        <v/>
      </c>
      <c r="BE14" s="211"/>
      <c r="BF14" s="228" t="str">
        <f>IFERROR(VLOOKUP(BE14,'Listas de Dados'!EC:EJ,2,0),"")</f>
        <v/>
      </c>
      <c r="BG14" s="211"/>
      <c r="BH14" s="228" t="str">
        <f>IFERROR(VLOOKUP(BG14,'Listas de Dados'!EE:EL,2,0),"")</f>
        <v/>
      </c>
      <c r="BI14" s="211"/>
      <c r="BJ14" s="228" t="str">
        <f>IFERROR(IF(BI14="","Comum",VLOOKUP(BI14,'Listas de Dados'!EH:ER,2,0)),"")</f>
        <v>Comum</v>
      </c>
      <c r="BK14" s="183"/>
      <c r="BL14" s="210"/>
      <c r="BM14" s="173"/>
      <c r="BN14" s="211"/>
      <c r="BO14" s="210"/>
      <c r="BP14" s="210"/>
      <c r="BQ14" s="182"/>
      <c r="BR14" s="229"/>
      <c r="BS14" s="229"/>
      <c r="BT14" s="229"/>
      <c r="BU14" s="229"/>
      <c r="BV14" s="229"/>
      <c r="BW14" s="229"/>
      <c r="BX14" s="229"/>
      <c r="BY14" s="229"/>
      <c r="BZ14" s="229"/>
      <c r="CA14" s="229"/>
    </row>
    <row r="15" spans="1:80" ht="15.75" hidden="1" customHeight="1" x14ac:dyDescent="0.25">
      <c r="A15" s="185"/>
      <c r="B15" s="219"/>
      <c r="C15" s="210"/>
      <c r="D15" s="212" t="s">
        <v>104</v>
      </c>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row>
    <row r="16" spans="1:80" ht="15.75" hidden="1" customHeight="1" x14ac:dyDescent="0.25">
      <c r="A16" s="185"/>
      <c r="B16" s="219"/>
      <c r="C16" s="210"/>
      <c r="D16" s="212" t="s">
        <v>1717</v>
      </c>
      <c r="E16" s="229"/>
      <c r="F16" s="229"/>
      <c r="G16" s="211"/>
      <c r="H16" s="173"/>
      <c r="I16" s="229"/>
      <c r="J16" s="210"/>
      <c r="K16" s="229"/>
      <c r="L16" s="229"/>
      <c r="M16" s="229"/>
      <c r="N16" s="229"/>
      <c r="O16" s="229"/>
      <c r="P16" s="229"/>
      <c r="Q16" s="213"/>
      <c r="R16" s="229"/>
      <c r="S16" s="229"/>
      <c r="T16" s="210"/>
      <c r="U16" s="215"/>
      <c r="V16" s="210"/>
      <c r="W16" s="229"/>
      <c r="X16" s="229"/>
      <c r="Y16" s="229"/>
      <c r="Z16" s="229"/>
      <c r="AA16" s="229"/>
      <c r="AB16" s="229"/>
      <c r="AC16" s="229"/>
      <c r="AD16" s="229"/>
      <c r="AE16" s="229"/>
      <c r="AF16"/>
      <c r="AG16" s="229"/>
      <c r="AH16" s="229"/>
      <c r="AI16" s="229"/>
      <c r="AJ16" s="229"/>
      <c r="AK16" s="229"/>
      <c r="AL16" s="229"/>
      <c r="AM16" s="229"/>
      <c r="AN16" s="229"/>
      <c r="AO16" s="229"/>
      <c r="AP16" s="229"/>
      <c r="AQ16" s="229"/>
      <c r="AR16" s="229"/>
      <c r="AS16" s="229"/>
      <c r="AT16" s="229"/>
      <c r="AU16" s="229"/>
      <c r="AV16" s="229"/>
      <c r="AW16" s="229"/>
      <c r="AX16" s="229"/>
      <c r="AY16" s="229"/>
      <c r="AZ16"/>
      <c r="BA16" s="229"/>
      <c r="BB16" s="202"/>
      <c r="BC16" s="210" t="str">
        <f t="shared" ref="BC16" si="3">IF(G16="","",G16)</f>
        <v/>
      </c>
      <c r="BD16" s="231" t="str">
        <f>IFERROR(VLOOKUP(BC16,'Listas de Dados'!EA:EI,2,0),"")</f>
        <v/>
      </c>
      <c r="BE16" s="211"/>
      <c r="BF16" s="231" t="str">
        <f>IFERROR(VLOOKUP(BE16,'Listas de Dados'!EC:EJ,2,0),"")</f>
        <v/>
      </c>
      <c r="BG16" s="211"/>
      <c r="BH16" s="231" t="str">
        <f>IFERROR(VLOOKUP(BG16,'Listas de Dados'!EE:EL,2,0),"")</f>
        <v/>
      </c>
      <c r="BI16" s="211"/>
      <c r="BJ16" s="231" t="str">
        <f>IFERROR(IF(BI16="","Comum",VLOOKUP(BI16,'Listas de Dados'!EH:ER,2,0)),"")</f>
        <v>Comum</v>
      </c>
      <c r="BK16"/>
      <c r="BL16" s="210"/>
      <c r="BM16" s="229"/>
      <c r="BN16" s="211"/>
      <c r="BO16" s="229"/>
      <c r="BP16" s="229"/>
      <c r="BQ16"/>
      <c r="BR16" s="229"/>
      <c r="BS16" s="229"/>
      <c r="BT16" s="229"/>
      <c r="BU16" s="229"/>
      <c r="BV16" s="229"/>
      <c r="BW16" s="229"/>
      <c r="BX16" s="229"/>
      <c r="BY16" s="229"/>
      <c r="BZ16" s="229"/>
      <c r="CA16" s="229"/>
      <c r="CB16"/>
    </row>
    <row r="17" spans="17:17" ht="15.75" customHeight="1" x14ac:dyDescent="0.25">
      <c r="Q17" s="181"/>
    </row>
  </sheetData>
  <sheetProtection autoFilter="0"/>
  <dataConsolidate link="1"/>
  <mergeCells count="6">
    <mergeCell ref="K1:O1"/>
    <mergeCell ref="R1:S1"/>
    <mergeCell ref="BI1:BJ1"/>
    <mergeCell ref="BG1:BH1"/>
    <mergeCell ref="BE1:BF1"/>
    <mergeCell ref="BC1:BD1"/>
  </mergeCells>
  <conditionalFormatting sqref="B1">
    <cfRule type="beginsWith" dxfId="221" priority="2607" operator="beginsWith" text="NEW">
      <formula>LEFT(B1,LEN("NEW"))="NEW"</formula>
    </cfRule>
  </conditionalFormatting>
  <conditionalFormatting sqref="C15">
    <cfRule type="expression" dxfId="220" priority="1184">
      <formula>NOT(IF(C15=0,TRUE,IF(LEN(C15)=6,OR(LEFT(C15)="1",LEFT(C15)="H"),OR(LEN(C15)=7,LEN(C15)=13))))</formula>
    </cfRule>
  </conditionalFormatting>
  <conditionalFormatting sqref="H13">
    <cfRule type="expression" dxfId="219" priority="1168">
      <formula>NOT(AND(LEFT(C13,1)&lt;&gt;"M",LEFT(C13,1)&lt;&gt;"F",LEFT(C13,1)&lt;&gt;"D"))</formula>
    </cfRule>
  </conditionalFormatting>
  <conditionalFormatting sqref="H14">
    <cfRule type="expression" dxfId="218" priority="1178">
      <formula>NOT(AND(LEFT(C14,1)&lt;&gt;"M",LEFT(C14,1)&lt;&gt;"F",LEFT(C14,1)&lt;&gt;"D"))</formula>
    </cfRule>
  </conditionalFormatting>
  <conditionalFormatting sqref="C14">
    <cfRule type="expression" dxfId="217" priority="1175">
      <formula>NOT(IF(C14=0,TRUE,IF(LEN(C14)=6,OR(LEFT(C14)="1",LEFT(C14)="H"),OR(LEN(C14)=7,LEN(C14)=13))))</formula>
    </cfRule>
  </conditionalFormatting>
  <conditionalFormatting sqref="CB1:XFD1 A1:BR1 BW1:BY1">
    <cfRule type="expression" dxfId="216" priority="1199">
      <formula>_xlfn.ISFORMULA(INDIRECT(ADDRESS(ROW(),COLUMN())))</formula>
    </cfRule>
  </conditionalFormatting>
  <conditionalFormatting sqref="C14">
    <cfRule type="expression" dxfId="215" priority="1174">
      <formula>NOT(IF(C14=0,TRUE,IF(LEN(C14)=6,OR(LEFT(C14)="1",LEFT(C14)="H"),OR(LEN(C14)=7,LEN(C14)=13))))</formula>
    </cfRule>
  </conditionalFormatting>
  <conditionalFormatting sqref="BS1:BV1">
    <cfRule type="expression" dxfId="214" priority="1193">
      <formula>_xlfn.ISFORMULA(INDIRECT(ADDRESS(ROW(),COLUMN())))</formula>
    </cfRule>
  </conditionalFormatting>
  <conditionalFormatting sqref="BZ1:CA1">
    <cfRule type="expression" dxfId="213" priority="1192">
      <formula>_xlfn.ISFORMULA(INDIRECT(ADDRESS(ROW(),COLUMN())))</formula>
    </cfRule>
  </conditionalFormatting>
  <conditionalFormatting sqref="B15">
    <cfRule type="beginsWith" dxfId="212" priority="1191" operator="beginsWith" text="NEW">
      <formula>LEFT(B15,LEN("NEW"))="NEW"</formula>
    </cfRule>
  </conditionalFormatting>
  <conditionalFormatting sqref="B15">
    <cfRule type="cellIs" dxfId="211" priority="1189" operator="equal">
      <formula>"X0"</formula>
    </cfRule>
    <cfRule type="cellIs" dxfId="210" priority="1190" operator="equal">
      <formula>"ND"</formula>
    </cfRule>
  </conditionalFormatting>
  <conditionalFormatting sqref="C15">
    <cfRule type="expression" dxfId="209" priority="1187">
      <formula>NOT(IF(C15=0,TRUE,IF(LEN(C15)=6,OR(LEFT(C15)="1",LEFT(C15)="H"),OR(LEN(C15)=7,LEN(C15)=13))))</formula>
    </cfRule>
  </conditionalFormatting>
  <conditionalFormatting sqref="A15:D15 CC15:XFD15">
    <cfRule type="expression" dxfId="208" priority="1186">
      <formula>_xlfn.ISFORMULA(INDIRECT(ADDRESS(ROW(),COLUMN())))</formula>
    </cfRule>
  </conditionalFormatting>
  <conditionalFormatting sqref="C15">
    <cfRule type="expression" dxfId="207" priority="1185">
      <formula>NOT(IF(C15=0,TRUE,IF(LEN(C15)=6,OR(LEFT(C15)="1",LEFT(C15)="H"),OR(LEN(C15)=7,LEN(C15)=13))))</formula>
    </cfRule>
  </conditionalFormatting>
  <conditionalFormatting sqref="C14">
    <cfRule type="expression" dxfId="206" priority="1177">
      <formula>NOT(IF(C14=0,TRUE,IF(LEN(C14)=6,OR(LEFT(C14)="1",LEFT(C14)="H"),OR(LEN(C14)=7,LEN(C14)=13))))</formula>
    </cfRule>
  </conditionalFormatting>
  <conditionalFormatting sqref="B14">
    <cfRule type="beginsWith" dxfId="205" priority="1181" operator="beginsWith" text="NEW">
      <formula>LEFT(B14,LEN("NEW"))="NEW"</formula>
    </cfRule>
  </conditionalFormatting>
  <conditionalFormatting sqref="B14">
    <cfRule type="cellIs" dxfId="204" priority="1179" operator="equal">
      <formula>"X0"</formula>
    </cfRule>
    <cfRule type="cellIs" dxfId="203" priority="1180" operator="equal">
      <formula>"ND"</formula>
    </cfRule>
  </conditionalFormatting>
  <conditionalFormatting sqref="H11">
    <cfRule type="expression" dxfId="202" priority="1158">
      <formula>NOT(AND(LEFT(C11,1)&lt;&gt;"M",LEFT(C11,1)&lt;&gt;"F",LEFT(C11,1)&lt;&gt;"D"))</formula>
    </cfRule>
  </conditionalFormatting>
  <conditionalFormatting sqref="C13">
    <cfRule type="expression" dxfId="201" priority="1167">
      <formula>NOT(IF(C13=0,TRUE,IF(LEN(C13)=6,OR(LEFT(C13)="1",LEFT(C13)="H"),OR(LEN(C13)=7,LEN(C13)=13))))</formula>
    </cfRule>
  </conditionalFormatting>
  <conditionalFormatting sqref="A14:BR14 BW14:BY14 CA14:XFD14">
    <cfRule type="expression" dxfId="200" priority="1176">
      <formula>_xlfn.ISFORMULA(INDIRECT(ADDRESS(ROW(),COLUMN())))</formula>
    </cfRule>
  </conditionalFormatting>
  <conditionalFormatting sqref="C13">
    <cfRule type="expression" dxfId="199" priority="1165">
      <formula>NOT(IF(C13=0,TRUE,IF(LEN(C13)=6,OR(LEFT(C13)="1",LEFT(C13)="H"),OR(LEN(C13)=7,LEN(C13)=13))))</formula>
    </cfRule>
  </conditionalFormatting>
  <conditionalFormatting sqref="C13">
    <cfRule type="expression" dxfId="198" priority="1164">
      <formula>NOT(IF(C13=0,TRUE,IF(LEN(C13)=6,OR(LEFT(C13)="1",LEFT(C13)="H"),OR(LEN(C13)=7,LEN(C13)=13))))</formula>
    </cfRule>
  </conditionalFormatting>
  <conditionalFormatting sqref="BS14:BV14">
    <cfRule type="expression" dxfId="197" priority="1173">
      <formula>_xlfn.ISFORMULA(INDIRECT(ADDRESS(ROW(),COLUMN())))</formula>
    </cfRule>
  </conditionalFormatting>
  <conditionalFormatting sqref="BZ14">
    <cfRule type="expression" dxfId="196" priority="1172">
      <formula>_xlfn.ISFORMULA(INDIRECT(ADDRESS(ROW(),COLUMN())))</formula>
    </cfRule>
  </conditionalFormatting>
  <conditionalFormatting sqref="C16">
    <cfRule type="expression" dxfId="195" priority="525">
      <formula>NOT(IF(C16=0,TRUE,IF(LEN(C16)=6,OR(LEFT(C16)="1",LEFT(C16)="H"),OR(LEN(C16)=7,LEN(C16)=13))))</formula>
    </cfRule>
  </conditionalFormatting>
  <conditionalFormatting sqref="B13">
    <cfRule type="beginsWith" dxfId="194" priority="1171" operator="beginsWith" text="NEW">
      <formula>LEFT(B13,LEN("NEW"))="NEW"</formula>
    </cfRule>
  </conditionalFormatting>
  <conditionalFormatting sqref="B13">
    <cfRule type="cellIs" dxfId="193" priority="1169" operator="equal">
      <formula>"X0"</formula>
    </cfRule>
    <cfRule type="cellIs" dxfId="192" priority="1170" operator="equal">
      <formula>"ND"</formula>
    </cfRule>
  </conditionalFormatting>
  <conditionalFormatting sqref="H12">
    <cfRule type="expression" dxfId="191" priority="1148">
      <formula>NOT(AND(LEFT(C12,1)&lt;&gt;"M",LEFT(C12,1)&lt;&gt;"F",LEFT(C12,1)&lt;&gt;"D"))</formula>
    </cfRule>
  </conditionalFormatting>
  <conditionalFormatting sqref="A13:BR13 BW13:BY13 CA13:XFD13">
    <cfRule type="expression" dxfId="190" priority="1166">
      <formula>_xlfn.ISFORMULA(INDIRECT(ADDRESS(ROW(),COLUMN())))</formula>
    </cfRule>
  </conditionalFormatting>
  <conditionalFormatting sqref="C11">
    <cfRule type="expression" dxfId="189" priority="1155">
      <formula>NOT(IF(C11=0,TRUE,IF(LEN(C11)=6,OR(LEFT(C11)="1",LEFT(C11)="H"),OR(LEN(C11)=7,LEN(C11)=13))))</formula>
    </cfRule>
  </conditionalFormatting>
  <conditionalFormatting sqref="C11">
    <cfRule type="expression" dxfId="188" priority="1154">
      <formula>NOT(IF(C11=0,TRUE,IF(LEN(C11)=6,OR(LEFT(C11)="1",LEFT(C11)="H"),OR(LEN(C11)=7,LEN(C11)=13))))</formula>
    </cfRule>
  </conditionalFormatting>
  <conditionalFormatting sqref="BS13:BV13">
    <cfRule type="expression" dxfId="187" priority="1163">
      <formula>_xlfn.ISFORMULA(INDIRECT(ADDRESS(ROW(),COLUMN())))</formula>
    </cfRule>
  </conditionalFormatting>
  <conditionalFormatting sqref="BZ13">
    <cfRule type="expression" dxfId="186" priority="1162">
      <formula>_xlfn.ISFORMULA(INDIRECT(ADDRESS(ROW(),COLUMN())))</formula>
    </cfRule>
  </conditionalFormatting>
  <conditionalFormatting sqref="B11">
    <cfRule type="beginsWith" dxfId="185" priority="1161" operator="beginsWith" text="NEW">
      <formula>LEFT(B11,LEN("NEW"))="NEW"</formula>
    </cfRule>
  </conditionalFormatting>
  <conditionalFormatting sqref="B11">
    <cfRule type="cellIs" dxfId="184" priority="1159" operator="equal">
      <formula>"X0"</formula>
    </cfRule>
    <cfRule type="cellIs" dxfId="183" priority="1160" operator="equal">
      <formula>"ND"</formula>
    </cfRule>
  </conditionalFormatting>
  <conditionalFormatting sqref="C11">
    <cfRule type="expression" dxfId="182" priority="1157">
      <formula>NOT(IF(C11=0,TRUE,IF(LEN(C11)=6,OR(LEFT(C11)="1",LEFT(C11)="H"),OR(LEN(C11)=7,LEN(C11)=13))))</formula>
    </cfRule>
  </conditionalFormatting>
  <conditionalFormatting sqref="A11:BR11 BW11:BY11 CA11:XFD11">
    <cfRule type="expression" dxfId="181" priority="1156">
      <formula>_xlfn.ISFORMULA(INDIRECT(ADDRESS(ROW(),COLUMN())))</formula>
    </cfRule>
  </conditionalFormatting>
  <conditionalFormatting sqref="C12">
    <cfRule type="expression" dxfId="180" priority="1145">
      <formula>NOT(IF(C12=0,TRUE,IF(LEN(C12)=6,OR(LEFT(C12)="1",LEFT(C12)="H"),OR(LEN(C12)=7,LEN(C12)=13))))</formula>
    </cfRule>
  </conditionalFormatting>
  <conditionalFormatting sqref="C12">
    <cfRule type="expression" dxfId="179" priority="1147">
      <formula>NOT(IF(C12=0,TRUE,IF(LEN(C12)=6,OR(LEFT(C12)="1",LEFT(C12)="H"),OR(LEN(C12)=7,LEN(C12)=13))))</formula>
    </cfRule>
  </conditionalFormatting>
  <conditionalFormatting sqref="BS11:BV11">
    <cfRule type="expression" dxfId="178" priority="1153">
      <formula>_xlfn.ISFORMULA(INDIRECT(ADDRESS(ROW(),COLUMN())))</formula>
    </cfRule>
  </conditionalFormatting>
  <conditionalFormatting sqref="BZ11">
    <cfRule type="expression" dxfId="177" priority="1152">
      <formula>_xlfn.ISFORMULA(INDIRECT(ADDRESS(ROW(),COLUMN())))</formula>
    </cfRule>
  </conditionalFormatting>
  <conditionalFormatting sqref="B12">
    <cfRule type="beginsWith" dxfId="176" priority="1151" operator="beginsWith" text="NEW">
      <formula>LEFT(B12,LEN("NEW"))="NEW"</formula>
    </cfRule>
  </conditionalFormatting>
  <conditionalFormatting sqref="B12">
    <cfRule type="cellIs" dxfId="175" priority="1149" operator="equal">
      <formula>"X0"</formula>
    </cfRule>
    <cfRule type="cellIs" dxfId="174" priority="1150" operator="equal">
      <formula>"ND"</formula>
    </cfRule>
  </conditionalFormatting>
  <conditionalFormatting sqref="A12:BR12 BW12:BY12 CA12:XFD12">
    <cfRule type="expression" dxfId="173" priority="1146">
      <formula>_xlfn.ISFORMULA(INDIRECT(ADDRESS(ROW(),COLUMN())))</formula>
    </cfRule>
  </conditionalFormatting>
  <conditionalFormatting sqref="C12">
    <cfRule type="expression" dxfId="172" priority="1144">
      <formula>NOT(IF(C12=0,TRUE,IF(LEN(C12)=6,OR(LEFT(C12)="1",LEFT(C12)="H"),OR(LEN(C12)=7,LEN(C12)=13))))</formula>
    </cfRule>
  </conditionalFormatting>
  <conditionalFormatting sqref="BS12:BV12">
    <cfRule type="expression" dxfId="171" priority="1143">
      <formula>_xlfn.ISFORMULA(INDIRECT(ADDRESS(ROW(),COLUMN())))</formula>
    </cfRule>
  </conditionalFormatting>
  <conditionalFormatting sqref="BZ12">
    <cfRule type="expression" dxfId="170" priority="1142">
      <formula>_xlfn.ISFORMULA(INDIRECT(ADDRESS(ROW(),COLUMN())))</formula>
    </cfRule>
  </conditionalFormatting>
  <conditionalFormatting sqref="C16">
    <cfRule type="expression" dxfId="169" priority="528">
      <formula>NOT(IF(C16=0,TRUE,IF(LEN(C16)=6,OR(LEFT(C16)="1",LEFT(C16)="H"),OR(LEN(C16)=7,LEN(C16)=13))))</formula>
    </cfRule>
  </conditionalFormatting>
  <conditionalFormatting sqref="A16:D16 CC16:XFD16">
    <cfRule type="expression" dxfId="168" priority="527">
      <formula>_xlfn.ISFORMULA(INDIRECT(ADDRESS(ROW(),COLUMN())))</formula>
    </cfRule>
  </conditionalFormatting>
  <conditionalFormatting sqref="BB16">
    <cfRule type="expression" dxfId="167" priority="524">
      <formula>_xlfn.ISFORMULA(INDIRECT(ADDRESS(ROW(),COLUMN())))</formula>
    </cfRule>
  </conditionalFormatting>
  <conditionalFormatting sqref="B16">
    <cfRule type="beginsWith" dxfId="166" priority="531" operator="beginsWith" text="NEW">
      <formula>LEFT(B16,LEN("NEW"))="NEW"</formula>
    </cfRule>
  </conditionalFormatting>
  <conditionalFormatting sqref="B16">
    <cfRule type="cellIs" dxfId="165" priority="529" operator="equal">
      <formula>"X0"</formula>
    </cfRule>
    <cfRule type="cellIs" dxfId="164" priority="530" operator="equal">
      <formula>"ND"</formula>
    </cfRule>
  </conditionalFormatting>
  <conditionalFormatting sqref="C16">
    <cfRule type="expression" dxfId="163" priority="526">
      <formula>NOT(IF(C16=0,TRUE,IF(LEN(C16)=6,OR(LEFT(C16)="1",LEFT(C16)="H"),OR(LEN(C16)=7,LEN(C16)=13))))</formula>
    </cfRule>
  </conditionalFormatting>
  <conditionalFormatting sqref="I16">
    <cfRule type="expression" dxfId="162" priority="43">
      <formula>_xlfn.ISFORMULA(INDIRECT(ADDRESS(ROW(),COLUMN())))</formula>
    </cfRule>
  </conditionalFormatting>
  <conditionalFormatting sqref="T16:V16">
    <cfRule type="expression" dxfId="161" priority="42">
      <formula>_xlfn.ISFORMULA(INDIRECT(ADDRESS(ROW(),COLUMN())))</formula>
    </cfRule>
  </conditionalFormatting>
  <conditionalFormatting sqref="Q16">
    <cfRule type="expression" dxfId="160" priority="40">
      <formula>_xlfn.ISFORMULA(INDIRECT(ADDRESS(ROW(),COLUMN())))</formula>
    </cfRule>
  </conditionalFormatting>
  <conditionalFormatting sqref="H16">
    <cfRule type="expression" dxfId="159" priority="39">
      <formula>NOT(AND(LEFT(C16,1)&lt;&gt;"M",LEFT(C16,1)&lt;&gt;"F",LEFT(C16,1)&lt;&gt;"D"))</formula>
    </cfRule>
  </conditionalFormatting>
  <conditionalFormatting sqref="G16:H16">
    <cfRule type="expression" dxfId="158" priority="38">
      <formula>_xlfn.ISFORMULA(INDIRECT(ADDRESS(ROW(),COLUMN())))</formula>
    </cfRule>
  </conditionalFormatting>
  <conditionalFormatting sqref="BC16:BJ16">
    <cfRule type="expression" dxfId="157" priority="37">
      <formula>_xlfn.ISFORMULA(INDIRECT(ADDRESS(ROW(),COLUMN())))</formula>
    </cfRule>
  </conditionalFormatting>
  <conditionalFormatting sqref="BL16 BN16:BP16">
    <cfRule type="expression" dxfId="156" priority="36">
      <formula>_xlfn.ISFORMULA(INDIRECT(ADDRESS(ROW(),COLUMN())))</formula>
    </cfRule>
  </conditionalFormatting>
  <conditionalFormatting sqref="BM16">
    <cfRule type="expression" dxfId="155" priority="35">
      <formula>_xlfn.ISFORMULA(INDIRECT(ADDRESS(ROW(),COLUMN())))</formula>
    </cfRule>
  </conditionalFormatting>
  <dataValidations disablePrompts="1" xWindow="1192" yWindow="325" count="9">
    <dataValidation type="list" allowBlank="1" showInputMessage="1" showErrorMessage="1" sqref="AU11:AU14">
      <formula1>"M,I"</formula1>
    </dataValidation>
    <dataValidation type="list" allowBlank="1" showInputMessage="1" showErrorMessage="1" sqref="AJ11:AJ14">
      <formula1>"MTH,MTL"</formula1>
    </dataValidation>
    <dataValidation type="custom" allowBlank="1" showInputMessage="1" showErrorMessage="1" errorTitle="Casas decimais em exesso" error="Para o SAP o máximo de casas decimais permitidas é 3. Favor informar um valor dentro dos limites._x000a_" promptTitle="Entrar o peso Liquido" prompt="Entrar o peso por metro final, descontando possiveis perdas de scrap." sqref="I11:I14 I16">
      <formula1>MOD(I11*1000,QUOTIENT(I11*1000,1))=0</formula1>
    </dataValidation>
    <dataValidation type="textLength" allowBlank="1" showInputMessage="1" showErrorMessage="1" errorTitle="Exedido Caracteres máximos" error="13 é o número máximo de caracteres permitidos" sqref="C11:C16">
      <formula1>0</formula1>
      <formula2>13</formula2>
    </dataValidation>
    <dataValidation allowBlank="1" showInputMessage="1" showErrorMessage="1" prompt="Segundos para fabricar 1000 peças_x000a_" sqref="Y11:Y14"/>
    <dataValidation type="textLength" showInputMessage="1" showErrorMessage="1" sqref="D11:D16 D1">
      <formula1>0</formula1>
      <formula2>40</formula2>
    </dataValidation>
    <dataValidation type="list" allowBlank="1" showInputMessage="1" showErrorMessage="1" sqref="BP11:BP14 BP16">
      <formula1>"N,J"</formula1>
    </dataValidation>
    <dataValidation type="list" allowBlank="1" showInputMessage="1" showErrorMessage="1" sqref="BO11:BO14 BO16">
      <formula1>"N,X"</formula1>
    </dataValidation>
    <dataValidation type="list" allowBlank="1" showInputMessage="1" showErrorMessage="1" promptTitle="Selecionar a bitola" sqref="R11:R14">
      <formula1>FRUESTBLOCK2</formula1>
    </dataValidation>
  </dataValidations>
  <hyperlinks>
    <hyperlink ref="Q1" location="'Listas de Dados'!Q1" display="GrPMerc."/>
    <hyperlink ref="U1" location="'Listas de Dados'!AJ1" display="NCM"/>
    <hyperlink ref="T1" location="'Listas de Dados'!CD1" display="Unidade de Venda"/>
    <hyperlink ref="W1" location="'Listas de Dados'!BT1" display="Centro de trabalho"/>
    <hyperlink ref="R1:S1" location="'Listas de Dados'!BO1" display="'Listas de Dados'!BO1"/>
    <hyperlink ref="G1" location="'Listas de Dados'!CG1" display="Centro"/>
    <hyperlink ref="AO1" location="'Listas de Dados'!CJ1" display="'Listas de Dados'!CJ1"/>
    <hyperlink ref="AN1" r:id="rId1"/>
    <hyperlink ref="I1" location="'Listas de Dados'!CM1" display="Peso Kg/m"/>
    <hyperlink ref="V1" location="'Listas de Dados'!DQ1" display="'Listas de Dados'!DQ1"/>
    <hyperlink ref="P1" location="'Listas de Dados'!A1" display="'Listas de Dados'!A1"/>
    <hyperlink ref="BM1" location="'Listas de Dados'!DV1" display="Geometria CHAR"/>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99" r:id="rId5" name="CommandButton3">
          <controlPr defaultSize="0" autoLine="0" r:id="rId6">
            <anchor moveWithCells="1" sizeWithCells="1">
              <from>
                <xdr:col>24</xdr:col>
                <xdr:colOff>9525</xdr:colOff>
                <xdr:row>0</xdr:row>
                <xdr:rowOff>9525</xdr:rowOff>
              </from>
              <to>
                <xdr:col>24</xdr:col>
                <xdr:colOff>857250</xdr:colOff>
                <xdr:row>1</xdr:row>
                <xdr:rowOff>0</xdr:rowOff>
              </to>
            </anchor>
          </controlPr>
        </control>
      </mc:Choice>
      <mc:Fallback>
        <control shapeId="39999" r:id="rId5" name="CommandButton3"/>
      </mc:Fallback>
    </mc:AlternateContent>
    <mc:AlternateContent xmlns:mc="http://schemas.openxmlformats.org/markup-compatibility/2006">
      <mc:Choice Requires="x14">
        <control shapeId="39996" r:id="rId7" name="CommandButton2">
          <controlPr defaultSize="0" autoLine="0" r:id="rId8">
            <anchor moveWithCells="1" sizeWithCells="1">
              <from>
                <xdr:col>40</xdr:col>
                <xdr:colOff>9525</xdr:colOff>
                <xdr:row>0</xdr:row>
                <xdr:rowOff>0</xdr:rowOff>
              </from>
              <to>
                <xdr:col>41</xdr:col>
                <xdr:colOff>9525</xdr:colOff>
                <xdr:row>1</xdr:row>
                <xdr:rowOff>0</xdr:rowOff>
              </to>
            </anchor>
          </controlPr>
        </control>
      </mc:Choice>
      <mc:Fallback>
        <control shapeId="39996" r:id="rId7" name="CommandButton2"/>
      </mc:Fallback>
    </mc:AlternateContent>
    <mc:AlternateContent xmlns:mc="http://schemas.openxmlformats.org/markup-compatibility/2006">
      <mc:Choice Requires="x14">
        <control shapeId="39987" r:id="rId9" name="CommandButton1">
          <controlPr defaultSize="0" autoLine="0" r:id="rId10">
            <anchor moveWithCells="1" sizeWithCells="1">
              <from>
                <xdr:col>8</xdr:col>
                <xdr:colOff>9525</xdr:colOff>
                <xdr:row>0</xdr:row>
                <xdr:rowOff>0</xdr:rowOff>
              </from>
              <to>
                <xdr:col>9</xdr:col>
                <xdr:colOff>9525</xdr:colOff>
                <xdr:row>1</xdr:row>
                <xdr:rowOff>0</xdr:rowOff>
              </to>
            </anchor>
          </controlPr>
        </control>
      </mc:Choice>
      <mc:Fallback>
        <control shapeId="39987" r:id="rId9" name="CommandButton1"/>
      </mc:Fallback>
    </mc:AlternateContent>
  </controls>
  <extLst>
    <ext xmlns:x14="http://schemas.microsoft.com/office/spreadsheetml/2009/9/main" uri="{CCE6A557-97BC-4b89-ADB6-D9C93CAAB3DF}">
      <x14:dataValidations xmlns:xm="http://schemas.microsoft.com/office/excel/2006/main" disablePrompts="1" xWindow="1192" yWindow="325" count="18">
        <x14:dataValidation type="list" allowBlank="1" showInputMessage="1" showErrorMessage="1">
          <x14:formula1>
            <xm:f>'Listas de Dados'!$O$3:$O$36</xm:f>
          </x14:formula1>
          <xm:sqref>O11:O14</xm:sqref>
        </x14:dataValidation>
        <x14:dataValidation type="list" allowBlank="1" showInputMessage="1" showErrorMessage="1">
          <x14:formula1>
            <xm:f>'Listas de Dados'!$L$3:$L$8</xm:f>
          </x14:formula1>
          <xm:sqref>N11:N14</xm:sqref>
        </x14:dataValidation>
        <x14:dataValidation type="list" allowBlank="1" showInputMessage="1" showErrorMessage="1">
          <x14:formula1>
            <xm:f>'Listas de Dados'!$I$3:$I$7</xm:f>
          </x14:formula1>
          <xm:sqref>M11:M14</xm:sqref>
        </x14:dataValidation>
        <x14:dataValidation type="list" allowBlank="1" showInputMessage="1" showErrorMessage="1">
          <x14:formula1>
            <xm:f>'Listas de Dados'!$F$3:$F$5</xm:f>
          </x14:formula1>
          <xm:sqref>L11:L14</xm:sqref>
        </x14:dataValidation>
        <x14:dataValidation type="list" allowBlank="1" showInputMessage="1" showErrorMessage="1">
          <x14:formula1>
            <xm:f>'Listas de Dados'!$C$3:$C$10</xm:f>
          </x14:formula1>
          <xm:sqref>K11:K14</xm:sqref>
        </x14:dataValidation>
        <x14:dataValidation type="list" allowBlank="1" showInputMessage="1" showErrorMessage="1">
          <x14:formula1>
            <xm:f>'Listas de Dados'!$AD$3:$AD$7</xm:f>
          </x14:formula1>
          <xm:sqref>AI11:AI14</xm:sqref>
        </x14:dataValidation>
        <x14:dataValidation type="list" allowBlank="1" showInputMessage="1" showErrorMessage="1">
          <x14:formula1>
            <xm:f>'Listas de Dados'!$BR$3:$BR$6</xm:f>
          </x14:formula1>
          <xm:sqref>B11:B16</xm:sqref>
        </x14:dataValidation>
        <x14:dataValidation type="list" allowBlank="1" showInputMessage="1" showErrorMessage="1">
          <x14:formula1>
            <xm:f>'Listas de Dados'!$BV$3:$BV$37</xm:f>
          </x14:formula1>
          <xm:sqref>W11:W14</xm:sqref>
        </x14:dataValidation>
        <x14:dataValidation type="list" allowBlank="1" showInputMessage="1" showErrorMessage="1">
          <x14:formula1>
            <xm:f>'Listas de Dados'!$BF$3:$BF$14</xm:f>
          </x14:formula1>
          <xm:sqref>AM11:AM14</xm:sqref>
        </x14:dataValidation>
        <x14:dataValidation type="list" allowBlank="1" showInputMessage="1" showErrorMessage="1">
          <x14:formula1>
            <xm:f>'Listas de Dados'!$DW$3:$DW$86</xm:f>
          </x14:formula1>
          <xm:sqref>BN11:BN14 BN16</xm:sqref>
        </x14:dataValidation>
        <x14:dataValidation type="list" allowBlank="1" showInputMessage="1" showErrorMessage="1">
          <x14:formula1>
            <xm:f>'Listas de Dados'!$CU$3:$CU$9</xm:f>
          </x14:formula1>
          <xm:sqref>BL11:BL14 BL16</xm:sqref>
        </x14:dataValidation>
        <x14:dataValidation type="list" allowBlank="1" showInputMessage="1" showErrorMessage="1" errorTitle="Centro inexistente" error="Favor informar um centro existente_x000a__x000a_">
          <x14:formula1>
            <xm:f>'Listas de Dados'!$CG$3:$CG$6</xm:f>
          </x14:formula1>
          <xm:sqref>G11:G14 G16</xm:sqref>
        </x14:dataValidation>
        <x14:dataValidation type="list" allowBlank="1" showInputMessage="1" showErrorMessage="1">
          <x14:formula1>
            <xm:f>'Listas de Dados'!$CD$3:$CD$5</xm:f>
          </x14:formula1>
          <xm:sqref>T11:T14 T16</xm:sqref>
        </x14:dataValidation>
        <x14:dataValidation type="list" allowBlank="1" showInputMessage="1" showErrorMessage="1" promptTitle="Somente Meincol 1" prompt="Caracteristica usada SOMENTE para itens de formadora da Meincol 1._x000a_Utilização na Matriz de Setup pelo PCP._x000a_">
          <x14:formula1>
            <xm:f>'Listas de Dados'!$DV$3:$DV$86</xm:f>
          </x14:formula1>
          <xm:sqref>BM11:BM14 BM16</xm:sqref>
        </x14:dataValidation>
        <x14:dataValidation type="list" allowBlank="1" showInputMessage="1" showErrorMessage="1" errorTitle="Centro incorreto" error="Inserir um centro válido para o cadastro">
          <x14:formula1>
            <xm:f>'Listas de Dados'!$EA$3:$EA$4</xm:f>
          </x14:formula1>
          <xm:sqref>BC11:BC14 BC16</xm:sqref>
        </x14:dataValidation>
        <x14:dataValidation type="list" allowBlank="1" showInputMessage="1" showErrorMessage="1">
          <x14:formula1>
            <xm:f>'Listas de Dados'!$EE$3:$EE$7</xm:f>
          </x14:formula1>
          <xm:sqref>BG11:BG14 BG16</xm:sqref>
        </x14:dataValidation>
        <x14:dataValidation type="list" allowBlank="1" showInputMessage="1" showErrorMessage="1">
          <x14:formula1>
            <xm:f>'Listas de Dados'!$EC$3:$EC$17</xm:f>
          </x14:formula1>
          <xm:sqref>BE11:BE14 BE16</xm:sqref>
        </x14:dataValidation>
        <x14:dataValidation type="list" allowBlank="1" showInputMessage="1" showErrorMessage="1">
          <x14:formula1>
            <xm:f>'Listas de Dados'!$EH$3:$EH$5</xm:f>
          </x14:formula1>
          <xm:sqref>BI11:BI14 BI16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6">
    <tabColor theme="4" tint="0.79998168889431442"/>
    <outlinePr applyStyles="1"/>
  </sheetPr>
  <dimension ref="A1:AL12"/>
  <sheetViews>
    <sheetView showGridLines="0" showRowColHeaders="0" zoomScaleNormal="100" workbookViewId="0">
      <pane xSplit="4" ySplit="2" topLeftCell="E3" activePane="bottomRight" state="frozen"/>
      <selection pane="topRight" activeCell="D1" sqref="D1"/>
      <selection pane="bottomLeft" activeCell="A2" sqref="A2"/>
      <selection pane="bottomRight" activeCell="C2" sqref="C2"/>
    </sheetView>
  </sheetViews>
  <sheetFormatPr defaultRowHeight="15.75" customHeight="1" outlineLevelCol="1" x14ac:dyDescent="0.25"/>
  <cols>
    <col min="1" max="1" width="10.85546875" style="186" bestFit="1" customWidth="1"/>
    <col min="2" max="2" width="5.140625" style="186" customWidth="1"/>
    <col min="3" max="3" width="14.85546875" style="187" customWidth="1"/>
    <col min="4" max="4" width="44.28515625" style="188" bestFit="1" customWidth="1"/>
    <col min="5" max="5" width="14.85546875" style="187" customWidth="1"/>
    <col min="6" max="6" width="42" style="188" customWidth="1"/>
    <col min="7" max="7" width="7" style="188" bestFit="1" customWidth="1"/>
    <col min="8" max="9" width="11.140625" style="186" customWidth="1"/>
    <col min="10" max="11" width="15.28515625" style="186" bestFit="1" customWidth="1"/>
    <col min="12" max="12" width="8.42578125" style="186" customWidth="1" outlineLevel="1"/>
    <col min="13" max="13" width="10.140625" style="186" customWidth="1" outlineLevel="1"/>
    <col min="14" max="14" width="10.7109375" style="186" customWidth="1" outlineLevel="1"/>
    <col min="15" max="15" width="13.85546875" style="186" customWidth="1" outlineLevel="1"/>
    <col min="16" max="16" width="9" style="186" customWidth="1" outlineLevel="1"/>
    <col min="17" max="17" width="23" style="186" customWidth="1" outlineLevel="1"/>
    <col min="18" max="19" width="18.140625" style="186" customWidth="1" outlineLevel="1"/>
    <col min="20" max="20" width="9.28515625" style="186" customWidth="1" outlineLevel="1"/>
    <col min="21" max="23" width="10.140625" style="186" customWidth="1" outlineLevel="1"/>
    <col min="24" max="24" width="10" style="186" customWidth="1" outlineLevel="1"/>
    <col min="25" max="25" width="10.140625" style="186" customWidth="1" outlineLevel="1"/>
    <col min="26" max="26" width="9.140625" style="186" customWidth="1" outlineLevel="1"/>
    <col min="27" max="27" width="9" style="181" customWidth="1"/>
    <col min="28" max="28" width="5.5703125" style="186" customWidth="1" outlineLevel="1"/>
    <col min="29" max="29" width="9.5703125" style="186" customWidth="1" outlineLevel="1"/>
    <col min="30" max="30" width="5.5703125" style="186" customWidth="1" outlineLevel="1"/>
    <col min="31" max="31" width="17.42578125" style="186" customWidth="1" outlineLevel="1"/>
    <col min="32" max="32" width="3.28515625" style="186" customWidth="1" outlineLevel="1"/>
    <col min="33" max="33" width="15.140625" style="186" customWidth="1" outlineLevel="1"/>
    <col min="34" max="34" width="3" style="186" customWidth="1" outlineLevel="1"/>
    <col min="35" max="35" width="15.28515625" style="186" customWidth="1" outlineLevel="1"/>
    <col min="36" max="36" width="19" style="182" bestFit="1" customWidth="1"/>
    <col min="37" max="37" width="17.7109375" style="182" hidden="1" customWidth="1"/>
    <col min="38" max="16384" width="9.140625" style="184"/>
  </cols>
  <sheetData>
    <row r="1" spans="1:38" s="198" customFormat="1" ht="15.75" hidden="1" customHeight="1" x14ac:dyDescent="0.25">
      <c r="C1" s="198" t="s">
        <v>1243</v>
      </c>
      <c r="D1" s="198" t="s">
        <v>1217</v>
      </c>
      <c r="H1" s="199" t="s">
        <v>1219</v>
      </c>
      <c r="I1" s="199" t="s">
        <v>1222</v>
      </c>
      <c r="J1" s="198" t="s">
        <v>1241</v>
      </c>
      <c r="K1" s="198" t="s">
        <v>1242</v>
      </c>
      <c r="L1" s="198" t="s">
        <v>1218</v>
      </c>
      <c r="M1" s="200" t="s">
        <v>1223</v>
      </c>
      <c r="N1" s="200" t="s">
        <v>1224</v>
      </c>
      <c r="O1" s="198" t="s">
        <v>1221</v>
      </c>
      <c r="P1" s="200" t="s">
        <v>1226</v>
      </c>
      <c r="Q1" s="200"/>
      <c r="R1" s="200" t="s">
        <v>1225</v>
      </c>
      <c r="S1" s="200" t="s">
        <v>1227</v>
      </c>
      <c r="T1" s="200" t="s">
        <v>1229</v>
      </c>
      <c r="V1" s="200"/>
      <c r="W1" s="200" t="s">
        <v>1232</v>
      </c>
      <c r="Y1" s="200" t="s">
        <v>1230</v>
      </c>
      <c r="AB1" s="198" t="s">
        <v>1233</v>
      </c>
      <c r="AD1" s="198" t="s">
        <v>1234</v>
      </c>
      <c r="AF1" s="198" t="s">
        <v>1235</v>
      </c>
      <c r="AH1" s="199" t="s">
        <v>1220</v>
      </c>
      <c r="AL1" s="198" t="s">
        <v>1240</v>
      </c>
    </row>
    <row r="2" spans="1:38" s="168" customFormat="1" ht="42" customHeight="1" x14ac:dyDescent="0.25">
      <c r="A2" s="66" t="s">
        <v>1273</v>
      </c>
      <c r="B2" s="64" t="s">
        <v>581</v>
      </c>
      <c r="C2" s="69" t="s">
        <v>579</v>
      </c>
      <c r="D2" s="175" t="s">
        <v>580</v>
      </c>
      <c r="E2" s="70" t="s">
        <v>577</v>
      </c>
      <c r="F2" s="175" t="s">
        <v>578</v>
      </c>
      <c r="G2" s="175" t="s">
        <v>576</v>
      </c>
      <c r="H2" s="65" t="s">
        <v>466</v>
      </c>
      <c r="I2" s="65" t="s">
        <v>98</v>
      </c>
      <c r="J2" s="65" t="s">
        <v>1166</v>
      </c>
      <c r="K2" s="65" t="s">
        <v>1167</v>
      </c>
      <c r="L2" s="65" t="s">
        <v>752</v>
      </c>
      <c r="M2" s="65" t="s">
        <v>1175</v>
      </c>
      <c r="N2" s="65" t="s">
        <v>519</v>
      </c>
      <c r="O2" s="65" t="s">
        <v>1172</v>
      </c>
      <c r="P2" s="65" t="s">
        <v>1173</v>
      </c>
      <c r="Q2" s="71" t="s">
        <v>1174</v>
      </c>
      <c r="R2" s="74" t="s">
        <v>1261</v>
      </c>
      <c r="S2" s="65" t="s">
        <v>1228</v>
      </c>
      <c r="T2" s="65" t="s">
        <v>1169</v>
      </c>
      <c r="U2" s="65" t="s">
        <v>1182</v>
      </c>
      <c r="V2" s="65" t="s">
        <v>1170</v>
      </c>
      <c r="W2" s="65" t="s">
        <v>1231</v>
      </c>
      <c r="X2" s="65" t="s">
        <v>1171</v>
      </c>
      <c r="Y2" s="65" t="s">
        <v>87</v>
      </c>
      <c r="Z2" s="65" t="s">
        <v>3</v>
      </c>
      <c r="AA2" s="180" t="s">
        <v>1153</v>
      </c>
      <c r="AB2" s="241" t="s">
        <v>1237</v>
      </c>
      <c r="AC2" s="242"/>
      <c r="AD2" s="241" t="s">
        <v>1112</v>
      </c>
      <c r="AE2" s="242"/>
      <c r="AF2" s="241" t="s">
        <v>1113</v>
      </c>
      <c r="AG2" s="242"/>
      <c r="AH2" s="239" t="s">
        <v>1114</v>
      </c>
      <c r="AI2" s="240"/>
      <c r="AJ2" s="179" t="s">
        <v>1109</v>
      </c>
      <c r="AK2" s="179" t="s">
        <v>1238</v>
      </c>
      <c r="AL2" s="190" t="s">
        <v>1236</v>
      </c>
    </row>
    <row r="11" spans="1:38" ht="15.75" hidden="1" customHeight="1" x14ac:dyDescent="0.2">
      <c r="A11" s="243" t="str">
        <f>IF(C12&lt;&gt;0,"V"&amp;C12,"")</f>
        <v>VBobina + Tira</v>
      </c>
      <c r="B11" s="173" t="s">
        <v>583</v>
      </c>
      <c r="C11" s="210" t="str">
        <f>"H"&amp;RIGHT(C12,5)</f>
        <v>H Tira</v>
      </c>
      <c r="D11" s="210" t="str">
        <f>SUBSTITUTE(D12,"BOBINA","TIRA")</f>
        <v>TIRA 0,00 BQ</v>
      </c>
      <c r="E11" s="173"/>
      <c r="F11" s="173"/>
      <c r="G11" s="173" t="s">
        <v>420</v>
      </c>
      <c r="H11" s="173" t="s">
        <v>1179</v>
      </c>
      <c r="I11" s="173" t="s">
        <v>1180</v>
      </c>
      <c r="J11" s="173">
        <v>25000</v>
      </c>
      <c r="K11" s="173" t="s">
        <v>1168</v>
      </c>
      <c r="L11" s="173" t="s">
        <v>187</v>
      </c>
      <c r="M11" s="189"/>
      <c r="N11" s="189"/>
      <c r="O11" s="189"/>
      <c r="P11" s="189"/>
      <c r="Q11" s="189"/>
      <c r="R11" s="189"/>
      <c r="S11" s="189"/>
      <c r="T11" s="189"/>
      <c r="U11" s="189"/>
      <c r="V11" s="189"/>
      <c r="W11" s="189"/>
      <c r="X11" s="189"/>
      <c r="Y11" s="189"/>
      <c r="Z11" s="189"/>
      <c r="AA11" s="182"/>
      <c r="AB11" s="210" t="str">
        <f>IF(G11="","",G11)</f>
        <v>0581</v>
      </c>
      <c r="AC11" s="230" t="str">
        <f>IFERROR(VLOOKUP(AB11,'Listas de Dados'!EA:EI,2,0),"")</f>
        <v>Meincol 1</v>
      </c>
      <c r="AD11" s="174" t="s">
        <v>1002</v>
      </c>
      <c r="AE11" s="230" t="str">
        <f>IFERROR(VLOOKUP(AD11,'Listas de Dados'!EC:EJ,2,0),"")</f>
        <v>Semi-Acabado</v>
      </c>
      <c r="AF11" s="174" t="s">
        <v>378</v>
      </c>
      <c r="AG11" s="230" t="str">
        <f>IFERROR(VLOOKUP(AF11,'Listas de Dados'!EE:EL,2,0),"")</f>
        <v>Industria</v>
      </c>
      <c r="AH11" s="230" t="str">
        <f>IF(AH12="","",AH12)</f>
        <v/>
      </c>
      <c r="AI11" s="230" t="str">
        <f>IFERROR(IF(AH11="","Comum",VLOOKUP(AH11,'Listas de Dados'!EH:ER,2,0)),"")</f>
        <v>Comum</v>
      </c>
      <c r="AJ11" s="183"/>
      <c r="AK11" s="230" t="str">
        <f>IF(AH11="68","ZHAL","HALB")</f>
        <v>HALB</v>
      </c>
      <c r="AL11" s="230">
        <f>VLOOKUP(AK11,'Listas de Dados'!BB:BC,2,0)</f>
        <v>7905</v>
      </c>
    </row>
    <row r="12" spans="1:38" ht="15.75" hidden="1" customHeight="1" x14ac:dyDescent="0.25">
      <c r="A12" s="243"/>
      <c r="B12" s="173" t="s">
        <v>583</v>
      </c>
      <c r="C12" s="2" t="s">
        <v>1718</v>
      </c>
      <c r="D12" s="210" t="str">
        <f>UPPER(TWUNIRTEXTO(" ",1,"BOBINA",TEXT(T12,"0,00"),N12,O12,P12,S12,IFERROR(VLOOKUP(Q12,'Listas de Dados'!EM:EP,2,0),""),U12,IF(M12="Nacional","","IMP"),Z12))</f>
        <v>BOBINA 0,00 BQ</v>
      </c>
      <c r="E12" s="173"/>
      <c r="F12" s="173"/>
      <c r="G12" s="173" t="s">
        <v>420</v>
      </c>
      <c r="H12" s="173" t="s">
        <v>1179</v>
      </c>
      <c r="I12" s="173" t="s">
        <v>1181</v>
      </c>
      <c r="J12" s="173">
        <v>25000</v>
      </c>
      <c r="K12" s="173" t="s">
        <v>1168</v>
      </c>
      <c r="L12" s="173" t="s">
        <v>172</v>
      </c>
      <c r="M12" s="173" t="s">
        <v>1176</v>
      </c>
      <c r="N12" s="210" t="s">
        <v>17</v>
      </c>
      <c r="O12" s="210"/>
      <c r="P12" s="211"/>
      <c r="Q12" s="210" t="s">
        <v>1258</v>
      </c>
      <c r="R12" s="196" t="str">
        <f>IFERROR(VLOOKUP(Q12,'Listas de Dados'!EM:EO,3,0),"SR")</f>
        <v>SR</v>
      </c>
      <c r="S12" s="173"/>
      <c r="T12" s="210"/>
      <c r="U12" s="173"/>
      <c r="V12" s="210"/>
      <c r="W12" s="210" t="str">
        <f>IF(T12+V12=0,"",T12+V12)</f>
        <v/>
      </c>
      <c r="X12" s="210"/>
      <c r="Y12" s="197" t="str">
        <f>IF(T12-X12=0,"",T12-+X12)</f>
        <v/>
      </c>
      <c r="Z12" s="173"/>
      <c r="AA12" s="182"/>
      <c r="AB12" s="210" t="str">
        <f t="shared" ref="AB12" si="0">IF(G12="","",G12)</f>
        <v>0581</v>
      </c>
      <c r="AC12" s="230" t="str">
        <f>IFERROR(VLOOKUP(AB12,'Listas de Dados'!EA:EI,2,0),"")</f>
        <v>Meincol 1</v>
      </c>
      <c r="AD12" s="174" t="s">
        <v>1118</v>
      </c>
      <c r="AE12" s="230" t="str">
        <f>IFERROR(VLOOKUP(AD12,'Listas de Dados'!EC:EJ,2,0),"")</f>
        <v>Matéria-Prima.</v>
      </c>
      <c r="AF12" s="174" t="s">
        <v>378</v>
      </c>
      <c r="AG12" s="230" t="str">
        <f>IFERROR(VLOOKUP(AF12,'Listas de Dados'!EE:EL,2,0),"")</f>
        <v>Industria</v>
      </c>
      <c r="AH12" s="173"/>
      <c r="AI12" s="230" t="str">
        <f>IFERROR(IF(AH12="","Comum",VLOOKUP(AH12,'Listas de Dados'!EH:ER,2,0)),"")</f>
        <v>Comum</v>
      </c>
      <c r="AJ12" s="183"/>
      <c r="AK12" s="230" t="str">
        <f>IF(AH12="68","ZROH","VMAT")</f>
        <v>VMAT</v>
      </c>
      <c r="AL12" s="230">
        <f>VLOOKUP(AK12,'Listas de Dados'!BB:BC,2,0)</f>
        <v>2020</v>
      </c>
    </row>
  </sheetData>
  <sheetProtection autoFilter="0"/>
  <dataConsolidate link="1"/>
  <mergeCells count="5">
    <mergeCell ref="A11:A12"/>
    <mergeCell ref="AB2:AC2"/>
    <mergeCell ref="AD2:AE2"/>
    <mergeCell ref="AF2:AG2"/>
    <mergeCell ref="AH2:AI2"/>
  </mergeCells>
  <conditionalFormatting sqref="B13:B1048576 B2:B10">
    <cfRule type="beginsWith" dxfId="154" priority="170" operator="beginsWith" text="NEW">
      <formula>LEFT(B2,LEN("NEW"))="NEW"</formula>
    </cfRule>
  </conditionalFormatting>
  <conditionalFormatting sqref="B11:B12">
    <cfRule type="beginsWith" dxfId="153" priority="133" operator="beginsWith" text="NEW">
      <formula>LEFT(B11,LEN("NEW"))="NEW"</formula>
    </cfRule>
  </conditionalFormatting>
  <conditionalFormatting sqref="B11:B12">
    <cfRule type="cellIs" dxfId="152" priority="131" operator="equal">
      <formula>"X0"</formula>
    </cfRule>
    <cfRule type="cellIs" dxfId="151" priority="132" operator="equal">
      <formula>"ND"</formula>
    </cfRule>
  </conditionalFormatting>
  <conditionalFormatting sqref="L2 A2:G2 T2:X2 AA1:AG1 AI1:XFD1 AA2:XFD2 A13:XFD1048576 A3:XFD10">
    <cfRule type="expression" dxfId="150" priority="157">
      <formula>_xlfn.ISFORMULA(INDIRECT(ADDRESS(ROW(),COLUMN())))</formula>
    </cfRule>
  </conditionalFormatting>
  <conditionalFormatting sqref="H2:K2">
    <cfRule type="expression" dxfId="149" priority="153">
      <formula>_xlfn.ISFORMULA(INDIRECT(ADDRESS(ROW(),COLUMN())))</formula>
    </cfRule>
  </conditionalFormatting>
  <conditionalFormatting sqref="Q12">
    <cfRule type="expression" dxfId="148" priority="120">
      <formula>_xlfn.ISFORMULA(INDIRECT(ADDRESS(ROW(),COLUMN())))</formula>
    </cfRule>
  </conditionalFormatting>
  <conditionalFormatting sqref="N2 S2">
    <cfRule type="expression" dxfId="147" priority="151">
      <formula>_xlfn.ISFORMULA(INDIRECT(ADDRESS(ROW(),COLUMN())))</formula>
    </cfRule>
  </conditionalFormatting>
  <conditionalFormatting sqref="O2">
    <cfRule type="expression" dxfId="146" priority="149">
      <formula>_xlfn.ISFORMULA(INDIRECT(ADDRESS(ROW(),COLUMN())))</formula>
    </cfRule>
  </conditionalFormatting>
  <conditionalFormatting sqref="P2">
    <cfRule type="expression" dxfId="145" priority="147">
      <formula>_xlfn.ISFORMULA(INDIRECT(ADDRESS(ROW(),COLUMN())))</formula>
    </cfRule>
  </conditionalFormatting>
  <conditionalFormatting sqref="A11:L11 AA11:XFD12 V12:Z12 B12:L12">
    <cfRule type="expression" dxfId="144" priority="129">
      <formula>_xlfn.ISFORMULA(INDIRECT(ADDRESS(ROW(),COLUMN())))</formula>
    </cfRule>
  </conditionalFormatting>
  <conditionalFormatting sqref="R2">
    <cfRule type="expression" dxfId="143" priority="145">
      <formula>_xlfn.ISFORMULA(INDIRECT(ADDRESS(ROW(),COLUMN())))</formula>
    </cfRule>
  </conditionalFormatting>
  <conditionalFormatting sqref="N12 S12">
    <cfRule type="expression" dxfId="142" priority="127">
      <formula>_xlfn.ISFORMULA(INDIRECT(ADDRESS(ROW(),COLUMN())))</formula>
    </cfRule>
  </conditionalFormatting>
  <conditionalFormatting sqref="M2">
    <cfRule type="expression" dxfId="141" priority="143">
      <formula>_xlfn.ISFORMULA(INDIRECT(ADDRESS(ROW(),COLUMN())))</formula>
    </cfRule>
  </conditionalFormatting>
  <conditionalFormatting sqref="P12">
    <cfRule type="expression" dxfId="140" priority="125">
      <formula>_xlfn.ISFORMULA(INDIRECT(ADDRESS(ROW(),COLUMN())))</formula>
    </cfRule>
  </conditionalFormatting>
  <conditionalFormatting sqref="Z2">
    <cfRule type="expression" dxfId="139" priority="141">
      <formula>_xlfn.ISFORMULA(INDIRECT(ADDRESS(ROW(),COLUMN())))</formula>
    </cfRule>
  </conditionalFormatting>
  <conditionalFormatting sqref="D11">
    <cfRule type="expression" dxfId="138" priority="122">
      <formula>LEN(D11)&gt;40</formula>
    </cfRule>
  </conditionalFormatting>
  <conditionalFormatting sqref="D12">
    <cfRule type="expression" dxfId="137" priority="121">
      <formula>LEN(D12)&gt;40</formula>
    </cfRule>
  </conditionalFormatting>
  <conditionalFormatting sqref="Y2">
    <cfRule type="expression" dxfId="136" priority="137">
      <formula>_xlfn.ISFORMULA(INDIRECT(ADDRESS(ROW(),COLUMN())))</formula>
    </cfRule>
  </conditionalFormatting>
  <conditionalFormatting sqref="Q2">
    <cfRule type="expression" dxfId="135" priority="136">
      <formula>_xlfn.ISFORMULA(INDIRECT(ADDRESS(ROW(),COLUMN())))</formula>
    </cfRule>
  </conditionalFormatting>
  <conditionalFormatting sqref="C11">
    <cfRule type="expression" dxfId="134" priority="134">
      <formula>NOT(IF(C11=0,TRUE,IF(LEN(C11)=6,OR(LEFT(C11)="1",LEFT(C11)="H"),OR(LEN(C11)=7,LEN(C11)=13))))</formula>
    </cfRule>
  </conditionalFormatting>
  <conditionalFormatting sqref="C12">
    <cfRule type="expression" dxfId="133" priority="130">
      <formula>NOT(IF(C12=0,TRUE,IF(LEN(C12)=6,OR(LEFT(C12)="1",LEFT(C12)="H"),OR(LEN(C12)=7,LEN(C12)=13))))</formula>
    </cfRule>
  </conditionalFormatting>
  <conditionalFormatting sqref="T12:U12">
    <cfRule type="expression" dxfId="132" priority="128">
      <formula>_xlfn.ISFORMULA(INDIRECT(ADDRESS(ROW(),COLUMN())))</formula>
    </cfRule>
  </conditionalFormatting>
  <conditionalFormatting sqref="O12">
    <cfRule type="expression" dxfId="131" priority="126">
      <formula>_xlfn.ISFORMULA(INDIRECT(ADDRESS(ROW(),COLUMN())))</formula>
    </cfRule>
  </conditionalFormatting>
  <conditionalFormatting sqref="R12">
    <cfRule type="expression" dxfId="130" priority="124">
      <formula>_xlfn.ISFORMULA(INDIRECT(ADDRESS(ROW(),COLUMN())))</formula>
    </cfRule>
  </conditionalFormatting>
  <conditionalFormatting sqref="M12">
    <cfRule type="expression" dxfId="129" priority="123">
      <formula>_xlfn.ISFORMULA(INDIRECT(ADDRESS(ROW(),COLUMN())))</formula>
    </cfRule>
  </conditionalFormatting>
  <dataValidations count="6">
    <dataValidation type="textLength" allowBlank="1" showInputMessage="1" showErrorMessage="1" errorTitle="Exedido Caracteres máximos" error="13 é o número máximo de caracteres permitidos" sqref="C11:C12">
      <formula1>0</formula1>
      <formula2>13</formula2>
    </dataValidation>
    <dataValidation allowBlank="1" showErrorMessage="1" promptTitle="Somente Meincol 1" prompt="Caracteristica usada SOMENTE para itens de formadora da Meincol 1._x000a_Utilização na Matriz de Setup pelo PCP._x000a_" sqref="R12"/>
    <dataValidation type="list" allowBlank="1" showErrorMessage="1" promptTitle="Somente Meincol 1" prompt="Caracteristica usada SOMENTE para itens de formadora da Meincol 1._x000a_Utilização na Matriz de Setup pelo PCP._x000a_" sqref="N12">
      <formula1>"BQ,BF,BZ,BZL"</formula1>
    </dataValidation>
    <dataValidation type="list" allowBlank="1" showErrorMessage="1" promptTitle="Somente Meincol 1" prompt="Caracteristica usada SOMENTE para itens de formadora da Meincol 1._x000a_Utilização na Matriz de Setup pelo PCP._x000a_" sqref="P12">
      <formula1>STASOABW2</formula1>
    </dataValidation>
    <dataValidation type="list" allowBlank="1" showErrorMessage="1" promptTitle="Somente Meincol 1" prompt="Caracteristica usada SOMENTE para itens de formadora da Meincol 1._x000a_Utilização na Matriz de Setup pelo PCP._x000a_" sqref="O12">
      <formula1>SORTNORM2</formula1>
    </dataValidation>
    <dataValidation type="textLength" showInputMessage="1" showErrorMessage="1" sqref="D2:D1048576">
      <formula1>0</formula1>
      <formula2>40</formula2>
    </dataValidation>
  </dataValidations>
  <hyperlinks>
    <hyperlink ref="Q2" location="'Listas de Dados'!AV1" display="Tratamento de superfíci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46082" r:id="rId4" name="CommandButton2">
          <controlPr defaultSize="0" autoLine="0" autoPict="0" r:id="rId5">
            <anchor moveWithCells="1" sizeWithCells="1">
              <from>
                <xdr:col>10</xdr:col>
                <xdr:colOff>0</xdr:colOff>
                <xdr:row>1</xdr:row>
                <xdr:rowOff>0</xdr:rowOff>
              </from>
              <to>
                <xdr:col>10</xdr:col>
                <xdr:colOff>0</xdr:colOff>
                <xdr:row>2</xdr:row>
                <xdr:rowOff>0</xdr:rowOff>
              </to>
            </anchor>
          </controlPr>
        </control>
      </mc:Choice>
      <mc:Fallback>
        <control shapeId="46082" r:id="rId4" name="CommandButton2"/>
      </mc:Fallback>
    </mc:AlternateContent>
    <mc:AlternateContent xmlns:mc="http://schemas.openxmlformats.org/markup-compatibility/2006">
      <mc:Choice Requires="x14">
        <control shapeId="46083" r:id="rId6" name="CommandButton3">
          <controlPr defaultSize="0" autoLine="0" autoPict="0" r:id="rId7">
            <anchor moveWithCells="1" sizeWithCells="1">
              <from>
                <xdr:col>10</xdr:col>
                <xdr:colOff>0</xdr:colOff>
                <xdr:row>1</xdr:row>
                <xdr:rowOff>9525</xdr:rowOff>
              </from>
              <to>
                <xdr:col>10</xdr:col>
                <xdr:colOff>0</xdr:colOff>
                <xdr:row>2</xdr:row>
                <xdr:rowOff>0</xdr:rowOff>
              </to>
            </anchor>
          </controlPr>
        </control>
      </mc:Choice>
      <mc:Fallback>
        <control shapeId="46083" r:id="rId6" name="CommandButton3"/>
      </mc:Fallback>
    </mc:AlternateContent>
  </controls>
  <extLst>
    <ext xmlns:x14="http://schemas.microsoft.com/office/spreadsheetml/2009/9/main" uri="{CCE6A557-97BC-4b89-ADB6-D9C93CAAB3DF}">
      <x14:dataValidations xmlns:xm="http://schemas.microsoft.com/office/excel/2006/main" count="12">
        <x14:dataValidation type="list" errorStyle="warning" allowBlank="1" showErrorMessage="1" errorTitle="Fora do Range Comum" error="Espessura fora do renge comum de espessuras, deseja continuar mesmo assim?" promptTitle="Somente Meincol 1" prompt="Caracteristica usada SOMENTE para itens de formadora da Meincol 1._x000a_Utilização na Matriz de Setup pelo PCP._x000a_">
          <x14:formula1>
            <xm:f>'Listas de Dados'!$AA$3:$AA$48</xm:f>
          </x14:formula1>
          <xm:sqref>T12</xm:sqref>
        </x14:dataValidation>
        <x14:dataValidation type="list" allowBlank="1" showInputMessage="1" showErrorMessage="1">
          <x14:formula1>
            <xm:f>'Listas de Dados'!$EH$3:$EH$4</xm:f>
          </x14:formula1>
          <xm:sqref>AH11:AH12</xm:sqref>
        </x14:dataValidation>
        <x14:dataValidation type="list" allowBlank="1" showInputMessage="1" showErrorMessage="1">
          <x14:formula1>
            <xm:f>'Listas de Dados'!$EC$3:$EC$17</xm:f>
          </x14:formula1>
          <xm:sqref>AD11:AD12</xm:sqref>
        </x14:dataValidation>
        <x14:dataValidation type="list" allowBlank="1" showInputMessage="1" showErrorMessage="1">
          <x14:formula1>
            <xm:f>'Listas de Dados'!$EE$3:$EE$7</xm:f>
          </x14:formula1>
          <xm:sqref>AF11:AF12</xm:sqref>
        </x14:dataValidation>
        <x14:dataValidation type="list" allowBlank="1" showInputMessage="1" showErrorMessage="1" errorTitle="Centro incorreto" error="Inserir um centro válido para o cadastro">
          <x14:formula1>
            <xm:f>'Listas de Dados'!$EA$3:$EA$4</xm:f>
          </x14:formula1>
          <xm:sqref>AB11:AB12</xm:sqref>
        </x14:dataValidation>
        <x14:dataValidation type="list" allowBlank="1" showInputMessage="1" showErrorMessage="1" errorTitle="Centro inexistente" error="Favor informar um centro existente_x000a__x000a_">
          <x14:formula1>
            <xm:f>'Listas de Dados'!$CG$3:$CG$6</xm:f>
          </x14:formula1>
          <xm:sqref>G11:G12</xm:sqref>
        </x14:dataValidation>
        <x14:dataValidation type="list" allowBlank="1" showInputMessage="1" showErrorMessage="1">
          <x14:formula1>
            <xm:f>'Listas de Dados'!$CU$10:$CU$11</xm:f>
          </x14:formula1>
          <xm:sqref>L11:L12</xm:sqref>
        </x14:dataValidation>
        <x14:dataValidation type="list" allowBlank="1" showInputMessage="1" showErrorMessage="1">
          <x14:formula1>
            <xm:f>'Listas de Dados'!$BR$3:$BR$6</xm:f>
          </x14:formula1>
          <xm:sqref>B11:B12</xm:sqref>
        </x14:dataValidation>
        <x14:dataValidation type="list" allowBlank="1" showErrorMessage="1" promptTitle="Somente Meincol 1" prompt="Caracteristica usada SOMENTE para itens de formadora da Meincol 1._x000a_Utilização na Matriz de Setup pelo PCP._x000a_">
          <x14:formula1>
            <xm:f>'Listas de Dados'!$EK$4:$EK$5</xm:f>
          </x14:formula1>
          <xm:sqref>M12</xm:sqref>
        </x14:dataValidation>
        <x14:dataValidation type="list" allowBlank="1" showErrorMessage="1" promptTitle="Somente Meincol 1" prompt="Caracteristica usada SOMENTE para itens de formadora da Meincol 1._x000a_Utilização na Matriz de Setup pelo PCP._x000a_">
          <x14:formula1>
            <xm:f>'Listas de Dados'!$AY$3:$AY$5</xm:f>
          </x14:formula1>
          <xm:sqref>U12</xm:sqref>
        </x14:dataValidation>
        <x14:dataValidation type="list" allowBlank="1" showErrorMessage="1" promptTitle="Somente Meincol 1" prompt="Caracteristica usada SOMENTE para itens de formadora da Meincol 1._x000a_Utilização na Matriz de Setup pelo PCP._x000a_">
          <x14:formula1>
            <xm:f>'Listas de Dados'!$AS$3:$AS$16</xm:f>
          </x14:formula1>
          <xm:sqref>S12</xm:sqref>
        </x14:dataValidation>
        <x14:dataValidation type="list" allowBlank="1" showErrorMessage="1" promptTitle="Somente Meincol 1" prompt="Caracteristica usada SOMENTE para itens de formadora da Meincol 1._x000a_Utilização na Matriz de Setup pelo PCP._x000a_">
          <x14:formula1>
            <xm:f>'Listas de Dados'!$EM$4:$EM$14</xm:f>
          </x14:formula1>
          <xm:sqref>Q12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9">
    <tabColor theme="1" tint="0.249977111117893"/>
  </sheetPr>
  <dimension ref="B1:CQ215"/>
  <sheetViews>
    <sheetView showGridLines="0" showRowColHeaders="0" zoomScale="145" zoomScaleNormal="145" workbookViewId="0">
      <pane xSplit="3" topLeftCell="D1" activePane="topRight" state="frozen"/>
      <selection pane="topRight" activeCell="C3" sqref="C3"/>
    </sheetView>
  </sheetViews>
  <sheetFormatPr defaultRowHeight="15" outlineLevelCol="1" x14ac:dyDescent="0.25"/>
  <cols>
    <col min="1" max="1" width="0.5703125" style="81" customWidth="1"/>
    <col min="2" max="2" width="7.140625" style="79" customWidth="1"/>
    <col min="3" max="3" width="16.140625" style="107" bestFit="1" customWidth="1"/>
    <col min="4" max="4" width="1.28515625" style="81" customWidth="1"/>
    <col min="5" max="5" width="1.85546875" style="81" customWidth="1"/>
    <col min="6" max="6" width="8.140625" style="81" customWidth="1"/>
    <col min="7" max="7" width="2" style="99" customWidth="1"/>
    <col min="8" max="8" width="3.140625" style="79" customWidth="1"/>
    <col min="9" max="9" width="0.5703125" style="79" customWidth="1"/>
    <col min="10" max="10" width="15.28515625" style="88" customWidth="1"/>
    <col min="11" max="11" width="12.42578125" style="88" bestFit="1" customWidth="1"/>
    <col min="12" max="12" width="0.85546875" style="81" customWidth="1"/>
    <col min="13" max="13" width="3" style="81" customWidth="1"/>
    <col min="14" max="14" width="11.7109375" style="81" customWidth="1"/>
    <col min="15" max="15" width="3" style="81" customWidth="1"/>
    <col min="16" max="16" width="1.140625" style="81" customWidth="1"/>
    <col min="17" max="17" width="17" style="81" customWidth="1"/>
    <col min="18" max="18" width="12" style="81" customWidth="1"/>
    <col min="19" max="19" width="2.85546875" style="81" customWidth="1"/>
    <col min="20" max="20" width="1.7109375" style="81" customWidth="1"/>
    <col min="21" max="21" width="0.7109375" style="81" customWidth="1"/>
    <col min="22" max="22" width="1" style="81" customWidth="1"/>
    <col min="23" max="23" width="0.7109375" style="86" customWidth="1"/>
    <col min="24" max="24" width="15.5703125" style="81" hidden="1" customWidth="1" outlineLevel="1"/>
    <col min="25" max="26" width="0.7109375" style="87" hidden="1" customWidth="1" outlineLevel="1"/>
    <col min="27" max="27" width="8.140625" style="87" hidden="1" customWidth="1" outlineLevel="1"/>
    <col min="28" max="28" width="5.42578125" style="87" hidden="1" customWidth="1" outlineLevel="1"/>
    <col min="29" max="29" width="5.28515625" style="87" hidden="1" customWidth="1" outlineLevel="1"/>
    <col min="30" max="30" width="0.7109375" style="87" hidden="1" customWidth="1" outlineLevel="1"/>
    <col min="31" max="31" width="30.7109375" style="87" hidden="1" customWidth="1" outlineLevel="1"/>
    <col min="32" max="32" width="0.7109375" style="87" hidden="1" customWidth="1" outlineLevel="1"/>
    <col min="33" max="33" width="5.7109375" style="87" hidden="1" customWidth="1" outlineLevel="1"/>
    <col min="34" max="34" width="0.7109375" style="87" hidden="1" customWidth="1" outlineLevel="1"/>
    <col min="35" max="35" width="6.7109375" style="87" hidden="1" customWidth="1" outlineLevel="1"/>
    <col min="36" max="36" width="1.7109375" style="87" hidden="1" customWidth="1" outlineLevel="1"/>
    <col min="37" max="37" width="0.7109375" style="87" hidden="1" customWidth="1" outlineLevel="1"/>
    <col min="38" max="38" width="9.140625" style="87" hidden="1" customWidth="1" outlineLevel="1"/>
    <col min="39" max="39" width="1.7109375" style="87" hidden="1" customWidth="1" outlineLevel="1"/>
    <col min="40" max="40" width="0.7109375" style="87" hidden="1" customWidth="1" outlineLevel="1"/>
    <col min="41" max="41" width="9.140625" style="87" hidden="1" customWidth="1" outlineLevel="1"/>
    <col min="42" max="42" width="1.7109375" style="87" hidden="1" customWidth="1" outlineLevel="1"/>
    <col min="43" max="49" width="0.7109375" style="87" hidden="1" customWidth="1" outlineLevel="1"/>
    <col min="50" max="50" width="9.140625" style="87" hidden="1" customWidth="1" outlineLevel="1"/>
    <col min="51" max="51" width="1.7109375" style="87" hidden="1" customWidth="1" outlineLevel="1"/>
    <col min="52" max="52" width="8.28515625" style="87" hidden="1" customWidth="1" outlineLevel="1"/>
    <col min="53" max="53" width="5.42578125" style="81" bestFit="1" customWidth="1" collapsed="1"/>
    <col min="54" max="54" width="1" style="81" customWidth="1"/>
    <col min="55" max="55" width="0.7109375" style="81" customWidth="1"/>
    <col min="56" max="56" width="1" style="81" customWidth="1"/>
    <col min="57" max="57" width="0.7109375" style="81" customWidth="1"/>
    <col min="58" max="58" width="16.85546875" style="81" hidden="1" customWidth="1" outlineLevel="1"/>
    <col min="59" max="59" width="2.42578125" style="81" hidden="1" customWidth="1" outlineLevel="1"/>
    <col min="60" max="60" width="16" style="81" hidden="1" customWidth="1" outlineLevel="1"/>
    <col min="61" max="61" width="1.140625" style="81" hidden="1" customWidth="1" outlineLevel="1"/>
    <col min="62" max="62" width="1.85546875" style="81" hidden="1" customWidth="1" outlineLevel="1"/>
    <col min="63" max="63" width="16.140625" style="81" hidden="1" customWidth="1" outlineLevel="1"/>
    <col min="64" max="64" width="1.140625" style="81" hidden="1" customWidth="1" outlineLevel="1"/>
    <col min="65" max="65" width="9.140625" style="81" hidden="1" customWidth="1" outlineLevel="1"/>
    <col min="66" max="66" width="5.140625" style="81" bestFit="1" customWidth="1" collapsed="1"/>
    <col min="67" max="67" width="1" style="81" customWidth="1"/>
    <col min="68" max="68" width="0.7109375" style="81" customWidth="1"/>
    <col min="69" max="69" width="1" style="81" customWidth="1"/>
    <col min="70" max="70" width="2.85546875" style="81" customWidth="1"/>
    <col min="71" max="71" width="11.5703125" style="81" hidden="1" customWidth="1" outlineLevel="1"/>
    <col min="72" max="72" width="1.28515625" style="81" hidden="1" customWidth="1" outlineLevel="1"/>
    <col min="73" max="73" width="15.28515625" style="88" hidden="1" customWidth="1" outlineLevel="1"/>
    <col min="74" max="74" width="2.140625" style="81" hidden="1" customWidth="1" outlineLevel="1"/>
    <col min="75" max="75" width="24.85546875" style="81" hidden="1" customWidth="1" outlineLevel="1"/>
    <col min="76" max="81" width="1" style="81" hidden="1" customWidth="1" outlineLevel="1"/>
    <col min="82" max="82" width="11.28515625" style="81" hidden="1" customWidth="1" outlineLevel="1"/>
    <col min="83" max="83" width="10.85546875" style="81" hidden="1" customWidth="1" outlineLevel="1"/>
    <col min="84" max="86" width="1" style="81" hidden="1" customWidth="1" outlineLevel="1"/>
    <col min="87" max="88" width="2.140625" style="81" hidden="1" customWidth="1" outlineLevel="1"/>
    <col min="89" max="89" width="1" style="81" hidden="1" customWidth="1" outlineLevel="1"/>
    <col min="90" max="90" width="9.85546875" style="81" hidden="1" customWidth="1" outlineLevel="1"/>
    <col min="91" max="91" width="2.85546875" style="81" hidden="1" customWidth="1" outlineLevel="1"/>
    <col min="92" max="93" width="6" style="81" hidden="1" customWidth="1" outlineLevel="1"/>
    <col min="94" max="94" width="2.85546875" style="81" hidden="1" customWidth="1" outlineLevel="1"/>
    <col min="95" max="95" width="12.42578125" style="81" customWidth="1" collapsed="1"/>
    <col min="96" max="96" width="1" style="81" customWidth="1"/>
    <col min="97" max="97" width="0.7109375" style="81" customWidth="1"/>
    <col min="98" max="98" width="1" style="81" customWidth="1"/>
    <col min="99" max="16384" width="9.140625" style="81"/>
  </cols>
  <sheetData>
    <row r="1" spans="2:95" ht="3" customHeight="1" x14ac:dyDescent="0.25">
      <c r="C1" s="81"/>
      <c r="E1" s="82"/>
      <c r="F1" s="82"/>
      <c r="G1" s="83"/>
      <c r="H1" s="84"/>
      <c r="I1" s="84"/>
      <c r="J1" s="85"/>
      <c r="K1" s="85"/>
      <c r="L1" s="82"/>
    </row>
    <row r="2" spans="2:95" ht="27.75" customHeight="1" x14ac:dyDescent="0.25">
      <c r="B2" s="77" t="s">
        <v>465</v>
      </c>
      <c r="C2" s="220" t="s">
        <v>757</v>
      </c>
      <c r="E2" s="109"/>
      <c r="F2" s="109"/>
      <c r="G2" s="109"/>
      <c r="H2" s="248" t="str">
        <f ca="1">IF(INDIRECT("C"&amp;ROW()+1)=0,"","K00_"&amp;IF(LEFT(INDIRECT("C"&amp;ROW()+1),1)="H","R_","P_")&amp;K3)</f>
        <v/>
      </c>
      <c r="I2" s="248"/>
      <c r="J2" s="248"/>
      <c r="K2" s="248"/>
      <c r="L2" s="149"/>
      <c r="N2" s="109"/>
      <c r="O2" s="248" t="str">
        <f ca="1">IF(INDIRECT("C"&amp;ROW()+1)=0,"","K00_"&amp;IF(LEFT(INDIRECT("C"&amp;ROW()+1),1)="H","R_TRIM_","P_TRIM_")&amp;K3)</f>
        <v/>
      </c>
      <c r="P2" s="248"/>
      <c r="Q2" s="248"/>
      <c r="R2" s="248"/>
      <c r="S2" s="248"/>
      <c r="T2" s="109"/>
      <c r="W2" s="127"/>
      <c r="X2" s="125"/>
      <c r="Y2" s="125"/>
      <c r="Z2" s="125"/>
      <c r="AA2" s="125"/>
      <c r="AB2" s="125"/>
      <c r="AC2" s="125"/>
      <c r="AD2" s="125"/>
      <c r="AE2" s="125"/>
      <c r="AF2" s="125"/>
      <c r="AG2" s="125"/>
      <c r="AH2" s="125"/>
      <c r="AI2" s="125"/>
      <c r="AJ2" s="125"/>
      <c r="AK2" s="125"/>
      <c r="AL2" s="125"/>
      <c r="AM2" s="125"/>
      <c r="AN2" s="125"/>
      <c r="AO2" s="125"/>
      <c r="AP2" s="125"/>
      <c r="AQ2" s="125"/>
      <c r="AR2" s="125"/>
      <c r="AS2" s="125"/>
      <c r="AT2" s="125"/>
      <c r="AU2" s="125"/>
      <c r="AV2" s="125"/>
      <c r="AW2" s="125"/>
      <c r="AX2" s="125"/>
      <c r="AY2" s="125"/>
      <c r="AZ2" s="125"/>
      <c r="BA2" s="126" t="s">
        <v>672</v>
      </c>
      <c r="BE2" s="127"/>
      <c r="BF2" s="108"/>
      <c r="BG2" s="108"/>
      <c r="BH2" s="108"/>
      <c r="BI2" s="108"/>
      <c r="BJ2" s="108"/>
      <c r="BK2" s="108"/>
      <c r="BL2" s="108"/>
      <c r="BM2" s="108"/>
      <c r="BN2" s="126" t="s">
        <v>676</v>
      </c>
      <c r="BR2" s="127"/>
      <c r="BS2" s="108"/>
      <c r="BT2" s="108"/>
      <c r="BU2" s="108"/>
      <c r="BV2" s="108"/>
      <c r="BW2" s="108"/>
      <c r="BX2" s="108"/>
      <c r="BY2" s="108"/>
      <c r="BZ2" s="108"/>
      <c r="CA2" s="108"/>
      <c r="CB2" s="108"/>
      <c r="CC2" s="108"/>
      <c r="CD2" s="108"/>
      <c r="CE2" s="108"/>
      <c r="CF2" s="108"/>
      <c r="CG2" s="108"/>
      <c r="CH2" s="108"/>
      <c r="CI2" s="108"/>
      <c r="CJ2" s="108"/>
      <c r="CK2" s="108"/>
      <c r="CL2" s="108"/>
      <c r="CM2" s="108"/>
      <c r="CN2" s="108"/>
      <c r="CO2" s="108"/>
      <c r="CP2" s="108"/>
      <c r="CQ2" s="129" t="s">
        <v>671</v>
      </c>
    </row>
    <row r="3" spans="2:95" x14ac:dyDescent="0.25">
      <c r="B3" s="78" t="s">
        <v>465</v>
      </c>
      <c r="C3" s="166"/>
      <c r="E3" s="109"/>
      <c r="F3" s="109"/>
      <c r="G3" s="147">
        <v>1</v>
      </c>
      <c r="H3" s="110" t="str">
        <f ca="1">IF(COUNTBLANK(J3)=1,"",$G$7)</f>
        <v/>
      </c>
      <c r="I3" s="111"/>
      <c r="J3" s="112" t="str">
        <f ca="1">IF(INDIRECT("C"&amp;ROW())=0,"",INDIRECT("C"&amp;ROW()))</f>
        <v/>
      </c>
      <c r="K3" s="110" t="str">
        <f ca="1">IF(COUNTBLANK(J3)=1,"",IF($G$3=1,"0581","0582"))</f>
        <v/>
      </c>
      <c r="L3" s="122"/>
      <c r="N3" s="109"/>
      <c r="O3" s="110" t="str">
        <f t="shared" ref="O3:O9" ca="1" si="0">IF(COUNTBLANK(Q3)=1,"",1)</f>
        <v/>
      </c>
      <c r="P3" s="111"/>
      <c r="Q3" s="110" t="str">
        <f t="shared" ref="Q3:Q9" ca="1" si="1">IF(J3=0,"",J3)</f>
        <v/>
      </c>
      <c r="R3" s="110" t="str">
        <f ca="1">IF(COUNTBLANK(Q3)=1,"","31.12.9999")</f>
        <v/>
      </c>
      <c r="S3" s="110" t="str">
        <f t="shared" ref="S3:S9" ca="1" si="2">IF(COUNTBLANK(Q3)=1,"",1)</f>
        <v/>
      </c>
      <c r="T3" s="109"/>
      <c r="W3" s="150"/>
      <c r="X3" s="112" t="str">
        <f ca="1">IF(INDIRECT("C"&amp;ROW())=0,"",INDIRECT("C"&amp;ROW()))</f>
        <v/>
      </c>
      <c r="Y3" s="90"/>
      <c r="Z3" s="90"/>
      <c r="AA3" s="112" t="str">
        <f ca="1">IFERROR(VLOOKUP(X3,'Estrutura P01'!C:X,21,0),"")</f>
        <v/>
      </c>
      <c r="AB3" s="112" t="str">
        <f ca="1">IFERROR(VLOOKUP(X3,'Estrutura P01'!C:G,5,0),"")</f>
        <v/>
      </c>
      <c r="AC3" s="91" t="s">
        <v>673</v>
      </c>
      <c r="AD3" s="90"/>
      <c r="AE3" s="112" t="str">
        <f ca="1">IFERROR(VLOOKUP(AA3,'Listas de Dados'!BV:BX,2,0),"")</f>
        <v/>
      </c>
      <c r="AF3" s="90"/>
      <c r="AG3" s="91" t="s">
        <v>674</v>
      </c>
      <c r="AH3" s="90"/>
      <c r="AI3" s="112" t="str">
        <f ca="1">IFERROR(VLOOKUP(X3,'Estrutura P01'!C:Y,22,0),"")</f>
        <v/>
      </c>
      <c r="AJ3" s="91" t="s">
        <v>675</v>
      </c>
      <c r="AK3" s="90"/>
      <c r="AL3" s="112" t="str">
        <f ca="1">IFERROR(VLOOKUP(X3,'Estrutura P01'!C:Z,23,0),"")</f>
        <v/>
      </c>
      <c r="AM3" s="91" t="s">
        <v>675</v>
      </c>
      <c r="AN3" s="90"/>
      <c r="AO3" s="112" t="str">
        <f ca="1">AL3</f>
        <v/>
      </c>
      <c r="AP3" s="91" t="s">
        <v>675</v>
      </c>
      <c r="AQ3" s="90"/>
      <c r="AR3" s="90"/>
      <c r="AS3" s="90"/>
      <c r="AT3" s="90"/>
      <c r="AU3" s="90"/>
      <c r="AV3" s="90"/>
      <c r="AW3" s="90"/>
      <c r="AX3" s="112" t="str">
        <f ca="1">AO3</f>
        <v/>
      </c>
      <c r="AY3" s="91" t="s">
        <v>675</v>
      </c>
      <c r="AZ3" s="153"/>
      <c r="BA3" s="154"/>
      <c r="BE3" s="150"/>
      <c r="BF3" s="109"/>
      <c r="BG3" s="109"/>
      <c r="BH3" s="249" t="str">
        <f ca="1">IF(INDIRECT("C"&amp;((ROW()/2)+1.5))=0,"",INDIRECT("C"&amp;((ROW()/2)+1.5)))</f>
        <v/>
      </c>
      <c r="BI3" s="92"/>
      <c r="BJ3" s="89" t="s">
        <v>408</v>
      </c>
      <c r="BK3" s="128" t="str">
        <f ca="1">IFERROR(INDEX('Estrutura P01'!C:C,MATCH('CAS P01'!BH3,'Estrutura P01'!C:C,0)+1,1),"")</f>
        <v/>
      </c>
      <c r="BL3" s="92"/>
      <c r="BM3" s="110" t="str">
        <f ca="1">IFERROR(IF(OR(LEFT(BK3,4)="F058",LEFT(BK3,4)="D058",LEFT(BK3,4)="M058"),VLOOKUP(BH3,'Estrutura P01'!C:AE,28,0),VLOOKUP(BH3,'Estrutura P01'!C:AD,27,0)),"")</f>
        <v/>
      </c>
      <c r="BN3" s="154"/>
      <c r="BR3" s="150"/>
      <c r="BS3" s="109"/>
      <c r="BT3" s="3">
        <v>1</v>
      </c>
      <c r="BU3" s="130" t="str">
        <f ca="1">IF(INDIRECT("C"&amp;ROW())=0,"",INDIRECT("C"&amp;ROW()))</f>
        <v/>
      </c>
      <c r="BV3" s="134" t="str">
        <f ca="1">IF(BU3="","",$BT$3)</f>
        <v/>
      </c>
      <c r="BW3" s="135" t="str">
        <f ca="1">IF(BU3="","",INDEX('Listas de Dados'!BV:BX,'CAS P01'!$BT$10+2,3))</f>
        <v/>
      </c>
      <c r="BX3" s="93"/>
      <c r="BY3" s="94"/>
      <c r="BZ3" s="94"/>
      <c r="CA3" s="94"/>
      <c r="CB3" s="94"/>
      <c r="CC3" s="94"/>
      <c r="CD3" s="140" t="str">
        <f ca="1">IF(BV3="","",TEXT(TODAY(),"DD.MM.AAA"))</f>
        <v/>
      </c>
      <c r="CE3" s="134" t="str">
        <f ca="1">IF(BV3="","","31.12.9999")</f>
        <v/>
      </c>
      <c r="CF3" s="93"/>
      <c r="CG3" s="94"/>
      <c r="CH3" s="94"/>
      <c r="CI3" s="143" t="str">
        <f ca="1">IF(BV3="","","1")</f>
        <v/>
      </c>
      <c r="CJ3" s="134" t="str">
        <f t="shared" ref="CJ3:CJ18" ca="1" si="3">IF(BW3="","","1")</f>
        <v/>
      </c>
      <c r="CK3" s="93"/>
      <c r="CL3" s="134" t="str">
        <f t="shared" ref="CL3:CL18" ca="1" si="4">IF(BV3="","",INDIRECT("'Listas de Dados'!$CA$"&amp;$BS$14+8))</f>
        <v/>
      </c>
      <c r="CM3" s="134" t="str">
        <f ca="1">IF(CL3="","",BV3)</f>
        <v/>
      </c>
      <c r="CN3" s="157"/>
      <c r="CO3" s="157"/>
      <c r="CP3" s="157"/>
      <c r="CQ3" s="154"/>
    </row>
    <row r="4" spans="2:95" x14ac:dyDescent="0.25">
      <c r="B4" s="78" t="s">
        <v>465</v>
      </c>
      <c r="C4" s="166"/>
      <c r="D4" s="81" t="s">
        <v>696</v>
      </c>
      <c r="E4" s="109" t="s">
        <v>696</v>
      </c>
      <c r="F4" s="120" t="s">
        <v>420</v>
      </c>
      <c r="G4" s="122"/>
      <c r="H4" s="203" t="str">
        <f ca="1">IF(COUNTBLANK(J4)=1,"",$G$7)</f>
        <v/>
      </c>
      <c r="I4" s="114"/>
      <c r="J4" s="115" t="str">
        <f t="shared" ref="J4:J18" ca="1" si="5">IF(INDIRECT("C"&amp;ROW())=0,"",INDIRECT("C"&amp;ROW()))</f>
        <v/>
      </c>
      <c r="K4" s="203" t="str">
        <f ca="1">IF(COUNTBLANK(J4)=1,"",IF($G$3=1,"0581","0582"))</f>
        <v/>
      </c>
      <c r="L4" s="122"/>
      <c r="N4" s="109"/>
      <c r="O4" s="113" t="str">
        <f t="shared" ca="1" si="0"/>
        <v/>
      </c>
      <c r="P4" s="114"/>
      <c r="Q4" s="113" t="str">
        <f t="shared" ca="1" si="1"/>
        <v/>
      </c>
      <c r="R4" s="113" t="str">
        <f t="shared" ref="R4:R18" ca="1" si="6">IF(COUNTBLANK(Q4)=1,"","31.12.9999")</f>
        <v/>
      </c>
      <c r="S4" s="113" t="str">
        <f t="shared" ca="1" si="2"/>
        <v/>
      </c>
      <c r="T4" s="109"/>
      <c r="W4" s="150"/>
      <c r="X4" s="115" t="str">
        <f t="shared" ref="X4:X18" ca="1" si="7">IF(INDIRECT("C"&amp;ROW())=0,"",INDIRECT("C"&amp;ROW()))</f>
        <v/>
      </c>
      <c r="Y4" s="90"/>
      <c r="Z4" s="90"/>
      <c r="AA4" s="115" t="str">
        <f ca="1">IFERROR(VLOOKUP(X4,'Estrutura P01'!C:X,21,0),"")</f>
        <v/>
      </c>
      <c r="AB4" s="115" t="str">
        <f ca="1">IFERROR(VLOOKUP(X4,'Estrutura P01'!C:G,5,0),"")</f>
        <v/>
      </c>
      <c r="AC4" s="95" t="s">
        <v>673</v>
      </c>
      <c r="AD4" s="90"/>
      <c r="AE4" s="115" t="str">
        <f ca="1">IFERROR(VLOOKUP(AA4,'Listas de Dados'!BV:BX,2,0),"")</f>
        <v/>
      </c>
      <c r="AF4" s="90"/>
      <c r="AG4" s="95" t="s">
        <v>674</v>
      </c>
      <c r="AH4" s="90"/>
      <c r="AI4" s="115" t="str">
        <f ca="1">IFERROR(VLOOKUP(X4,'Estrutura P01'!C:Y,22,0),"")</f>
        <v/>
      </c>
      <c r="AJ4" s="95" t="s">
        <v>675</v>
      </c>
      <c r="AK4" s="90"/>
      <c r="AL4" s="115" t="str">
        <f ca="1">IFERROR(VLOOKUP(X4,'Estrutura P01'!C:Z,23,0),"")</f>
        <v/>
      </c>
      <c r="AM4" s="95" t="s">
        <v>675</v>
      </c>
      <c r="AN4" s="90"/>
      <c r="AO4" s="115" t="str">
        <f t="shared" ref="AO4:AO18" ca="1" si="8">AL4</f>
        <v/>
      </c>
      <c r="AP4" s="95" t="s">
        <v>675</v>
      </c>
      <c r="AQ4" s="90"/>
      <c r="AR4" s="90"/>
      <c r="AS4" s="90"/>
      <c r="AT4" s="90"/>
      <c r="AU4" s="90"/>
      <c r="AV4" s="90"/>
      <c r="AW4" s="90"/>
      <c r="AX4" s="115" t="str">
        <f t="shared" ref="AX4:AX18" ca="1" si="9">AO4</f>
        <v/>
      </c>
      <c r="AY4" s="95" t="s">
        <v>675</v>
      </c>
      <c r="AZ4" s="153"/>
      <c r="BA4" s="154"/>
      <c r="BE4" s="150"/>
      <c r="BF4" s="109"/>
      <c r="BG4" s="109"/>
      <c r="BH4" s="250"/>
      <c r="BI4" s="96"/>
      <c r="BJ4" s="96" t="s">
        <v>408</v>
      </c>
      <c r="BK4" s="128" t="str">
        <f>IFERROR(INDEX('Listas de Dados'!BZ:CB,MATCH(BF8,'Listas de Dados'!$BZ$3:$BZ$5,0)+2,2),"")</f>
        <v>S7000608</v>
      </c>
      <c r="BL4" s="96"/>
      <c r="BM4" s="113" t="str">
        <f ca="1">IFERROR(VLOOKUP(BH3,'Estrutura P01'!C:AD,26,0),"")</f>
        <v/>
      </c>
      <c r="BN4" s="154"/>
      <c r="BR4" s="150"/>
      <c r="BS4" s="109">
        <v>1</v>
      </c>
      <c r="BT4" s="3"/>
      <c r="BU4" s="131" t="str">
        <f t="shared" ref="BU4:BU18" ca="1" si="10">IF(INDIRECT("C"&amp;ROW())=0,"",INDIRECT("C"&amp;ROW()))</f>
        <v/>
      </c>
      <c r="BV4" s="136" t="str">
        <f t="shared" ref="BV4:BV18" ca="1" si="11">IF(BU4="","",$BT$3)</f>
        <v/>
      </c>
      <c r="BW4" s="137" t="str">
        <f ca="1">IF(BU4="","",INDEX('Listas de Dados'!BV:BX,'CAS P01'!$BT$10+2,3))</f>
        <v/>
      </c>
      <c r="BX4" s="93"/>
      <c r="BY4" s="94"/>
      <c r="BZ4" s="94"/>
      <c r="CA4" s="94"/>
      <c r="CB4" s="94"/>
      <c r="CC4" s="94"/>
      <c r="CD4" s="141" t="str">
        <f ca="1">IF(BV4="","",TEXT(TODAY(),"DD.MM.AAA"))</f>
        <v/>
      </c>
      <c r="CE4" s="136" t="str">
        <f t="shared" ref="CE4:CE18" ca="1" si="12">IF(BV4="","","31.12.9999")</f>
        <v/>
      </c>
      <c r="CF4" s="93"/>
      <c r="CG4" s="94"/>
      <c r="CH4" s="94"/>
      <c r="CI4" s="144" t="str">
        <f t="shared" ref="CI4:CI18" ca="1" si="13">IF(BV4="","","1")</f>
        <v/>
      </c>
      <c r="CJ4" s="136" t="str">
        <f t="shared" ca="1" si="3"/>
        <v/>
      </c>
      <c r="CK4" s="93"/>
      <c r="CL4" s="136" t="str">
        <f t="shared" ca="1" si="4"/>
        <v/>
      </c>
      <c r="CM4" s="136" t="str">
        <f t="shared" ref="CM4:CM18" ca="1" si="14">IF(CL4=0,"",BV4)</f>
        <v/>
      </c>
      <c r="CN4" s="157"/>
      <c r="CO4" s="157"/>
      <c r="CP4" s="157"/>
      <c r="CQ4" s="154"/>
    </row>
    <row r="5" spans="2:95" x14ac:dyDescent="0.25">
      <c r="B5" s="78" t="s">
        <v>465</v>
      </c>
      <c r="C5" s="166"/>
      <c r="D5" s="81" t="s">
        <v>696</v>
      </c>
      <c r="E5" s="109"/>
      <c r="F5" s="120" t="s">
        <v>419</v>
      </c>
      <c r="G5" s="109"/>
      <c r="H5" s="203" t="str">
        <f t="shared" ref="H5:H18" ca="1" si="15">IF(COUNTBLANK(J5)=1,"",$G$7)</f>
        <v/>
      </c>
      <c r="I5" s="114"/>
      <c r="J5" s="115" t="str">
        <f t="shared" ca="1" si="5"/>
        <v/>
      </c>
      <c r="K5" s="203" t="str">
        <f t="shared" ref="K5:K18" ca="1" si="16">IF(COUNTBLANK(J5)=1,"",IF($G$3=1,"0581","0582"))</f>
        <v/>
      </c>
      <c r="L5" s="122"/>
      <c r="N5" s="109"/>
      <c r="O5" s="113" t="str">
        <f t="shared" ca="1" si="0"/>
        <v/>
      </c>
      <c r="P5" s="114"/>
      <c r="Q5" s="113" t="str">
        <f t="shared" ca="1" si="1"/>
        <v/>
      </c>
      <c r="R5" s="113" t="str">
        <f t="shared" ca="1" si="6"/>
        <v/>
      </c>
      <c r="S5" s="113" t="str">
        <f t="shared" ca="1" si="2"/>
        <v/>
      </c>
      <c r="T5" s="109"/>
      <c r="W5" s="150"/>
      <c r="X5" s="115" t="str">
        <f t="shared" ca="1" si="7"/>
        <v/>
      </c>
      <c r="Y5" s="90"/>
      <c r="Z5" s="90"/>
      <c r="AA5" s="115" t="str">
        <f ca="1">IFERROR(VLOOKUP(X5,'Estrutura P01'!C:X,21,0),"")</f>
        <v/>
      </c>
      <c r="AB5" s="115" t="str">
        <f ca="1">IFERROR(VLOOKUP(X5,'Estrutura P01'!C:G,5,0),"")</f>
        <v/>
      </c>
      <c r="AC5" s="95" t="s">
        <v>673</v>
      </c>
      <c r="AD5" s="90"/>
      <c r="AE5" s="115" t="str">
        <f ca="1">IFERROR(VLOOKUP(AA5,'Listas de Dados'!BV:BX,2,0),"")</f>
        <v/>
      </c>
      <c r="AF5" s="90"/>
      <c r="AG5" s="95" t="s">
        <v>674</v>
      </c>
      <c r="AH5" s="90"/>
      <c r="AI5" s="115" t="str">
        <f ca="1">IFERROR(VLOOKUP(X5,'Estrutura P01'!C:Y,22,0),"")</f>
        <v/>
      </c>
      <c r="AJ5" s="95" t="s">
        <v>675</v>
      </c>
      <c r="AK5" s="90"/>
      <c r="AL5" s="115" t="str">
        <f ca="1">IFERROR(VLOOKUP(X5,'Estrutura P01'!C:Z,23,0),"")</f>
        <v/>
      </c>
      <c r="AM5" s="95" t="s">
        <v>675</v>
      </c>
      <c r="AN5" s="90"/>
      <c r="AO5" s="115" t="str">
        <f t="shared" ca="1" si="8"/>
        <v/>
      </c>
      <c r="AP5" s="95" t="s">
        <v>675</v>
      </c>
      <c r="AQ5" s="90"/>
      <c r="AR5" s="90"/>
      <c r="AS5" s="90"/>
      <c r="AT5" s="90"/>
      <c r="AU5" s="90"/>
      <c r="AV5" s="90"/>
      <c r="AW5" s="90"/>
      <c r="AX5" s="115" t="str">
        <f t="shared" ca="1" si="9"/>
        <v/>
      </c>
      <c r="AY5" s="95" t="s">
        <v>675</v>
      </c>
      <c r="AZ5" s="153"/>
      <c r="BA5" s="154"/>
      <c r="BE5" s="150"/>
      <c r="BF5" s="109"/>
      <c r="BG5" s="109"/>
      <c r="BH5" s="245" t="str">
        <f ca="1">IF(INDIRECT("C"&amp;((ROW()/2)+1.5))=0,"",INDIRECT("C"&amp;((ROW()/2)+1.5)))</f>
        <v/>
      </c>
      <c r="BI5" s="92"/>
      <c r="BJ5" s="89" t="s">
        <v>408</v>
      </c>
      <c r="BK5" s="128" t="str">
        <f ca="1">IFERROR(INDEX('Estrutura P01'!C:C,MATCH('CAS P01'!BH5,'Estrutura P01'!C:C,0)+1,1),"")</f>
        <v/>
      </c>
      <c r="BL5" s="92"/>
      <c r="BM5" s="113" t="str">
        <f ca="1">IFERROR(IF(OR(LEFT(BK5,4)="F058",LEFT(BK5,4)="D058",LEFT(BK5,4)="M058"),VLOOKUP(BH5,'Estrutura P01'!C:AE,28,0),VLOOKUP(BH5,'Estrutura P01'!C:AD,27,0)),"")</f>
        <v/>
      </c>
      <c r="BN5" s="154"/>
      <c r="BR5" s="150"/>
      <c r="BS5" s="109">
        <v>2</v>
      </c>
      <c r="BT5" s="3"/>
      <c r="BU5" s="131" t="str">
        <f t="shared" ca="1" si="10"/>
        <v/>
      </c>
      <c r="BV5" s="136" t="str">
        <f t="shared" ca="1" si="11"/>
        <v/>
      </c>
      <c r="BW5" s="137" t="str">
        <f ca="1">IF(BU5="","",INDEX('Listas de Dados'!BV:BX,'CAS P01'!$BT$10+2,3))</f>
        <v/>
      </c>
      <c r="BX5" s="93"/>
      <c r="BY5" s="94"/>
      <c r="BZ5" s="94"/>
      <c r="CA5" s="94"/>
      <c r="CB5" s="94"/>
      <c r="CC5" s="94"/>
      <c r="CD5" s="141" t="str">
        <f t="shared" ref="CD5:CD18" ca="1" si="17">IF(BV5="","",TEXT(TODAY(),"DD.MM.AAA"))</f>
        <v/>
      </c>
      <c r="CE5" s="136" t="str">
        <f t="shared" ca="1" si="12"/>
        <v/>
      </c>
      <c r="CF5" s="93"/>
      <c r="CG5" s="94"/>
      <c r="CH5" s="94"/>
      <c r="CI5" s="144" t="str">
        <f t="shared" ca="1" si="13"/>
        <v/>
      </c>
      <c r="CJ5" s="136" t="str">
        <f t="shared" ca="1" si="3"/>
        <v/>
      </c>
      <c r="CK5" s="93"/>
      <c r="CL5" s="136" t="str">
        <f t="shared" ca="1" si="4"/>
        <v/>
      </c>
      <c r="CM5" s="136" t="str">
        <f t="shared" ca="1" si="14"/>
        <v/>
      </c>
      <c r="CN5" s="157"/>
      <c r="CO5" s="157"/>
      <c r="CP5" s="157"/>
      <c r="CQ5" s="154"/>
    </row>
    <row r="6" spans="2:95" x14ac:dyDescent="0.25">
      <c r="B6" s="78" t="s">
        <v>465</v>
      </c>
      <c r="C6" s="166"/>
      <c r="D6" s="81" t="s">
        <v>696</v>
      </c>
      <c r="E6" s="109"/>
      <c r="F6" s="109"/>
      <c r="G6" s="109"/>
      <c r="H6" s="203" t="str">
        <f t="shared" ca="1" si="15"/>
        <v/>
      </c>
      <c r="I6" s="114"/>
      <c r="J6" s="115" t="str">
        <f t="shared" ca="1" si="5"/>
        <v/>
      </c>
      <c r="K6" s="203" t="str">
        <f t="shared" ca="1" si="16"/>
        <v/>
      </c>
      <c r="L6" s="122"/>
      <c r="N6" s="109"/>
      <c r="O6" s="113" t="str">
        <f t="shared" ca="1" si="0"/>
        <v/>
      </c>
      <c r="P6" s="114"/>
      <c r="Q6" s="113" t="str">
        <f t="shared" ca="1" si="1"/>
        <v/>
      </c>
      <c r="R6" s="113" t="str">
        <f t="shared" ca="1" si="6"/>
        <v/>
      </c>
      <c r="S6" s="113" t="str">
        <f t="shared" ca="1" si="2"/>
        <v/>
      </c>
      <c r="T6" s="109"/>
      <c r="W6" s="150"/>
      <c r="X6" s="115" t="str">
        <f t="shared" ca="1" si="7"/>
        <v/>
      </c>
      <c r="Y6" s="90"/>
      <c r="Z6" s="90"/>
      <c r="AA6" s="115" t="str">
        <f ca="1">IFERROR(VLOOKUP(X6,'Estrutura P01'!C:X,21,0),"")</f>
        <v/>
      </c>
      <c r="AB6" s="115" t="str">
        <f ca="1">IFERROR(VLOOKUP(X6,'Estrutura P01'!C:G,5,0),"")</f>
        <v/>
      </c>
      <c r="AC6" s="95" t="s">
        <v>673</v>
      </c>
      <c r="AD6" s="90"/>
      <c r="AE6" s="115" t="str">
        <f ca="1">IFERROR(VLOOKUP(AA6,'Listas de Dados'!BV:BX,2,0),"")</f>
        <v/>
      </c>
      <c r="AF6" s="90"/>
      <c r="AG6" s="95" t="s">
        <v>674</v>
      </c>
      <c r="AH6" s="90"/>
      <c r="AI6" s="115" t="str">
        <f ca="1">IFERROR(VLOOKUP(X6,'Estrutura P01'!C:Y,22,0),"")</f>
        <v/>
      </c>
      <c r="AJ6" s="95" t="s">
        <v>675</v>
      </c>
      <c r="AK6" s="90"/>
      <c r="AL6" s="115" t="str">
        <f ca="1">IFERROR(VLOOKUP(X6,'Estrutura P01'!C:Z,23,0),"")</f>
        <v/>
      </c>
      <c r="AM6" s="95" t="s">
        <v>675</v>
      </c>
      <c r="AN6" s="90"/>
      <c r="AO6" s="115" t="str">
        <f t="shared" ca="1" si="8"/>
        <v/>
      </c>
      <c r="AP6" s="95" t="s">
        <v>675</v>
      </c>
      <c r="AQ6" s="90"/>
      <c r="AR6" s="90"/>
      <c r="AS6" s="90"/>
      <c r="AT6" s="90"/>
      <c r="AU6" s="90"/>
      <c r="AV6" s="90"/>
      <c r="AW6" s="90"/>
      <c r="AX6" s="115" t="str">
        <f t="shared" ca="1" si="9"/>
        <v/>
      </c>
      <c r="AY6" s="95" t="s">
        <v>675</v>
      </c>
      <c r="AZ6" s="153"/>
      <c r="BA6" s="154"/>
      <c r="BE6" s="150"/>
      <c r="BF6" s="109"/>
      <c r="BG6" s="109"/>
      <c r="BH6" s="245"/>
      <c r="BI6" s="96"/>
      <c r="BJ6" s="96" t="s">
        <v>408</v>
      </c>
      <c r="BK6" s="128" t="str">
        <f>BK4</f>
        <v>S7000608</v>
      </c>
      <c r="BL6" s="96"/>
      <c r="BM6" s="113" t="str">
        <f ca="1">IFERROR(VLOOKUP(BH5,'Estrutura P01'!C:AD,26,0),"")</f>
        <v/>
      </c>
      <c r="BN6" s="154"/>
      <c r="BR6" s="150"/>
      <c r="BS6" s="109">
        <v>3</v>
      </c>
      <c r="BT6" s="3"/>
      <c r="BU6" s="131" t="str">
        <f t="shared" ca="1" si="10"/>
        <v/>
      </c>
      <c r="BV6" s="136" t="str">
        <f t="shared" ca="1" si="11"/>
        <v/>
      </c>
      <c r="BW6" s="137" t="str">
        <f ca="1">IF(BU6="","",INDEX('Listas de Dados'!BV:BX,'CAS P01'!$BT$10+2,3))</f>
        <v/>
      </c>
      <c r="BX6" s="93"/>
      <c r="BY6" s="94"/>
      <c r="BZ6" s="94"/>
      <c r="CA6" s="94"/>
      <c r="CB6" s="94"/>
      <c r="CC6" s="94"/>
      <c r="CD6" s="141" t="str">
        <f t="shared" ca="1" si="17"/>
        <v/>
      </c>
      <c r="CE6" s="136" t="str">
        <f t="shared" ca="1" si="12"/>
        <v/>
      </c>
      <c r="CF6" s="93"/>
      <c r="CG6" s="94"/>
      <c r="CH6" s="94"/>
      <c r="CI6" s="144" t="str">
        <f t="shared" ca="1" si="13"/>
        <v/>
      </c>
      <c r="CJ6" s="136" t="str">
        <f t="shared" ca="1" si="3"/>
        <v/>
      </c>
      <c r="CK6" s="93"/>
      <c r="CL6" s="136" t="str">
        <f t="shared" ca="1" si="4"/>
        <v/>
      </c>
      <c r="CM6" s="136" t="str">
        <f t="shared" ca="1" si="14"/>
        <v/>
      </c>
      <c r="CN6" s="157"/>
      <c r="CO6" s="157"/>
      <c r="CP6" s="157"/>
      <c r="CQ6" s="154"/>
    </row>
    <row r="7" spans="2:95" x14ac:dyDescent="0.25">
      <c r="B7" s="78" t="s">
        <v>465</v>
      </c>
      <c r="C7" s="166"/>
      <c r="D7" s="81" t="s">
        <v>696</v>
      </c>
      <c r="E7" s="109"/>
      <c r="F7" s="109"/>
      <c r="G7" s="147">
        <v>4</v>
      </c>
      <c r="H7" s="203" t="str">
        <f t="shared" ca="1" si="15"/>
        <v/>
      </c>
      <c r="I7" s="114"/>
      <c r="J7" s="115" t="str">
        <f t="shared" ca="1" si="5"/>
        <v/>
      </c>
      <c r="K7" s="203" t="str">
        <f t="shared" ca="1" si="16"/>
        <v/>
      </c>
      <c r="L7" s="122"/>
      <c r="N7" s="109"/>
      <c r="O7" s="113" t="str">
        <f t="shared" ca="1" si="0"/>
        <v/>
      </c>
      <c r="P7" s="114"/>
      <c r="Q7" s="113" t="str">
        <f t="shared" ca="1" si="1"/>
        <v/>
      </c>
      <c r="R7" s="113" t="str">
        <f t="shared" ca="1" si="6"/>
        <v/>
      </c>
      <c r="S7" s="113" t="str">
        <f t="shared" ca="1" si="2"/>
        <v/>
      </c>
      <c r="T7" s="109"/>
      <c r="W7" s="150"/>
      <c r="X7" s="115" t="str">
        <f t="shared" ca="1" si="7"/>
        <v/>
      </c>
      <c r="Y7" s="90"/>
      <c r="Z7" s="90"/>
      <c r="AA7" s="115" t="str">
        <f ca="1">IFERROR(VLOOKUP(X7,'Estrutura P01'!C:X,21,0),"")</f>
        <v/>
      </c>
      <c r="AB7" s="115" t="str">
        <f ca="1">IFERROR(VLOOKUP(X7,'Estrutura P01'!C:G,5,0),"")</f>
        <v/>
      </c>
      <c r="AC7" s="95" t="s">
        <v>673</v>
      </c>
      <c r="AD7" s="90"/>
      <c r="AE7" s="115" t="str">
        <f ca="1">IFERROR(VLOOKUP(AA7,'Listas de Dados'!BV:BX,2,0),"")</f>
        <v/>
      </c>
      <c r="AF7" s="90"/>
      <c r="AG7" s="95" t="s">
        <v>674</v>
      </c>
      <c r="AH7" s="90"/>
      <c r="AI7" s="115" t="str">
        <f ca="1">IFERROR(VLOOKUP(X7,'Estrutura P01'!C:Y,22,0),"")</f>
        <v/>
      </c>
      <c r="AJ7" s="95" t="s">
        <v>675</v>
      </c>
      <c r="AK7" s="90"/>
      <c r="AL7" s="115" t="str">
        <f ca="1">IFERROR(VLOOKUP(X7,'Estrutura P01'!C:Z,23,0),"")</f>
        <v/>
      </c>
      <c r="AM7" s="95" t="s">
        <v>675</v>
      </c>
      <c r="AN7" s="90"/>
      <c r="AO7" s="115" t="str">
        <f t="shared" ca="1" si="8"/>
        <v/>
      </c>
      <c r="AP7" s="95" t="s">
        <v>675</v>
      </c>
      <c r="AQ7" s="90"/>
      <c r="AR7" s="90"/>
      <c r="AS7" s="90"/>
      <c r="AT7" s="90"/>
      <c r="AU7" s="90"/>
      <c r="AV7" s="90"/>
      <c r="AW7" s="90"/>
      <c r="AX7" s="115" t="str">
        <f t="shared" ca="1" si="9"/>
        <v/>
      </c>
      <c r="AY7" s="95" t="s">
        <v>675</v>
      </c>
      <c r="AZ7" s="153"/>
      <c r="BA7" s="154"/>
      <c r="BE7" s="150"/>
      <c r="BF7" s="109"/>
      <c r="BG7" s="109"/>
      <c r="BH7" s="245" t="str">
        <f ca="1">IF(INDIRECT("C"&amp;((ROW()/2)+1.5))=0,"",INDIRECT("C"&amp;((ROW()/2)+1.5)))</f>
        <v/>
      </c>
      <c r="BI7" s="92"/>
      <c r="BJ7" s="89" t="s">
        <v>408</v>
      </c>
      <c r="BK7" s="128" t="str">
        <f ca="1">IFERROR(INDEX('Estrutura P01'!C:C,MATCH('CAS P01'!BH7,'Estrutura P01'!C:C,0)+1,1),"")</f>
        <v/>
      </c>
      <c r="BL7" s="92"/>
      <c r="BM7" s="113" t="str">
        <f ca="1">IFERROR(IF(OR(LEFT(BK7,4)="F058",LEFT(BK7,4)="D058",LEFT(BK7,4)="M058"),VLOOKUP(BH7,'Estrutura P01'!C:AE,28,0),VLOOKUP(BH7,'Estrutura P01'!C:AD,27,0)),"")</f>
        <v/>
      </c>
      <c r="BN7" s="154"/>
      <c r="BR7" s="150"/>
      <c r="BS7" s="109">
        <v>4</v>
      </c>
      <c r="BT7" s="3"/>
      <c r="BU7" s="131" t="str">
        <f t="shared" ca="1" si="10"/>
        <v/>
      </c>
      <c r="BV7" s="136" t="str">
        <f t="shared" ca="1" si="11"/>
        <v/>
      </c>
      <c r="BW7" s="137" t="str">
        <f ca="1">IF(BU7="","",INDEX('Listas de Dados'!BV:BX,'CAS P01'!$BT$10+2,3))</f>
        <v/>
      </c>
      <c r="BX7" s="93"/>
      <c r="BY7" s="94"/>
      <c r="BZ7" s="94"/>
      <c r="CA7" s="94"/>
      <c r="CB7" s="94"/>
      <c r="CC7" s="94"/>
      <c r="CD7" s="141" t="str">
        <f t="shared" ca="1" si="17"/>
        <v/>
      </c>
      <c r="CE7" s="136" t="str">
        <f t="shared" ca="1" si="12"/>
        <v/>
      </c>
      <c r="CF7" s="93"/>
      <c r="CG7" s="94"/>
      <c r="CH7" s="94"/>
      <c r="CI7" s="144" t="str">
        <f t="shared" ca="1" si="13"/>
        <v/>
      </c>
      <c r="CJ7" s="136" t="str">
        <f t="shared" ca="1" si="3"/>
        <v/>
      </c>
      <c r="CK7" s="93"/>
      <c r="CL7" s="136" t="str">
        <f t="shared" ca="1" si="4"/>
        <v/>
      </c>
      <c r="CM7" s="136" t="str">
        <f t="shared" ca="1" si="14"/>
        <v/>
      </c>
      <c r="CN7" s="157"/>
      <c r="CO7" s="157"/>
      <c r="CP7" s="157"/>
      <c r="CQ7" s="154"/>
    </row>
    <row r="8" spans="2:95" x14ac:dyDescent="0.25">
      <c r="B8" s="78" t="s">
        <v>465</v>
      </c>
      <c r="C8" s="166"/>
      <c r="E8" s="109"/>
      <c r="F8" s="119">
        <v>1</v>
      </c>
      <c r="G8" s="109"/>
      <c r="H8" s="203" t="str">
        <f t="shared" ca="1" si="15"/>
        <v/>
      </c>
      <c r="I8" s="114"/>
      <c r="J8" s="115" t="str">
        <f t="shared" ca="1" si="5"/>
        <v/>
      </c>
      <c r="K8" s="203" t="str">
        <f t="shared" ca="1" si="16"/>
        <v/>
      </c>
      <c r="L8" s="122"/>
      <c r="N8" s="109"/>
      <c r="O8" s="113" t="str">
        <f t="shared" ca="1" si="0"/>
        <v/>
      </c>
      <c r="P8" s="114"/>
      <c r="Q8" s="113" t="str">
        <f t="shared" ca="1" si="1"/>
        <v/>
      </c>
      <c r="R8" s="113" t="str">
        <f t="shared" ca="1" si="6"/>
        <v/>
      </c>
      <c r="S8" s="113" t="str">
        <f t="shared" ca="1" si="2"/>
        <v/>
      </c>
      <c r="T8" s="109"/>
      <c r="W8" s="150"/>
      <c r="X8" s="115" t="str">
        <f t="shared" ca="1" si="7"/>
        <v/>
      </c>
      <c r="Y8" s="90"/>
      <c r="Z8" s="90"/>
      <c r="AA8" s="115" t="str">
        <f ca="1">IFERROR(VLOOKUP(X8,'Estrutura P01'!C:X,21,0),"")</f>
        <v/>
      </c>
      <c r="AB8" s="115" t="str">
        <f ca="1">IFERROR(VLOOKUP(X8,'Estrutura P01'!C:G,5,0),"")</f>
        <v/>
      </c>
      <c r="AC8" s="95" t="s">
        <v>673</v>
      </c>
      <c r="AD8" s="90"/>
      <c r="AE8" s="115" t="str">
        <f ca="1">IFERROR(VLOOKUP(AA8,'Listas de Dados'!BV:BX,2,0),"")</f>
        <v/>
      </c>
      <c r="AF8" s="90"/>
      <c r="AG8" s="95" t="s">
        <v>674</v>
      </c>
      <c r="AH8" s="90"/>
      <c r="AI8" s="115" t="str">
        <f ca="1">IFERROR(VLOOKUP(X8,'Estrutura P01'!C:Y,22,0),"")</f>
        <v/>
      </c>
      <c r="AJ8" s="95" t="s">
        <v>675</v>
      </c>
      <c r="AK8" s="90"/>
      <c r="AL8" s="115" t="str">
        <f ca="1">IFERROR(VLOOKUP(X8,'Estrutura P01'!C:Z,23,0),"")</f>
        <v/>
      </c>
      <c r="AM8" s="95" t="s">
        <v>675</v>
      </c>
      <c r="AN8" s="90"/>
      <c r="AO8" s="115" t="str">
        <f t="shared" ca="1" si="8"/>
        <v/>
      </c>
      <c r="AP8" s="95" t="s">
        <v>675</v>
      </c>
      <c r="AQ8" s="90"/>
      <c r="AR8" s="90"/>
      <c r="AS8" s="90"/>
      <c r="AT8" s="90"/>
      <c r="AU8" s="90"/>
      <c r="AV8" s="90"/>
      <c r="AW8" s="90"/>
      <c r="AX8" s="115" t="str">
        <f t="shared" ca="1" si="9"/>
        <v/>
      </c>
      <c r="AY8" s="95" t="s">
        <v>675</v>
      </c>
      <c r="AZ8" s="153"/>
      <c r="BA8" s="154"/>
      <c r="BE8" s="150"/>
      <c r="BF8" s="147" t="s">
        <v>715</v>
      </c>
      <c r="BG8" s="109"/>
      <c r="BH8" s="245"/>
      <c r="BI8" s="96"/>
      <c r="BJ8" s="96" t="s">
        <v>408</v>
      </c>
      <c r="BK8" s="128" t="str">
        <f>BK6</f>
        <v>S7000608</v>
      </c>
      <c r="BL8" s="96"/>
      <c r="BM8" s="113" t="str">
        <f ca="1">IFERROR(VLOOKUP(BH7,'Estrutura P01'!C:AD,26,0),"")</f>
        <v/>
      </c>
      <c r="BN8" s="154"/>
      <c r="BR8" s="150"/>
      <c r="BS8" s="3"/>
      <c r="BT8" s="3"/>
      <c r="BU8" s="131" t="str">
        <f t="shared" ca="1" si="10"/>
        <v/>
      </c>
      <c r="BV8" s="136" t="str">
        <f t="shared" ca="1" si="11"/>
        <v/>
      </c>
      <c r="BW8" s="137" t="str">
        <f ca="1">IF(BU8="","",INDEX('Listas de Dados'!BV:BX,'CAS P01'!$BT$10+2,3))</f>
        <v/>
      </c>
      <c r="BX8" s="93"/>
      <c r="BY8" s="94"/>
      <c r="BZ8" s="94"/>
      <c r="CA8" s="94"/>
      <c r="CB8" s="94"/>
      <c r="CC8" s="94"/>
      <c r="CD8" s="141" t="str">
        <f t="shared" ca="1" si="17"/>
        <v/>
      </c>
      <c r="CE8" s="136" t="str">
        <f t="shared" ca="1" si="12"/>
        <v/>
      </c>
      <c r="CF8" s="93"/>
      <c r="CG8" s="94"/>
      <c r="CH8" s="94"/>
      <c r="CI8" s="144" t="str">
        <f t="shared" ca="1" si="13"/>
        <v/>
      </c>
      <c r="CJ8" s="136" t="str">
        <f t="shared" ca="1" si="3"/>
        <v/>
      </c>
      <c r="CK8" s="93"/>
      <c r="CL8" s="136" t="str">
        <f t="shared" ca="1" si="4"/>
        <v/>
      </c>
      <c r="CM8" s="136" t="str">
        <f t="shared" ca="1" si="14"/>
        <v/>
      </c>
      <c r="CN8" s="157"/>
      <c r="CO8" s="157"/>
      <c r="CP8" s="157"/>
      <c r="CQ8" s="154"/>
    </row>
    <row r="9" spans="2:95" x14ac:dyDescent="0.25">
      <c r="B9" s="78" t="s">
        <v>465</v>
      </c>
      <c r="C9" s="166"/>
      <c r="E9" s="109"/>
      <c r="F9" s="119">
        <v>2</v>
      </c>
      <c r="G9" s="109"/>
      <c r="H9" s="203" t="str">
        <f t="shared" ca="1" si="15"/>
        <v/>
      </c>
      <c r="I9" s="114"/>
      <c r="J9" s="115" t="str">
        <f t="shared" ca="1" si="5"/>
        <v/>
      </c>
      <c r="K9" s="203" t="str">
        <f t="shared" ca="1" si="16"/>
        <v/>
      </c>
      <c r="L9" s="122"/>
      <c r="N9" s="109"/>
      <c r="O9" s="113" t="str">
        <f t="shared" ca="1" si="0"/>
        <v/>
      </c>
      <c r="P9" s="114"/>
      <c r="Q9" s="113" t="str">
        <f t="shared" ca="1" si="1"/>
        <v/>
      </c>
      <c r="R9" s="113" t="str">
        <f t="shared" ca="1" si="6"/>
        <v/>
      </c>
      <c r="S9" s="113" t="str">
        <f t="shared" ca="1" si="2"/>
        <v/>
      </c>
      <c r="T9" s="109"/>
      <c r="W9" s="150"/>
      <c r="X9" s="115" t="str">
        <f t="shared" ca="1" si="7"/>
        <v/>
      </c>
      <c r="Y9" s="90"/>
      <c r="Z9" s="90"/>
      <c r="AA9" s="115" t="str">
        <f ca="1">IFERROR(VLOOKUP(X9,'Estrutura P01'!C:X,21,0),"")</f>
        <v/>
      </c>
      <c r="AB9" s="115" t="str">
        <f ca="1">IFERROR(VLOOKUP(X9,'Estrutura P01'!C:G,5,0),"")</f>
        <v/>
      </c>
      <c r="AC9" s="95" t="s">
        <v>673</v>
      </c>
      <c r="AD9" s="90"/>
      <c r="AE9" s="115" t="str">
        <f ca="1">IFERROR(VLOOKUP(AA9,'Listas de Dados'!BV:BX,2,0),"")</f>
        <v/>
      </c>
      <c r="AF9" s="90"/>
      <c r="AG9" s="95" t="s">
        <v>674</v>
      </c>
      <c r="AH9" s="90"/>
      <c r="AI9" s="115" t="str">
        <f ca="1">IFERROR(VLOOKUP(X9,'Estrutura P01'!C:Y,22,0),"")</f>
        <v/>
      </c>
      <c r="AJ9" s="95" t="s">
        <v>675</v>
      </c>
      <c r="AK9" s="90"/>
      <c r="AL9" s="115" t="str">
        <f ca="1">IFERROR(VLOOKUP(X9,'Estrutura P01'!C:Z,23,0),"")</f>
        <v/>
      </c>
      <c r="AM9" s="95" t="s">
        <v>675</v>
      </c>
      <c r="AN9" s="90"/>
      <c r="AO9" s="115" t="str">
        <f t="shared" ca="1" si="8"/>
        <v/>
      </c>
      <c r="AP9" s="95" t="s">
        <v>675</v>
      </c>
      <c r="AQ9" s="90"/>
      <c r="AR9" s="90"/>
      <c r="AS9" s="90"/>
      <c r="AT9" s="90"/>
      <c r="AU9" s="90"/>
      <c r="AV9" s="90"/>
      <c r="AW9" s="90"/>
      <c r="AX9" s="115" t="str">
        <f t="shared" ca="1" si="9"/>
        <v/>
      </c>
      <c r="AY9" s="95" t="s">
        <v>675</v>
      </c>
      <c r="AZ9" s="153"/>
      <c r="BA9" s="154"/>
      <c r="BE9" s="150"/>
      <c r="BF9" s="147">
        <v>32</v>
      </c>
      <c r="BG9" s="109"/>
      <c r="BH9" s="245" t="str">
        <f ca="1">IF(INDIRECT("C"&amp;((ROW()/2)+1.5))=0,"",INDIRECT("C"&amp;((ROW()/2)+1.5)))</f>
        <v/>
      </c>
      <c r="BI9" s="92"/>
      <c r="BJ9" s="89" t="s">
        <v>408</v>
      </c>
      <c r="BK9" s="128" t="str">
        <f ca="1">IFERROR(INDEX('Estrutura P01'!C:C,MATCH('CAS P01'!BH9,'Estrutura P01'!C:C,0)+1,1),"")</f>
        <v/>
      </c>
      <c r="BL9" s="92"/>
      <c r="BM9" s="113" t="str">
        <f ca="1">IFERROR(IF(OR(LEFT(BK9,4)="F058",LEFT(BK9,4)="D058",LEFT(BK9,4)="M058"),VLOOKUP(BH9,'Estrutura P01'!C:AE,28,0),VLOOKUP(BH9,'Estrutura P01'!C:AD,27,0)),"")</f>
        <v/>
      </c>
      <c r="BN9" s="154"/>
      <c r="BR9" s="150"/>
      <c r="BS9" s="3"/>
      <c r="BT9" s="3"/>
      <c r="BU9" s="131" t="str">
        <f t="shared" ca="1" si="10"/>
        <v/>
      </c>
      <c r="BV9" s="136" t="str">
        <f t="shared" ca="1" si="11"/>
        <v/>
      </c>
      <c r="BW9" s="137" t="str">
        <f ca="1">IF(BU9="","",INDEX('Listas de Dados'!BV:BX,'CAS P01'!$BT$10+2,3))</f>
        <v/>
      </c>
      <c r="BX9" s="93"/>
      <c r="BY9" s="94"/>
      <c r="BZ9" s="94"/>
      <c r="CA9" s="94"/>
      <c r="CB9" s="94"/>
      <c r="CC9" s="94"/>
      <c r="CD9" s="141" t="str">
        <f t="shared" ca="1" si="17"/>
        <v/>
      </c>
      <c r="CE9" s="136" t="str">
        <f t="shared" ca="1" si="12"/>
        <v/>
      </c>
      <c r="CF9" s="93"/>
      <c r="CG9" s="94"/>
      <c r="CH9" s="94"/>
      <c r="CI9" s="144" t="str">
        <f t="shared" ca="1" si="13"/>
        <v/>
      </c>
      <c r="CJ9" s="136" t="str">
        <f t="shared" ca="1" si="3"/>
        <v/>
      </c>
      <c r="CK9" s="93"/>
      <c r="CL9" s="136" t="str">
        <f t="shared" ca="1" si="4"/>
        <v/>
      </c>
      <c r="CM9" s="136" t="str">
        <f t="shared" ca="1" si="14"/>
        <v/>
      </c>
      <c r="CN9" s="157"/>
      <c r="CO9" s="157"/>
      <c r="CP9" s="157"/>
      <c r="CQ9" s="154"/>
    </row>
    <row r="10" spans="2:95" x14ac:dyDescent="0.25">
      <c r="B10" s="78" t="s">
        <v>465</v>
      </c>
      <c r="C10" s="166"/>
      <c r="E10" s="109"/>
      <c r="F10" s="119">
        <v>3</v>
      </c>
      <c r="G10" s="109"/>
      <c r="H10" s="203" t="str">
        <f t="shared" ca="1" si="15"/>
        <v/>
      </c>
      <c r="I10" s="114"/>
      <c r="J10" s="115" t="str">
        <f t="shared" ca="1" si="5"/>
        <v/>
      </c>
      <c r="K10" s="203" t="str">
        <f t="shared" ca="1" si="16"/>
        <v/>
      </c>
      <c r="L10" s="122"/>
      <c r="N10" s="109"/>
      <c r="O10" s="116" t="str">
        <f t="shared" ref="O10:O17" ca="1" si="18">IF(COUNTBLANK(Q10)=1,"",1)</f>
        <v/>
      </c>
      <c r="P10" s="117"/>
      <c r="Q10" s="116" t="str">
        <f t="shared" ref="Q10:Q17" ca="1" si="19">IF(J10=0,"",J10)</f>
        <v/>
      </c>
      <c r="R10" s="116" t="str">
        <f t="shared" ca="1" si="6"/>
        <v/>
      </c>
      <c r="S10" s="116" t="str">
        <f t="shared" ref="S10:S17" ca="1" si="20">IF(COUNTBLANK(Q10)=1,"",1)</f>
        <v/>
      </c>
      <c r="T10" s="109"/>
      <c r="W10" s="150"/>
      <c r="X10" s="115" t="str">
        <f t="shared" ca="1" si="7"/>
        <v/>
      </c>
      <c r="Y10" s="90"/>
      <c r="Z10" s="90"/>
      <c r="AA10" s="115" t="str">
        <f ca="1">IFERROR(VLOOKUP(X10,'Estrutura P01'!C:X,21,0),"")</f>
        <v/>
      </c>
      <c r="AB10" s="115" t="str">
        <f ca="1">IFERROR(VLOOKUP(X10,'Estrutura P01'!C:G,5,0),"")</f>
        <v/>
      </c>
      <c r="AC10" s="95" t="s">
        <v>673</v>
      </c>
      <c r="AD10" s="90"/>
      <c r="AE10" s="115" t="str">
        <f ca="1">IFERROR(VLOOKUP(AA10,'Listas de Dados'!BV:BX,2,0),"")</f>
        <v/>
      </c>
      <c r="AF10" s="90"/>
      <c r="AG10" s="95" t="s">
        <v>674</v>
      </c>
      <c r="AH10" s="90"/>
      <c r="AI10" s="115" t="str">
        <f ca="1">IFERROR(VLOOKUP(X10,'Estrutura P01'!C:Y,22,0),"")</f>
        <v/>
      </c>
      <c r="AJ10" s="95" t="s">
        <v>675</v>
      </c>
      <c r="AK10" s="90"/>
      <c r="AL10" s="115" t="str">
        <f ca="1">IFERROR(VLOOKUP(X10,'Estrutura P01'!C:Z,23,0),"")</f>
        <v/>
      </c>
      <c r="AM10" s="95" t="s">
        <v>675</v>
      </c>
      <c r="AN10" s="90"/>
      <c r="AO10" s="115" t="str">
        <f t="shared" ca="1" si="8"/>
        <v/>
      </c>
      <c r="AP10" s="95" t="s">
        <v>675</v>
      </c>
      <c r="AQ10" s="90"/>
      <c r="AR10" s="90"/>
      <c r="AS10" s="90"/>
      <c r="AT10" s="90"/>
      <c r="AU10" s="90"/>
      <c r="AV10" s="90"/>
      <c r="AW10" s="90"/>
      <c r="AX10" s="115" t="str">
        <f t="shared" ca="1" si="9"/>
        <v/>
      </c>
      <c r="AY10" s="95" t="s">
        <v>675</v>
      </c>
      <c r="AZ10" s="153">
        <v>16</v>
      </c>
      <c r="BA10" s="154"/>
      <c r="BE10" s="150"/>
      <c r="BF10" s="147">
        <f>33-BF9</f>
        <v>1</v>
      </c>
      <c r="BG10" s="109"/>
      <c r="BH10" s="245"/>
      <c r="BI10" s="96"/>
      <c r="BJ10" s="96" t="s">
        <v>408</v>
      </c>
      <c r="BK10" s="128" t="str">
        <f>BK8</f>
        <v>S7000608</v>
      </c>
      <c r="BL10" s="96"/>
      <c r="BM10" s="113" t="str">
        <f ca="1">IFERROR(VLOOKUP(BH9,'Estrutura P01'!C:AD,26,0),"")</f>
        <v/>
      </c>
      <c r="BN10" s="154"/>
      <c r="BR10" s="150"/>
      <c r="BS10" s="3"/>
      <c r="BT10" s="3">
        <v>11</v>
      </c>
      <c r="BU10" s="131" t="str">
        <f t="shared" ca="1" si="10"/>
        <v/>
      </c>
      <c r="BV10" s="136" t="str">
        <f t="shared" ca="1" si="11"/>
        <v/>
      </c>
      <c r="BW10" s="137" t="str">
        <f ca="1">IF(BU10="","",INDEX('Listas de Dados'!BV:BX,'CAS P01'!$BT$10+2,3))</f>
        <v/>
      </c>
      <c r="BX10" s="93"/>
      <c r="BY10" s="94"/>
      <c r="BZ10" s="94"/>
      <c r="CA10" s="94"/>
      <c r="CB10" s="94"/>
      <c r="CC10" s="94"/>
      <c r="CD10" s="141" t="str">
        <f t="shared" ca="1" si="17"/>
        <v/>
      </c>
      <c r="CE10" s="136" t="str">
        <f t="shared" ca="1" si="12"/>
        <v/>
      </c>
      <c r="CF10" s="93"/>
      <c r="CG10" s="94"/>
      <c r="CH10" s="94"/>
      <c r="CI10" s="144" t="str">
        <f t="shared" ca="1" si="13"/>
        <v/>
      </c>
      <c r="CJ10" s="136" t="str">
        <f t="shared" ca="1" si="3"/>
        <v/>
      </c>
      <c r="CK10" s="93"/>
      <c r="CL10" s="136" t="str">
        <f t="shared" ca="1" si="4"/>
        <v/>
      </c>
      <c r="CM10" s="136" t="str">
        <f t="shared" ca="1" si="14"/>
        <v/>
      </c>
      <c r="CN10" s="157"/>
      <c r="CO10" s="157"/>
      <c r="CP10" s="157"/>
      <c r="CQ10" s="154"/>
    </row>
    <row r="11" spans="2:95" x14ac:dyDescent="0.25">
      <c r="B11" s="78" t="s">
        <v>465</v>
      </c>
      <c r="C11" s="166"/>
      <c r="E11" s="109"/>
      <c r="F11" s="119">
        <v>4</v>
      </c>
      <c r="G11" s="109"/>
      <c r="H11" s="203" t="str">
        <f t="shared" ca="1" si="15"/>
        <v/>
      </c>
      <c r="I11" s="114"/>
      <c r="J11" s="115" t="str">
        <f t="shared" ca="1" si="5"/>
        <v/>
      </c>
      <c r="K11" s="203" t="str">
        <f t="shared" ca="1" si="16"/>
        <v/>
      </c>
      <c r="L11" s="122"/>
      <c r="N11" s="109"/>
      <c r="O11" s="113" t="str">
        <f ca="1">IF(COUNTBLANK(Q11)=1,"",1)</f>
        <v/>
      </c>
      <c r="P11" s="114"/>
      <c r="Q11" s="113" t="str">
        <f t="shared" ca="1" si="19"/>
        <v/>
      </c>
      <c r="R11" s="113" t="str">
        <f t="shared" ca="1" si="6"/>
        <v/>
      </c>
      <c r="S11" s="113" t="str">
        <f t="shared" ca="1" si="20"/>
        <v/>
      </c>
      <c r="T11" s="109"/>
      <c r="W11" s="150"/>
      <c r="X11" s="115" t="str">
        <f t="shared" ca="1" si="7"/>
        <v/>
      </c>
      <c r="Y11" s="90"/>
      <c r="Z11" s="90"/>
      <c r="AA11" s="115" t="str">
        <f ca="1">IFERROR(VLOOKUP(X11,'Estrutura P01'!C:X,21,0),"")</f>
        <v/>
      </c>
      <c r="AB11" s="115" t="str">
        <f ca="1">IFERROR(VLOOKUP(X11,'Estrutura P01'!C:G,5,0),"")</f>
        <v/>
      </c>
      <c r="AC11" s="95" t="s">
        <v>673</v>
      </c>
      <c r="AD11" s="90"/>
      <c r="AE11" s="115" t="str">
        <f ca="1">IFERROR(VLOOKUP(AA11,'Listas de Dados'!BV:BX,2,0),"")</f>
        <v/>
      </c>
      <c r="AF11" s="90"/>
      <c r="AG11" s="95" t="s">
        <v>674</v>
      </c>
      <c r="AH11" s="90"/>
      <c r="AI11" s="115" t="str">
        <f ca="1">IFERROR(VLOOKUP(X11,'Estrutura P01'!C:Y,22,0),"")</f>
        <v/>
      </c>
      <c r="AJ11" s="95" t="s">
        <v>675</v>
      </c>
      <c r="AK11" s="90"/>
      <c r="AL11" s="115" t="str">
        <f ca="1">IFERROR(VLOOKUP(X11,'Estrutura P01'!C:Z,23,0),"")</f>
        <v/>
      </c>
      <c r="AM11" s="95" t="s">
        <v>675</v>
      </c>
      <c r="AN11" s="90"/>
      <c r="AO11" s="115" t="str">
        <f t="shared" ca="1" si="8"/>
        <v/>
      </c>
      <c r="AP11" s="95" t="s">
        <v>675</v>
      </c>
      <c r="AQ11" s="90"/>
      <c r="AR11" s="90"/>
      <c r="AS11" s="90"/>
      <c r="AT11" s="90"/>
      <c r="AU11" s="90"/>
      <c r="AV11" s="90"/>
      <c r="AW11" s="90"/>
      <c r="AX11" s="115" t="str">
        <f t="shared" ca="1" si="9"/>
        <v/>
      </c>
      <c r="AY11" s="95" t="s">
        <v>675</v>
      </c>
      <c r="AZ11" s="153">
        <f>17-AZ10</f>
        <v>1</v>
      </c>
      <c r="BA11" s="154"/>
      <c r="BE11" s="150"/>
      <c r="BF11" s="109"/>
      <c r="BG11" s="109"/>
      <c r="BH11" s="245" t="str">
        <f ca="1">IF(INDIRECT("C"&amp;((ROW()/2)+1.5))=0,"",INDIRECT("C"&amp;((ROW()/2)+1.5)))</f>
        <v/>
      </c>
      <c r="BI11" s="92"/>
      <c r="BJ11" s="89" t="s">
        <v>408</v>
      </c>
      <c r="BK11" s="128" t="str">
        <f ca="1">IFERROR(INDEX('Estrutura P01'!C:C,MATCH('CAS P01'!BH11,'Estrutura P01'!C:C,0)+1,1),"")</f>
        <v/>
      </c>
      <c r="BL11" s="92"/>
      <c r="BM11" s="113" t="str">
        <f ca="1">IFERROR(IF(OR(LEFT(BK11,4)="F058",LEFT(BK11,4)="D058",LEFT(BK11,4)="M058"),VLOOKUP(BH11,'Estrutura P01'!C:AE,28,0),VLOOKUP(BH11,'Estrutura P01'!C:AD,27,0)),"")</f>
        <v/>
      </c>
      <c r="BN11" s="154"/>
      <c r="BR11" s="150"/>
      <c r="BS11" s="3"/>
      <c r="BT11" s="3"/>
      <c r="BU11" s="131" t="str">
        <f t="shared" ca="1" si="10"/>
        <v/>
      </c>
      <c r="BV11" s="136" t="str">
        <f t="shared" ca="1" si="11"/>
        <v/>
      </c>
      <c r="BW11" s="137" t="str">
        <f ca="1">IF(BU11="","",INDEX('Listas de Dados'!BV:BX,'CAS P01'!$BT$10+2,3))</f>
        <v/>
      </c>
      <c r="BX11" s="93"/>
      <c r="BY11" s="94"/>
      <c r="BZ11" s="94"/>
      <c r="CA11" s="94"/>
      <c r="CB11" s="94"/>
      <c r="CC11" s="94"/>
      <c r="CD11" s="141" t="str">
        <f t="shared" ca="1" si="17"/>
        <v/>
      </c>
      <c r="CE11" s="136" t="str">
        <f t="shared" ca="1" si="12"/>
        <v/>
      </c>
      <c r="CF11" s="93"/>
      <c r="CG11" s="94"/>
      <c r="CH11" s="94"/>
      <c r="CI11" s="144" t="str">
        <f t="shared" ca="1" si="13"/>
        <v/>
      </c>
      <c r="CJ11" s="136" t="str">
        <f t="shared" ca="1" si="3"/>
        <v/>
      </c>
      <c r="CK11" s="93"/>
      <c r="CL11" s="136" t="str">
        <f t="shared" ca="1" si="4"/>
        <v/>
      </c>
      <c r="CM11" s="136" t="str">
        <f t="shared" ca="1" si="14"/>
        <v/>
      </c>
      <c r="CN11" s="157"/>
      <c r="CO11" s="157"/>
      <c r="CP11" s="157"/>
      <c r="CQ11" s="154"/>
    </row>
    <row r="12" spans="2:95" x14ac:dyDescent="0.25">
      <c r="B12" s="78" t="s">
        <v>465</v>
      </c>
      <c r="C12" s="166"/>
      <c r="E12" s="109"/>
      <c r="F12" s="109"/>
      <c r="G12" s="109"/>
      <c r="H12" s="203" t="str">
        <f t="shared" ca="1" si="15"/>
        <v/>
      </c>
      <c r="I12" s="114"/>
      <c r="J12" s="115" t="str">
        <f t="shared" ca="1" si="5"/>
        <v/>
      </c>
      <c r="K12" s="203" t="str">
        <f t="shared" ca="1" si="16"/>
        <v/>
      </c>
      <c r="L12" s="122"/>
      <c r="N12" s="109"/>
      <c r="O12" s="113" t="str">
        <f t="shared" ca="1" si="18"/>
        <v/>
      </c>
      <c r="P12" s="114"/>
      <c r="Q12" s="113" t="str">
        <f t="shared" ca="1" si="19"/>
        <v/>
      </c>
      <c r="R12" s="113" t="str">
        <f t="shared" ca="1" si="6"/>
        <v/>
      </c>
      <c r="S12" s="113" t="str">
        <f t="shared" ca="1" si="20"/>
        <v/>
      </c>
      <c r="T12" s="109"/>
      <c r="W12" s="150"/>
      <c r="X12" s="115" t="str">
        <f t="shared" ca="1" si="7"/>
        <v/>
      </c>
      <c r="Y12" s="90"/>
      <c r="Z12" s="90"/>
      <c r="AA12" s="115" t="str">
        <f ca="1">IFERROR(VLOOKUP(X12,'Estrutura P01'!C:X,21,0),"")</f>
        <v/>
      </c>
      <c r="AB12" s="115" t="str">
        <f ca="1">IFERROR(VLOOKUP(X12,'Estrutura P01'!C:G,5,0),"")</f>
        <v/>
      </c>
      <c r="AC12" s="95" t="s">
        <v>673</v>
      </c>
      <c r="AD12" s="90"/>
      <c r="AE12" s="115" t="str">
        <f ca="1">IFERROR(VLOOKUP(AA12,'Listas de Dados'!BV:BX,2,0),"")</f>
        <v/>
      </c>
      <c r="AF12" s="90"/>
      <c r="AG12" s="95" t="s">
        <v>674</v>
      </c>
      <c r="AH12" s="90"/>
      <c r="AI12" s="115" t="str">
        <f ca="1">IFERROR(VLOOKUP(X12,'Estrutura P01'!C:Y,22,0),"")</f>
        <v/>
      </c>
      <c r="AJ12" s="95" t="s">
        <v>675</v>
      </c>
      <c r="AK12" s="90"/>
      <c r="AL12" s="115" t="str">
        <f ca="1">IFERROR(VLOOKUP(X12,'Estrutura P01'!C:Z,23,0),"")</f>
        <v/>
      </c>
      <c r="AM12" s="95" t="s">
        <v>675</v>
      </c>
      <c r="AN12" s="90"/>
      <c r="AO12" s="115" t="str">
        <f t="shared" ca="1" si="8"/>
        <v/>
      </c>
      <c r="AP12" s="95" t="s">
        <v>675</v>
      </c>
      <c r="AQ12" s="90"/>
      <c r="AR12" s="90"/>
      <c r="AS12" s="90"/>
      <c r="AT12" s="90"/>
      <c r="AU12" s="90"/>
      <c r="AV12" s="90"/>
      <c r="AW12" s="90"/>
      <c r="AX12" s="115" t="str">
        <f t="shared" ca="1" si="9"/>
        <v/>
      </c>
      <c r="AY12" s="95" t="s">
        <v>675</v>
      </c>
      <c r="AZ12" s="153"/>
      <c r="BA12" s="154"/>
      <c r="BE12" s="150"/>
      <c r="BF12" s="109"/>
      <c r="BG12" s="109"/>
      <c r="BH12" s="245"/>
      <c r="BI12" s="96"/>
      <c r="BJ12" s="96" t="s">
        <v>408</v>
      </c>
      <c r="BK12" s="128" t="str">
        <f>BK10</f>
        <v>S7000608</v>
      </c>
      <c r="BL12" s="96"/>
      <c r="BM12" s="113" t="str">
        <f ca="1">IFERROR(VLOOKUP(BH11,'Estrutura P01'!C:AD,26,0),"")</f>
        <v/>
      </c>
      <c r="BN12" s="154"/>
      <c r="BR12" s="150"/>
      <c r="BS12" s="3"/>
      <c r="BT12" s="3"/>
      <c r="BU12" s="131" t="str">
        <f t="shared" ca="1" si="10"/>
        <v/>
      </c>
      <c r="BV12" s="136" t="str">
        <f t="shared" ca="1" si="11"/>
        <v/>
      </c>
      <c r="BW12" s="137" t="str">
        <f ca="1">IF(BU12="","",INDEX('Listas de Dados'!BV:BX,'CAS P01'!$BT$10+2,3))</f>
        <v/>
      </c>
      <c r="BX12" s="93"/>
      <c r="BY12" s="94"/>
      <c r="BZ12" s="94"/>
      <c r="CA12" s="94"/>
      <c r="CB12" s="94"/>
      <c r="CC12" s="94"/>
      <c r="CD12" s="141" t="str">
        <f t="shared" ca="1" si="17"/>
        <v/>
      </c>
      <c r="CE12" s="136" t="str">
        <f t="shared" ca="1" si="12"/>
        <v/>
      </c>
      <c r="CF12" s="93"/>
      <c r="CG12" s="94"/>
      <c r="CH12" s="94"/>
      <c r="CI12" s="144" t="str">
        <f t="shared" ca="1" si="13"/>
        <v/>
      </c>
      <c r="CJ12" s="136" t="str">
        <f t="shared" ca="1" si="3"/>
        <v/>
      </c>
      <c r="CK12" s="93"/>
      <c r="CL12" s="136" t="str">
        <f t="shared" ca="1" si="4"/>
        <v/>
      </c>
      <c r="CM12" s="136" t="str">
        <f t="shared" ca="1" si="14"/>
        <v/>
      </c>
      <c r="CN12" s="157"/>
      <c r="CO12" s="157"/>
      <c r="CP12" s="157"/>
      <c r="CQ12" s="154"/>
    </row>
    <row r="13" spans="2:95" x14ac:dyDescent="0.25">
      <c r="B13" s="78" t="s">
        <v>465</v>
      </c>
      <c r="C13" s="166"/>
      <c r="E13" s="109"/>
      <c r="F13" s="109"/>
      <c r="G13" s="148"/>
      <c r="H13" s="203" t="str">
        <f t="shared" ca="1" si="15"/>
        <v/>
      </c>
      <c r="I13" s="114"/>
      <c r="J13" s="115" t="str">
        <f t="shared" ca="1" si="5"/>
        <v/>
      </c>
      <c r="K13" s="203" t="str">
        <f t="shared" ca="1" si="16"/>
        <v/>
      </c>
      <c r="L13" s="122"/>
      <c r="N13" s="109"/>
      <c r="O13" s="113" t="str">
        <f t="shared" ca="1" si="18"/>
        <v/>
      </c>
      <c r="P13" s="114"/>
      <c r="Q13" s="113" t="str">
        <f t="shared" ca="1" si="19"/>
        <v/>
      </c>
      <c r="R13" s="113" t="str">
        <f t="shared" ca="1" si="6"/>
        <v/>
      </c>
      <c r="S13" s="113" t="str">
        <f t="shared" ca="1" si="20"/>
        <v/>
      </c>
      <c r="T13" s="109"/>
      <c r="W13" s="150"/>
      <c r="X13" s="115" t="str">
        <f t="shared" ca="1" si="7"/>
        <v/>
      </c>
      <c r="Y13" s="90"/>
      <c r="Z13" s="90"/>
      <c r="AA13" s="115" t="str">
        <f ca="1">IFERROR(VLOOKUP(X13,'Estrutura P01'!C:X,21,0),"")</f>
        <v/>
      </c>
      <c r="AB13" s="115" t="str">
        <f ca="1">IFERROR(VLOOKUP(X13,'Estrutura P01'!C:G,5,0),"")</f>
        <v/>
      </c>
      <c r="AC13" s="95" t="s">
        <v>673</v>
      </c>
      <c r="AD13" s="90"/>
      <c r="AE13" s="115" t="str">
        <f ca="1">IFERROR(VLOOKUP(AA13,'Listas de Dados'!BV:BX,2,0),"")</f>
        <v/>
      </c>
      <c r="AF13" s="90"/>
      <c r="AG13" s="95" t="s">
        <v>674</v>
      </c>
      <c r="AH13" s="90"/>
      <c r="AI13" s="115" t="str">
        <f ca="1">IFERROR(VLOOKUP(X13,'Estrutura P01'!C:Y,22,0),"")</f>
        <v/>
      </c>
      <c r="AJ13" s="95" t="s">
        <v>675</v>
      </c>
      <c r="AK13" s="90"/>
      <c r="AL13" s="115" t="str">
        <f ca="1">IFERROR(VLOOKUP(X13,'Estrutura P01'!C:Z,23,0),"")</f>
        <v/>
      </c>
      <c r="AM13" s="95" t="s">
        <v>675</v>
      </c>
      <c r="AN13" s="90"/>
      <c r="AO13" s="115" t="str">
        <f t="shared" ca="1" si="8"/>
        <v/>
      </c>
      <c r="AP13" s="95" t="s">
        <v>675</v>
      </c>
      <c r="AQ13" s="90"/>
      <c r="AR13" s="90"/>
      <c r="AS13" s="90"/>
      <c r="AT13" s="90"/>
      <c r="AU13" s="90"/>
      <c r="AV13" s="90"/>
      <c r="AW13" s="90"/>
      <c r="AX13" s="115" t="str">
        <f t="shared" ca="1" si="9"/>
        <v/>
      </c>
      <c r="AY13" s="95" t="s">
        <v>675</v>
      </c>
      <c r="AZ13" s="153"/>
      <c r="BA13" s="154"/>
      <c r="BE13" s="150"/>
      <c r="BF13" s="109"/>
      <c r="BG13" s="109"/>
      <c r="BH13" s="245" t="str">
        <f ca="1">IF(INDIRECT("C"&amp;((ROW()/2)+1.5))=0,"",INDIRECT("C"&amp;((ROW()/2)+1.5)))</f>
        <v/>
      </c>
      <c r="BI13" s="92"/>
      <c r="BJ13" s="89" t="s">
        <v>408</v>
      </c>
      <c r="BK13" s="128" t="str">
        <f ca="1">IFERROR(INDEX('Estrutura P01'!C:C,MATCH('CAS P01'!BH13,'Estrutura P01'!C:C,0)+1,1),"")</f>
        <v/>
      </c>
      <c r="BL13" s="92"/>
      <c r="BM13" s="113" t="str">
        <f ca="1">IFERROR(IF(OR(LEFT(BK13,4)="F058",LEFT(BK13,4)="D058",LEFT(BK13,4)="M058"),VLOOKUP(BH13,'Estrutura P01'!C:AE,28,0),VLOOKUP(BH13,'Estrutura P01'!C:AD,27,0)),"")</f>
        <v/>
      </c>
      <c r="BN13" s="154"/>
      <c r="BR13" s="150"/>
      <c r="BS13" s="3"/>
      <c r="BT13" s="3"/>
      <c r="BU13" s="131" t="str">
        <f t="shared" ca="1" si="10"/>
        <v/>
      </c>
      <c r="BV13" s="136" t="str">
        <f t="shared" ca="1" si="11"/>
        <v/>
      </c>
      <c r="BW13" s="137" t="str">
        <f ca="1">IF(BU13="","",INDEX('Listas de Dados'!BV:BX,'CAS P01'!$BT$10+2,3))</f>
        <v/>
      </c>
      <c r="BX13" s="93"/>
      <c r="BY13" s="94"/>
      <c r="BZ13" s="94"/>
      <c r="CA13" s="94"/>
      <c r="CB13" s="94"/>
      <c r="CC13" s="94"/>
      <c r="CD13" s="141" t="str">
        <f t="shared" ca="1" si="17"/>
        <v/>
      </c>
      <c r="CE13" s="136" t="str">
        <f t="shared" ca="1" si="12"/>
        <v/>
      </c>
      <c r="CF13" s="93"/>
      <c r="CG13" s="94"/>
      <c r="CH13" s="94"/>
      <c r="CI13" s="144" t="str">
        <f t="shared" ca="1" si="13"/>
        <v/>
      </c>
      <c r="CJ13" s="136" t="str">
        <f t="shared" ca="1" si="3"/>
        <v/>
      </c>
      <c r="CK13" s="93"/>
      <c r="CL13" s="136" t="str">
        <f t="shared" ca="1" si="4"/>
        <v/>
      </c>
      <c r="CM13" s="136" t="str">
        <f t="shared" ca="1" si="14"/>
        <v/>
      </c>
      <c r="CN13" s="157"/>
      <c r="CO13" s="157" t="s">
        <v>967</v>
      </c>
      <c r="CP13" s="157"/>
      <c r="CQ13" s="154"/>
    </row>
    <row r="14" spans="2:95" x14ac:dyDescent="0.25">
      <c r="B14" s="78" t="s">
        <v>465</v>
      </c>
      <c r="C14" s="166"/>
      <c r="E14" s="109"/>
      <c r="F14" s="109"/>
      <c r="G14" s="109"/>
      <c r="H14" s="203" t="str">
        <f t="shared" ca="1" si="15"/>
        <v/>
      </c>
      <c r="I14" s="114"/>
      <c r="J14" s="115" t="str">
        <f t="shared" ca="1" si="5"/>
        <v/>
      </c>
      <c r="K14" s="203" t="str">
        <f t="shared" ca="1" si="16"/>
        <v/>
      </c>
      <c r="L14" s="122"/>
      <c r="N14" s="109"/>
      <c r="O14" s="113" t="str">
        <f t="shared" ca="1" si="18"/>
        <v/>
      </c>
      <c r="P14" s="114"/>
      <c r="Q14" s="113" t="str">
        <f t="shared" ca="1" si="19"/>
        <v/>
      </c>
      <c r="R14" s="113" t="str">
        <f t="shared" ca="1" si="6"/>
        <v/>
      </c>
      <c r="S14" s="113" t="str">
        <f t="shared" ca="1" si="20"/>
        <v/>
      </c>
      <c r="T14" s="109"/>
      <c r="W14" s="150"/>
      <c r="X14" s="115" t="str">
        <f t="shared" ca="1" si="7"/>
        <v/>
      </c>
      <c r="Y14" s="90"/>
      <c r="Z14" s="90"/>
      <c r="AA14" s="115" t="str">
        <f ca="1">IFERROR(VLOOKUP(X14,'Estrutura P01'!C:X,21,0),"")</f>
        <v/>
      </c>
      <c r="AB14" s="115" t="str">
        <f ca="1">IFERROR(VLOOKUP(X14,'Estrutura P01'!C:G,5,0),"")</f>
        <v/>
      </c>
      <c r="AC14" s="95" t="s">
        <v>673</v>
      </c>
      <c r="AD14" s="90"/>
      <c r="AE14" s="115" t="str">
        <f ca="1">IFERROR(VLOOKUP(AA14,'Listas de Dados'!BV:BX,2,0),"")</f>
        <v/>
      </c>
      <c r="AF14" s="90"/>
      <c r="AG14" s="95" t="s">
        <v>674</v>
      </c>
      <c r="AH14" s="90"/>
      <c r="AI14" s="115" t="str">
        <f ca="1">IFERROR(VLOOKUP(X14,'Estrutura P01'!C:Y,22,0),"")</f>
        <v/>
      </c>
      <c r="AJ14" s="95" t="s">
        <v>675</v>
      </c>
      <c r="AK14" s="90"/>
      <c r="AL14" s="115" t="str">
        <f ca="1">IFERROR(VLOOKUP(X14,'Estrutura P01'!C:Z,23,0),"")</f>
        <v/>
      </c>
      <c r="AM14" s="95" t="s">
        <v>675</v>
      </c>
      <c r="AN14" s="90"/>
      <c r="AO14" s="115" t="str">
        <f t="shared" ca="1" si="8"/>
        <v/>
      </c>
      <c r="AP14" s="95" t="s">
        <v>675</v>
      </c>
      <c r="AQ14" s="90"/>
      <c r="AR14" s="90"/>
      <c r="AS14" s="90"/>
      <c r="AT14" s="90"/>
      <c r="AU14" s="90"/>
      <c r="AV14" s="90"/>
      <c r="AW14" s="90"/>
      <c r="AX14" s="115" t="str">
        <f t="shared" ca="1" si="9"/>
        <v/>
      </c>
      <c r="AY14" s="95" t="s">
        <v>675</v>
      </c>
      <c r="AZ14" s="153"/>
      <c r="BA14" s="154"/>
      <c r="BE14" s="150"/>
      <c r="BF14" s="109"/>
      <c r="BG14" s="109"/>
      <c r="BH14" s="245"/>
      <c r="BI14" s="96"/>
      <c r="BJ14" s="96" t="s">
        <v>408</v>
      </c>
      <c r="BK14" s="128" t="str">
        <f>BK12</f>
        <v>S7000608</v>
      </c>
      <c r="BL14" s="96"/>
      <c r="BM14" s="113" t="str">
        <f ca="1">IFERROR(VLOOKUP(BH13,'Estrutura P01'!C:AD,26,0),"")</f>
        <v/>
      </c>
      <c r="BN14" s="154"/>
      <c r="BR14" s="150"/>
      <c r="BS14" s="155">
        <v>3</v>
      </c>
      <c r="BT14" s="3"/>
      <c r="BU14" s="132" t="str">
        <f t="shared" ca="1" si="10"/>
        <v/>
      </c>
      <c r="BV14" s="136" t="str">
        <f t="shared" ca="1" si="11"/>
        <v/>
      </c>
      <c r="BW14" s="137" t="str">
        <f ca="1">IF(BU14="","",INDEX('Listas de Dados'!BV:BX,'CAS P01'!$BT$10+2,3))</f>
        <v/>
      </c>
      <c r="BX14" s="93"/>
      <c r="BY14" s="94"/>
      <c r="BZ14" s="94"/>
      <c r="CA14" s="94"/>
      <c r="CB14" s="94"/>
      <c r="CC14" s="94"/>
      <c r="CD14" s="141" t="str">
        <f t="shared" ca="1" si="17"/>
        <v/>
      </c>
      <c r="CE14" s="136" t="str">
        <f t="shared" ca="1" si="12"/>
        <v/>
      </c>
      <c r="CF14" s="93"/>
      <c r="CG14" s="94"/>
      <c r="CH14" s="94"/>
      <c r="CI14" s="144" t="str">
        <f t="shared" ca="1" si="13"/>
        <v/>
      </c>
      <c r="CJ14" s="136" t="str">
        <f t="shared" ca="1" si="3"/>
        <v/>
      </c>
      <c r="CK14" s="93"/>
      <c r="CL14" s="136" t="str">
        <f t="shared" ca="1" si="4"/>
        <v/>
      </c>
      <c r="CM14" s="136" t="str">
        <f t="shared" ca="1" si="14"/>
        <v/>
      </c>
      <c r="CN14" s="157"/>
      <c r="CO14" s="157"/>
      <c r="CP14" s="157"/>
      <c r="CQ14" s="154"/>
    </row>
    <row r="15" spans="2:95" x14ac:dyDescent="0.25">
      <c r="B15" s="78" t="s">
        <v>465</v>
      </c>
      <c r="C15" s="166"/>
      <c r="E15" s="109"/>
      <c r="F15" s="109"/>
      <c r="G15" s="109"/>
      <c r="H15" s="203" t="str">
        <f t="shared" ca="1" si="15"/>
        <v/>
      </c>
      <c r="I15" s="114"/>
      <c r="J15" s="115" t="str">
        <f t="shared" ca="1" si="5"/>
        <v/>
      </c>
      <c r="K15" s="203" t="str">
        <f t="shared" ca="1" si="16"/>
        <v/>
      </c>
      <c r="L15" s="122"/>
      <c r="N15" s="109"/>
      <c r="O15" s="113" t="str">
        <f t="shared" ca="1" si="18"/>
        <v/>
      </c>
      <c r="P15" s="114"/>
      <c r="Q15" s="113" t="str">
        <f t="shared" ca="1" si="19"/>
        <v/>
      </c>
      <c r="R15" s="113" t="str">
        <f t="shared" ca="1" si="6"/>
        <v/>
      </c>
      <c r="S15" s="113" t="str">
        <f t="shared" ca="1" si="20"/>
        <v/>
      </c>
      <c r="T15" s="109"/>
      <c r="W15" s="150"/>
      <c r="X15" s="115" t="str">
        <f t="shared" ca="1" si="7"/>
        <v/>
      </c>
      <c r="Y15" s="90"/>
      <c r="Z15" s="90"/>
      <c r="AA15" s="115" t="str">
        <f ca="1">IFERROR(VLOOKUP(X15,'Estrutura P01'!C:X,21,0),"")</f>
        <v/>
      </c>
      <c r="AB15" s="115" t="str">
        <f ca="1">IFERROR(VLOOKUP(X15,'Estrutura P01'!C:G,5,0),"")</f>
        <v/>
      </c>
      <c r="AC15" s="95" t="s">
        <v>673</v>
      </c>
      <c r="AD15" s="90"/>
      <c r="AE15" s="115" t="str">
        <f ca="1">IFERROR(VLOOKUP(AA15,'Listas de Dados'!BV:BX,2,0),"")</f>
        <v/>
      </c>
      <c r="AF15" s="90"/>
      <c r="AG15" s="95" t="s">
        <v>674</v>
      </c>
      <c r="AH15" s="90"/>
      <c r="AI15" s="115" t="str">
        <f ca="1">IFERROR(VLOOKUP(X15,'Estrutura P01'!C:Y,22,0),"")</f>
        <v/>
      </c>
      <c r="AJ15" s="95" t="s">
        <v>675</v>
      </c>
      <c r="AK15" s="90"/>
      <c r="AL15" s="115" t="str">
        <f ca="1">IFERROR(VLOOKUP(X15,'Estrutura P01'!C:Z,23,0),"")</f>
        <v/>
      </c>
      <c r="AM15" s="95" t="s">
        <v>675</v>
      </c>
      <c r="AN15" s="90"/>
      <c r="AO15" s="115" t="str">
        <f t="shared" ca="1" si="8"/>
        <v/>
      </c>
      <c r="AP15" s="95" t="s">
        <v>675</v>
      </c>
      <c r="AQ15" s="90"/>
      <c r="AR15" s="90"/>
      <c r="AS15" s="90"/>
      <c r="AT15" s="90"/>
      <c r="AU15" s="90"/>
      <c r="AV15" s="90"/>
      <c r="AW15" s="90"/>
      <c r="AX15" s="115" t="str">
        <f t="shared" ca="1" si="9"/>
        <v/>
      </c>
      <c r="AY15" s="95" t="s">
        <v>675</v>
      </c>
      <c r="AZ15" s="153"/>
      <c r="BA15" s="154"/>
      <c r="BE15" s="150"/>
      <c r="BF15" s="109"/>
      <c r="BG15" s="109"/>
      <c r="BH15" s="245" t="str">
        <f ca="1">IF(INDIRECT("C"&amp;((ROW()/2)+1.5))=0,"",INDIRECT("C"&amp;((ROW()/2)+1.5)))</f>
        <v/>
      </c>
      <c r="BI15" s="92"/>
      <c r="BJ15" s="89" t="s">
        <v>408</v>
      </c>
      <c r="BK15" s="128" t="str">
        <f ca="1">IFERROR(INDEX('Estrutura P01'!C:C,MATCH('CAS P01'!BH15,'Estrutura P01'!C:C,0)+1,1),"")</f>
        <v/>
      </c>
      <c r="BL15" s="92"/>
      <c r="BM15" s="113" t="str">
        <f ca="1">IFERROR(IF(OR(LEFT(BK15,4)="F058",LEFT(BK15,4)="D058",LEFT(BK15,4)="M058"),VLOOKUP(BH15,'Estrutura P01'!C:AE,28,0),VLOOKUP(BH15,'Estrutura P01'!C:AD,27,0)),"")</f>
        <v/>
      </c>
      <c r="BN15" s="154"/>
      <c r="BR15" s="150"/>
      <c r="BS15" s="3"/>
      <c r="BT15" s="3"/>
      <c r="BU15" s="132" t="str">
        <f t="shared" ca="1" si="10"/>
        <v/>
      </c>
      <c r="BV15" s="136" t="str">
        <f t="shared" ca="1" si="11"/>
        <v/>
      </c>
      <c r="BW15" s="137" t="str">
        <f ca="1">IF(BU15="","",INDEX('Listas de Dados'!BV:BX,'CAS P01'!$BT$10+2,3))</f>
        <v/>
      </c>
      <c r="BX15" s="93"/>
      <c r="BY15" s="94"/>
      <c r="BZ15" s="94"/>
      <c r="CA15" s="94"/>
      <c r="CB15" s="94"/>
      <c r="CC15" s="94"/>
      <c r="CD15" s="141" t="str">
        <f t="shared" ca="1" si="17"/>
        <v/>
      </c>
      <c r="CE15" s="136" t="str">
        <f t="shared" ca="1" si="12"/>
        <v/>
      </c>
      <c r="CF15" s="93"/>
      <c r="CG15" s="94"/>
      <c r="CH15" s="94"/>
      <c r="CI15" s="144" t="str">
        <f t="shared" ca="1" si="13"/>
        <v/>
      </c>
      <c r="CJ15" s="136" t="str">
        <f t="shared" ca="1" si="3"/>
        <v/>
      </c>
      <c r="CK15" s="93"/>
      <c r="CL15" s="136" t="str">
        <f t="shared" ca="1" si="4"/>
        <v/>
      </c>
      <c r="CM15" s="136" t="str">
        <f t="shared" ca="1" si="14"/>
        <v/>
      </c>
      <c r="CN15" s="157"/>
      <c r="CO15" s="157"/>
      <c r="CP15" s="157"/>
      <c r="CQ15" s="154"/>
    </row>
    <row r="16" spans="2:95" x14ac:dyDescent="0.25">
      <c r="B16" s="78" t="s">
        <v>465</v>
      </c>
      <c r="C16" s="166"/>
      <c r="E16" s="109"/>
      <c r="F16" s="109"/>
      <c r="G16" s="109"/>
      <c r="H16" s="203" t="str">
        <f t="shared" ca="1" si="15"/>
        <v/>
      </c>
      <c r="I16" s="114"/>
      <c r="J16" s="115" t="str">
        <f t="shared" ca="1" si="5"/>
        <v/>
      </c>
      <c r="K16" s="203" t="str">
        <f t="shared" ca="1" si="16"/>
        <v/>
      </c>
      <c r="L16" s="122"/>
      <c r="N16" s="109"/>
      <c r="O16" s="113" t="str">
        <f t="shared" ca="1" si="18"/>
        <v/>
      </c>
      <c r="P16" s="114"/>
      <c r="Q16" s="113" t="str">
        <f t="shared" ca="1" si="19"/>
        <v/>
      </c>
      <c r="R16" s="113" t="str">
        <f t="shared" ca="1" si="6"/>
        <v/>
      </c>
      <c r="S16" s="113" t="str">
        <f t="shared" ca="1" si="20"/>
        <v/>
      </c>
      <c r="T16" s="109"/>
      <c r="W16" s="150"/>
      <c r="X16" s="115" t="str">
        <f t="shared" ca="1" si="7"/>
        <v/>
      </c>
      <c r="Y16" s="90"/>
      <c r="Z16" s="90"/>
      <c r="AA16" s="115" t="str">
        <f ca="1">IFERROR(VLOOKUP(X16,'Estrutura P01'!C:X,21,0),"")</f>
        <v/>
      </c>
      <c r="AB16" s="115" t="str">
        <f ca="1">IFERROR(VLOOKUP(X16,'Estrutura P01'!C:G,5,0),"")</f>
        <v/>
      </c>
      <c r="AC16" s="95" t="s">
        <v>673</v>
      </c>
      <c r="AD16" s="90"/>
      <c r="AE16" s="115" t="str">
        <f ca="1">IFERROR(VLOOKUP(AA16,'Listas de Dados'!BV:BX,2,0),"")</f>
        <v/>
      </c>
      <c r="AF16" s="90"/>
      <c r="AG16" s="95" t="s">
        <v>674</v>
      </c>
      <c r="AH16" s="90"/>
      <c r="AI16" s="115" t="str">
        <f ca="1">IFERROR(VLOOKUP(X16,'Estrutura P01'!C:Y,22,0),"")</f>
        <v/>
      </c>
      <c r="AJ16" s="95" t="s">
        <v>675</v>
      </c>
      <c r="AK16" s="90"/>
      <c r="AL16" s="115" t="str">
        <f ca="1">IFERROR(VLOOKUP(X16,'Estrutura P01'!C:Z,23,0),"")</f>
        <v/>
      </c>
      <c r="AM16" s="95" t="s">
        <v>675</v>
      </c>
      <c r="AN16" s="90"/>
      <c r="AO16" s="115" t="str">
        <f t="shared" ca="1" si="8"/>
        <v/>
      </c>
      <c r="AP16" s="95" t="s">
        <v>675</v>
      </c>
      <c r="AQ16" s="90"/>
      <c r="AR16" s="90"/>
      <c r="AS16" s="90"/>
      <c r="AT16" s="90"/>
      <c r="AU16" s="90"/>
      <c r="AV16" s="90"/>
      <c r="AW16" s="90"/>
      <c r="AX16" s="115" t="str">
        <f t="shared" ca="1" si="9"/>
        <v/>
      </c>
      <c r="AY16" s="95" t="s">
        <v>675</v>
      </c>
      <c r="AZ16" s="153"/>
      <c r="BA16" s="154"/>
      <c r="BE16" s="150"/>
      <c r="BF16" s="109"/>
      <c r="BG16" s="109"/>
      <c r="BH16" s="245"/>
      <c r="BI16" s="96"/>
      <c r="BJ16" s="96" t="s">
        <v>408</v>
      </c>
      <c r="BK16" s="128" t="str">
        <f>BK14</f>
        <v>S7000608</v>
      </c>
      <c r="BL16" s="96"/>
      <c r="BM16" s="113" t="str">
        <f ca="1">IFERROR(VLOOKUP(BH15,'Estrutura P01'!C:AD,26,0),"")</f>
        <v/>
      </c>
      <c r="BN16" s="154"/>
      <c r="BR16" s="150"/>
      <c r="BS16" s="156">
        <v>16</v>
      </c>
      <c r="BT16" s="3"/>
      <c r="BU16" s="132" t="str">
        <f t="shared" ca="1" si="10"/>
        <v/>
      </c>
      <c r="BV16" s="136" t="str">
        <f t="shared" ca="1" si="11"/>
        <v/>
      </c>
      <c r="BW16" s="137" t="str">
        <f ca="1">IF(BU16="","",INDEX('Listas de Dados'!BV:BX,'CAS P01'!$BT$10+2,3))</f>
        <v/>
      </c>
      <c r="BX16" s="93"/>
      <c r="BY16" s="94"/>
      <c r="BZ16" s="94"/>
      <c r="CA16" s="94"/>
      <c r="CB16" s="94"/>
      <c r="CC16" s="94"/>
      <c r="CD16" s="141" t="str">
        <f t="shared" ca="1" si="17"/>
        <v/>
      </c>
      <c r="CE16" s="136" t="str">
        <f t="shared" ca="1" si="12"/>
        <v/>
      </c>
      <c r="CF16" s="93"/>
      <c r="CG16" s="94"/>
      <c r="CH16" s="94"/>
      <c r="CI16" s="144" t="str">
        <f t="shared" ca="1" si="13"/>
        <v/>
      </c>
      <c r="CJ16" s="136" t="str">
        <f t="shared" ca="1" si="3"/>
        <v/>
      </c>
      <c r="CK16" s="93"/>
      <c r="CL16" s="136" t="str">
        <f t="shared" ca="1" si="4"/>
        <v/>
      </c>
      <c r="CM16" s="136" t="str">
        <f t="shared" ca="1" si="14"/>
        <v/>
      </c>
      <c r="CN16" s="157"/>
      <c r="CO16" s="157"/>
      <c r="CP16" s="157"/>
      <c r="CQ16" s="154"/>
    </row>
    <row r="17" spans="2:95" x14ac:dyDescent="0.25">
      <c r="B17" s="78" t="s">
        <v>465</v>
      </c>
      <c r="C17" s="166"/>
      <c r="E17" s="109"/>
      <c r="F17" s="109"/>
      <c r="G17" s="109"/>
      <c r="H17" s="203" t="str">
        <f t="shared" ca="1" si="15"/>
        <v/>
      </c>
      <c r="I17" s="114"/>
      <c r="J17" s="115" t="str">
        <f t="shared" ca="1" si="5"/>
        <v/>
      </c>
      <c r="K17" s="203" t="str">
        <f t="shared" ca="1" si="16"/>
        <v/>
      </c>
      <c r="L17" s="122"/>
      <c r="N17" s="109"/>
      <c r="O17" s="113" t="str">
        <f t="shared" ca="1" si="18"/>
        <v/>
      </c>
      <c r="P17" s="114"/>
      <c r="Q17" s="113" t="str">
        <f t="shared" ca="1" si="19"/>
        <v/>
      </c>
      <c r="R17" s="113" t="str">
        <f t="shared" ca="1" si="6"/>
        <v/>
      </c>
      <c r="S17" s="113" t="str">
        <f t="shared" ca="1" si="20"/>
        <v/>
      </c>
      <c r="T17" s="109"/>
      <c r="W17" s="150"/>
      <c r="X17" s="115" t="str">
        <f t="shared" ca="1" si="7"/>
        <v/>
      </c>
      <c r="Y17" s="90"/>
      <c r="Z17" s="90"/>
      <c r="AA17" s="115" t="str">
        <f ca="1">IFERROR(VLOOKUP(X17,'Estrutura P01'!C:X,21,0),"")</f>
        <v/>
      </c>
      <c r="AB17" s="115" t="str">
        <f ca="1">IFERROR(VLOOKUP(X17,'Estrutura P01'!C:G,5,0),"")</f>
        <v/>
      </c>
      <c r="AC17" s="95" t="s">
        <v>673</v>
      </c>
      <c r="AD17" s="90"/>
      <c r="AE17" s="115" t="str">
        <f ca="1">IFERROR(VLOOKUP(AA17,'Listas de Dados'!BV:BX,2,0),"")</f>
        <v/>
      </c>
      <c r="AF17" s="90"/>
      <c r="AG17" s="95" t="s">
        <v>674</v>
      </c>
      <c r="AH17" s="90"/>
      <c r="AI17" s="115" t="str">
        <f ca="1">IFERROR(VLOOKUP(X17,'Estrutura P01'!C:Y,22,0),"")</f>
        <v/>
      </c>
      <c r="AJ17" s="95" t="s">
        <v>675</v>
      </c>
      <c r="AK17" s="90"/>
      <c r="AL17" s="115" t="str">
        <f ca="1">IFERROR(VLOOKUP(X17,'Estrutura P01'!C:Z,23,0),"")</f>
        <v/>
      </c>
      <c r="AM17" s="95" t="s">
        <v>675</v>
      </c>
      <c r="AN17" s="90"/>
      <c r="AO17" s="115" t="str">
        <f t="shared" ca="1" si="8"/>
        <v/>
      </c>
      <c r="AP17" s="95" t="s">
        <v>675</v>
      </c>
      <c r="AQ17" s="90"/>
      <c r="AR17" s="90"/>
      <c r="AS17" s="90"/>
      <c r="AT17" s="90"/>
      <c r="AU17" s="90"/>
      <c r="AV17" s="90"/>
      <c r="AW17" s="90"/>
      <c r="AX17" s="115" t="str">
        <f t="shared" ca="1" si="9"/>
        <v/>
      </c>
      <c r="AY17" s="95" t="s">
        <v>675</v>
      </c>
      <c r="AZ17" s="153"/>
      <c r="BA17" s="154"/>
      <c r="BE17" s="150"/>
      <c r="BF17" s="109"/>
      <c r="BG17" s="109"/>
      <c r="BH17" s="245" t="str">
        <f ca="1">IF(INDIRECT("C"&amp;((ROW()/2)+1.5))=0,"",INDIRECT("C"&amp;((ROW()/2)+1.5)))</f>
        <v/>
      </c>
      <c r="BI17" s="92"/>
      <c r="BJ17" s="89" t="s">
        <v>408</v>
      </c>
      <c r="BK17" s="128" t="str">
        <f ca="1">IFERROR(INDEX('Estrutura P01'!C:C,MATCH('CAS P01'!BH17,'Estrutura P01'!C:C,0)+1,1),"")</f>
        <v/>
      </c>
      <c r="BL17" s="92"/>
      <c r="BM17" s="113" t="str">
        <f ca="1">IFERROR(IF(OR(LEFT(BK17,4)="F058",LEFT(BK17,4)="D058",LEFT(BK17,4)="M058"),VLOOKUP(BH17,'Estrutura P01'!C:AE,28,0),VLOOKUP(BH17,'Estrutura P01'!C:AD,27,0)),"")</f>
        <v/>
      </c>
      <c r="BN17" s="154"/>
      <c r="BR17" s="150"/>
      <c r="BS17" s="156">
        <f>17-BS16</f>
        <v>1</v>
      </c>
      <c r="BT17" s="3"/>
      <c r="BU17" s="132" t="str">
        <f t="shared" ca="1" si="10"/>
        <v/>
      </c>
      <c r="BV17" s="136" t="str">
        <f t="shared" ca="1" si="11"/>
        <v/>
      </c>
      <c r="BW17" s="137" t="str">
        <f ca="1">IF(BU17="","",INDEX('Listas de Dados'!BV:BX,'CAS P01'!$BT$10+2,3))</f>
        <v/>
      </c>
      <c r="BX17" s="93"/>
      <c r="BY17" s="94"/>
      <c r="BZ17" s="94"/>
      <c r="CA17" s="94"/>
      <c r="CB17" s="94"/>
      <c r="CC17" s="94"/>
      <c r="CD17" s="141" t="str">
        <f t="shared" ca="1" si="17"/>
        <v/>
      </c>
      <c r="CE17" s="136" t="str">
        <f t="shared" ca="1" si="12"/>
        <v/>
      </c>
      <c r="CF17" s="93"/>
      <c r="CG17" s="94"/>
      <c r="CH17" s="94"/>
      <c r="CI17" s="144" t="str">
        <f t="shared" ca="1" si="13"/>
        <v/>
      </c>
      <c r="CJ17" s="136" t="str">
        <f t="shared" ca="1" si="3"/>
        <v/>
      </c>
      <c r="CK17" s="93"/>
      <c r="CL17" s="136" t="str">
        <f t="shared" ca="1" si="4"/>
        <v/>
      </c>
      <c r="CM17" s="136" t="str">
        <f t="shared" ca="1" si="14"/>
        <v/>
      </c>
      <c r="CN17" s="157"/>
      <c r="CO17" s="157"/>
      <c r="CP17" s="157"/>
      <c r="CQ17" s="154"/>
    </row>
    <row r="18" spans="2:95" x14ac:dyDescent="0.25">
      <c r="B18" s="78" t="s">
        <v>465</v>
      </c>
      <c r="C18" s="166"/>
      <c r="E18" s="109"/>
      <c r="F18" s="109"/>
      <c r="G18" s="109"/>
      <c r="H18" s="116" t="str">
        <f t="shared" ca="1" si="15"/>
        <v/>
      </c>
      <c r="I18" s="117"/>
      <c r="J18" s="118" t="str">
        <f t="shared" ca="1" si="5"/>
        <v/>
      </c>
      <c r="K18" s="116" t="str">
        <f t="shared" ca="1" si="16"/>
        <v/>
      </c>
      <c r="L18" s="122"/>
      <c r="N18" s="109"/>
      <c r="O18" s="116" t="str">
        <f ca="1">IF(COUNTBLANK(Q18)=1,"",1)</f>
        <v/>
      </c>
      <c r="P18" s="117"/>
      <c r="Q18" s="116" t="str">
        <f ca="1">IF(J18=0,"",J18)</f>
        <v/>
      </c>
      <c r="R18" s="116" t="str">
        <f t="shared" ca="1" si="6"/>
        <v/>
      </c>
      <c r="S18" s="116" t="str">
        <f ca="1">IF(COUNTBLANK(Q18)=1,"",1)</f>
        <v/>
      </c>
      <c r="T18" s="109"/>
      <c r="W18" s="150"/>
      <c r="X18" s="118" t="str">
        <f t="shared" ca="1" si="7"/>
        <v/>
      </c>
      <c r="Y18" s="90"/>
      <c r="Z18" s="90"/>
      <c r="AA18" s="118" t="str">
        <f ca="1">IFERROR(VLOOKUP(X18,'Estrutura P01'!C:X,21,0),"")</f>
        <v/>
      </c>
      <c r="AB18" s="118" t="str">
        <f ca="1">IFERROR(VLOOKUP(X18,'Estrutura P01'!C:G,5,0),"")</f>
        <v/>
      </c>
      <c r="AC18" s="97" t="s">
        <v>673</v>
      </c>
      <c r="AD18" s="90"/>
      <c r="AE18" s="118" t="str">
        <f ca="1">IFERROR(VLOOKUP(AA18,'Listas de Dados'!BV:BX,2,0),"")</f>
        <v/>
      </c>
      <c r="AF18" s="90"/>
      <c r="AG18" s="97" t="s">
        <v>674</v>
      </c>
      <c r="AH18" s="90"/>
      <c r="AI18" s="118" t="str">
        <f ca="1">IFERROR(VLOOKUP(X18,'Estrutura P01'!C:Y,22,0),"")</f>
        <v/>
      </c>
      <c r="AJ18" s="97" t="s">
        <v>675</v>
      </c>
      <c r="AK18" s="90"/>
      <c r="AL18" s="118" t="str">
        <f ca="1">IFERROR(VLOOKUP(X18,'Estrutura P01'!C:Z,23,0),"")</f>
        <v/>
      </c>
      <c r="AM18" s="97" t="s">
        <v>675</v>
      </c>
      <c r="AN18" s="90"/>
      <c r="AO18" s="118" t="str">
        <f t="shared" ca="1" si="8"/>
        <v/>
      </c>
      <c r="AP18" s="97" t="s">
        <v>675</v>
      </c>
      <c r="AQ18" s="90"/>
      <c r="AR18" s="90"/>
      <c r="AS18" s="90"/>
      <c r="AT18" s="90"/>
      <c r="AU18" s="90"/>
      <c r="AV18" s="90"/>
      <c r="AW18" s="90"/>
      <c r="AX18" s="118" t="str">
        <f t="shared" ca="1" si="9"/>
        <v/>
      </c>
      <c r="AY18" s="97" t="s">
        <v>675</v>
      </c>
      <c r="AZ18" s="153"/>
      <c r="BA18" s="154"/>
      <c r="BE18" s="150"/>
      <c r="BF18" s="109"/>
      <c r="BG18" s="109"/>
      <c r="BH18" s="245"/>
      <c r="BI18" s="96"/>
      <c r="BJ18" s="96" t="s">
        <v>408</v>
      </c>
      <c r="BK18" s="128" t="str">
        <f>BK16</f>
        <v>S7000608</v>
      </c>
      <c r="BL18" s="96"/>
      <c r="BM18" s="113" t="str">
        <f ca="1">IFERROR(VLOOKUP(BH17,'Estrutura P01'!C:AD,26,0),"")</f>
        <v/>
      </c>
      <c r="BN18" s="154"/>
      <c r="BR18" s="150"/>
      <c r="BS18" s="3"/>
      <c r="BT18" s="3"/>
      <c r="BU18" s="133" t="str">
        <f t="shared" ca="1" si="10"/>
        <v/>
      </c>
      <c r="BV18" s="138" t="str">
        <f t="shared" ca="1" si="11"/>
        <v/>
      </c>
      <c r="BW18" s="139" t="str">
        <f ca="1">IF(BU18="","",INDEX('Listas de Dados'!BV:BX,'CAS P01'!$BT$10+2,3))</f>
        <v/>
      </c>
      <c r="BX18" s="93"/>
      <c r="BY18" s="94"/>
      <c r="BZ18" s="94"/>
      <c r="CA18" s="94"/>
      <c r="CB18" s="94"/>
      <c r="CC18" s="94"/>
      <c r="CD18" s="142" t="str">
        <f t="shared" ca="1" si="17"/>
        <v/>
      </c>
      <c r="CE18" s="138" t="str">
        <f t="shared" ca="1" si="12"/>
        <v/>
      </c>
      <c r="CF18" s="93"/>
      <c r="CG18" s="94"/>
      <c r="CH18" s="94"/>
      <c r="CI18" s="145" t="str">
        <f t="shared" ca="1" si="13"/>
        <v/>
      </c>
      <c r="CJ18" s="138" t="str">
        <f t="shared" ca="1" si="3"/>
        <v/>
      </c>
      <c r="CK18" s="93"/>
      <c r="CL18" s="138" t="str">
        <f t="shared" ca="1" si="4"/>
        <v/>
      </c>
      <c r="CM18" s="138" t="str">
        <f t="shared" ca="1" si="14"/>
        <v/>
      </c>
      <c r="CN18" s="157"/>
      <c r="CO18" s="157"/>
      <c r="CP18" s="157"/>
      <c r="CQ18" s="154"/>
    </row>
    <row r="19" spans="2:95" ht="15" customHeight="1" x14ac:dyDescent="0.25">
      <c r="B19" s="247">
        <f>17-B23</f>
        <v>1</v>
      </c>
      <c r="E19" s="109"/>
      <c r="F19" s="109"/>
      <c r="G19" s="121"/>
      <c r="H19" s="119"/>
      <c r="I19" s="119"/>
      <c r="J19" s="122"/>
      <c r="K19" s="122"/>
      <c r="L19" s="109"/>
      <c r="N19" s="109"/>
      <c r="O19" s="109"/>
      <c r="P19" s="109"/>
      <c r="Q19" s="109"/>
      <c r="R19" s="109"/>
      <c r="S19" s="109"/>
      <c r="T19" s="109"/>
      <c r="W19" s="151"/>
      <c r="X19" s="152"/>
      <c r="Y19" s="152"/>
      <c r="Z19" s="152"/>
      <c r="AA19" s="152"/>
      <c r="AB19" s="152"/>
      <c r="AC19" s="152"/>
      <c r="AD19" s="152"/>
      <c r="AE19" s="152"/>
      <c r="AF19" s="152"/>
      <c r="AG19" s="152"/>
      <c r="AH19" s="152"/>
      <c r="AI19" s="152"/>
      <c r="AJ19" s="152"/>
      <c r="AK19" s="152"/>
      <c r="AL19" s="152"/>
      <c r="AM19" s="152"/>
      <c r="AN19" s="152"/>
      <c r="AO19" s="152"/>
      <c r="AP19" s="152"/>
      <c r="AQ19" s="152"/>
      <c r="AR19" s="152"/>
      <c r="AS19" s="152"/>
      <c r="AT19" s="152"/>
      <c r="AU19" s="152"/>
      <c r="AV19" s="152"/>
      <c r="AW19" s="152"/>
      <c r="AX19" s="152"/>
      <c r="AY19" s="152"/>
      <c r="AZ19" s="152"/>
      <c r="BA19" s="148"/>
      <c r="BE19" s="150"/>
      <c r="BF19" s="109"/>
      <c r="BG19" s="109"/>
      <c r="BH19" s="245" t="str">
        <f ca="1">IF(INDIRECT("C"&amp;((ROW()/2)+1.5))=0,"",INDIRECT("C"&amp;((ROW()/2)+1.5)))</f>
        <v/>
      </c>
      <c r="BI19" s="92"/>
      <c r="BJ19" s="89" t="s">
        <v>408</v>
      </c>
      <c r="BK19" s="128" t="str">
        <f ca="1">IFERROR(INDEX('Estrutura P01'!C:C,MATCH('CAS P01'!BH19,'Estrutura P01'!C:C,0)+1,1),"")</f>
        <v/>
      </c>
      <c r="BL19" s="92"/>
      <c r="BM19" s="113" t="str">
        <f ca="1">IFERROR(IF(OR(LEFT(BK19,4)="F058",LEFT(BK19,4)="D058",LEFT(BK19,4)="M058"),VLOOKUP(BH19,'Estrutura P01'!C:AE,28,0),VLOOKUP(BH19,'Estrutura P01'!C:AD,27,0)),"")</f>
        <v/>
      </c>
      <c r="BN19" s="154"/>
      <c r="BR19" s="151"/>
      <c r="BS19" s="152"/>
      <c r="BT19" s="152"/>
      <c r="BU19" s="152"/>
      <c r="BV19" s="152"/>
      <c r="BW19" s="152"/>
      <c r="BX19" s="152"/>
      <c r="BY19" s="152"/>
      <c r="BZ19" s="152"/>
      <c r="CA19" s="152"/>
      <c r="CB19" s="152"/>
      <c r="CC19" s="152"/>
      <c r="CD19" s="152"/>
      <c r="CE19" s="152"/>
      <c r="CF19" s="152"/>
      <c r="CG19" s="152"/>
      <c r="CH19" s="152"/>
      <c r="CI19" s="152"/>
      <c r="CJ19" s="152"/>
      <c r="CK19" s="152"/>
      <c r="CL19" s="152" t="s">
        <v>774</v>
      </c>
      <c r="CM19" s="152"/>
      <c r="CN19" s="152"/>
      <c r="CO19" s="152"/>
      <c r="CP19" s="152"/>
      <c r="CQ19" s="148"/>
    </row>
    <row r="20" spans="2:95" x14ac:dyDescent="0.25">
      <c r="B20" s="247"/>
      <c r="E20" s="98"/>
      <c r="G20" s="81"/>
      <c r="H20" s="81"/>
      <c r="I20" s="81"/>
      <c r="J20" s="81"/>
      <c r="K20" s="81"/>
      <c r="BE20" s="150"/>
      <c r="BF20" s="109"/>
      <c r="BG20" s="109"/>
      <c r="BH20" s="245"/>
      <c r="BI20" s="96"/>
      <c r="BJ20" s="96" t="s">
        <v>408</v>
      </c>
      <c r="BK20" s="128" t="str">
        <f>BK18</f>
        <v>S7000608</v>
      </c>
      <c r="BL20" s="96"/>
      <c r="BM20" s="113" t="str">
        <f ca="1">IFERROR(VLOOKUP(BH19,'Estrutura P01'!C:AD,26,0),"")</f>
        <v/>
      </c>
      <c r="BN20" s="154"/>
    </row>
    <row r="21" spans="2:95" x14ac:dyDescent="0.25">
      <c r="B21" s="78" t="b">
        <v>1</v>
      </c>
      <c r="E21" s="109"/>
      <c r="F21" s="109"/>
      <c r="G21" s="121"/>
      <c r="H21" s="119"/>
      <c r="I21" s="119"/>
      <c r="J21" s="122"/>
      <c r="K21" s="122"/>
      <c r="L21" s="123"/>
      <c r="M21" s="123"/>
      <c r="N21" s="123"/>
      <c r="O21" s="123"/>
      <c r="P21" s="123"/>
      <c r="Q21" s="123"/>
      <c r="R21" s="123"/>
      <c r="S21" s="123"/>
      <c r="T21" s="123"/>
      <c r="BE21" s="150"/>
      <c r="BF21" s="109"/>
      <c r="BG21" s="109"/>
      <c r="BH21" s="245" t="str">
        <f ca="1">IF(INDIRECT("C"&amp;((ROW()/2)+1.5))=0,"",INDIRECT("C"&amp;((ROW()/2)+1.5)))</f>
        <v/>
      </c>
      <c r="BI21" s="92"/>
      <c r="BJ21" s="89" t="s">
        <v>408</v>
      </c>
      <c r="BK21" s="128" t="str">
        <f ca="1">IFERROR(INDEX('Estrutura P01'!C:C,MATCH('CAS P01'!BH21,'Estrutura P01'!C:C,0)+1,1),"")</f>
        <v/>
      </c>
      <c r="BL21" s="92"/>
      <c r="BM21" s="113" t="str">
        <f ca="1">IFERROR(IF(OR(LEFT(BK21,4)="F058",LEFT(BK21,4)="D058",LEFT(BK21,4)="M058"),VLOOKUP(BH21,'Estrutura P01'!C:AE,28,0),VLOOKUP(BH21,'Estrutura P01'!C:AD,27,0)),"")</f>
        <v/>
      </c>
      <c r="BN21" s="154"/>
    </row>
    <row r="22" spans="2:95" x14ac:dyDescent="0.25">
      <c r="B22" s="78" t="b">
        <f>B21</f>
        <v>1</v>
      </c>
      <c r="D22" s="81">
        <v>1</v>
      </c>
      <c r="E22" s="109"/>
      <c r="F22" s="109"/>
      <c r="G22" s="121"/>
      <c r="H22" s="119"/>
      <c r="I22" s="119"/>
      <c r="J22" s="124"/>
      <c r="K22" s="122"/>
      <c r="L22" s="123"/>
      <c r="M22" s="123"/>
      <c r="N22" s="123"/>
      <c r="O22" s="123"/>
      <c r="P22" s="123"/>
      <c r="Q22" s="123"/>
      <c r="R22" s="123"/>
      <c r="S22" s="123"/>
      <c r="T22" s="123"/>
      <c r="BE22" s="150"/>
      <c r="BF22" s="109"/>
      <c r="BG22" s="109"/>
      <c r="BH22" s="245"/>
      <c r="BI22" s="96"/>
      <c r="BJ22" s="96" t="s">
        <v>408</v>
      </c>
      <c r="BK22" s="128" t="str">
        <f>BK20</f>
        <v>S7000608</v>
      </c>
      <c r="BL22" s="96"/>
      <c r="BM22" s="113" t="str">
        <f ca="1">IFERROR(VLOOKUP(BH21,'Estrutura P01'!C:AD,26,0),"")</f>
        <v/>
      </c>
      <c r="BN22" s="154"/>
    </row>
    <row r="23" spans="2:95" x14ac:dyDescent="0.25">
      <c r="B23" s="77">
        <v>16</v>
      </c>
      <c r="D23" s="81">
        <v>1</v>
      </c>
      <c r="E23" s="109"/>
      <c r="F23" s="109"/>
      <c r="G23" s="121"/>
      <c r="H23" s="119"/>
      <c r="I23" s="119"/>
      <c r="J23" s="122"/>
      <c r="K23" s="122"/>
      <c r="L23" s="123"/>
      <c r="M23" s="123"/>
      <c r="N23" s="123"/>
      <c r="O23" s="123"/>
      <c r="P23" s="123"/>
      <c r="Q23" s="123"/>
      <c r="R23" s="123"/>
      <c r="S23" s="123"/>
      <c r="T23" s="123"/>
      <c r="BE23" s="150"/>
      <c r="BF23" s="109"/>
      <c r="BG23" s="109"/>
      <c r="BH23" s="245" t="str">
        <f ca="1">IF(INDIRECT("C"&amp;((ROW()/2)+1.5))=0,"",INDIRECT("C"&amp;((ROW()/2)+1.5)))</f>
        <v/>
      </c>
      <c r="BI23" s="92"/>
      <c r="BJ23" s="89" t="s">
        <v>408</v>
      </c>
      <c r="BK23" s="128" t="str">
        <f ca="1">IFERROR(INDEX('Estrutura P01'!C:C,MATCH('CAS P01'!BH23,'Estrutura P01'!C:C,0)+1,1),"")</f>
        <v/>
      </c>
      <c r="BL23" s="92"/>
      <c r="BM23" s="113" t="str">
        <f ca="1">IFERROR(IF(OR(LEFT(BK23,4)="F058",LEFT(BK23,4)="D058",LEFT(BK23,4)="M058"),VLOOKUP(BH23,'Estrutura P01'!C:AE,28,0),VLOOKUP(BH23,'Estrutura P01'!C:AD,27,0)),"")</f>
        <v/>
      </c>
      <c r="BN23" s="154"/>
    </row>
    <row r="24" spans="2:95" x14ac:dyDescent="0.25">
      <c r="B24" s="77">
        <f>17-B23</f>
        <v>1</v>
      </c>
      <c r="D24" s="81">
        <v>1</v>
      </c>
      <c r="E24" s="109"/>
      <c r="F24" s="109">
        <f>COUNTIF(C:C,"&lt;&gt;")-1</f>
        <v>0</v>
      </c>
      <c r="G24" s="121"/>
      <c r="H24" s="119"/>
      <c r="I24" s="119"/>
      <c r="J24" s="122"/>
      <c r="K24" s="122"/>
      <c r="L24" s="123"/>
      <c r="M24" s="123"/>
      <c r="N24" s="123"/>
      <c r="O24" s="123"/>
      <c r="P24" s="123"/>
      <c r="Q24" s="123"/>
      <c r="R24" s="123"/>
      <c r="S24" s="123"/>
      <c r="T24" s="123"/>
      <c r="BE24" s="150"/>
      <c r="BF24" s="109"/>
      <c r="BG24" s="109"/>
      <c r="BH24" s="245"/>
      <c r="BI24" s="96"/>
      <c r="BJ24" s="96" t="s">
        <v>408</v>
      </c>
      <c r="BK24" s="128" t="str">
        <f>BK22</f>
        <v>S7000608</v>
      </c>
      <c r="BL24" s="96"/>
      <c r="BM24" s="113" t="str">
        <f ca="1">IFERROR(VLOOKUP(BH23,'Estrutura P01'!C:AD,26,0),"")</f>
        <v/>
      </c>
      <c r="BN24" s="154"/>
    </row>
    <row r="25" spans="2:95" x14ac:dyDescent="0.25">
      <c r="B25" s="77"/>
      <c r="D25" s="81">
        <v>1</v>
      </c>
      <c r="E25" s="109"/>
      <c r="F25" s="109"/>
      <c r="G25" s="121"/>
      <c r="H25" s="119"/>
      <c r="I25" s="119"/>
      <c r="J25" s="122"/>
      <c r="K25" s="122"/>
      <c r="L25" s="123"/>
      <c r="M25" s="123"/>
      <c r="N25" s="123"/>
      <c r="O25" s="123"/>
      <c r="P25" s="123"/>
      <c r="Q25" s="123"/>
      <c r="R25" s="123"/>
      <c r="S25" s="123"/>
      <c r="T25" s="123"/>
      <c r="BE25" s="150"/>
      <c r="BF25" s="109"/>
      <c r="BG25" s="109"/>
      <c r="BH25" s="245" t="str">
        <f ca="1">IF(INDIRECT("C"&amp;((ROW()/2)+1.5))=0,"",INDIRECT("C"&amp;((ROW()/2)+1.5)))</f>
        <v/>
      </c>
      <c r="BI25" s="92"/>
      <c r="BJ25" s="89" t="s">
        <v>408</v>
      </c>
      <c r="BK25" s="128" t="str">
        <f ca="1">IFERROR(INDEX('Estrutura P01'!C:C,MATCH('CAS P01'!BH25,'Estrutura P01'!C:C,0)+1,1),"")</f>
        <v/>
      </c>
      <c r="BL25" s="92"/>
      <c r="BM25" s="113" t="str">
        <f ca="1">IFERROR(IF(OR(LEFT(BK25,4)="F058",LEFT(BK25,4)="D058",LEFT(BK25,4)="M058"),VLOOKUP(BH25,'Estrutura P01'!C:AE,28,0),VLOOKUP(BH25,'Estrutura P01'!C:AD,27,0)),"")</f>
        <v/>
      </c>
      <c r="BN25" s="154"/>
    </row>
    <row r="26" spans="2:95" x14ac:dyDescent="0.25">
      <c r="B26" s="77"/>
      <c r="D26" s="81">
        <v>1</v>
      </c>
      <c r="E26" s="82"/>
      <c r="F26" s="82"/>
      <c r="G26" s="83"/>
      <c r="H26" s="84"/>
      <c r="I26" s="84"/>
      <c r="J26" s="85"/>
      <c r="K26" s="85"/>
      <c r="BE26" s="150"/>
      <c r="BF26" s="109"/>
      <c r="BG26" s="109"/>
      <c r="BH26" s="245"/>
      <c r="BI26" s="96"/>
      <c r="BJ26" s="96" t="s">
        <v>408</v>
      </c>
      <c r="BK26" s="128" t="str">
        <f>BK24</f>
        <v>S7000608</v>
      </c>
      <c r="BL26" s="96"/>
      <c r="BM26" s="113" t="str">
        <f ca="1">IFERROR(VLOOKUP(BH25,'Estrutura P01'!C:AD,26,0),"")</f>
        <v/>
      </c>
      <c r="BN26" s="154"/>
    </row>
    <row r="27" spans="2:95" x14ac:dyDescent="0.25">
      <c r="B27" s="78"/>
      <c r="D27" s="81">
        <v>1</v>
      </c>
      <c r="E27" s="82"/>
      <c r="F27" s="82"/>
      <c r="G27" s="83"/>
      <c r="H27" s="84"/>
      <c r="I27" s="84"/>
      <c r="J27" s="85"/>
      <c r="K27" s="85"/>
      <c r="BE27" s="150"/>
      <c r="BF27" s="109"/>
      <c r="BG27" s="109"/>
      <c r="BH27" s="245" t="str">
        <f ca="1">IF(INDIRECT("C"&amp;((ROW()/2)+1.5))=0,"",INDIRECT("C"&amp;((ROW()/2)+1.5)))</f>
        <v/>
      </c>
      <c r="BI27" s="92"/>
      <c r="BJ27" s="89" t="s">
        <v>408</v>
      </c>
      <c r="BK27" s="128" t="str">
        <f ca="1">IFERROR(INDEX('Estrutura P01'!C:C,MATCH('CAS P01'!BH27,'Estrutura P01'!C:C,0)+1,1),"")</f>
        <v/>
      </c>
      <c r="BL27" s="92"/>
      <c r="BM27" s="113" t="str">
        <f ca="1">IFERROR(IF(OR(LEFT(BK27,4)="F058",LEFT(BK27,4)="D058",LEFT(BK27,4)="M058"),VLOOKUP(BH27,'Estrutura P01'!C:AE,28,0),VLOOKUP(BH27,'Estrutura P01'!C:AD,27,0)),"")</f>
        <v/>
      </c>
      <c r="BN27" s="154"/>
    </row>
    <row r="28" spans="2:95" x14ac:dyDescent="0.25">
      <c r="B28" s="78"/>
      <c r="E28" s="82"/>
      <c r="F28" s="82"/>
      <c r="G28" s="83"/>
      <c r="H28" s="84"/>
      <c r="I28" s="84"/>
      <c r="J28" s="85"/>
      <c r="K28" s="85"/>
      <c r="BE28" s="150"/>
      <c r="BF28" s="109"/>
      <c r="BG28" s="109"/>
      <c r="BH28" s="245"/>
      <c r="BI28" s="96"/>
      <c r="BJ28" s="96" t="s">
        <v>408</v>
      </c>
      <c r="BK28" s="128" t="str">
        <f>BK26</f>
        <v>S7000608</v>
      </c>
      <c r="BL28" s="96"/>
      <c r="BM28" s="113" t="str">
        <f ca="1">IFERROR(VLOOKUP(BH27,'Estrutura P01'!C:AD,26,0),"")</f>
        <v/>
      </c>
      <c r="BN28" s="154"/>
    </row>
    <row r="29" spans="2:95" x14ac:dyDescent="0.25">
      <c r="B29" s="78"/>
      <c r="E29" s="82"/>
      <c r="F29" s="82"/>
      <c r="G29" s="83"/>
      <c r="H29" s="84"/>
      <c r="I29" s="84"/>
      <c r="J29" s="85"/>
      <c r="K29" s="85"/>
      <c r="BE29" s="150"/>
      <c r="BF29" s="109"/>
      <c r="BG29" s="109"/>
      <c r="BH29" s="245" t="str">
        <f t="shared" ref="BH29" ca="1" si="21">IF(INDIRECT("C"&amp;((ROW()/2)+1.5))=0,"",INDIRECT("C"&amp;((ROW()/2)+1.5)))</f>
        <v/>
      </c>
      <c r="BI29" s="92"/>
      <c r="BJ29" s="89" t="s">
        <v>408</v>
      </c>
      <c r="BK29" s="128" t="str">
        <f ca="1">IFERROR(INDEX('Estrutura P01'!C:C,MATCH('CAS P01'!BH29,'Estrutura P01'!C:C,0)+1,1),"")</f>
        <v/>
      </c>
      <c r="BL29" s="92"/>
      <c r="BM29" s="113" t="str">
        <f ca="1">IFERROR(IF(OR(LEFT(BK29,4)="F058",LEFT(BK29,4)="D058",LEFT(BK29,4)="M058"),VLOOKUP(BH29,'Estrutura P01'!C:AE,28,0),VLOOKUP(BH29,'Estrutura P01'!C:AD,27,0)),"")</f>
        <v/>
      </c>
      <c r="BN29" s="154"/>
    </row>
    <row r="30" spans="2:95" x14ac:dyDescent="0.25">
      <c r="B30" s="78"/>
      <c r="E30" s="82"/>
      <c r="F30" s="82"/>
      <c r="G30" s="83"/>
      <c r="H30" s="84"/>
      <c r="I30" s="84"/>
      <c r="J30" s="85"/>
      <c r="K30" s="85"/>
      <c r="BE30" s="150"/>
      <c r="BF30" s="109"/>
      <c r="BG30" s="109"/>
      <c r="BH30" s="245"/>
      <c r="BI30" s="96"/>
      <c r="BJ30" s="96" t="s">
        <v>408</v>
      </c>
      <c r="BK30" s="128" t="str">
        <f t="shared" ref="BK30" si="22">BK28</f>
        <v>S7000608</v>
      </c>
      <c r="BL30" s="96"/>
      <c r="BM30" s="113" t="str">
        <f ca="1">IFERROR(VLOOKUP(BH29,'Estrutura P01'!C:AD,26,0),"")</f>
        <v/>
      </c>
      <c r="BN30" s="154"/>
    </row>
    <row r="31" spans="2:95" x14ac:dyDescent="0.25">
      <c r="B31" s="78"/>
      <c r="E31" s="82"/>
      <c r="F31" s="82"/>
      <c r="G31" s="83"/>
      <c r="H31" s="84"/>
      <c r="I31" s="84"/>
      <c r="J31" s="85"/>
      <c r="K31" s="85"/>
      <c r="BE31" s="150"/>
      <c r="BF31" s="109"/>
      <c r="BG31" s="109"/>
      <c r="BH31" s="245" t="str">
        <f t="shared" ref="BH31" ca="1" si="23">IF(INDIRECT("C"&amp;((ROW()/2)+1.5))=0,"",INDIRECT("C"&amp;((ROW()/2)+1.5)))</f>
        <v/>
      </c>
      <c r="BI31" s="92"/>
      <c r="BJ31" s="89" t="s">
        <v>408</v>
      </c>
      <c r="BK31" s="128" t="str">
        <f ca="1">IFERROR(INDEX('Estrutura P01'!C:C,MATCH('CAS P01'!BH31,'Estrutura P01'!C:C,0)+1,1),"")</f>
        <v/>
      </c>
      <c r="BL31" s="92"/>
      <c r="BM31" s="113" t="str">
        <f ca="1">IFERROR(IF(OR(LEFT(BK31,4)="F058",LEFT(BK31,4)="D058",LEFT(BK31,4)="M058"),VLOOKUP(BH31,'Estrutura P01'!C:AE,28,0),VLOOKUP(BH31,'Estrutura P01'!C:AD,27,0)),"")</f>
        <v/>
      </c>
      <c r="BN31" s="154"/>
    </row>
    <row r="32" spans="2:95" x14ac:dyDescent="0.25">
      <c r="B32" s="78"/>
      <c r="E32" s="82"/>
      <c r="F32" s="82"/>
      <c r="G32" s="83"/>
      <c r="H32" s="84"/>
      <c r="I32" s="84"/>
      <c r="J32" s="85"/>
      <c r="K32" s="85"/>
      <c r="BE32" s="150"/>
      <c r="BF32" s="109"/>
      <c r="BG32" s="109"/>
      <c r="BH32" s="245"/>
      <c r="BI32" s="96"/>
      <c r="BJ32" s="96" t="s">
        <v>408</v>
      </c>
      <c r="BK32" s="128" t="str">
        <f t="shared" ref="BK32" si="24">BK30</f>
        <v>S7000608</v>
      </c>
      <c r="BL32" s="96"/>
      <c r="BM32" s="113" t="str">
        <f ca="1">IFERROR(VLOOKUP(BH31,'Estrutura P01'!C:AD,26,0),"")</f>
        <v/>
      </c>
      <c r="BN32" s="154"/>
    </row>
    <row r="33" spans="2:66" x14ac:dyDescent="0.25">
      <c r="B33" s="78"/>
      <c r="BE33" s="150"/>
      <c r="BF33" s="109"/>
      <c r="BG33" s="109"/>
      <c r="BH33" s="245" t="str">
        <f ca="1">IF(INDIRECT("C"&amp;((ROW()/2)+1.5))=0,"",INDIRECT("C"&amp;((ROW()/2)+1.5)))</f>
        <v/>
      </c>
      <c r="BI33" s="92"/>
      <c r="BJ33" s="89" t="s">
        <v>408</v>
      </c>
      <c r="BK33" s="128" t="str">
        <f ca="1">IFERROR(INDEX('Estrutura P01'!C:C,MATCH('CAS P01'!BH33,'Estrutura P01'!C:C,0)+1,1),"")</f>
        <v/>
      </c>
      <c r="BL33" s="92"/>
      <c r="BM33" s="113" t="str">
        <f ca="1">IFERROR(IF(OR(LEFT(BK33,4)="F058",LEFT(BK33,4)="D058",LEFT(BK33,4)="M058"),VLOOKUP(BH33,'Estrutura P01'!C:AE,28,0),VLOOKUP(BH33,'Estrutura P01'!C:AD,27,0)),"")</f>
        <v/>
      </c>
      <c r="BN33" s="154"/>
    </row>
    <row r="34" spans="2:66" x14ac:dyDescent="0.25">
      <c r="B34" s="78"/>
      <c r="BE34" s="150"/>
      <c r="BF34" s="109"/>
      <c r="BG34" s="109"/>
      <c r="BH34" s="246"/>
      <c r="BI34" s="96"/>
      <c r="BJ34" s="96" t="s">
        <v>408</v>
      </c>
      <c r="BK34" s="128" t="str">
        <f>BK28</f>
        <v>S7000608</v>
      </c>
      <c r="BL34" s="96"/>
      <c r="BM34" s="116" t="str">
        <f ca="1">IFERROR(VLOOKUP(BH33,'Estrutura P01'!C:AD,26,0),"")</f>
        <v/>
      </c>
      <c r="BN34" s="154"/>
    </row>
    <row r="35" spans="2:66" x14ac:dyDescent="0.25">
      <c r="B35" s="78"/>
      <c r="BE35" s="151"/>
      <c r="BF35" s="152"/>
      <c r="BG35" s="152"/>
      <c r="BH35" s="152"/>
      <c r="BI35" s="152"/>
      <c r="BJ35" s="152"/>
      <c r="BK35" s="152"/>
      <c r="BL35" s="152"/>
      <c r="BM35" s="152"/>
      <c r="BN35" s="148"/>
    </row>
    <row r="36" spans="2:66" x14ac:dyDescent="0.25">
      <c r="B36" s="78"/>
    </row>
    <row r="37" spans="2:66" x14ac:dyDescent="0.25">
      <c r="B37" s="78"/>
    </row>
    <row r="38" spans="2:66" x14ac:dyDescent="0.25">
      <c r="B38" s="78"/>
    </row>
    <row r="39" spans="2:66" x14ac:dyDescent="0.25">
      <c r="B39" s="78"/>
    </row>
    <row r="40" spans="2:66" x14ac:dyDescent="0.25">
      <c r="B40" s="78"/>
    </row>
    <row r="41" spans="2:66" x14ac:dyDescent="0.25">
      <c r="B41" s="78"/>
    </row>
    <row r="42" spans="2:66" x14ac:dyDescent="0.25">
      <c r="B42" s="78"/>
    </row>
    <row r="43" spans="2:66" x14ac:dyDescent="0.25">
      <c r="B43" s="78"/>
    </row>
    <row r="44" spans="2:66" x14ac:dyDescent="0.25">
      <c r="B44" s="78"/>
    </row>
    <row r="45" spans="2:66" x14ac:dyDescent="0.25">
      <c r="B45" s="78"/>
    </row>
    <row r="46" spans="2:66" x14ac:dyDescent="0.25">
      <c r="B46" s="78"/>
    </row>
    <row r="47" spans="2:66" x14ac:dyDescent="0.25">
      <c r="B47" s="78"/>
    </row>
    <row r="48" spans="2:66" x14ac:dyDescent="0.25">
      <c r="B48" s="78"/>
    </row>
    <row r="49" spans="2:2" x14ac:dyDescent="0.25">
      <c r="B49" s="78"/>
    </row>
    <row r="50" spans="2:2" x14ac:dyDescent="0.25">
      <c r="B50" s="78"/>
    </row>
    <row r="51" spans="2:2" x14ac:dyDescent="0.25">
      <c r="B51" s="78"/>
    </row>
    <row r="52" spans="2:2" x14ac:dyDescent="0.25">
      <c r="B52" s="78"/>
    </row>
    <row r="53" spans="2:2" x14ac:dyDescent="0.25">
      <c r="B53" s="78"/>
    </row>
    <row r="54" spans="2:2" x14ac:dyDescent="0.25">
      <c r="B54" s="78"/>
    </row>
    <row r="55" spans="2:2" x14ac:dyDescent="0.25">
      <c r="B55" s="78"/>
    </row>
    <row r="56" spans="2:2" x14ac:dyDescent="0.25">
      <c r="B56" s="78"/>
    </row>
    <row r="57" spans="2:2" x14ac:dyDescent="0.25">
      <c r="B57" s="78"/>
    </row>
    <row r="58" spans="2:2" x14ac:dyDescent="0.25">
      <c r="B58" s="78"/>
    </row>
    <row r="59" spans="2:2" x14ac:dyDescent="0.25">
      <c r="B59" s="78"/>
    </row>
    <row r="60" spans="2:2" x14ac:dyDescent="0.25">
      <c r="B60" s="78"/>
    </row>
    <row r="61" spans="2:2" x14ac:dyDescent="0.25">
      <c r="B61" s="78"/>
    </row>
    <row r="62" spans="2:2" x14ac:dyDescent="0.25">
      <c r="B62" s="78"/>
    </row>
    <row r="63" spans="2:2" x14ac:dyDescent="0.25">
      <c r="B63" s="78"/>
    </row>
    <row r="64" spans="2:2" x14ac:dyDescent="0.25">
      <c r="B64" s="78"/>
    </row>
    <row r="65" spans="2:2" x14ac:dyDescent="0.25">
      <c r="B65" s="78"/>
    </row>
    <row r="66" spans="2:2" x14ac:dyDescent="0.25">
      <c r="B66" s="78"/>
    </row>
    <row r="67" spans="2:2" x14ac:dyDescent="0.25">
      <c r="B67" s="78"/>
    </row>
    <row r="68" spans="2:2" x14ac:dyDescent="0.25">
      <c r="B68" s="78"/>
    </row>
    <row r="69" spans="2:2" x14ac:dyDescent="0.25">
      <c r="B69" s="78"/>
    </row>
    <row r="70" spans="2:2" x14ac:dyDescent="0.25">
      <c r="B70" s="78"/>
    </row>
    <row r="71" spans="2:2" x14ac:dyDescent="0.25">
      <c r="B71" s="78"/>
    </row>
    <row r="72" spans="2:2" x14ac:dyDescent="0.25">
      <c r="B72" s="78"/>
    </row>
    <row r="73" spans="2:2" x14ac:dyDescent="0.25">
      <c r="B73" s="78"/>
    </row>
    <row r="74" spans="2:2" x14ac:dyDescent="0.25">
      <c r="B74" s="78"/>
    </row>
    <row r="75" spans="2:2" x14ac:dyDescent="0.25">
      <c r="B75" s="78"/>
    </row>
    <row r="76" spans="2:2" x14ac:dyDescent="0.25">
      <c r="B76" s="78"/>
    </row>
    <row r="77" spans="2:2" x14ac:dyDescent="0.25">
      <c r="B77" s="78"/>
    </row>
    <row r="78" spans="2:2" x14ac:dyDescent="0.25">
      <c r="B78" s="78"/>
    </row>
    <row r="79" spans="2:2" x14ac:dyDescent="0.25">
      <c r="B79" s="78"/>
    </row>
    <row r="80" spans="2:2" x14ac:dyDescent="0.25">
      <c r="B80" s="78"/>
    </row>
    <row r="81" spans="2:2" x14ac:dyDescent="0.25">
      <c r="B81" s="78"/>
    </row>
    <row r="82" spans="2:2" x14ac:dyDescent="0.25">
      <c r="B82" s="78"/>
    </row>
    <row r="83" spans="2:2" x14ac:dyDescent="0.25">
      <c r="B83" s="78"/>
    </row>
    <row r="84" spans="2:2" x14ac:dyDescent="0.25">
      <c r="B84" s="78"/>
    </row>
    <row r="85" spans="2:2" x14ac:dyDescent="0.25">
      <c r="B85" s="78"/>
    </row>
    <row r="86" spans="2:2" x14ac:dyDescent="0.25">
      <c r="B86" s="78"/>
    </row>
    <row r="87" spans="2:2" x14ac:dyDescent="0.25">
      <c r="B87" s="78"/>
    </row>
    <row r="88" spans="2:2" x14ac:dyDescent="0.25">
      <c r="B88" s="78"/>
    </row>
    <row r="89" spans="2:2" x14ac:dyDescent="0.25">
      <c r="B89" s="78"/>
    </row>
    <row r="90" spans="2:2" x14ac:dyDescent="0.25">
      <c r="B90" s="78"/>
    </row>
    <row r="91" spans="2:2" x14ac:dyDescent="0.25">
      <c r="B91" s="78"/>
    </row>
    <row r="92" spans="2:2" x14ac:dyDescent="0.25">
      <c r="B92" s="78"/>
    </row>
    <row r="93" spans="2:2" x14ac:dyDescent="0.25">
      <c r="B93" s="78"/>
    </row>
    <row r="94" spans="2:2" x14ac:dyDescent="0.25">
      <c r="B94" s="78"/>
    </row>
    <row r="95" spans="2:2" x14ac:dyDescent="0.25">
      <c r="B95" s="78"/>
    </row>
    <row r="96" spans="2:2" x14ac:dyDescent="0.25">
      <c r="B96" s="78"/>
    </row>
    <row r="97" spans="2:19" x14ac:dyDescent="0.25">
      <c r="B97" s="78"/>
    </row>
    <row r="98" spans="2:19" x14ac:dyDescent="0.25">
      <c r="B98" s="78"/>
    </row>
    <row r="99" spans="2:19" x14ac:dyDescent="0.25">
      <c r="B99" s="78"/>
    </row>
    <row r="100" spans="2:19" x14ac:dyDescent="0.25">
      <c r="B100" s="78"/>
    </row>
    <row r="101" spans="2:19" x14ac:dyDescent="0.25">
      <c r="B101" s="78"/>
    </row>
    <row r="102" spans="2:19" x14ac:dyDescent="0.25">
      <c r="B102" s="78"/>
      <c r="D102" s="100" t="s">
        <v>824</v>
      </c>
    </row>
    <row r="103" spans="2:19" x14ac:dyDescent="0.25">
      <c r="B103" s="78"/>
      <c r="D103" s="100" t="s">
        <v>822</v>
      </c>
      <c r="G103" s="80"/>
    </row>
    <row r="104" spans="2:19" x14ac:dyDescent="0.25">
      <c r="B104" s="78"/>
      <c r="D104" s="100" t="s">
        <v>823</v>
      </c>
    </row>
    <row r="105" spans="2:19" x14ac:dyDescent="0.25">
      <c r="B105" s="78"/>
      <c r="E105" s="101"/>
      <c r="F105" s="101"/>
      <c r="G105" s="102"/>
      <c r="H105" s="103"/>
      <c r="I105" s="103"/>
      <c r="J105" s="104"/>
      <c r="K105" s="104"/>
      <c r="L105" s="101"/>
      <c r="M105" s="105" t="s">
        <v>825</v>
      </c>
      <c r="N105" s="101"/>
      <c r="O105" s="101"/>
      <c r="P105" s="101"/>
      <c r="Q105" s="101"/>
      <c r="R105" s="101"/>
      <c r="S105" s="101"/>
    </row>
    <row r="106" spans="2:19" x14ac:dyDescent="0.25">
      <c r="B106" s="78"/>
      <c r="E106" s="106"/>
      <c r="F106" s="106"/>
      <c r="G106" s="106"/>
      <c r="H106" s="106"/>
      <c r="I106" s="106"/>
      <c r="J106" s="106"/>
      <c r="K106" s="106" t="s">
        <v>826</v>
      </c>
      <c r="L106" s="106"/>
      <c r="M106" s="106"/>
      <c r="N106" s="106"/>
      <c r="O106" s="106"/>
      <c r="P106" s="106"/>
      <c r="Q106" s="106"/>
      <c r="R106" s="106"/>
      <c r="S106" s="106"/>
    </row>
    <row r="107" spans="2:19" x14ac:dyDescent="0.25">
      <c r="B107" s="78"/>
      <c r="E107" s="106"/>
      <c r="F107" s="106"/>
      <c r="G107" s="106"/>
      <c r="H107" s="106"/>
      <c r="I107" s="106"/>
      <c r="J107" s="106"/>
      <c r="K107" s="106" t="s">
        <v>827</v>
      </c>
      <c r="L107" s="106"/>
      <c r="M107" s="106"/>
      <c r="N107" s="106"/>
      <c r="O107" s="106"/>
      <c r="P107" s="106"/>
      <c r="Q107" s="106"/>
      <c r="R107" s="106"/>
      <c r="S107" s="106"/>
    </row>
    <row r="108" spans="2:19" x14ac:dyDescent="0.25">
      <c r="B108" s="78"/>
      <c r="E108" s="106"/>
      <c r="F108" s="106"/>
      <c r="G108" s="106"/>
      <c r="H108" s="106"/>
      <c r="I108" s="106"/>
      <c r="J108" s="106"/>
      <c r="K108" s="244" t="s">
        <v>828</v>
      </c>
      <c r="L108" s="244"/>
      <c r="M108" s="244"/>
      <c r="N108" s="244"/>
      <c r="O108" s="244"/>
      <c r="P108" s="244"/>
      <c r="Q108" s="244"/>
      <c r="R108" s="244"/>
      <c r="S108" s="244"/>
    </row>
    <row r="109" spans="2:19" x14ac:dyDescent="0.25">
      <c r="B109" s="78"/>
      <c r="E109" s="106"/>
      <c r="F109" s="106"/>
      <c r="G109" s="106"/>
      <c r="H109" s="106"/>
      <c r="I109" s="106"/>
      <c r="J109" s="106"/>
      <c r="K109" s="244"/>
      <c r="L109" s="244"/>
      <c r="M109" s="244"/>
      <c r="N109" s="244"/>
      <c r="O109" s="244"/>
      <c r="P109" s="244"/>
      <c r="Q109" s="244"/>
      <c r="R109" s="244"/>
      <c r="S109" s="244"/>
    </row>
    <row r="110" spans="2:19" x14ac:dyDescent="0.25">
      <c r="B110" s="78"/>
      <c r="E110" s="106"/>
      <c r="F110" s="106"/>
      <c r="G110" s="106"/>
      <c r="H110" s="106"/>
      <c r="I110" s="106"/>
      <c r="J110" s="106"/>
      <c r="K110" s="106"/>
      <c r="L110" s="106"/>
      <c r="M110" s="106"/>
      <c r="N110" s="106"/>
      <c r="O110" s="106"/>
      <c r="P110" s="106"/>
      <c r="Q110" s="106"/>
      <c r="R110" s="106"/>
      <c r="S110" s="106"/>
    </row>
    <row r="111" spans="2:19" x14ac:dyDescent="0.25">
      <c r="B111" s="78"/>
      <c r="E111" s="106"/>
      <c r="F111" s="106"/>
      <c r="G111" s="106"/>
      <c r="H111" s="106"/>
      <c r="I111" s="106"/>
      <c r="J111" s="106"/>
      <c r="K111" s="106"/>
      <c r="L111" s="106"/>
      <c r="M111" s="106"/>
      <c r="N111" s="106"/>
      <c r="O111" s="106"/>
      <c r="P111" s="106"/>
      <c r="Q111" s="106"/>
      <c r="R111" s="106"/>
      <c r="S111" s="106"/>
    </row>
    <row r="112" spans="2:19" x14ac:dyDescent="0.25">
      <c r="B112" s="78"/>
      <c r="E112" s="106"/>
      <c r="F112" s="106"/>
      <c r="G112" s="106"/>
      <c r="H112" s="106"/>
      <c r="I112" s="106"/>
      <c r="J112" s="106"/>
      <c r="K112" s="106"/>
      <c r="L112" s="106"/>
      <c r="M112" s="106"/>
      <c r="N112" s="106"/>
      <c r="O112" s="106"/>
      <c r="P112" s="106"/>
      <c r="Q112" s="106"/>
      <c r="R112" s="106"/>
      <c r="S112" s="106"/>
    </row>
    <row r="113" spans="2:19" x14ac:dyDescent="0.25">
      <c r="B113" s="78"/>
      <c r="E113" s="106"/>
      <c r="F113" s="106"/>
      <c r="G113" s="106"/>
      <c r="H113" s="106"/>
      <c r="I113" s="106"/>
      <c r="J113" s="106"/>
      <c r="K113" s="106"/>
      <c r="L113" s="106"/>
      <c r="M113" s="106"/>
      <c r="N113" s="106"/>
      <c r="O113" s="106"/>
      <c r="P113" s="106"/>
      <c r="Q113" s="106"/>
      <c r="R113" s="106"/>
      <c r="S113" s="106"/>
    </row>
    <row r="114" spans="2:19" x14ac:dyDescent="0.25">
      <c r="B114" s="78"/>
      <c r="E114" s="106"/>
      <c r="F114" s="106"/>
      <c r="G114" s="106"/>
      <c r="H114" s="106"/>
      <c r="I114" s="106"/>
      <c r="J114" s="106"/>
      <c r="K114" s="106"/>
      <c r="L114" s="106"/>
      <c r="M114" s="106"/>
      <c r="N114" s="106"/>
      <c r="O114" s="106"/>
      <c r="P114" s="106"/>
      <c r="Q114" s="106"/>
      <c r="R114" s="106"/>
      <c r="S114" s="106"/>
    </row>
    <row r="115" spans="2:19" x14ac:dyDescent="0.25">
      <c r="B115" s="78"/>
      <c r="E115" s="106"/>
      <c r="F115" s="106"/>
      <c r="G115" s="106"/>
      <c r="H115" s="106"/>
      <c r="I115" s="106"/>
      <c r="J115" s="106"/>
      <c r="K115" s="106"/>
      <c r="L115" s="106"/>
      <c r="M115" s="106"/>
      <c r="N115" s="106"/>
      <c r="O115" s="106"/>
      <c r="P115" s="106"/>
      <c r="Q115" s="106"/>
      <c r="R115" s="106"/>
      <c r="S115" s="106"/>
    </row>
    <row r="116" spans="2:19" x14ac:dyDescent="0.25">
      <c r="B116" s="78"/>
      <c r="E116" s="106"/>
      <c r="F116" s="106"/>
      <c r="G116" s="106"/>
      <c r="H116" s="106"/>
      <c r="I116" s="106"/>
      <c r="J116" s="106"/>
      <c r="K116" s="106"/>
      <c r="L116" s="106"/>
      <c r="M116" s="106"/>
      <c r="N116" s="106"/>
      <c r="O116" s="106"/>
      <c r="P116" s="106"/>
      <c r="Q116" s="106"/>
      <c r="R116" s="106"/>
      <c r="S116" s="106"/>
    </row>
    <row r="117" spans="2:19" x14ac:dyDescent="0.25">
      <c r="B117" s="78"/>
      <c r="E117" s="106"/>
      <c r="F117" s="106"/>
      <c r="G117" s="106"/>
      <c r="H117" s="106"/>
      <c r="I117" s="106"/>
      <c r="J117" s="106"/>
      <c r="K117" s="106"/>
      <c r="L117" s="106"/>
      <c r="M117" s="106"/>
      <c r="N117" s="106"/>
      <c r="O117" s="106"/>
      <c r="P117" s="106"/>
      <c r="Q117" s="106"/>
      <c r="R117" s="106"/>
      <c r="S117" s="106"/>
    </row>
    <row r="118" spans="2:19" x14ac:dyDescent="0.25">
      <c r="B118" s="78"/>
      <c r="E118" s="106"/>
      <c r="F118" s="106"/>
      <c r="G118" s="106"/>
      <c r="H118" s="106"/>
      <c r="I118" s="106"/>
      <c r="J118" s="106"/>
      <c r="K118" s="106"/>
      <c r="L118" s="106"/>
      <c r="M118" s="106"/>
      <c r="N118" s="106"/>
      <c r="O118" s="106"/>
      <c r="P118" s="106"/>
      <c r="Q118" s="106"/>
      <c r="R118" s="106"/>
      <c r="S118" s="106"/>
    </row>
    <row r="119" spans="2:19" x14ac:dyDescent="0.25">
      <c r="B119" s="78"/>
      <c r="E119" s="106"/>
      <c r="F119" s="106"/>
      <c r="G119" s="106"/>
      <c r="H119" s="106"/>
      <c r="I119" s="106"/>
      <c r="J119" s="106"/>
      <c r="K119" s="244" t="s">
        <v>829</v>
      </c>
      <c r="L119" s="244"/>
      <c r="M119" s="244"/>
      <c r="N119" s="244"/>
      <c r="O119" s="244"/>
      <c r="P119" s="244"/>
      <c r="Q119" s="244"/>
      <c r="R119" s="244"/>
      <c r="S119" s="244"/>
    </row>
    <row r="120" spans="2:19" x14ac:dyDescent="0.25">
      <c r="B120" s="78"/>
      <c r="E120" s="106"/>
      <c r="F120" s="106"/>
      <c r="G120" s="106"/>
      <c r="H120" s="106"/>
      <c r="I120" s="106"/>
      <c r="J120" s="106"/>
      <c r="K120" s="244"/>
      <c r="L120" s="244"/>
      <c r="M120" s="244"/>
      <c r="N120" s="244"/>
      <c r="O120" s="244"/>
      <c r="P120" s="244"/>
      <c r="Q120" s="244"/>
      <c r="R120" s="244"/>
      <c r="S120" s="244"/>
    </row>
    <row r="121" spans="2:19" x14ac:dyDescent="0.25">
      <c r="B121" s="78"/>
      <c r="E121" s="106"/>
      <c r="F121" s="106"/>
      <c r="G121" s="106"/>
      <c r="H121" s="106"/>
      <c r="I121" s="106"/>
      <c r="J121" s="106"/>
      <c r="K121" s="244" t="s">
        <v>830</v>
      </c>
      <c r="L121" s="244"/>
      <c r="M121" s="244"/>
      <c r="N121" s="244"/>
      <c r="O121" s="244"/>
      <c r="P121" s="244"/>
      <c r="Q121" s="244"/>
      <c r="R121" s="244"/>
      <c r="S121" s="244"/>
    </row>
    <row r="122" spans="2:19" x14ac:dyDescent="0.25">
      <c r="B122" s="78"/>
      <c r="E122" s="106"/>
      <c r="F122" s="106"/>
      <c r="G122" s="106"/>
      <c r="H122" s="106"/>
      <c r="I122" s="106"/>
      <c r="J122" s="106"/>
      <c r="K122" s="244"/>
      <c r="L122" s="244"/>
      <c r="M122" s="244"/>
      <c r="N122" s="244"/>
      <c r="O122" s="244"/>
      <c r="P122" s="244"/>
      <c r="Q122" s="244"/>
      <c r="R122" s="244"/>
      <c r="S122" s="244"/>
    </row>
    <row r="123" spans="2:19" x14ac:dyDescent="0.25">
      <c r="B123" s="78"/>
      <c r="E123" s="106"/>
      <c r="F123" s="106"/>
      <c r="G123" s="106"/>
      <c r="H123" s="106"/>
      <c r="I123" s="106"/>
      <c r="J123" s="106"/>
      <c r="K123" s="106" t="s">
        <v>831</v>
      </c>
      <c r="L123" s="106"/>
      <c r="M123" s="106"/>
      <c r="N123" s="106"/>
      <c r="O123" s="106"/>
      <c r="P123" s="106"/>
      <c r="Q123" s="106"/>
      <c r="R123" s="106"/>
      <c r="S123" s="106"/>
    </row>
    <row r="124" spans="2:19" x14ac:dyDescent="0.25">
      <c r="B124" s="78"/>
      <c r="E124" s="106"/>
      <c r="F124" s="106"/>
      <c r="G124" s="106"/>
      <c r="H124" s="106"/>
      <c r="I124" s="106"/>
      <c r="J124" s="106"/>
      <c r="K124" s="106" t="s">
        <v>832</v>
      </c>
      <c r="L124" s="106"/>
      <c r="M124" s="106"/>
      <c r="N124" s="106"/>
      <c r="O124" s="106"/>
      <c r="P124" s="106"/>
      <c r="Q124" s="106"/>
      <c r="R124" s="106"/>
      <c r="S124" s="106"/>
    </row>
    <row r="125" spans="2:19" x14ac:dyDescent="0.25">
      <c r="B125" s="78"/>
      <c r="E125" s="106"/>
      <c r="F125" s="106"/>
      <c r="G125" s="106"/>
      <c r="H125" s="106"/>
      <c r="I125" s="106"/>
      <c r="J125" s="106"/>
      <c r="K125" s="106"/>
      <c r="L125" s="106"/>
      <c r="M125" s="106"/>
      <c r="N125" s="106"/>
      <c r="O125" s="106"/>
      <c r="P125" s="106"/>
      <c r="Q125" s="106"/>
      <c r="R125" s="106"/>
      <c r="S125" s="106"/>
    </row>
    <row r="126" spans="2:19" x14ac:dyDescent="0.25">
      <c r="B126" s="78"/>
      <c r="E126" s="106"/>
      <c r="F126" s="106"/>
      <c r="G126" s="106"/>
      <c r="H126" s="106"/>
      <c r="I126" s="106"/>
      <c r="J126" s="106"/>
      <c r="K126" s="106"/>
      <c r="L126" s="106"/>
      <c r="M126" s="244" t="s">
        <v>833</v>
      </c>
      <c r="N126" s="244"/>
      <c r="O126" s="244"/>
      <c r="P126" s="244"/>
      <c r="Q126" s="244"/>
      <c r="R126" s="244"/>
      <c r="S126" s="244"/>
    </row>
    <row r="127" spans="2:19" x14ac:dyDescent="0.25">
      <c r="B127" s="78"/>
      <c r="E127" s="106"/>
      <c r="F127" s="106"/>
      <c r="G127" s="106"/>
      <c r="H127" s="106"/>
      <c r="I127" s="106"/>
      <c r="J127" s="106"/>
      <c r="K127" s="106"/>
      <c r="L127" s="106"/>
      <c r="M127" s="244"/>
      <c r="N127" s="244"/>
      <c r="O127" s="244"/>
      <c r="P127" s="244"/>
      <c r="Q127" s="244"/>
      <c r="R127" s="244"/>
      <c r="S127" s="244"/>
    </row>
    <row r="128" spans="2:19" x14ac:dyDescent="0.25">
      <c r="B128" s="78"/>
      <c r="E128" s="106"/>
      <c r="F128" s="106"/>
      <c r="G128" s="106"/>
      <c r="H128" s="106"/>
      <c r="I128" s="106"/>
      <c r="J128" s="106"/>
      <c r="K128" s="106"/>
      <c r="L128" s="106"/>
      <c r="M128" s="106" t="s">
        <v>834</v>
      </c>
      <c r="N128" s="106"/>
      <c r="O128" s="106"/>
      <c r="P128" s="106"/>
      <c r="Q128" s="106"/>
      <c r="R128" s="106"/>
      <c r="S128" s="106"/>
    </row>
    <row r="129" spans="2:19" x14ac:dyDescent="0.25">
      <c r="B129" s="78"/>
      <c r="E129" s="106"/>
      <c r="F129" s="106"/>
      <c r="G129" s="106"/>
      <c r="H129" s="106"/>
      <c r="I129" s="106"/>
      <c r="J129" s="106"/>
      <c r="K129" s="106"/>
      <c r="L129" s="106"/>
      <c r="M129" s="106"/>
      <c r="N129" s="106"/>
      <c r="O129" s="106"/>
      <c r="P129" s="106"/>
      <c r="Q129" s="106"/>
      <c r="R129" s="106"/>
      <c r="S129" s="106"/>
    </row>
    <row r="130" spans="2:19" x14ac:dyDescent="0.25">
      <c r="B130" s="78"/>
      <c r="E130" s="106"/>
      <c r="F130" s="106"/>
      <c r="G130" s="106"/>
      <c r="H130" s="106"/>
      <c r="I130" s="106"/>
      <c r="J130" s="106"/>
      <c r="K130" s="106"/>
      <c r="L130" s="106"/>
      <c r="M130" s="106"/>
      <c r="N130" s="106"/>
      <c r="O130" s="106"/>
      <c r="P130" s="106"/>
      <c r="Q130" s="106"/>
      <c r="R130" s="106"/>
      <c r="S130" s="106"/>
    </row>
    <row r="131" spans="2:19" x14ac:dyDescent="0.25">
      <c r="B131" s="78"/>
      <c r="E131" s="106"/>
      <c r="F131" s="106"/>
      <c r="G131" s="106"/>
      <c r="H131" s="106"/>
      <c r="I131" s="106"/>
      <c r="J131" s="106"/>
      <c r="K131" s="106"/>
      <c r="L131" s="106"/>
      <c r="M131" s="106" t="s">
        <v>835</v>
      </c>
      <c r="N131" s="106"/>
      <c r="O131" s="106"/>
      <c r="P131" s="106"/>
      <c r="Q131" s="106"/>
      <c r="R131" s="106"/>
      <c r="S131" s="106"/>
    </row>
    <row r="132" spans="2:19" x14ac:dyDescent="0.25">
      <c r="B132" s="78"/>
      <c r="E132" s="106"/>
      <c r="F132" s="106"/>
      <c r="G132" s="106"/>
      <c r="H132" s="106"/>
      <c r="I132" s="106"/>
      <c r="J132" s="106"/>
      <c r="K132" s="106"/>
      <c r="L132" s="106"/>
      <c r="M132" s="106"/>
      <c r="N132" s="106"/>
      <c r="O132" s="106"/>
      <c r="P132" s="106"/>
      <c r="Q132" s="106"/>
      <c r="R132" s="106"/>
      <c r="S132" s="106"/>
    </row>
    <row r="133" spans="2:19" x14ac:dyDescent="0.25">
      <c r="B133" s="78"/>
      <c r="E133" s="106"/>
      <c r="F133" s="106"/>
      <c r="G133" s="106"/>
      <c r="H133" s="106"/>
      <c r="I133" s="106"/>
      <c r="J133" s="106"/>
      <c r="K133" s="106"/>
      <c r="L133" s="106"/>
      <c r="M133" s="106"/>
      <c r="N133" s="106"/>
      <c r="O133" s="106"/>
      <c r="P133" s="106"/>
      <c r="Q133" s="106"/>
      <c r="R133" s="106"/>
      <c r="S133" s="106"/>
    </row>
    <row r="134" spans="2:19" x14ac:dyDescent="0.25">
      <c r="B134" s="78"/>
      <c r="E134" s="106"/>
      <c r="F134" s="106"/>
      <c r="G134" s="106"/>
      <c r="H134" s="106"/>
      <c r="I134" s="106"/>
      <c r="J134" s="106"/>
      <c r="K134" s="106"/>
      <c r="L134" s="106"/>
      <c r="M134" s="106"/>
      <c r="N134" s="106"/>
      <c r="O134" s="106"/>
      <c r="P134" s="106"/>
      <c r="Q134" s="106"/>
      <c r="R134" s="106"/>
      <c r="S134" s="106"/>
    </row>
    <row r="135" spans="2:19" x14ac:dyDescent="0.25">
      <c r="B135" s="78"/>
      <c r="E135" s="106"/>
      <c r="F135" s="106"/>
      <c r="G135" s="106"/>
      <c r="H135" s="106"/>
      <c r="I135" s="106"/>
      <c r="J135" s="106"/>
      <c r="K135" s="106"/>
      <c r="L135" s="106"/>
      <c r="M135" s="106" t="s">
        <v>836</v>
      </c>
      <c r="N135" s="106"/>
      <c r="O135" s="106"/>
      <c r="P135" s="106"/>
      <c r="Q135" s="106"/>
      <c r="R135" s="106"/>
      <c r="S135" s="106"/>
    </row>
    <row r="136" spans="2:19" x14ac:dyDescent="0.25">
      <c r="B136" s="78"/>
      <c r="E136" s="106"/>
      <c r="F136" s="106"/>
      <c r="G136" s="106"/>
      <c r="H136" s="106"/>
      <c r="I136" s="106"/>
      <c r="J136" s="106"/>
      <c r="K136" s="106"/>
      <c r="L136" s="106"/>
      <c r="M136" s="106"/>
      <c r="N136" s="106"/>
      <c r="O136" s="106"/>
      <c r="P136" s="106"/>
      <c r="Q136" s="106"/>
      <c r="R136" s="106"/>
      <c r="S136" s="106"/>
    </row>
    <row r="137" spans="2:19" x14ac:dyDescent="0.25">
      <c r="B137" s="78"/>
      <c r="E137" s="106"/>
      <c r="F137" s="106"/>
      <c r="G137" s="106"/>
      <c r="H137" s="106"/>
      <c r="I137" s="106"/>
      <c r="J137" s="106"/>
      <c r="K137" s="106"/>
      <c r="L137" s="106"/>
      <c r="M137" s="244" t="s">
        <v>837</v>
      </c>
      <c r="N137" s="244"/>
      <c r="O137" s="244"/>
      <c r="P137" s="244"/>
      <c r="Q137" s="244"/>
      <c r="R137" s="244"/>
      <c r="S137" s="244"/>
    </row>
    <row r="138" spans="2:19" x14ac:dyDescent="0.25">
      <c r="B138" s="78"/>
      <c r="E138" s="106"/>
      <c r="F138" s="106"/>
      <c r="G138" s="106"/>
      <c r="H138" s="106"/>
      <c r="I138" s="106"/>
      <c r="J138" s="106"/>
      <c r="K138" s="106"/>
      <c r="L138" s="106"/>
      <c r="M138" s="244"/>
      <c r="N138" s="244"/>
      <c r="O138" s="244"/>
      <c r="P138" s="244"/>
      <c r="Q138" s="244"/>
      <c r="R138" s="244"/>
      <c r="S138" s="244"/>
    </row>
    <row r="139" spans="2:19" x14ac:dyDescent="0.25">
      <c r="B139" s="78"/>
      <c r="E139" s="106"/>
      <c r="F139" s="106"/>
      <c r="G139" s="106"/>
      <c r="H139" s="106"/>
      <c r="I139" s="106"/>
      <c r="J139" s="106"/>
      <c r="K139" s="106"/>
      <c r="L139" s="106"/>
      <c r="M139" s="106"/>
      <c r="N139" s="106"/>
      <c r="O139" s="106"/>
      <c r="P139" s="106"/>
      <c r="Q139" s="106"/>
      <c r="R139" s="106"/>
      <c r="S139" s="106"/>
    </row>
    <row r="140" spans="2:19" x14ac:dyDescent="0.25">
      <c r="B140" s="78"/>
      <c r="E140" s="106"/>
      <c r="F140" s="106"/>
      <c r="G140" s="106"/>
      <c r="H140" s="106"/>
      <c r="I140" s="106"/>
      <c r="J140" s="106"/>
      <c r="K140" s="106"/>
      <c r="L140" s="106"/>
      <c r="M140" s="106"/>
      <c r="N140" s="106"/>
      <c r="O140" s="106"/>
      <c r="P140" s="106"/>
      <c r="Q140" s="106"/>
      <c r="R140" s="106"/>
      <c r="S140" s="106"/>
    </row>
    <row r="141" spans="2:19" x14ac:dyDescent="0.25">
      <c r="B141" s="78"/>
      <c r="E141" s="106"/>
      <c r="F141" s="106"/>
      <c r="G141" s="106"/>
      <c r="H141" s="106"/>
      <c r="I141" s="106"/>
      <c r="J141" s="106"/>
      <c r="K141" s="106"/>
      <c r="L141" s="106"/>
      <c r="M141" s="244" t="s">
        <v>833</v>
      </c>
      <c r="N141" s="244"/>
      <c r="O141" s="244"/>
      <c r="P141" s="244"/>
      <c r="Q141" s="244"/>
      <c r="R141" s="244"/>
      <c r="S141" s="244"/>
    </row>
    <row r="142" spans="2:19" x14ac:dyDescent="0.25">
      <c r="B142" s="78"/>
      <c r="E142" s="106"/>
      <c r="F142" s="106"/>
      <c r="G142" s="106"/>
      <c r="H142" s="106"/>
      <c r="I142" s="106"/>
      <c r="J142" s="106"/>
      <c r="K142" s="106"/>
      <c r="L142" s="106"/>
      <c r="M142" s="244"/>
      <c r="N142" s="244"/>
      <c r="O142" s="244"/>
      <c r="P142" s="244"/>
      <c r="Q142" s="244"/>
      <c r="R142" s="244"/>
      <c r="S142" s="244"/>
    </row>
    <row r="143" spans="2:19" x14ac:dyDescent="0.25">
      <c r="B143" s="78"/>
      <c r="E143" s="106"/>
      <c r="F143" s="106"/>
      <c r="G143" s="106"/>
      <c r="H143" s="106"/>
      <c r="I143" s="106"/>
      <c r="J143" s="106"/>
      <c r="K143" s="106"/>
      <c r="L143" s="106"/>
      <c r="M143" s="106"/>
      <c r="N143" s="106"/>
      <c r="O143" s="106"/>
      <c r="P143" s="106"/>
      <c r="Q143" s="106"/>
      <c r="R143" s="106"/>
      <c r="S143" s="106"/>
    </row>
    <row r="144" spans="2:19" x14ac:dyDescent="0.25">
      <c r="B144" s="78"/>
      <c r="E144" s="106"/>
      <c r="F144" s="106"/>
      <c r="G144" s="106"/>
      <c r="H144" s="106"/>
      <c r="I144" s="106"/>
      <c r="J144" s="106"/>
      <c r="K144" s="106"/>
      <c r="L144" s="106"/>
      <c r="M144" s="244" t="s">
        <v>838</v>
      </c>
      <c r="N144" s="244"/>
      <c r="O144" s="244"/>
      <c r="P144" s="244"/>
      <c r="Q144" s="244"/>
      <c r="R144" s="244"/>
      <c r="S144" s="244"/>
    </row>
    <row r="145" spans="2:19" x14ac:dyDescent="0.25">
      <c r="B145" s="78"/>
      <c r="E145" s="106"/>
      <c r="F145" s="106"/>
      <c r="G145" s="106"/>
      <c r="H145" s="106"/>
      <c r="I145" s="106"/>
      <c r="J145" s="106"/>
      <c r="K145" s="106"/>
      <c r="L145" s="106"/>
      <c r="M145" s="244"/>
      <c r="N145" s="244"/>
      <c r="O145" s="244"/>
      <c r="P145" s="244"/>
      <c r="Q145" s="244"/>
      <c r="R145" s="244"/>
      <c r="S145" s="244"/>
    </row>
    <row r="146" spans="2:19" x14ac:dyDescent="0.25">
      <c r="B146" s="78"/>
      <c r="E146" s="106"/>
      <c r="F146" s="106"/>
      <c r="G146" s="106"/>
      <c r="H146" s="106"/>
      <c r="I146" s="106"/>
      <c r="J146" s="106"/>
      <c r="K146" s="106"/>
      <c r="L146" s="106"/>
      <c r="M146" s="106"/>
      <c r="N146" s="106"/>
      <c r="O146" s="106"/>
      <c r="P146" s="106"/>
      <c r="Q146" s="106"/>
      <c r="R146" s="106"/>
      <c r="S146" s="106"/>
    </row>
    <row r="147" spans="2:19" x14ac:dyDescent="0.25">
      <c r="B147" s="78"/>
      <c r="E147" s="106"/>
      <c r="F147" s="106"/>
      <c r="G147" s="106"/>
      <c r="H147" s="106"/>
      <c r="I147" s="106"/>
      <c r="J147" s="106"/>
      <c r="K147" s="106"/>
      <c r="L147" s="106"/>
      <c r="M147" s="106"/>
      <c r="N147" s="106"/>
      <c r="O147" s="106"/>
      <c r="P147" s="106"/>
      <c r="Q147" s="106"/>
      <c r="R147" s="106"/>
      <c r="S147" s="106"/>
    </row>
    <row r="148" spans="2:19" x14ac:dyDescent="0.25">
      <c r="B148" s="78"/>
      <c r="E148" s="106"/>
      <c r="F148" s="106"/>
      <c r="G148" s="106"/>
      <c r="H148" s="106"/>
      <c r="I148" s="106"/>
      <c r="J148" s="106"/>
      <c r="K148" s="106"/>
      <c r="L148" s="106"/>
      <c r="M148" s="106"/>
      <c r="N148" s="106"/>
      <c r="O148" s="106"/>
      <c r="P148" s="106"/>
      <c r="Q148" s="106"/>
      <c r="R148" s="106"/>
      <c r="S148" s="106"/>
    </row>
    <row r="149" spans="2:19" x14ac:dyDescent="0.25">
      <c r="B149" s="78"/>
      <c r="E149" s="106"/>
      <c r="F149" s="106"/>
      <c r="G149" s="106"/>
      <c r="H149" s="106"/>
      <c r="I149" s="106"/>
      <c r="J149" s="106"/>
      <c r="K149" s="106"/>
      <c r="L149" s="106"/>
      <c r="M149" s="106"/>
      <c r="N149" s="106"/>
      <c r="O149" s="106"/>
      <c r="P149" s="106"/>
      <c r="Q149" s="106"/>
      <c r="R149" s="106"/>
      <c r="S149" s="106"/>
    </row>
    <row r="150" spans="2:19" x14ac:dyDescent="0.25">
      <c r="B150" s="78"/>
      <c r="E150" s="106"/>
      <c r="F150" s="106"/>
      <c r="G150" s="106"/>
      <c r="H150" s="106"/>
      <c r="I150" s="106"/>
      <c r="J150" s="106"/>
      <c r="K150" s="106"/>
      <c r="L150" s="106"/>
      <c r="M150" s="106"/>
      <c r="N150" s="106"/>
      <c r="O150" s="106"/>
      <c r="P150" s="106"/>
      <c r="Q150" s="106"/>
      <c r="R150" s="106"/>
      <c r="S150" s="106"/>
    </row>
    <row r="151" spans="2:19" x14ac:dyDescent="0.25">
      <c r="B151" s="78"/>
      <c r="E151" s="106"/>
      <c r="F151" s="106"/>
      <c r="G151" s="106"/>
      <c r="H151" s="106"/>
      <c r="I151" s="106"/>
      <c r="J151" s="106"/>
      <c r="K151" s="106"/>
      <c r="L151" s="106"/>
      <c r="M151" s="106"/>
      <c r="N151" s="106"/>
      <c r="O151" s="106"/>
      <c r="P151" s="106"/>
      <c r="Q151" s="106"/>
      <c r="R151" s="106"/>
      <c r="S151" s="106"/>
    </row>
    <row r="152" spans="2:19" x14ac:dyDescent="0.25">
      <c r="B152" s="78"/>
      <c r="E152" s="106"/>
      <c r="F152" s="106"/>
      <c r="G152" s="106"/>
      <c r="H152" s="106"/>
      <c r="I152" s="106"/>
      <c r="J152" s="106"/>
      <c r="K152" s="106"/>
      <c r="L152" s="106"/>
      <c r="M152" s="244" t="s">
        <v>839</v>
      </c>
      <c r="N152" s="244"/>
      <c r="O152" s="244"/>
      <c r="P152" s="244"/>
      <c r="Q152" s="244"/>
      <c r="R152" s="244"/>
      <c r="S152" s="244"/>
    </row>
    <row r="153" spans="2:19" x14ac:dyDescent="0.25">
      <c r="B153" s="78"/>
      <c r="E153" s="106"/>
      <c r="F153" s="106"/>
      <c r="G153" s="106"/>
      <c r="H153" s="106"/>
      <c r="I153" s="106"/>
      <c r="J153" s="106"/>
      <c r="K153" s="106"/>
      <c r="L153" s="106"/>
      <c r="M153" s="244"/>
      <c r="N153" s="244"/>
      <c r="O153" s="244"/>
      <c r="P153" s="244"/>
      <c r="Q153" s="244"/>
      <c r="R153" s="244"/>
      <c r="S153" s="244"/>
    </row>
    <row r="154" spans="2:19" x14ac:dyDescent="0.25">
      <c r="B154" s="78"/>
      <c r="E154" s="106"/>
      <c r="F154" s="106"/>
      <c r="G154" s="106"/>
      <c r="H154" s="106"/>
      <c r="I154" s="106"/>
      <c r="J154" s="106"/>
      <c r="K154" s="106"/>
      <c r="L154" s="106"/>
      <c r="M154" s="106"/>
      <c r="N154" s="106"/>
      <c r="O154" s="106"/>
      <c r="P154" s="106"/>
      <c r="Q154" s="106"/>
      <c r="R154" s="106"/>
      <c r="S154" s="106"/>
    </row>
    <row r="155" spans="2:19" x14ac:dyDescent="0.25">
      <c r="E155" s="106"/>
      <c r="F155" s="106"/>
      <c r="G155" s="106"/>
      <c r="H155" s="106"/>
      <c r="I155" s="106"/>
      <c r="J155" s="106"/>
      <c r="K155" s="106"/>
      <c r="L155" s="106"/>
      <c r="M155" s="106"/>
      <c r="N155" s="106"/>
      <c r="O155" s="106"/>
      <c r="P155" s="106"/>
      <c r="Q155" s="106"/>
      <c r="R155" s="106"/>
      <c r="S155" s="106"/>
    </row>
    <row r="156" spans="2:19" x14ac:dyDescent="0.25">
      <c r="E156" s="106"/>
      <c r="F156" s="106"/>
      <c r="G156" s="106"/>
      <c r="H156" s="106"/>
      <c r="I156" s="106"/>
      <c r="J156" s="106"/>
      <c r="K156" s="106"/>
      <c r="L156" s="106"/>
      <c r="M156" s="106"/>
      <c r="N156" s="106"/>
      <c r="O156" s="106"/>
      <c r="P156" s="106"/>
      <c r="Q156" s="106"/>
      <c r="R156" s="106"/>
      <c r="S156" s="106"/>
    </row>
    <row r="157" spans="2:19" x14ac:dyDescent="0.25">
      <c r="E157" s="106"/>
      <c r="F157" s="106"/>
      <c r="G157" s="106"/>
      <c r="H157" s="106"/>
      <c r="I157" s="106"/>
      <c r="J157" s="106"/>
      <c r="K157" s="106"/>
      <c r="L157" s="106"/>
      <c r="M157" s="106"/>
      <c r="N157" s="106"/>
      <c r="O157" s="106"/>
      <c r="P157" s="106"/>
      <c r="Q157" s="106"/>
      <c r="R157" s="106"/>
      <c r="S157" s="106"/>
    </row>
    <row r="158" spans="2:19" x14ac:dyDescent="0.25">
      <c r="E158" s="106"/>
      <c r="F158" s="106"/>
      <c r="G158" s="106"/>
      <c r="H158" s="106"/>
      <c r="I158" s="106"/>
      <c r="J158" s="106"/>
      <c r="K158" s="106"/>
      <c r="L158" s="106"/>
      <c r="M158" s="106"/>
      <c r="N158" s="106"/>
      <c r="O158" s="106"/>
      <c r="P158" s="106"/>
      <c r="Q158" s="106"/>
      <c r="R158" s="106"/>
      <c r="S158" s="106"/>
    </row>
    <row r="159" spans="2:19" x14ac:dyDescent="0.25">
      <c r="E159" s="106"/>
      <c r="F159" s="106"/>
      <c r="G159" s="106"/>
      <c r="H159" s="106"/>
      <c r="I159" s="106"/>
      <c r="J159" s="106"/>
      <c r="K159" s="106"/>
      <c r="L159" s="106"/>
      <c r="M159" s="106"/>
      <c r="N159" s="106"/>
      <c r="O159" s="106"/>
      <c r="P159" s="106"/>
      <c r="Q159" s="106"/>
      <c r="R159" s="106"/>
      <c r="S159" s="106"/>
    </row>
    <row r="160" spans="2:19" x14ac:dyDescent="0.25">
      <c r="E160" s="106"/>
      <c r="F160" s="106"/>
      <c r="G160" s="106"/>
      <c r="H160" s="106"/>
      <c r="I160" s="106"/>
      <c r="J160" s="106"/>
      <c r="K160" s="106"/>
      <c r="L160" s="106"/>
      <c r="M160" s="106"/>
      <c r="N160" s="106"/>
      <c r="O160" s="106"/>
      <c r="P160" s="106"/>
      <c r="Q160" s="106"/>
      <c r="R160" s="106"/>
      <c r="S160" s="106"/>
    </row>
    <row r="161" spans="5:19" x14ac:dyDescent="0.25">
      <c r="E161" s="106"/>
      <c r="F161" s="106"/>
      <c r="G161" s="106"/>
      <c r="H161" s="106"/>
      <c r="I161" s="106"/>
      <c r="J161" s="106"/>
      <c r="K161" s="106"/>
      <c r="L161" s="106"/>
      <c r="M161" s="106"/>
      <c r="N161" s="106"/>
      <c r="O161" s="106"/>
      <c r="P161" s="106"/>
      <c r="Q161" s="106"/>
      <c r="R161" s="106"/>
      <c r="S161" s="106"/>
    </row>
    <row r="162" spans="5:19" x14ac:dyDescent="0.25">
      <c r="E162" s="106"/>
      <c r="F162" s="106"/>
      <c r="G162" s="106"/>
      <c r="H162" s="106"/>
      <c r="I162" s="106"/>
      <c r="J162" s="106"/>
      <c r="K162" s="106"/>
      <c r="L162" s="106"/>
      <c r="M162" s="106"/>
      <c r="N162" s="106"/>
      <c r="O162" s="106"/>
      <c r="P162" s="106"/>
      <c r="Q162" s="106"/>
      <c r="R162" s="106"/>
      <c r="S162" s="106"/>
    </row>
    <row r="163" spans="5:19" x14ac:dyDescent="0.25">
      <c r="E163" s="106"/>
      <c r="F163" s="106"/>
      <c r="G163" s="106"/>
      <c r="H163" s="106"/>
      <c r="I163" s="106"/>
      <c r="J163" s="106"/>
      <c r="K163" s="106"/>
      <c r="L163" s="106"/>
      <c r="M163" s="106"/>
      <c r="N163" s="106"/>
      <c r="O163" s="106"/>
      <c r="P163" s="106"/>
      <c r="Q163" s="106"/>
      <c r="R163" s="106"/>
      <c r="S163" s="106"/>
    </row>
    <row r="164" spans="5:19" x14ac:dyDescent="0.25">
      <c r="E164" s="106"/>
      <c r="F164" s="106"/>
      <c r="G164" s="106"/>
      <c r="H164" s="106"/>
      <c r="I164" s="106"/>
      <c r="J164" s="106"/>
      <c r="K164" s="106"/>
      <c r="L164" s="106"/>
      <c r="M164" s="106"/>
      <c r="N164" s="106"/>
      <c r="O164" s="106"/>
      <c r="P164" s="106"/>
      <c r="Q164" s="106"/>
      <c r="R164" s="106"/>
      <c r="S164" s="106"/>
    </row>
    <row r="165" spans="5:19" x14ac:dyDescent="0.25">
      <c r="E165" s="106"/>
      <c r="F165" s="106"/>
      <c r="G165" s="106"/>
      <c r="H165" s="106"/>
      <c r="I165" s="106"/>
      <c r="J165" s="106"/>
      <c r="K165" s="106"/>
      <c r="L165" s="106"/>
      <c r="M165" s="106"/>
      <c r="N165" s="106"/>
      <c r="O165" s="106"/>
      <c r="P165" s="106"/>
      <c r="Q165" s="106"/>
      <c r="R165" s="106"/>
      <c r="S165" s="106"/>
    </row>
    <row r="166" spans="5:19" x14ac:dyDescent="0.25">
      <c r="E166" s="106"/>
      <c r="F166" s="106"/>
      <c r="G166" s="106"/>
      <c r="H166" s="106"/>
      <c r="I166" s="106"/>
      <c r="J166" s="106"/>
      <c r="K166" s="106"/>
      <c r="L166" s="106"/>
      <c r="M166" s="106"/>
      <c r="N166" s="106"/>
      <c r="O166" s="106"/>
      <c r="P166" s="106"/>
      <c r="Q166" s="106"/>
      <c r="R166" s="106"/>
      <c r="S166" s="106"/>
    </row>
    <row r="167" spans="5:19" x14ac:dyDescent="0.25">
      <c r="E167" s="106"/>
      <c r="F167" s="106"/>
      <c r="G167" s="106"/>
      <c r="H167" s="106"/>
      <c r="I167" s="106"/>
      <c r="J167" s="106"/>
      <c r="K167" s="106"/>
      <c r="L167" s="106"/>
      <c r="M167" s="106"/>
      <c r="N167" s="106"/>
      <c r="O167" s="106"/>
      <c r="P167" s="106"/>
      <c r="Q167" s="106"/>
      <c r="R167" s="106"/>
      <c r="S167" s="106"/>
    </row>
    <row r="168" spans="5:19" x14ac:dyDescent="0.25">
      <c r="E168" s="106"/>
      <c r="F168" s="106"/>
      <c r="G168" s="106"/>
      <c r="H168" s="106"/>
      <c r="I168" s="106"/>
      <c r="J168" s="106"/>
      <c r="K168" s="106"/>
      <c r="L168" s="106"/>
      <c r="M168" s="106"/>
      <c r="N168" s="106"/>
      <c r="O168" s="106"/>
      <c r="P168" s="106"/>
      <c r="Q168" s="106"/>
      <c r="R168" s="106"/>
      <c r="S168" s="106"/>
    </row>
    <row r="169" spans="5:19" x14ac:dyDescent="0.25">
      <c r="E169" s="106"/>
      <c r="F169" s="106"/>
      <c r="G169" s="106"/>
      <c r="H169" s="106"/>
      <c r="I169" s="106"/>
      <c r="J169" s="106"/>
      <c r="K169" s="106"/>
      <c r="L169" s="106"/>
      <c r="M169" s="106"/>
      <c r="N169" s="106"/>
      <c r="O169" s="106"/>
      <c r="P169" s="106"/>
      <c r="Q169" s="106"/>
      <c r="R169" s="106"/>
      <c r="S169" s="106"/>
    </row>
    <row r="170" spans="5:19" x14ac:dyDescent="0.25">
      <c r="E170" s="106"/>
      <c r="F170" s="106"/>
      <c r="G170" s="106"/>
      <c r="H170" s="106"/>
      <c r="I170" s="106"/>
      <c r="J170" s="106"/>
      <c r="K170" s="106"/>
      <c r="L170" s="106"/>
      <c r="M170" s="106"/>
      <c r="N170" s="106"/>
      <c r="O170" s="106"/>
      <c r="P170" s="106"/>
      <c r="Q170" s="106"/>
      <c r="R170" s="106"/>
      <c r="S170" s="106"/>
    </row>
    <row r="171" spans="5:19" x14ac:dyDescent="0.25">
      <c r="E171" s="106"/>
      <c r="F171" s="106"/>
      <c r="G171" s="106"/>
      <c r="H171" s="106"/>
      <c r="I171" s="106"/>
      <c r="J171" s="106"/>
      <c r="K171" s="106"/>
      <c r="L171" s="106"/>
      <c r="M171" s="106"/>
      <c r="N171" s="106"/>
      <c r="O171" s="106"/>
      <c r="P171" s="106"/>
      <c r="Q171" s="106"/>
      <c r="R171" s="106"/>
      <c r="S171" s="106"/>
    </row>
    <row r="172" spans="5:19" x14ac:dyDescent="0.25">
      <c r="E172" s="106"/>
      <c r="F172" s="106"/>
      <c r="G172" s="106"/>
      <c r="H172" s="106"/>
      <c r="I172" s="106"/>
      <c r="J172" s="106"/>
      <c r="K172" s="106"/>
      <c r="L172" s="106"/>
      <c r="M172" s="106"/>
      <c r="N172" s="106"/>
      <c r="O172" s="106"/>
      <c r="P172" s="106"/>
      <c r="Q172" s="106"/>
      <c r="R172" s="106"/>
      <c r="S172" s="106"/>
    </row>
    <row r="173" spans="5:19" x14ac:dyDescent="0.25">
      <c r="E173" s="106"/>
      <c r="F173" s="106"/>
      <c r="G173" s="106"/>
      <c r="H173" s="106"/>
      <c r="I173" s="106"/>
      <c r="J173" s="106"/>
      <c r="K173" s="106"/>
      <c r="L173" s="106"/>
      <c r="M173" s="106"/>
      <c r="N173" s="106"/>
      <c r="O173" s="106"/>
      <c r="P173" s="106"/>
      <c r="Q173" s="106"/>
      <c r="R173" s="106"/>
      <c r="S173" s="106"/>
    </row>
    <row r="174" spans="5:19" x14ac:dyDescent="0.25">
      <c r="E174" s="106"/>
      <c r="F174" s="106"/>
      <c r="G174" s="106"/>
      <c r="H174" s="106"/>
      <c r="I174" s="106"/>
      <c r="J174" s="106"/>
      <c r="K174" s="106"/>
      <c r="L174" s="106"/>
      <c r="M174" s="106"/>
      <c r="N174" s="106"/>
      <c r="O174" s="106"/>
      <c r="P174" s="106"/>
      <c r="Q174" s="106"/>
      <c r="R174" s="106"/>
      <c r="S174" s="106"/>
    </row>
    <row r="175" spans="5:19" x14ac:dyDescent="0.25">
      <c r="E175" s="106"/>
      <c r="F175" s="106"/>
      <c r="G175" s="106"/>
      <c r="H175" s="106"/>
      <c r="I175" s="106"/>
      <c r="J175" s="106"/>
      <c r="K175" s="106"/>
      <c r="L175" s="106"/>
      <c r="M175" s="106"/>
      <c r="N175" s="106"/>
      <c r="O175" s="106"/>
      <c r="P175" s="106"/>
      <c r="Q175" s="106"/>
      <c r="R175" s="106"/>
      <c r="S175" s="106"/>
    </row>
    <row r="176" spans="5:19" x14ac:dyDescent="0.25">
      <c r="E176" s="106"/>
      <c r="F176" s="106"/>
      <c r="G176" s="106"/>
      <c r="H176" s="106"/>
      <c r="I176" s="106"/>
      <c r="J176" s="106"/>
      <c r="K176" s="106"/>
      <c r="L176" s="106"/>
      <c r="M176" s="106"/>
      <c r="N176" s="106"/>
      <c r="O176" s="106"/>
      <c r="P176" s="106"/>
      <c r="Q176" s="106"/>
      <c r="R176" s="106"/>
      <c r="S176" s="106"/>
    </row>
    <row r="177" spans="5:19" x14ac:dyDescent="0.25">
      <c r="E177" s="106"/>
      <c r="F177" s="106"/>
      <c r="G177" s="106"/>
      <c r="H177" s="106"/>
      <c r="I177" s="106"/>
      <c r="J177" s="106"/>
      <c r="K177" s="106"/>
      <c r="L177" s="106"/>
      <c r="M177" s="106"/>
      <c r="N177" s="106"/>
      <c r="O177" s="106"/>
      <c r="P177" s="106"/>
      <c r="Q177" s="106"/>
      <c r="R177" s="106"/>
      <c r="S177" s="106"/>
    </row>
    <row r="178" spans="5:19" x14ac:dyDescent="0.25">
      <c r="E178" s="106"/>
      <c r="F178" s="106"/>
      <c r="G178" s="106"/>
      <c r="H178" s="106"/>
      <c r="I178" s="106"/>
      <c r="J178" s="106"/>
      <c r="K178" s="106"/>
      <c r="L178" s="106"/>
      <c r="M178" s="106"/>
      <c r="N178" s="106"/>
      <c r="O178" s="106"/>
      <c r="P178" s="106"/>
      <c r="Q178" s="106"/>
      <c r="R178" s="106"/>
      <c r="S178" s="106"/>
    </row>
    <row r="179" spans="5:19" x14ac:dyDescent="0.25">
      <c r="E179" s="106"/>
      <c r="F179" s="106"/>
      <c r="G179" s="106"/>
      <c r="H179" s="106"/>
      <c r="I179" s="106"/>
      <c r="J179" s="106"/>
      <c r="K179" s="106"/>
      <c r="L179" s="106"/>
      <c r="M179" s="106"/>
      <c r="N179" s="106"/>
      <c r="O179" s="106"/>
      <c r="P179" s="106"/>
      <c r="Q179" s="106"/>
      <c r="R179" s="106"/>
      <c r="S179" s="106"/>
    </row>
    <row r="180" spans="5:19" x14ac:dyDescent="0.25">
      <c r="E180" s="106"/>
      <c r="F180" s="106"/>
      <c r="G180" s="106"/>
      <c r="H180" s="106"/>
      <c r="I180" s="106"/>
      <c r="J180" s="106"/>
      <c r="K180" s="106"/>
      <c r="L180" s="106"/>
      <c r="M180" s="106"/>
      <c r="N180" s="106"/>
      <c r="O180" s="106"/>
      <c r="P180" s="106"/>
      <c r="Q180" s="106"/>
      <c r="R180" s="106"/>
      <c r="S180" s="106"/>
    </row>
    <row r="181" spans="5:19" x14ac:dyDescent="0.25">
      <c r="E181" s="106"/>
      <c r="F181" s="106"/>
      <c r="G181" s="106"/>
      <c r="H181" s="106"/>
      <c r="I181" s="106"/>
      <c r="J181" s="106"/>
      <c r="K181" s="106"/>
      <c r="L181" s="106"/>
      <c r="M181" s="106"/>
      <c r="N181" s="106"/>
      <c r="O181" s="106"/>
      <c r="P181" s="106"/>
      <c r="Q181" s="106"/>
      <c r="R181" s="106"/>
      <c r="S181" s="106"/>
    </row>
    <row r="182" spans="5:19" x14ac:dyDescent="0.25">
      <c r="E182" s="106"/>
      <c r="F182" s="106"/>
      <c r="G182" s="106"/>
      <c r="H182" s="106"/>
      <c r="I182" s="106"/>
      <c r="J182" s="106"/>
      <c r="K182" s="106"/>
      <c r="L182" s="106"/>
      <c r="M182" s="106"/>
      <c r="N182" s="106"/>
      <c r="O182" s="106"/>
      <c r="P182" s="106"/>
      <c r="Q182" s="106"/>
      <c r="R182" s="106"/>
      <c r="S182" s="106"/>
    </row>
    <row r="183" spans="5:19" x14ac:dyDescent="0.25">
      <c r="E183" s="106"/>
      <c r="F183" s="106"/>
      <c r="G183" s="106"/>
      <c r="H183" s="106"/>
      <c r="I183" s="106"/>
      <c r="J183" s="106"/>
      <c r="K183" s="106"/>
      <c r="L183" s="106"/>
      <c r="M183" s="106"/>
      <c r="N183" s="106"/>
      <c r="O183" s="106"/>
      <c r="P183" s="106"/>
      <c r="Q183" s="106"/>
      <c r="R183" s="106"/>
      <c r="S183" s="106"/>
    </row>
    <row r="184" spans="5:19" x14ac:dyDescent="0.25">
      <c r="E184" s="106"/>
      <c r="F184" s="106"/>
      <c r="G184" s="106"/>
      <c r="H184" s="106"/>
      <c r="I184" s="106"/>
      <c r="J184" s="106"/>
      <c r="K184" s="106"/>
      <c r="L184" s="106"/>
      <c r="M184" s="106"/>
      <c r="N184" s="106"/>
      <c r="O184" s="106"/>
      <c r="P184" s="106"/>
      <c r="Q184" s="106"/>
      <c r="R184" s="106"/>
      <c r="S184" s="106"/>
    </row>
    <row r="185" spans="5:19" x14ac:dyDescent="0.25">
      <c r="E185" s="106"/>
      <c r="F185" s="106"/>
      <c r="G185" s="106"/>
      <c r="H185" s="106"/>
      <c r="I185" s="106"/>
      <c r="J185" s="106"/>
      <c r="K185" s="106"/>
      <c r="L185" s="106"/>
      <c r="M185" s="106"/>
      <c r="N185" s="106"/>
      <c r="O185" s="106"/>
      <c r="P185" s="106"/>
      <c r="Q185" s="106"/>
      <c r="R185" s="106"/>
      <c r="S185" s="106"/>
    </row>
    <row r="186" spans="5:19" x14ac:dyDescent="0.25">
      <c r="E186" s="106"/>
      <c r="F186" s="106"/>
      <c r="G186" s="106"/>
      <c r="H186" s="106"/>
      <c r="I186" s="106"/>
      <c r="J186" s="106"/>
      <c r="K186" s="106"/>
      <c r="L186" s="106"/>
      <c r="M186" s="106"/>
      <c r="N186" s="106"/>
      <c r="O186" s="106"/>
      <c r="P186" s="106"/>
      <c r="Q186" s="106"/>
      <c r="R186" s="106"/>
      <c r="S186" s="106"/>
    </row>
    <row r="187" spans="5:19" x14ac:dyDescent="0.25">
      <c r="E187" s="106"/>
      <c r="F187" s="106"/>
      <c r="G187" s="106"/>
      <c r="H187" s="106"/>
      <c r="I187" s="106"/>
      <c r="J187" s="106"/>
      <c r="K187" s="106"/>
      <c r="L187" s="106"/>
      <c r="M187" s="106"/>
      <c r="N187" s="106"/>
      <c r="O187" s="106"/>
      <c r="P187" s="106"/>
      <c r="Q187" s="106"/>
      <c r="R187" s="106"/>
      <c r="S187" s="106"/>
    </row>
    <row r="188" spans="5:19" x14ac:dyDescent="0.25">
      <c r="E188" s="106"/>
      <c r="F188" s="106"/>
      <c r="G188" s="106"/>
      <c r="H188" s="106"/>
      <c r="I188" s="106"/>
      <c r="J188" s="106"/>
      <c r="K188" s="106"/>
      <c r="L188" s="106"/>
      <c r="M188" s="106"/>
      <c r="N188" s="106"/>
      <c r="O188" s="106"/>
      <c r="P188" s="106"/>
      <c r="Q188" s="106"/>
      <c r="R188" s="106"/>
      <c r="S188" s="106"/>
    </row>
    <row r="189" spans="5:19" x14ac:dyDescent="0.25">
      <c r="E189" s="106"/>
      <c r="F189" s="106"/>
      <c r="G189" s="106"/>
      <c r="H189" s="106"/>
      <c r="I189" s="106"/>
      <c r="J189" s="106"/>
      <c r="K189" s="106"/>
      <c r="L189" s="106"/>
      <c r="M189" s="106"/>
      <c r="N189" s="106"/>
      <c r="O189" s="106"/>
      <c r="P189" s="106"/>
      <c r="Q189" s="106"/>
      <c r="R189" s="106"/>
      <c r="S189" s="106"/>
    </row>
    <row r="190" spans="5:19" x14ac:dyDescent="0.25">
      <c r="E190" s="106"/>
      <c r="F190" s="106"/>
      <c r="G190" s="106"/>
      <c r="H190" s="106"/>
      <c r="I190" s="106"/>
      <c r="J190" s="106"/>
      <c r="K190" s="106"/>
      <c r="L190" s="106"/>
      <c r="M190" s="106"/>
      <c r="N190" s="106"/>
      <c r="O190" s="106"/>
      <c r="P190" s="106"/>
      <c r="Q190" s="106"/>
      <c r="R190" s="106"/>
      <c r="S190" s="106"/>
    </row>
    <row r="191" spans="5:19" x14ac:dyDescent="0.25">
      <c r="E191" s="106"/>
      <c r="F191" s="106"/>
      <c r="G191" s="106"/>
      <c r="H191" s="106"/>
      <c r="I191" s="106"/>
      <c r="J191" s="106"/>
      <c r="K191" s="106"/>
      <c r="L191" s="106"/>
      <c r="M191" s="106"/>
      <c r="N191" s="106"/>
      <c r="O191" s="106"/>
      <c r="P191" s="106"/>
      <c r="Q191" s="106"/>
      <c r="R191" s="106"/>
      <c r="S191" s="106"/>
    </row>
    <row r="192" spans="5:19" x14ac:dyDescent="0.25">
      <c r="E192" s="106"/>
      <c r="F192" s="106"/>
      <c r="G192" s="106"/>
      <c r="H192" s="106"/>
      <c r="I192" s="106"/>
      <c r="J192" s="106"/>
      <c r="K192" s="106"/>
      <c r="L192" s="106"/>
      <c r="M192" s="106"/>
      <c r="N192" s="106"/>
      <c r="O192" s="106"/>
      <c r="P192" s="106"/>
      <c r="Q192" s="106"/>
      <c r="R192" s="106"/>
      <c r="S192" s="106"/>
    </row>
    <row r="193" spans="5:19" x14ac:dyDescent="0.25">
      <c r="E193" s="106"/>
      <c r="F193" s="106"/>
      <c r="G193" s="106"/>
      <c r="H193" s="106"/>
      <c r="I193" s="106"/>
      <c r="J193" s="106"/>
      <c r="K193" s="106"/>
      <c r="L193" s="106"/>
      <c r="M193" s="106"/>
      <c r="N193" s="106"/>
      <c r="O193" s="106"/>
      <c r="P193" s="106"/>
      <c r="Q193" s="106"/>
      <c r="R193" s="106"/>
      <c r="S193" s="106"/>
    </row>
    <row r="194" spans="5:19" x14ac:dyDescent="0.25">
      <c r="E194" s="106"/>
      <c r="F194" s="106"/>
      <c r="G194" s="106"/>
      <c r="H194" s="106"/>
      <c r="I194" s="106"/>
      <c r="J194" s="106"/>
      <c r="K194" s="106"/>
      <c r="L194" s="106"/>
      <c r="M194" s="106"/>
      <c r="N194" s="106"/>
      <c r="O194" s="106"/>
      <c r="P194" s="106"/>
      <c r="Q194" s="106"/>
      <c r="R194" s="106"/>
      <c r="S194" s="106"/>
    </row>
    <row r="195" spans="5:19" x14ac:dyDescent="0.25">
      <c r="E195" s="106"/>
      <c r="F195" s="106"/>
      <c r="G195" s="106"/>
      <c r="H195" s="106"/>
      <c r="I195" s="106"/>
      <c r="J195" s="106"/>
      <c r="K195" s="106"/>
      <c r="L195" s="106"/>
      <c r="M195" s="106"/>
      <c r="N195" s="106"/>
      <c r="O195" s="106"/>
      <c r="P195" s="106"/>
      <c r="Q195" s="106"/>
      <c r="R195" s="106"/>
      <c r="S195" s="106"/>
    </row>
    <row r="196" spans="5:19" x14ac:dyDescent="0.25">
      <c r="E196" s="106"/>
      <c r="F196" s="106"/>
      <c r="G196" s="106"/>
      <c r="H196" s="106"/>
      <c r="I196" s="106"/>
      <c r="J196" s="106"/>
      <c r="K196" s="106"/>
      <c r="L196" s="106"/>
      <c r="M196" s="106"/>
      <c r="N196" s="106"/>
      <c r="O196" s="106"/>
      <c r="P196" s="106"/>
      <c r="Q196" s="106"/>
      <c r="R196" s="106"/>
      <c r="S196" s="106"/>
    </row>
    <row r="197" spans="5:19" x14ac:dyDescent="0.25">
      <c r="E197" s="88"/>
      <c r="F197" s="88"/>
      <c r="G197" s="80"/>
      <c r="H197" s="88"/>
      <c r="I197" s="88"/>
      <c r="L197" s="88"/>
      <c r="M197" s="88"/>
      <c r="N197" s="88"/>
      <c r="O197" s="88"/>
      <c r="P197" s="88"/>
      <c r="Q197" s="88"/>
      <c r="R197" s="88"/>
      <c r="S197" s="88"/>
    </row>
    <row r="198" spans="5:19" x14ac:dyDescent="0.25">
      <c r="E198" s="88"/>
      <c r="F198" s="88"/>
      <c r="G198" s="80"/>
      <c r="H198" s="88"/>
      <c r="I198" s="88"/>
      <c r="L198" s="88"/>
      <c r="M198" s="88"/>
      <c r="N198" s="88"/>
      <c r="O198" s="88"/>
      <c r="P198" s="88"/>
      <c r="Q198" s="88"/>
      <c r="R198" s="88"/>
      <c r="S198" s="88"/>
    </row>
    <row r="199" spans="5:19" x14ac:dyDescent="0.25">
      <c r="E199" s="88"/>
      <c r="F199" s="88"/>
      <c r="G199" s="80"/>
      <c r="H199" s="88"/>
      <c r="I199" s="88"/>
      <c r="L199" s="88"/>
      <c r="M199" s="88"/>
      <c r="N199" s="88"/>
      <c r="O199" s="88"/>
      <c r="P199" s="88"/>
      <c r="Q199" s="88"/>
      <c r="R199" s="88"/>
      <c r="S199" s="88"/>
    </row>
    <row r="200" spans="5:19" x14ac:dyDescent="0.25">
      <c r="E200" s="88"/>
      <c r="F200" s="88"/>
      <c r="G200" s="80"/>
      <c r="H200" s="88"/>
      <c r="I200" s="88"/>
      <c r="L200" s="88"/>
      <c r="M200" s="88"/>
      <c r="N200" s="88"/>
      <c r="O200" s="88"/>
      <c r="P200" s="88"/>
      <c r="Q200" s="88"/>
      <c r="R200" s="88"/>
      <c r="S200" s="88"/>
    </row>
    <row r="201" spans="5:19" x14ac:dyDescent="0.25">
      <c r="E201" s="88"/>
      <c r="F201" s="88"/>
      <c r="G201" s="80"/>
      <c r="H201" s="88"/>
      <c r="I201" s="88"/>
      <c r="L201" s="88"/>
      <c r="M201" s="88"/>
      <c r="N201" s="88"/>
      <c r="O201" s="88"/>
      <c r="P201" s="88"/>
      <c r="Q201" s="88"/>
      <c r="R201" s="88"/>
      <c r="S201" s="88"/>
    </row>
    <row r="202" spans="5:19" x14ac:dyDescent="0.25">
      <c r="E202" s="88"/>
      <c r="F202" s="88"/>
      <c r="G202" s="80"/>
      <c r="H202" s="88"/>
      <c r="I202" s="88"/>
      <c r="L202" s="88"/>
      <c r="M202" s="88"/>
      <c r="N202" s="88"/>
      <c r="O202" s="88"/>
      <c r="P202" s="88"/>
      <c r="Q202" s="88"/>
      <c r="R202" s="88"/>
      <c r="S202" s="88"/>
    </row>
    <row r="203" spans="5:19" x14ac:dyDescent="0.25">
      <c r="E203" s="88"/>
      <c r="F203" s="88"/>
      <c r="G203" s="80"/>
      <c r="H203" s="88"/>
      <c r="I203" s="88"/>
      <c r="L203" s="88"/>
      <c r="M203" s="88"/>
      <c r="N203" s="88"/>
      <c r="O203" s="88"/>
      <c r="P203" s="88"/>
      <c r="Q203" s="88"/>
      <c r="R203" s="88"/>
      <c r="S203" s="88"/>
    </row>
    <row r="204" spans="5:19" x14ac:dyDescent="0.25">
      <c r="E204" s="88"/>
      <c r="F204" s="88"/>
      <c r="G204" s="80"/>
      <c r="H204" s="88"/>
      <c r="I204" s="88"/>
      <c r="L204" s="88"/>
      <c r="M204" s="88"/>
      <c r="N204" s="88"/>
      <c r="O204" s="88"/>
      <c r="P204" s="88"/>
      <c r="Q204" s="88"/>
      <c r="R204" s="88"/>
      <c r="S204" s="88"/>
    </row>
    <row r="205" spans="5:19" x14ac:dyDescent="0.25">
      <c r="E205" s="88"/>
      <c r="F205" s="88"/>
      <c r="G205" s="80"/>
      <c r="H205" s="88"/>
      <c r="I205" s="88"/>
      <c r="L205" s="88"/>
      <c r="M205" s="88"/>
      <c r="N205" s="88"/>
      <c r="O205" s="88"/>
      <c r="P205" s="88"/>
      <c r="Q205" s="88"/>
      <c r="R205" s="88"/>
      <c r="S205" s="88"/>
    </row>
    <row r="206" spans="5:19" x14ac:dyDescent="0.25">
      <c r="E206" s="88"/>
      <c r="F206" s="88"/>
      <c r="G206" s="80"/>
      <c r="H206" s="88"/>
      <c r="I206" s="88"/>
      <c r="L206" s="88"/>
      <c r="M206" s="88"/>
      <c r="N206" s="88"/>
      <c r="O206" s="88"/>
      <c r="P206" s="88"/>
      <c r="Q206" s="88"/>
      <c r="R206" s="88"/>
      <c r="S206" s="88"/>
    </row>
    <row r="207" spans="5:19" x14ac:dyDescent="0.25">
      <c r="E207" s="88"/>
      <c r="F207" s="88"/>
      <c r="G207" s="80"/>
      <c r="H207" s="88"/>
      <c r="I207" s="88"/>
      <c r="L207" s="88"/>
      <c r="M207" s="88"/>
      <c r="N207" s="88"/>
      <c r="O207" s="88"/>
      <c r="P207" s="88"/>
      <c r="Q207" s="88"/>
      <c r="R207" s="88"/>
      <c r="S207" s="88"/>
    </row>
    <row r="208" spans="5:19" x14ac:dyDescent="0.25">
      <c r="E208" s="88"/>
      <c r="F208" s="88"/>
      <c r="G208" s="80"/>
      <c r="H208" s="88"/>
      <c r="I208" s="88"/>
      <c r="L208" s="88"/>
      <c r="M208" s="88"/>
      <c r="N208" s="88"/>
      <c r="O208" s="88"/>
      <c r="P208" s="88"/>
      <c r="Q208" s="88"/>
      <c r="R208" s="88"/>
      <c r="S208" s="88"/>
    </row>
    <row r="209" spans="5:19" x14ac:dyDescent="0.25">
      <c r="E209" s="88"/>
      <c r="F209" s="88"/>
      <c r="G209" s="80"/>
      <c r="H209" s="88"/>
      <c r="I209" s="88"/>
      <c r="L209" s="88"/>
      <c r="M209" s="88"/>
      <c r="N209" s="88"/>
      <c r="O209" s="88"/>
      <c r="P209" s="88"/>
      <c r="Q209" s="88"/>
      <c r="R209" s="88"/>
      <c r="S209" s="88"/>
    </row>
    <row r="210" spans="5:19" x14ac:dyDescent="0.25">
      <c r="E210" s="88"/>
      <c r="F210" s="88"/>
      <c r="G210" s="80"/>
      <c r="H210" s="88"/>
      <c r="I210" s="88"/>
      <c r="L210" s="88"/>
      <c r="M210" s="88"/>
      <c r="N210" s="88"/>
      <c r="O210" s="88"/>
      <c r="P210" s="88"/>
      <c r="Q210" s="88"/>
      <c r="R210" s="88"/>
      <c r="S210" s="88"/>
    </row>
    <row r="211" spans="5:19" x14ac:dyDescent="0.25">
      <c r="E211" s="88"/>
      <c r="F211" s="88"/>
      <c r="G211" s="80"/>
      <c r="H211" s="88"/>
      <c r="I211" s="88"/>
      <c r="L211" s="88"/>
      <c r="M211" s="88"/>
      <c r="N211" s="88"/>
      <c r="O211" s="88"/>
      <c r="P211" s="88"/>
      <c r="Q211" s="88"/>
      <c r="R211" s="88"/>
      <c r="S211" s="88"/>
    </row>
    <row r="212" spans="5:19" x14ac:dyDescent="0.25">
      <c r="E212" s="88"/>
      <c r="F212" s="88"/>
      <c r="G212" s="80"/>
      <c r="H212" s="88"/>
      <c r="I212" s="88"/>
      <c r="L212" s="88"/>
      <c r="M212" s="88"/>
      <c r="N212" s="88"/>
      <c r="O212" s="88"/>
      <c r="P212" s="88"/>
      <c r="Q212" s="88"/>
      <c r="R212" s="88"/>
      <c r="S212" s="88"/>
    </row>
    <row r="213" spans="5:19" x14ac:dyDescent="0.25">
      <c r="E213" s="88"/>
      <c r="F213" s="88"/>
      <c r="G213" s="80"/>
      <c r="H213" s="88"/>
      <c r="I213" s="88"/>
      <c r="L213" s="88"/>
      <c r="M213" s="88"/>
      <c r="N213" s="88"/>
      <c r="O213" s="88"/>
      <c r="P213" s="88"/>
      <c r="Q213" s="88"/>
      <c r="R213" s="88"/>
      <c r="S213" s="88"/>
    </row>
    <row r="214" spans="5:19" x14ac:dyDescent="0.25">
      <c r="E214" s="88"/>
      <c r="F214" s="88"/>
      <c r="G214" s="80"/>
      <c r="H214" s="88"/>
      <c r="I214" s="88"/>
      <c r="L214" s="88"/>
      <c r="M214" s="88"/>
      <c r="N214" s="88"/>
      <c r="O214" s="88"/>
      <c r="P214" s="88"/>
      <c r="Q214" s="88"/>
      <c r="R214" s="88"/>
      <c r="S214" s="88"/>
    </row>
    <row r="215" spans="5:19" x14ac:dyDescent="0.25">
      <c r="E215" s="88"/>
      <c r="F215" s="88"/>
      <c r="G215" s="80"/>
      <c r="H215" s="88"/>
      <c r="I215" s="88"/>
      <c r="L215" s="88"/>
      <c r="M215" s="88"/>
      <c r="N215" s="88"/>
      <c r="O215" s="88"/>
      <c r="P215" s="88"/>
      <c r="Q215" s="88"/>
      <c r="R215" s="88"/>
      <c r="S215" s="88"/>
    </row>
  </sheetData>
  <mergeCells count="27">
    <mergeCell ref="BH21:BH22"/>
    <mergeCell ref="BH23:BH24"/>
    <mergeCell ref="B19:B20"/>
    <mergeCell ref="BH9:BH10"/>
    <mergeCell ref="H2:K2"/>
    <mergeCell ref="O2:S2"/>
    <mergeCell ref="BH3:BH4"/>
    <mergeCell ref="BH5:BH6"/>
    <mergeCell ref="BH7:BH8"/>
    <mergeCell ref="BH11:BH12"/>
    <mergeCell ref="BH13:BH14"/>
    <mergeCell ref="BH15:BH16"/>
    <mergeCell ref="BH17:BH18"/>
    <mergeCell ref="BH19:BH20"/>
    <mergeCell ref="BH25:BH26"/>
    <mergeCell ref="BH27:BH28"/>
    <mergeCell ref="BH33:BH34"/>
    <mergeCell ref="BH29:BH30"/>
    <mergeCell ref="BH31:BH32"/>
    <mergeCell ref="M141:S142"/>
    <mergeCell ref="M144:S145"/>
    <mergeCell ref="M152:S153"/>
    <mergeCell ref="K108:S109"/>
    <mergeCell ref="K119:S120"/>
    <mergeCell ref="K121:S122"/>
    <mergeCell ref="M126:S127"/>
    <mergeCell ref="M137:S138"/>
  </mergeCells>
  <conditionalFormatting sqref="B21:B22">
    <cfRule type="containsText" dxfId="128" priority="56" operator="containsText" text="verdadeiro">
      <formula>NOT(ISERROR(SEARCH("verdadeiro",B21)))</formula>
    </cfRule>
  </conditionalFormatting>
  <conditionalFormatting sqref="B3:B18">
    <cfRule type="expression" dxfId="127" priority="40">
      <formula>ROW()=($B$19+2)</formula>
    </cfRule>
  </conditionalFormatting>
  <conditionalFormatting sqref="Y3:AY18">
    <cfRule type="expression" dxfId="126" priority="38">
      <formula>ROW()=($AZ$11+2)</formula>
    </cfRule>
  </conditionalFormatting>
  <conditionalFormatting sqref="BI3:BM34">
    <cfRule type="expression" dxfId="125" priority="15">
      <formula>OR(ROW()=$BF$10+2,ROW()=$BF$10+3)</formula>
    </cfRule>
  </conditionalFormatting>
  <conditionalFormatting sqref="BU3:CM18">
    <cfRule type="expression" dxfId="124" priority="14">
      <formula>ROW()=($BS$17+2)</formula>
    </cfRule>
  </conditionalFormatting>
  <pageMargins left="0.7" right="0.7" top="0.75" bottom="0.75" header="0.3" footer="0.3"/>
  <pageSetup paperSize="9" orientation="portrait" r:id="rId1"/>
  <ignoredErrors>
    <ignoredError sqref="AG3:AG18 F4:F5" numberStoredAsText="1"/>
    <ignoredError sqref="BU4:BU18 BU3 BX3:CM3 BX4:CM18 BV4:BV18 BV3" unlockedFormula="1"/>
  </ignoredErrors>
  <drawing r:id="rId2"/>
  <legacyDrawing r:id="rId3"/>
  <controls>
    <mc:AlternateContent xmlns:mc="http://schemas.openxmlformats.org/markup-compatibility/2006">
      <mc:Choice Requires="x14">
        <control shapeId="28778" r:id="rId4" name="SpinButton1">
          <controlPr defaultSize="0" autoLine="0" autoPict="0" r:id="rId5">
            <anchor moveWithCells="1" sizeWithCells="1">
              <from>
                <xdr:col>92</xdr:col>
                <xdr:colOff>247650</xdr:colOff>
                <xdr:row>11</xdr:row>
                <xdr:rowOff>180975</xdr:rowOff>
              </from>
              <to>
                <xdr:col>93</xdr:col>
                <xdr:colOff>76200</xdr:colOff>
                <xdr:row>13</xdr:row>
                <xdr:rowOff>57150</xdr:rowOff>
              </to>
            </anchor>
          </controlPr>
        </control>
      </mc:Choice>
      <mc:Fallback>
        <control shapeId="28778" r:id="rId4" name="SpinButton1"/>
      </mc:Fallback>
    </mc:AlternateContent>
    <mc:AlternateContent xmlns:mc="http://schemas.openxmlformats.org/markup-compatibility/2006">
      <mc:Choice Requires="x14">
        <control shapeId="28777" r:id="rId6" name="TextBox1">
          <controlPr defaultSize="0" autoLine="0" autoPict="0" linkedCell="CO13" r:id="rId7">
            <anchor moveWithCells="1" sizeWithCells="1">
              <from>
                <xdr:col>91</xdr:col>
                <xdr:colOff>66675</xdr:colOff>
                <xdr:row>12</xdr:row>
                <xdr:rowOff>0</xdr:rowOff>
              </from>
              <to>
                <xdr:col>92</xdr:col>
                <xdr:colOff>238125</xdr:colOff>
                <xdr:row>13</xdr:row>
                <xdr:rowOff>47625</xdr:rowOff>
              </to>
            </anchor>
          </controlPr>
        </control>
      </mc:Choice>
      <mc:Fallback>
        <control shapeId="28777" r:id="rId6" name="TextBox1"/>
      </mc:Fallback>
    </mc:AlternateContent>
    <mc:AlternateContent xmlns:mc="http://schemas.openxmlformats.org/markup-compatibility/2006">
      <mc:Choice Requires="x14">
        <control shapeId="28765" r:id="rId8" name="ComboBox1">
          <controlPr defaultSize="0" autoLine="0" linkedCell="BF8" listFillRange="'Listas de Dados'!$BZ$3:$BZ$5" r:id="rId9">
            <anchor moveWithCells="1" sizeWithCells="1">
              <from>
                <xdr:col>57</xdr:col>
                <xdr:colOff>209550</xdr:colOff>
                <xdr:row>13</xdr:row>
                <xdr:rowOff>9525</xdr:rowOff>
              </from>
              <to>
                <xdr:col>57</xdr:col>
                <xdr:colOff>952500</xdr:colOff>
                <xdr:row>14</xdr:row>
                <xdr:rowOff>28575</xdr:rowOff>
              </to>
            </anchor>
          </controlPr>
        </control>
      </mc:Choice>
      <mc:Fallback>
        <control shapeId="28765" r:id="rId8" name="ComboBox1"/>
      </mc:Fallback>
    </mc:AlternateContent>
    <mc:AlternateContent xmlns:mc="http://schemas.openxmlformats.org/markup-compatibility/2006">
      <mc:Choice Requires="x14">
        <control shapeId="28749" r:id="rId10" name="CommandButton5">
          <controlPr defaultSize="0" autoLine="0" r:id="rId11">
            <anchor moveWithCells="1">
              <from>
                <xdr:col>9</xdr:col>
                <xdr:colOff>771525</xdr:colOff>
                <xdr:row>21</xdr:row>
                <xdr:rowOff>9525</xdr:rowOff>
              </from>
              <to>
                <xdr:col>10</xdr:col>
                <xdr:colOff>819150</xdr:colOff>
                <xdr:row>22</xdr:row>
                <xdr:rowOff>104775</xdr:rowOff>
              </to>
            </anchor>
          </controlPr>
        </control>
      </mc:Choice>
      <mc:Fallback>
        <control shapeId="28749" r:id="rId10" name="CommandButton5"/>
      </mc:Fallback>
    </mc:AlternateContent>
    <mc:AlternateContent xmlns:mc="http://schemas.openxmlformats.org/markup-compatibility/2006">
      <mc:Choice Requires="x14">
        <control shapeId="28735" r:id="rId12" name="CommandButton4">
          <controlPr defaultSize="0" autoLine="0" r:id="rId13">
            <anchor moveWithCells="1">
              <from>
                <xdr:col>4</xdr:col>
                <xdr:colOff>104775</xdr:colOff>
                <xdr:row>23</xdr:row>
                <xdr:rowOff>0</xdr:rowOff>
              </from>
              <to>
                <xdr:col>9</xdr:col>
                <xdr:colOff>561975</xdr:colOff>
                <xdr:row>24</xdr:row>
                <xdr:rowOff>95250</xdr:rowOff>
              </to>
            </anchor>
          </controlPr>
        </control>
      </mc:Choice>
      <mc:Fallback>
        <control shapeId="28735" r:id="rId12" name="CommandButton4"/>
      </mc:Fallback>
    </mc:AlternateContent>
    <mc:AlternateContent xmlns:mc="http://schemas.openxmlformats.org/markup-compatibility/2006">
      <mc:Choice Requires="x14">
        <control shapeId="28728" r:id="rId14" name="CommandButton3">
          <controlPr defaultSize="0" autoLine="0" r:id="rId15">
            <anchor moveWithCells="1">
              <from>
                <xdr:col>4</xdr:col>
                <xdr:colOff>114300</xdr:colOff>
                <xdr:row>21</xdr:row>
                <xdr:rowOff>9525</xdr:rowOff>
              </from>
              <to>
                <xdr:col>9</xdr:col>
                <xdr:colOff>123825</xdr:colOff>
                <xdr:row>22</xdr:row>
                <xdr:rowOff>104775</xdr:rowOff>
              </to>
            </anchor>
          </controlPr>
        </control>
      </mc:Choice>
      <mc:Fallback>
        <control shapeId="28728" r:id="rId14" name="CommandButton3"/>
      </mc:Fallback>
    </mc:AlternateContent>
    <mc:AlternateContent xmlns:mc="http://schemas.openxmlformats.org/markup-compatibility/2006">
      <mc:Choice Requires="x14">
        <control shapeId="28710" r:id="rId16" name="ToggleButton1">
          <controlPr defaultSize="0" autoFill="0" autoLine="0" linkedCell="B21" r:id="rId17">
            <anchor moveWithCells="1">
              <from>
                <xdr:col>1</xdr:col>
                <xdr:colOff>19050</xdr:colOff>
                <xdr:row>20</xdr:row>
                <xdr:rowOff>19050</xdr:rowOff>
              </from>
              <to>
                <xdr:col>1</xdr:col>
                <xdr:colOff>457200</xdr:colOff>
                <xdr:row>21</xdr:row>
                <xdr:rowOff>171450</xdr:rowOff>
              </to>
            </anchor>
          </controlPr>
        </control>
      </mc:Choice>
      <mc:Fallback>
        <control shapeId="28710" r:id="rId16" name="ToggleButton1"/>
      </mc:Fallback>
    </mc:AlternateContent>
    <mc:AlternateContent xmlns:mc="http://schemas.openxmlformats.org/markup-compatibility/2006">
      <mc:Choice Requires="x14">
        <control shapeId="28708" r:id="rId18" name="CommandButton2">
          <controlPr defaultSize="0" autoLine="0" r:id="rId19">
            <anchor moveWithCells="1">
              <from>
                <xdr:col>14</xdr:col>
                <xdr:colOff>9525</xdr:colOff>
                <xdr:row>1</xdr:row>
                <xdr:rowOff>9525</xdr:rowOff>
              </from>
              <to>
                <xdr:col>19</xdr:col>
                <xdr:colOff>0</xdr:colOff>
                <xdr:row>2</xdr:row>
                <xdr:rowOff>0</xdr:rowOff>
              </to>
            </anchor>
          </controlPr>
        </control>
      </mc:Choice>
      <mc:Fallback>
        <control shapeId="28708" r:id="rId18" name="CommandButton2"/>
      </mc:Fallback>
    </mc:AlternateContent>
    <mc:AlternateContent xmlns:mc="http://schemas.openxmlformats.org/markup-compatibility/2006">
      <mc:Choice Requires="x14">
        <control shapeId="28707" r:id="rId20" name="CommandButton1">
          <controlPr defaultSize="0" autoLine="0" r:id="rId21">
            <anchor moveWithCells="1">
              <from>
                <xdr:col>7</xdr:col>
                <xdr:colOff>0</xdr:colOff>
                <xdr:row>1</xdr:row>
                <xdr:rowOff>9525</xdr:rowOff>
              </from>
              <to>
                <xdr:col>10</xdr:col>
                <xdr:colOff>819150</xdr:colOff>
                <xdr:row>2</xdr:row>
                <xdr:rowOff>0</xdr:rowOff>
              </to>
            </anchor>
          </controlPr>
        </control>
      </mc:Choice>
      <mc:Fallback>
        <control shapeId="28707" r:id="rId20" name="CommandButton1"/>
      </mc:Fallback>
    </mc:AlternateContent>
    <mc:AlternateContent xmlns:mc="http://schemas.openxmlformats.org/markup-compatibility/2006">
      <mc:Choice Requires="x14">
        <control shapeId="28675" r:id="rId22" name="Option Button 3">
          <controlPr defaultSize="0" autoFill="0" autoLine="0" autoPict="0">
            <anchor moveWithCells="1">
              <from>
                <xdr:col>5</xdr:col>
                <xdr:colOff>0</xdr:colOff>
                <xdr:row>3</xdr:row>
                <xdr:rowOff>19050</xdr:rowOff>
              </from>
              <to>
                <xdr:col>6</xdr:col>
                <xdr:colOff>0</xdr:colOff>
                <xdr:row>4</xdr:row>
                <xdr:rowOff>9525</xdr:rowOff>
              </to>
            </anchor>
          </controlPr>
        </control>
      </mc:Choice>
    </mc:AlternateContent>
    <mc:AlternateContent xmlns:mc="http://schemas.openxmlformats.org/markup-compatibility/2006">
      <mc:Choice Requires="x14">
        <control shapeId="28676" r:id="rId23" name="Option Button 4">
          <controlPr defaultSize="0" autoFill="0" autoLine="0" autoPict="0">
            <anchor moveWithCells="1">
              <from>
                <xdr:col>5</xdr:col>
                <xdr:colOff>0</xdr:colOff>
                <xdr:row>4</xdr:row>
                <xdr:rowOff>19050</xdr:rowOff>
              </from>
              <to>
                <xdr:col>6</xdr:col>
                <xdr:colOff>0</xdr:colOff>
                <xdr:row>5</xdr:row>
                <xdr:rowOff>9525</xdr:rowOff>
              </to>
            </anchor>
          </controlPr>
        </control>
      </mc:Choice>
    </mc:AlternateContent>
    <mc:AlternateContent xmlns:mc="http://schemas.openxmlformats.org/markup-compatibility/2006">
      <mc:Choice Requires="x14">
        <control shapeId="28677" r:id="rId24" name="Group Box 5">
          <controlPr defaultSize="0" autoFill="0" autoPict="0">
            <anchor moveWithCells="1">
              <from>
                <xdr:col>5</xdr:col>
                <xdr:colOff>0</xdr:colOff>
                <xdr:row>2</xdr:row>
                <xdr:rowOff>0</xdr:rowOff>
              </from>
              <to>
                <xdr:col>6</xdr:col>
                <xdr:colOff>0</xdr:colOff>
                <xdr:row>5</xdr:row>
                <xdr:rowOff>9525</xdr:rowOff>
              </to>
            </anchor>
          </controlPr>
        </control>
      </mc:Choice>
    </mc:AlternateContent>
    <mc:AlternateContent xmlns:mc="http://schemas.openxmlformats.org/markup-compatibility/2006">
      <mc:Choice Requires="x14">
        <control shapeId="28678" r:id="rId25" name="Option Button 6">
          <controlPr defaultSize="0" autoFill="0" autoLine="0" autoPict="0">
            <anchor moveWithCells="1">
              <from>
                <xdr:col>5</xdr:col>
                <xdr:colOff>9525</xdr:colOff>
                <xdr:row>7</xdr:row>
                <xdr:rowOff>19050</xdr:rowOff>
              </from>
              <to>
                <xdr:col>5</xdr:col>
                <xdr:colOff>533400</xdr:colOff>
                <xdr:row>7</xdr:row>
                <xdr:rowOff>180975</xdr:rowOff>
              </to>
            </anchor>
          </controlPr>
        </control>
      </mc:Choice>
    </mc:AlternateContent>
    <mc:AlternateContent xmlns:mc="http://schemas.openxmlformats.org/markup-compatibility/2006">
      <mc:Choice Requires="x14">
        <control shapeId="28679" r:id="rId26" name="Option Button 7">
          <controlPr defaultSize="0" autoFill="0" autoLine="0" autoPict="0">
            <anchor moveWithCells="1">
              <from>
                <xdr:col>5</xdr:col>
                <xdr:colOff>9525</xdr:colOff>
                <xdr:row>8</xdr:row>
                <xdr:rowOff>19050</xdr:rowOff>
              </from>
              <to>
                <xdr:col>5</xdr:col>
                <xdr:colOff>533400</xdr:colOff>
                <xdr:row>8</xdr:row>
                <xdr:rowOff>180975</xdr:rowOff>
              </to>
            </anchor>
          </controlPr>
        </control>
      </mc:Choice>
    </mc:AlternateContent>
    <mc:AlternateContent xmlns:mc="http://schemas.openxmlformats.org/markup-compatibility/2006">
      <mc:Choice Requires="x14">
        <control shapeId="28680" r:id="rId27" name="Option Button 8">
          <controlPr defaultSize="0" autoFill="0" autoLine="0" autoPict="0">
            <anchor moveWithCells="1">
              <from>
                <xdr:col>5</xdr:col>
                <xdr:colOff>9525</xdr:colOff>
                <xdr:row>9</xdr:row>
                <xdr:rowOff>19050</xdr:rowOff>
              </from>
              <to>
                <xdr:col>5</xdr:col>
                <xdr:colOff>533400</xdr:colOff>
                <xdr:row>10</xdr:row>
                <xdr:rowOff>19050</xdr:rowOff>
              </to>
            </anchor>
          </controlPr>
        </control>
      </mc:Choice>
    </mc:AlternateContent>
    <mc:AlternateContent xmlns:mc="http://schemas.openxmlformats.org/markup-compatibility/2006">
      <mc:Choice Requires="x14">
        <control shapeId="28682" r:id="rId28" name="Group Box 10">
          <controlPr defaultSize="0" autoFill="0" autoPict="0">
            <anchor moveWithCells="1">
              <from>
                <xdr:col>5</xdr:col>
                <xdr:colOff>0</xdr:colOff>
                <xdr:row>6</xdr:row>
                <xdr:rowOff>9525</xdr:rowOff>
              </from>
              <to>
                <xdr:col>6</xdr:col>
                <xdr:colOff>0</xdr:colOff>
                <xdr:row>11</xdr:row>
                <xdr:rowOff>0</xdr:rowOff>
              </to>
            </anchor>
          </controlPr>
        </control>
      </mc:Choice>
    </mc:AlternateContent>
    <mc:AlternateContent xmlns:mc="http://schemas.openxmlformats.org/markup-compatibility/2006">
      <mc:Choice Requires="x14">
        <control shapeId="28683" r:id="rId29" name="Button 11">
          <controlPr defaultSize="0" print="0" autoFill="0" autoPict="0" macro="[0]!COPIARA">
            <anchor moveWithCells="1" sizeWithCells="1">
              <from>
                <xdr:col>5</xdr:col>
                <xdr:colOff>0</xdr:colOff>
                <xdr:row>12</xdr:row>
                <xdr:rowOff>28575</xdr:rowOff>
              </from>
              <to>
                <xdr:col>6</xdr:col>
                <xdr:colOff>9525</xdr:colOff>
                <xdr:row>13</xdr:row>
                <xdr:rowOff>161925</xdr:rowOff>
              </to>
            </anchor>
          </controlPr>
        </control>
      </mc:Choice>
    </mc:AlternateContent>
    <mc:AlternateContent xmlns:mc="http://schemas.openxmlformats.org/markup-compatibility/2006">
      <mc:Choice Requires="x14">
        <control shapeId="28684" r:id="rId30" name="Button 12">
          <controlPr defaultSize="0" print="0" autoFill="0" autoPict="0" macro="[0]!copiarb">
            <anchor moveWithCells="1" sizeWithCells="1">
              <from>
                <xdr:col>13</xdr:col>
                <xdr:colOff>85725</xdr:colOff>
                <xdr:row>5</xdr:row>
                <xdr:rowOff>38100</xdr:rowOff>
              </from>
              <to>
                <xdr:col>13</xdr:col>
                <xdr:colOff>714375</xdr:colOff>
                <xdr:row>6</xdr:row>
                <xdr:rowOff>180975</xdr:rowOff>
              </to>
            </anchor>
          </controlPr>
        </control>
      </mc:Choice>
    </mc:AlternateContent>
    <mc:AlternateContent xmlns:mc="http://schemas.openxmlformats.org/markup-compatibility/2006">
      <mc:Choice Requires="x14">
        <control shapeId="28686" r:id="rId31" name="Button 14">
          <controlPr defaultSize="0" print="0" autoFill="0" autoPict="0" macro="[0]!copiarbb">
            <anchor moveWithCells="1" sizeWithCells="1">
              <from>
                <xdr:col>13</xdr:col>
                <xdr:colOff>85725</xdr:colOff>
                <xdr:row>13</xdr:row>
                <xdr:rowOff>0</xdr:rowOff>
              </from>
              <to>
                <xdr:col>13</xdr:col>
                <xdr:colOff>714375</xdr:colOff>
                <xdr:row>14</xdr:row>
                <xdr:rowOff>171450</xdr:rowOff>
              </to>
            </anchor>
          </controlPr>
        </control>
      </mc:Choice>
    </mc:AlternateContent>
    <mc:AlternateContent xmlns:mc="http://schemas.openxmlformats.org/markup-compatibility/2006">
      <mc:Choice Requires="x14">
        <control shapeId="28687" r:id="rId32" name="Button 15">
          <controlPr defaultSize="0" print="0" autoFill="0" autoPict="0" macro="[0]!DELETARinseridos">
            <anchor moveWithCells="1" sizeWithCells="1">
              <from>
                <xdr:col>1</xdr:col>
                <xdr:colOff>28575</xdr:colOff>
                <xdr:row>1</xdr:row>
                <xdr:rowOff>19050</xdr:rowOff>
              </from>
              <to>
                <xdr:col>1</xdr:col>
                <xdr:colOff>457200</xdr:colOff>
                <xdr:row>1</xdr:row>
                <xdr:rowOff>333375</xdr:rowOff>
              </to>
            </anchor>
          </controlPr>
        </control>
      </mc:Choice>
    </mc:AlternateContent>
    <mc:AlternateContent xmlns:mc="http://schemas.openxmlformats.org/markup-compatibility/2006">
      <mc:Choice Requires="x14">
        <control shapeId="28688" r:id="rId33" name="Option Button 16">
          <controlPr defaultSize="0" autoFill="0" autoLine="0" autoPict="0">
            <anchor moveWithCells="1">
              <from>
                <xdr:col>5</xdr:col>
                <xdr:colOff>9525</xdr:colOff>
                <xdr:row>9</xdr:row>
                <xdr:rowOff>190500</xdr:rowOff>
              </from>
              <to>
                <xdr:col>5</xdr:col>
                <xdr:colOff>533400</xdr:colOff>
                <xdr:row>11</xdr:row>
                <xdr:rowOff>0</xdr:rowOff>
              </to>
            </anchor>
          </controlPr>
        </control>
      </mc:Choice>
    </mc:AlternateContent>
    <mc:AlternateContent xmlns:mc="http://schemas.openxmlformats.org/markup-compatibility/2006">
      <mc:Choice Requires="x14">
        <control shapeId="28693" r:id="rId34" name="Group Box 21">
          <controlPr defaultSize="0" autoFill="0" autoPict="0">
            <anchor moveWithCells="1">
              <from>
                <xdr:col>70</xdr:col>
                <xdr:colOff>0</xdr:colOff>
                <xdr:row>2</xdr:row>
                <xdr:rowOff>9525</xdr:rowOff>
              </from>
              <to>
                <xdr:col>94</xdr:col>
                <xdr:colOff>752475</xdr:colOff>
                <xdr:row>8</xdr:row>
                <xdr:rowOff>0</xdr:rowOff>
              </to>
            </anchor>
          </controlPr>
        </control>
      </mc:Choice>
    </mc:AlternateContent>
    <mc:AlternateContent xmlns:mc="http://schemas.openxmlformats.org/markup-compatibility/2006">
      <mc:Choice Requires="x14">
        <control shapeId="28697" r:id="rId35" name="Button 25">
          <controlPr defaultSize="0" print="0" autoFill="0" autoPict="0" macro="[0]!Botão25_Clique">
            <anchor moveWithCells="1" sizeWithCells="1">
              <from>
                <xdr:col>70</xdr:col>
                <xdr:colOff>9525</xdr:colOff>
                <xdr:row>7</xdr:row>
                <xdr:rowOff>9525</xdr:rowOff>
              </from>
              <to>
                <xdr:col>71</xdr:col>
                <xdr:colOff>0</xdr:colOff>
                <xdr:row>7</xdr:row>
                <xdr:rowOff>180975</xdr:rowOff>
              </to>
            </anchor>
          </controlPr>
        </control>
      </mc:Choice>
    </mc:AlternateContent>
    <mc:AlternateContent xmlns:mc="http://schemas.openxmlformats.org/markup-compatibility/2006">
      <mc:Choice Requires="x14">
        <control shapeId="28698" r:id="rId36" name="Drop Down 26">
          <controlPr defaultSize="0" autoLine="0" autoPict="0">
            <anchor moveWithCells="1">
              <from>
                <xdr:col>70</xdr:col>
                <xdr:colOff>9525</xdr:colOff>
                <xdr:row>10</xdr:row>
                <xdr:rowOff>19050</xdr:rowOff>
              </from>
              <to>
                <xdr:col>94</xdr:col>
                <xdr:colOff>762000</xdr:colOff>
                <xdr:row>11</xdr:row>
                <xdr:rowOff>0</xdr:rowOff>
              </to>
            </anchor>
          </controlPr>
        </control>
      </mc:Choice>
    </mc:AlternateContent>
    <mc:AlternateContent xmlns:mc="http://schemas.openxmlformats.org/markup-compatibility/2006">
      <mc:Choice Requires="x14">
        <control shapeId="28701" r:id="rId37" name="Button 29">
          <controlPr defaultSize="0" print="0" autoFill="0" autoPict="0" macro="[0]!Botão29_Clique">
            <anchor moveWithCells="1" sizeWithCells="1">
              <from>
                <xdr:col>70</xdr:col>
                <xdr:colOff>0</xdr:colOff>
                <xdr:row>11</xdr:row>
                <xdr:rowOff>9525</xdr:rowOff>
              </from>
              <to>
                <xdr:col>71</xdr:col>
                <xdr:colOff>0</xdr:colOff>
                <xdr:row>11</xdr:row>
                <xdr:rowOff>180975</xdr:rowOff>
              </to>
            </anchor>
          </controlPr>
        </control>
      </mc:Choice>
    </mc:AlternateContent>
    <mc:AlternateContent xmlns:mc="http://schemas.openxmlformats.org/markup-compatibility/2006">
      <mc:Choice Requires="x14">
        <control shapeId="28702" r:id="rId38" name="Group Box 30">
          <controlPr defaultSize="0" autoFill="0" autoPict="0">
            <anchor moveWithCells="1">
              <from>
                <xdr:col>70</xdr:col>
                <xdr:colOff>0</xdr:colOff>
                <xdr:row>9</xdr:row>
                <xdr:rowOff>0</xdr:rowOff>
              </from>
              <to>
                <xdr:col>94</xdr:col>
                <xdr:colOff>771525</xdr:colOff>
                <xdr:row>11</xdr:row>
                <xdr:rowOff>180975</xdr:rowOff>
              </to>
            </anchor>
          </controlPr>
        </control>
      </mc:Choice>
    </mc:AlternateContent>
    <mc:AlternateContent xmlns:mc="http://schemas.openxmlformats.org/markup-compatibility/2006">
      <mc:Choice Requires="x14">
        <control shapeId="28704" r:id="rId39" name="Button 32">
          <controlPr defaultSize="0" print="0" autoFill="0" autoPict="0" macro="[0]!Botão32_Clique">
            <anchor moveWithCells="1" sizeWithCells="1">
              <from>
                <xdr:col>1</xdr:col>
                <xdr:colOff>28575</xdr:colOff>
                <xdr:row>18</xdr:row>
                <xdr:rowOff>38100</xdr:rowOff>
              </from>
              <to>
                <xdr:col>1</xdr:col>
                <xdr:colOff>447675</xdr:colOff>
                <xdr:row>19</xdr:row>
                <xdr:rowOff>161925</xdr:rowOff>
              </to>
            </anchor>
          </controlPr>
        </control>
      </mc:Choice>
    </mc:AlternateContent>
    <mc:AlternateContent xmlns:mc="http://schemas.openxmlformats.org/markup-compatibility/2006">
      <mc:Choice Requires="x14">
        <control shapeId="28734" r:id="rId40" name="Group Box 62">
          <controlPr defaultSize="0" autoFill="0" autoPict="0">
            <anchor moveWithCells="1">
              <from>
                <xdr:col>4</xdr:col>
                <xdr:colOff>0</xdr:colOff>
                <xdr:row>20</xdr:row>
                <xdr:rowOff>0</xdr:rowOff>
              </from>
              <to>
                <xdr:col>19</xdr:col>
                <xdr:colOff>104775</xdr:colOff>
                <xdr:row>24</xdr:row>
                <xdr:rowOff>180975</xdr:rowOff>
              </to>
            </anchor>
          </controlPr>
        </control>
      </mc:Choice>
    </mc:AlternateContent>
    <mc:AlternateContent xmlns:mc="http://schemas.openxmlformats.org/markup-compatibility/2006">
      <mc:Choice Requires="x14">
        <control shapeId="28740" r:id="rId41" name="Spinner 68">
          <controlPr defaultSize="0" autoPict="0">
            <anchor moveWithCells="1" sizeWithCells="1">
              <from>
                <xdr:col>1</xdr:col>
                <xdr:colOff>352425</xdr:colOff>
                <xdr:row>22</xdr:row>
                <xdr:rowOff>47625</xdr:rowOff>
              </from>
              <to>
                <xdr:col>1</xdr:col>
                <xdr:colOff>457200</xdr:colOff>
                <xdr:row>23</xdr:row>
                <xdr:rowOff>152400</xdr:rowOff>
              </to>
            </anchor>
          </controlPr>
        </control>
      </mc:Choice>
    </mc:AlternateContent>
    <mc:AlternateContent xmlns:mc="http://schemas.openxmlformats.org/markup-compatibility/2006">
      <mc:Choice Requires="x14">
        <control shapeId="28744" r:id="rId42" name="Button 72">
          <controlPr defaultSize="0" print="0" autoFill="0" autoPict="0" macro="[0]!RUN_CS40_LX">
            <anchor moveWithCells="1" sizeWithCells="1">
              <from>
                <xdr:col>1</xdr:col>
                <xdr:colOff>28575</xdr:colOff>
                <xdr:row>22</xdr:row>
                <xdr:rowOff>38100</xdr:rowOff>
              </from>
              <to>
                <xdr:col>1</xdr:col>
                <xdr:colOff>352425</xdr:colOff>
                <xdr:row>23</xdr:row>
                <xdr:rowOff>161925</xdr:rowOff>
              </to>
            </anchor>
          </controlPr>
        </control>
      </mc:Choice>
    </mc:AlternateContent>
    <mc:AlternateContent xmlns:mc="http://schemas.openxmlformats.org/markup-compatibility/2006">
      <mc:Choice Requires="x14">
        <control shapeId="28745" r:id="rId43" name="Group Box 73">
          <controlPr defaultSize="0" autoFill="0" autoPict="0">
            <anchor moveWithCells="1">
              <from>
                <xdr:col>4</xdr:col>
                <xdr:colOff>9525</xdr:colOff>
                <xdr:row>0</xdr:row>
                <xdr:rowOff>38100</xdr:rowOff>
              </from>
              <to>
                <xdr:col>12</xdr:col>
                <xdr:colOff>0</xdr:colOff>
                <xdr:row>18</xdr:row>
                <xdr:rowOff>180975</xdr:rowOff>
              </to>
            </anchor>
          </controlPr>
        </control>
      </mc:Choice>
    </mc:AlternateContent>
    <mc:AlternateContent xmlns:mc="http://schemas.openxmlformats.org/markup-compatibility/2006">
      <mc:Choice Requires="x14">
        <control shapeId="28747" r:id="rId44" name="Group Box 75">
          <controlPr defaultSize="0" autoFill="0" autoPict="0">
            <anchor moveWithCells="1">
              <from>
                <xdr:col>13</xdr:col>
                <xdr:colOff>9525</xdr:colOff>
                <xdr:row>0</xdr:row>
                <xdr:rowOff>38100</xdr:rowOff>
              </from>
              <to>
                <xdr:col>19</xdr:col>
                <xdr:colOff>104775</xdr:colOff>
                <xdr:row>18</xdr:row>
                <xdr:rowOff>180975</xdr:rowOff>
              </to>
            </anchor>
          </controlPr>
        </control>
      </mc:Choice>
    </mc:AlternateContent>
    <mc:AlternateContent xmlns:mc="http://schemas.openxmlformats.org/markup-compatibility/2006">
      <mc:Choice Requires="x14">
        <control shapeId="28751" r:id="rId45" name="Drop Down 79">
          <controlPr defaultSize="0" autoLine="0" autoPict="0">
            <anchor moveWithCells="1">
              <from>
                <xdr:col>70</xdr:col>
                <xdr:colOff>9525</xdr:colOff>
                <xdr:row>13</xdr:row>
                <xdr:rowOff>9525</xdr:rowOff>
              </from>
              <to>
                <xdr:col>94</xdr:col>
                <xdr:colOff>762000</xdr:colOff>
                <xdr:row>14</xdr:row>
                <xdr:rowOff>0</xdr:rowOff>
              </to>
            </anchor>
          </controlPr>
        </control>
      </mc:Choice>
    </mc:AlternateContent>
    <mc:AlternateContent xmlns:mc="http://schemas.openxmlformats.org/markup-compatibility/2006">
      <mc:Choice Requires="x14">
        <control shapeId="28756" r:id="rId46" name="Option Button 84">
          <controlPr defaultSize="0" autoFill="0" autoLine="0" autoPict="0" altText="">
            <anchor moveWithCells="1">
              <from>
                <xdr:col>70</xdr:col>
                <xdr:colOff>9525</xdr:colOff>
                <xdr:row>2</xdr:row>
                <xdr:rowOff>180975</xdr:rowOff>
              </from>
              <to>
                <xdr:col>94</xdr:col>
                <xdr:colOff>733425</xdr:colOff>
                <xdr:row>3</xdr:row>
                <xdr:rowOff>180975</xdr:rowOff>
              </to>
            </anchor>
          </controlPr>
        </control>
      </mc:Choice>
    </mc:AlternateContent>
    <mc:AlternateContent xmlns:mc="http://schemas.openxmlformats.org/markup-compatibility/2006">
      <mc:Choice Requires="x14">
        <control shapeId="28757" r:id="rId47" name="Option Button 85">
          <controlPr defaultSize="0" autoFill="0" autoLine="0" autoPict="0" altText="">
            <anchor moveWithCells="1">
              <from>
                <xdr:col>70</xdr:col>
                <xdr:colOff>9525</xdr:colOff>
                <xdr:row>4</xdr:row>
                <xdr:rowOff>9525</xdr:rowOff>
              </from>
              <to>
                <xdr:col>94</xdr:col>
                <xdr:colOff>733425</xdr:colOff>
                <xdr:row>5</xdr:row>
                <xdr:rowOff>9525</xdr:rowOff>
              </to>
            </anchor>
          </controlPr>
        </control>
      </mc:Choice>
    </mc:AlternateContent>
    <mc:AlternateContent xmlns:mc="http://schemas.openxmlformats.org/markup-compatibility/2006">
      <mc:Choice Requires="x14">
        <control shapeId="28758" r:id="rId48" name="Option Button 86">
          <controlPr defaultSize="0" autoFill="0" autoLine="0" autoPict="0" altText="">
            <anchor moveWithCells="1">
              <from>
                <xdr:col>70</xdr:col>
                <xdr:colOff>9525</xdr:colOff>
                <xdr:row>5</xdr:row>
                <xdr:rowOff>28575</xdr:rowOff>
              </from>
              <to>
                <xdr:col>94</xdr:col>
                <xdr:colOff>733425</xdr:colOff>
                <xdr:row>6</xdr:row>
                <xdr:rowOff>9525</xdr:rowOff>
              </to>
            </anchor>
          </controlPr>
        </control>
      </mc:Choice>
    </mc:AlternateContent>
    <mc:AlternateContent xmlns:mc="http://schemas.openxmlformats.org/markup-compatibility/2006">
      <mc:Choice Requires="x14">
        <control shapeId="28759" r:id="rId49" name="Option Button 87">
          <controlPr defaultSize="0" autoFill="0" autoLine="0" autoPict="0" altText="">
            <anchor moveWithCells="1">
              <from>
                <xdr:col>70</xdr:col>
                <xdr:colOff>9525</xdr:colOff>
                <xdr:row>6</xdr:row>
                <xdr:rowOff>28575</xdr:rowOff>
              </from>
              <to>
                <xdr:col>94</xdr:col>
                <xdr:colOff>733425</xdr:colOff>
                <xdr:row>7</xdr:row>
                <xdr:rowOff>0</xdr:rowOff>
              </to>
            </anchor>
          </controlPr>
        </control>
      </mc:Choice>
    </mc:AlternateContent>
    <mc:AlternateContent xmlns:mc="http://schemas.openxmlformats.org/markup-compatibility/2006">
      <mc:Choice Requires="x14">
        <control shapeId="28760" r:id="rId50" name="Button 88">
          <controlPr defaultSize="0" print="0" autoFill="0" autoPict="0" macro="[0]!CA02_MAXBOL">
            <anchor moveWithCells="1" sizeWithCells="1">
              <from>
                <xdr:col>5</xdr:col>
                <xdr:colOff>0</xdr:colOff>
                <xdr:row>15</xdr:row>
                <xdr:rowOff>133350</xdr:rowOff>
              </from>
              <to>
                <xdr:col>6</xdr:col>
                <xdr:colOff>9525</xdr:colOff>
                <xdr:row>17</xdr:row>
                <xdr:rowOff>190500</xdr:rowOff>
              </to>
            </anchor>
          </controlPr>
        </control>
      </mc:Choice>
    </mc:AlternateContent>
    <mc:AlternateContent xmlns:mc="http://schemas.openxmlformats.org/markup-compatibility/2006">
      <mc:Choice Requires="x14">
        <control shapeId="28761" r:id="rId51" name="Spinner 89">
          <controlPr defaultSize="0" autoPict="0">
            <anchor moveWithCells="1" sizeWithCells="1">
              <from>
                <xdr:col>51</xdr:col>
                <xdr:colOff>66675</xdr:colOff>
                <xdr:row>8</xdr:row>
                <xdr:rowOff>171450</xdr:rowOff>
              </from>
              <to>
                <xdr:col>51</xdr:col>
                <xdr:colOff>485775</xdr:colOff>
                <xdr:row>10</xdr:row>
                <xdr:rowOff>180975</xdr:rowOff>
              </to>
            </anchor>
          </controlPr>
        </control>
      </mc:Choice>
    </mc:AlternateContent>
    <mc:AlternateContent xmlns:mc="http://schemas.openxmlformats.org/markup-compatibility/2006">
      <mc:Choice Requires="x14">
        <control shapeId="28764" r:id="rId52" name="Button 92">
          <controlPr defaultSize="0" print="0" autoFill="0" autoPict="0" macro="[0]!CopyLineCA01">
            <anchor moveWithCells="1" sizeWithCells="1">
              <from>
                <xdr:col>51</xdr:col>
                <xdr:colOff>38100</xdr:colOff>
                <xdr:row>11</xdr:row>
                <xdr:rowOff>28575</xdr:rowOff>
              </from>
              <to>
                <xdr:col>51</xdr:col>
                <xdr:colOff>542925</xdr:colOff>
                <xdr:row>13</xdr:row>
                <xdr:rowOff>142875</xdr:rowOff>
              </to>
            </anchor>
          </controlPr>
        </control>
      </mc:Choice>
    </mc:AlternateContent>
    <mc:AlternateContent xmlns:mc="http://schemas.openxmlformats.org/markup-compatibility/2006">
      <mc:Choice Requires="x14">
        <control shapeId="28766" r:id="rId53" name="Spinner 94">
          <controlPr defaultSize="0" autoPict="0">
            <anchor moveWithCells="1" sizeWithCells="1">
              <from>
                <xdr:col>57</xdr:col>
                <xdr:colOff>714375</xdr:colOff>
                <xdr:row>14</xdr:row>
                <xdr:rowOff>95250</xdr:rowOff>
              </from>
              <to>
                <xdr:col>57</xdr:col>
                <xdr:colOff>1066800</xdr:colOff>
                <xdr:row>17</xdr:row>
                <xdr:rowOff>133350</xdr:rowOff>
              </to>
            </anchor>
          </controlPr>
        </control>
      </mc:Choice>
    </mc:AlternateContent>
    <mc:AlternateContent xmlns:mc="http://schemas.openxmlformats.org/markup-compatibility/2006">
      <mc:Choice Requires="x14">
        <control shapeId="28767" r:id="rId54" name="Button 95">
          <controlPr defaultSize="0" print="0" autoFill="0" autoPict="0" macro="[0]!Botão95_Clique">
            <anchor moveWithCells="1" sizeWithCells="1">
              <from>
                <xdr:col>57</xdr:col>
                <xdr:colOff>66675</xdr:colOff>
                <xdr:row>14</xdr:row>
                <xdr:rowOff>95250</xdr:rowOff>
              </from>
              <to>
                <xdr:col>57</xdr:col>
                <xdr:colOff>704850</xdr:colOff>
                <xdr:row>17</xdr:row>
                <xdr:rowOff>133350</xdr:rowOff>
              </to>
            </anchor>
          </controlPr>
        </control>
      </mc:Choice>
    </mc:AlternateContent>
    <mc:AlternateContent xmlns:mc="http://schemas.openxmlformats.org/markup-compatibility/2006">
      <mc:Choice Requires="x14">
        <control shapeId="28768" r:id="rId55" name="Spinner 96">
          <controlPr defaultSize="0" autoPict="0">
            <anchor moveWithCells="1" sizeWithCells="1">
              <from>
                <xdr:col>70</xdr:col>
                <xdr:colOff>219075</xdr:colOff>
                <xdr:row>14</xdr:row>
                <xdr:rowOff>161925</xdr:rowOff>
              </from>
              <to>
                <xdr:col>70</xdr:col>
                <xdr:colOff>504825</xdr:colOff>
                <xdr:row>16</xdr:row>
                <xdr:rowOff>180975</xdr:rowOff>
              </to>
            </anchor>
          </controlPr>
        </control>
      </mc:Choice>
    </mc:AlternateContent>
    <mc:AlternateContent xmlns:mc="http://schemas.openxmlformats.org/markup-compatibility/2006">
      <mc:Choice Requires="x14">
        <control shapeId="28769" r:id="rId56" name="Button 97">
          <controlPr defaultSize="0" print="0" autoFill="0" autoPict="0" macro="[0]!Botão97_Clique">
            <anchor moveWithCells="1" sizeWithCells="1">
              <from>
                <xdr:col>70</xdr:col>
                <xdr:colOff>9525</xdr:colOff>
                <xdr:row>16</xdr:row>
                <xdr:rowOff>180975</xdr:rowOff>
              </from>
              <to>
                <xdr:col>70</xdr:col>
                <xdr:colOff>762000</xdr:colOff>
                <xdr:row>18</xdr:row>
                <xdr:rowOff>9525</xdr:rowOff>
              </to>
            </anchor>
          </controlPr>
        </control>
      </mc:Choice>
    </mc:AlternateContent>
    <mc:AlternateContent xmlns:mc="http://schemas.openxmlformats.org/markup-compatibility/2006">
      <mc:Choice Requires="x14">
        <control shapeId="28770" r:id="rId57" name="Button 98">
          <controlPr defaultSize="0" print="0" autoFill="0" autoPict="0" macro="[0]!MM02_TRIM">
            <anchor moveWithCells="1" sizeWithCells="1">
              <from>
                <xdr:col>13</xdr:col>
                <xdr:colOff>95250</xdr:colOff>
                <xdr:row>15</xdr:row>
                <xdr:rowOff>133350</xdr:rowOff>
              </from>
              <to>
                <xdr:col>13</xdr:col>
                <xdr:colOff>704850</xdr:colOff>
                <xdr:row>18</xdr:row>
                <xdr:rowOff>0</xdr:rowOff>
              </to>
            </anchor>
          </controlPr>
        </control>
      </mc:Choice>
    </mc:AlternateContent>
    <mc:AlternateContent xmlns:mc="http://schemas.openxmlformats.org/markup-compatibility/2006">
      <mc:Choice Requires="x14">
        <control shapeId="28771" r:id="rId58" name="Button 99">
          <controlPr defaultSize="0" print="0" autoFill="0" autoPict="0" macro="[0]!Botão98_click">
            <anchor moveWithCells="1" sizeWithCells="1">
              <from>
                <xdr:col>91</xdr:col>
                <xdr:colOff>47625</xdr:colOff>
                <xdr:row>9</xdr:row>
                <xdr:rowOff>133350</xdr:rowOff>
              </from>
              <to>
                <xdr:col>93</xdr:col>
                <xdr:colOff>66675</xdr:colOff>
                <xdr:row>10</xdr:row>
                <xdr:rowOff>161925</xdr:rowOff>
              </to>
            </anchor>
          </controlPr>
        </control>
      </mc:Choice>
    </mc:AlternateContent>
    <mc:AlternateContent xmlns:mc="http://schemas.openxmlformats.org/markup-compatibility/2006">
      <mc:Choice Requires="x14">
        <control shapeId="28776" r:id="rId59" name="Button 104">
          <controlPr defaultSize="0" print="0" autoFill="0" autoPict="0" macro="[0]!VereficarC223">
            <anchor moveWithCells="1" sizeWithCells="1">
              <from>
                <xdr:col>91</xdr:col>
                <xdr:colOff>57150</xdr:colOff>
                <xdr:row>13</xdr:row>
                <xdr:rowOff>57150</xdr:rowOff>
              </from>
              <to>
                <xdr:col>93</xdr:col>
                <xdr:colOff>76200</xdr:colOff>
                <xdr:row>14</xdr:row>
                <xdr:rowOff>95250</xdr:rowOff>
              </to>
            </anchor>
          </controlPr>
        </control>
      </mc:Choice>
    </mc:AlternateContent>
    <mc:AlternateContent xmlns:mc="http://schemas.openxmlformats.org/markup-compatibility/2006">
      <mc:Choice Requires="x14">
        <control shapeId="28779" r:id="rId60" name="Button 107">
          <controlPr defaultSize="0" print="0" autoFill="0" autoPict="0" macro="[0]!Botão107_click">
            <anchor moveWithCells="1" sizeWithCells="1">
              <from>
                <xdr:col>1</xdr:col>
                <xdr:colOff>28575</xdr:colOff>
                <xdr:row>24</xdr:row>
                <xdr:rowOff>9525</xdr:rowOff>
              </from>
              <to>
                <xdr:col>1</xdr:col>
                <xdr:colOff>457200</xdr:colOff>
                <xdr:row>25</xdr:row>
                <xdr:rowOff>161925</xdr:rowOff>
              </to>
            </anchor>
          </controlPr>
        </control>
      </mc:Choice>
    </mc:AlternateContent>
    <mc:AlternateContent xmlns:mc="http://schemas.openxmlformats.org/markup-compatibility/2006">
      <mc:Choice Requires="x14">
        <control shapeId="28780" r:id="rId61" name="Button 108">
          <controlPr defaultSize="0" print="0" autoFill="0" autoPict="0" macro="[0]!chamarUSERFORM4">
            <anchor moveWithCells="1" sizeWithCells="1">
              <from>
                <xdr:col>9</xdr:col>
                <xdr:colOff>771525</xdr:colOff>
                <xdr:row>22</xdr:row>
                <xdr:rowOff>180975</xdr:rowOff>
              </from>
              <to>
                <xdr:col>13</xdr:col>
                <xdr:colOff>133350</xdr:colOff>
                <xdr:row>24</xdr:row>
                <xdr:rowOff>76200</xdr:rowOff>
              </to>
            </anchor>
          </controlPr>
        </control>
      </mc:Choice>
    </mc:AlternateContent>
    <mc:AlternateContent xmlns:mc="http://schemas.openxmlformats.org/markup-compatibility/2006">
      <mc:Choice Requires="x14">
        <control shapeId="28781" r:id="rId62" name="Button 109">
          <controlPr defaultSize="0" print="0" autoFill="0" autoPict="0" macro="[0]!chamarUSERFORM5">
            <anchor moveWithCells="1" sizeWithCells="1">
              <from>
                <xdr:col>13</xdr:col>
                <xdr:colOff>409575</xdr:colOff>
                <xdr:row>21</xdr:row>
                <xdr:rowOff>9525</xdr:rowOff>
              </from>
              <to>
                <xdr:col>16</xdr:col>
                <xdr:colOff>733425</xdr:colOff>
                <xdr:row>22</xdr:row>
                <xdr:rowOff>95250</xdr:rowOff>
              </to>
            </anchor>
          </controlPr>
        </control>
      </mc:Choice>
    </mc:AlternateContent>
    <mc:AlternateContent xmlns:mc="http://schemas.openxmlformats.org/markup-compatibility/2006">
      <mc:Choice Requires="x14">
        <control shapeId="28782" r:id="rId63" name="Button 110">
          <controlPr defaultSize="0" print="0" autoFill="0" autoPict="0" macro="[0]!chamarUSERFORM6">
            <anchor moveWithCells="1" sizeWithCells="1">
              <from>
                <xdr:col>13</xdr:col>
                <xdr:colOff>409575</xdr:colOff>
                <xdr:row>22</xdr:row>
                <xdr:rowOff>190500</xdr:rowOff>
              </from>
              <to>
                <xdr:col>16</xdr:col>
                <xdr:colOff>733425</xdr:colOff>
                <xdr:row>24</xdr:row>
                <xdr:rowOff>85725</xdr:rowOff>
              </to>
            </anchor>
          </controlPr>
        </control>
      </mc:Choice>
    </mc:AlternateContent>
    <mc:AlternateContent xmlns:mc="http://schemas.openxmlformats.org/markup-compatibility/2006">
      <mc:Choice Requires="x14">
        <control shapeId="28784" r:id="rId64" name="Button 112">
          <controlPr defaultSize="0" print="0" autoFill="0" autoPict="0" macro="[0]!AbrirScripts">
            <anchor moveWithCells="1" sizeWithCells="1">
              <from>
                <xdr:col>16</xdr:col>
                <xdr:colOff>952500</xdr:colOff>
                <xdr:row>21</xdr:row>
                <xdr:rowOff>9525</xdr:rowOff>
              </from>
              <to>
                <xdr:col>19</xdr:col>
                <xdr:colOff>0</xdr:colOff>
                <xdr:row>24</xdr:row>
                <xdr:rowOff>95250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1">
    <tabColor theme="1"/>
  </sheetPr>
  <dimension ref="B1:EQ289"/>
  <sheetViews>
    <sheetView showGridLines="0" showRowColHeaders="0" topLeftCell="DB1" zoomScaleNormal="100" workbookViewId="0">
      <pane ySplit="2" topLeftCell="A36" activePane="bottomLeft" state="frozen"/>
      <selection activeCell="AI1" sqref="AI1"/>
      <selection pane="bottomLeft" activeCell="DS55" sqref="DS55"/>
    </sheetView>
  </sheetViews>
  <sheetFormatPr defaultRowHeight="15" x14ac:dyDescent="0.25"/>
  <cols>
    <col min="1" max="1" width="2.140625" style="43" customWidth="1"/>
    <col min="2" max="2" width="3.28515625" style="43" bestFit="1" customWidth="1"/>
    <col min="3" max="3" width="10" style="43" bestFit="1" customWidth="1"/>
    <col min="4" max="4" width="0.85546875" style="43" customWidth="1"/>
    <col min="5" max="5" width="3.28515625" style="43" bestFit="1" customWidth="1"/>
    <col min="6" max="6" width="9.140625" style="43" bestFit="1" customWidth="1"/>
    <col min="7" max="7" width="0.85546875" style="43" customWidth="1"/>
    <col min="8" max="8" width="3.28515625" style="43" bestFit="1" customWidth="1"/>
    <col min="9" max="9" width="10.140625" style="43" bestFit="1" customWidth="1"/>
    <col min="10" max="10" width="0.85546875" style="43" customWidth="1"/>
    <col min="11" max="11" width="5.5703125" style="43" bestFit="1" customWidth="1"/>
    <col min="12" max="12" width="23.5703125" style="43" bestFit="1" customWidth="1"/>
    <col min="13" max="13" width="0.85546875" style="43" customWidth="1"/>
    <col min="14" max="14" width="3.28515625" style="43" bestFit="1" customWidth="1"/>
    <col min="15" max="15" width="41.85546875" style="43" bestFit="1" customWidth="1"/>
    <col min="16" max="16" width="4.7109375" style="43" customWidth="1"/>
    <col min="17" max="17" width="13" style="43" customWidth="1"/>
    <col min="18" max="18" width="41.85546875" style="43" bestFit="1" customWidth="1"/>
    <col min="19" max="19" width="4.7109375" style="43" customWidth="1"/>
    <col min="20" max="20" width="11.140625" style="43" bestFit="1" customWidth="1"/>
    <col min="21" max="22" width="11.7109375" style="43" bestFit="1" customWidth="1"/>
    <col min="23" max="23" width="16.5703125" style="43" bestFit="1" customWidth="1"/>
    <col min="24" max="24" width="11" style="43" bestFit="1" customWidth="1"/>
    <col min="25" max="25" width="25.140625" style="43" bestFit="1" customWidth="1"/>
    <col min="26" max="26" width="4.7109375" style="5" customWidth="1"/>
    <col min="27" max="27" width="8.5703125" style="59" bestFit="1" customWidth="1"/>
    <col min="28" max="28" width="9.28515625" style="59" bestFit="1" customWidth="1"/>
    <col min="29" max="29" width="4.5703125" style="5" customWidth="1"/>
    <col min="30" max="30" width="8.85546875" style="59" bestFit="1" customWidth="1"/>
    <col min="31" max="31" width="28.42578125" style="59" bestFit="1" customWidth="1"/>
    <col min="32" max="32" width="11" style="43" bestFit="1" customWidth="1"/>
    <col min="33" max="33" width="24.140625" style="43" bestFit="1" customWidth="1"/>
    <col min="34" max="34" width="24.140625" style="43" customWidth="1"/>
    <col min="35" max="35" width="2.140625" style="43" customWidth="1"/>
    <col min="36" max="36" width="12.7109375" style="43" customWidth="1"/>
    <col min="37" max="37" width="14.28515625" style="43" customWidth="1"/>
    <col min="38" max="38" width="12.7109375" style="43" customWidth="1"/>
    <col min="39" max="39" width="2.140625" style="5" customWidth="1"/>
    <col min="40" max="40" width="26.7109375" style="43" customWidth="1"/>
    <col min="41" max="41" width="19.7109375" style="43" customWidth="1"/>
    <col min="42" max="42" width="26.7109375" style="43" customWidth="1"/>
    <col min="43" max="43" width="30.5703125" style="43" customWidth="1"/>
    <col min="44" max="44" width="2.140625" style="5" customWidth="1"/>
    <col min="45" max="45" width="13.42578125" style="5" bestFit="1" customWidth="1"/>
    <col min="46" max="46" width="13.5703125" style="5" customWidth="1"/>
    <col min="47" max="47" width="2.140625" style="5" customWidth="1"/>
    <col min="48" max="48" width="10.85546875" style="5" customWidth="1"/>
    <col min="49" max="49" width="41.7109375" style="5" bestFit="1" customWidth="1"/>
    <col min="50" max="50" width="2.140625" style="5" customWidth="1"/>
    <col min="51" max="51" width="11.140625" style="5" bestFit="1" customWidth="1"/>
    <col min="52" max="52" width="13.140625" style="5" bestFit="1" customWidth="1"/>
    <col min="53" max="53" width="2.140625" style="5" customWidth="1"/>
    <col min="54" max="54" width="6.7109375" style="5" bestFit="1" customWidth="1"/>
    <col min="55" max="55" width="8.28515625" style="5" bestFit="1" customWidth="1"/>
    <col min="56" max="56" width="2.5703125" style="43" customWidth="1"/>
    <col min="57" max="57" width="17.42578125" style="43" bestFit="1" customWidth="1"/>
    <col min="58" max="58" width="10" style="43" bestFit="1" customWidth="1"/>
    <col min="59" max="59" width="7.5703125" style="43" bestFit="1" customWidth="1"/>
    <col min="60" max="60" width="11.7109375" style="43" bestFit="1" customWidth="1"/>
    <col min="61" max="62" width="5" style="43" bestFit="1" customWidth="1"/>
    <col min="63" max="63" width="2.140625" style="43" bestFit="1" customWidth="1"/>
    <col min="64" max="64" width="4.42578125" style="43" bestFit="1" customWidth="1"/>
    <col min="65" max="65" width="12.42578125" bestFit="1" customWidth="1"/>
    <col min="66" max="66" width="5.28515625" style="43" customWidth="1"/>
    <col min="67" max="67" width="22.85546875" style="43" customWidth="1"/>
    <col min="68" max="68" width="26.7109375" style="43" customWidth="1"/>
    <col min="69" max="69" width="5.85546875" style="43" customWidth="1"/>
    <col min="70" max="70" width="10.85546875" style="43" bestFit="1" customWidth="1"/>
    <col min="71" max="71" width="25.7109375" style="43" bestFit="1" customWidth="1"/>
    <col min="72" max="72" width="5.85546875" style="43" customWidth="1"/>
    <col min="73" max="73" width="5.85546875" style="43" bestFit="1" customWidth="1"/>
    <col min="74" max="74" width="10" style="43" bestFit="1" customWidth="1"/>
    <col min="75" max="75" width="25.7109375" style="43" bestFit="1" customWidth="1"/>
    <col min="76" max="76" width="28.28515625" style="43" bestFit="1" customWidth="1"/>
    <col min="77" max="77" width="5.85546875" style="43" customWidth="1"/>
    <col min="78" max="78" width="17.5703125" style="43" bestFit="1" customWidth="1"/>
    <col min="79" max="79" width="10.140625" style="43" bestFit="1" customWidth="1"/>
    <col min="80" max="80" width="15.42578125" style="43" bestFit="1" customWidth="1"/>
    <col min="81" max="81" width="6.42578125" style="43" customWidth="1"/>
    <col min="82" max="82" width="11" style="43" bestFit="1" customWidth="1"/>
    <col min="83" max="83" width="10.7109375" style="43" bestFit="1" customWidth="1"/>
    <col min="84" max="84" width="6.42578125" style="43" customWidth="1"/>
    <col min="85" max="85" width="11.140625" style="43" customWidth="1"/>
    <col min="86" max="86" width="37.28515625" style="43" bestFit="1" customWidth="1"/>
    <col min="87" max="87" width="6.42578125" style="43" customWidth="1"/>
    <col min="88" max="88" width="15" style="43" bestFit="1" customWidth="1"/>
    <col min="89" max="89" width="9.28515625" style="43" bestFit="1" customWidth="1"/>
    <col min="90" max="90" width="6.42578125" style="43" customWidth="1"/>
    <col min="91" max="91" width="19.5703125" style="43" bestFit="1" customWidth="1"/>
    <col min="92" max="92" width="6.85546875" style="43" bestFit="1" customWidth="1"/>
    <col min="93" max="93" width="2" style="43" bestFit="1" customWidth="1"/>
    <col min="94" max="94" width="6.42578125" style="43" customWidth="1"/>
    <col min="95" max="95" width="15.7109375" style="43" bestFit="1" customWidth="1"/>
    <col min="96" max="96" width="8.85546875" style="43" bestFit="1" customWidth="1"/>
    <col min="97" max="97" width="2" style="43" bestFit="1" customWidth="1"/>
    <col min="98" max="98" width="9.140625" style="43"/>
    <col min="99" max="99" width="6.5703125" style="43" bestFit="1" customWidth="1"/>
    <col min="100" max="100" width="9.140625" style="43"/>
    <col min="101" max="101" width="9.28515625" style="43" customWidth="1"/>
    <col min="102" max="102" width="28" style="43" bestFit="1" customWidth="1"/>
    <col min="103" max="103" width="33" style="43" bestFit="1" customWidth="1"/>
    <col min="104" max="104" width="2" style="43" customWidth="1"/>
    <col min="105" max="105" width="9.140625" style="43"/>
    <col min="106" max="106" width="7.42578125" style="43" bestFit="1" customWidth="1"/>
    <col min="107" max="107" width="7.85546875" style="43" bestFit="1" customWidth="1"/>
    <col min="108" max="109" width="7.28515625" style="43" bestFit="1" customWidth="1"/>
    <col min="110" max="110" width="8.28515625" style="43" bestFit="1" customWidth="1"/>
    <col min="111" max="116" width="8.42578125" style="43" bestFit="1" customWidth="1"/>
    <col min="117" max="117" width="9.140625" style="43"/>
    <col min="118" max="118" width="14" style="43" bestFit="1" customWidth="1"/>
    <col min="119" max="119" width="11.42578125" style="43" bestFit="1" customWidth="1"/>
    <col min="120" max="120" width="8" style="43" bestFit="1" customWidth="1"/>
    <col min="121" max="121" width="7.85546875" style="43" bestFit="1" customWidth="1"/>
    <col min="122" max="122" width="8.7109375" style="43" bestFit="1" customWidth="1"/>
    <col min="123" max="123" width="7.140625" style="43" bestFit="1" customWidth="1"/>
    <col min="124" max="124" width="11.140625" style="43" bestFit="1" customWidth="1"/>
    <col min="125" max="125" width="9.140625" style="43"/>
    <col min="126" max="126" width="9.85546875" style="5" bestFit="1" customWidth="1"/>
    <col min="127" max="127" width="10.7109375" style="5" bestFit="1" customWidth="1"/>
    <col min="128" max="128" width="3.85546875" style="5" bestFit="1" customWidth="1"/>
    <col min="129" max="129" width="14.140625" style="5" bestFit="1" customWidth="1"/>
    <col min="130" max="130" width="1.7109375" style="43" customWidth="1"/>
    <col min="131" max="131" width="8.42578125" bestFit="1" customWidth="1"/>
    <col min="132" max="132" width="9.5703125" bestFit="1" customWidth="1"/>
    <col min="133" max="133" width="10.140625" style="43" bestFit="1" customWidth="1"/>
    <col min="134" max="134" width="17" style="43" bestFit="1" customWidth="1"/>
    <col min="135" max="135" width="11.140625" style="43" bestFit="1" customWidth="1"/>
    <col min="136" max="136" width="17" style="43" bestFit="1" customWidth="1"/>
    <col min="137" max="137" width="12.5703125" style="43" bestFit="1" customWidth="1"/>
    <col min="138" max="138" width="17.28515625" style="43" bestFit="1" customWidth="1"/>
    <col min="139" max="139" width="17" style="43" bestFit="1" customWidth="1"/>
    <col min="140" max="140" width="3.42578125" style="43" customWidth="1"/>
    <col min="141" max="141" width="10.28515625" style="43" bestFit="1" customWidth="1"/>
    <col min="142" max="142" width="3.42578125" style="43" customWidth="1"/>
    <col min="143" max="143" width="41.7109375" style="43" bestFit="1" customWidth="1"/>
    <col min="144" max="145" width="10.85546875" style="43" customWidth="1"/>
    <col min="146" max="146" width="41.7109375" style="43" customWidth="1"/>
    <col min="147" max="147" width="49.5703125" style="43" bestFit="1" customWidth="1"/>
    <col min="148" max="16384" width="9.140625" style="43"/>
  </cols>
  <sheetData>
    <row r="1" spans="2:147" s="13" customFormat="1" ht="30" customHeight="1" x14ac:dyDescent="0.25">
      <c r="B1" s="253" t="s">
        <v>81</v>
      </c>
      <c r="C1" s="253"/>
      <c r="D1" s="253"/>
      <c r="E1" s="253"/>
      <c r="F1" s="253"/>
      <c r="G1" s="253"/>
      <c r="H1" s="253"/>
      <c r="I1" s="253"/>
      <c r="J1" s="253"/>
      <c r="K1" s="253"/>
      <c r="L1" s="253"/>
      <c r="M1" s="253"/>
      <c r="N1" s="253"/>
      <c r="O1" s="253"/>
      <c r="Q1" s="253" t="s">
        <v>421</v>
      </c>
      <c r="R1" s="253"/>
      <c r="T1" s="240" t="s">
        <v>84</v>
      </c>
      <c r="U1" s="240"/>
      <c r="V1" s="240" t="s">
        <v>1</v>
      </c>
      <c r="W1" s="240"/>
      <c r="X1" s="240" t="s">
        <v>0</v>
      </c>
      <c r="Y1" s="240"/>
      <c r="Z1" s="7"/>
      <c r="AA1" s="191"/>
      <c r="AB1" s="191"/>
      <c r="AC1" s="7"/>
      <c r="AD1" s="253" t="s">
        <v>82</v>
      </c>
      <c r="AE1" s="253"/>
      <c r="AF1" s="254" t="s">
        <v>2</v>
      </c>
      <c r="AG1" s="254"/>
      <c r="AH1" s="170"/>
      <c r="AI1" s="170"/>
      <c r="AJ1" s="254" t="s">
        <v>89</v>
      </c>
      <c r="AK1" s="254"/>
      <c r="AL1" s="254"/>
      <c r="AM1" s="7"/>
      <c r="AN1" s="254" t="s">
        <v>1374</v>
      </c>
      <c r="AO1" s="254"/>
      <c r="AP1" s="254" t="s">
        <v>1695</v>
      </c>
      <c r="AQ1" s="254"/>
      <c r="AR1" s="7"/>
      <c r="AS1" s="253" t="s">
        <v>651</v>
      </c>
      <c r="AT1" s="253"/>
      <c r="AU1" s="7"/>
      <c r="AV1" s="253" t="s">
        <v>663</v>
      </c>
      <c r="AW1" s="253"/>
      <c r="AX1" s="7"/>
      <c r="AY1" s="253" t="s">
        <v>665</v>
      </c>
      <c r="AZ1" s="253"/>
      <c r="BA1" s="7"/>
      <c r="BB1" s="240" t="s">
        <v>84</v>
      </c>
      <c r="BC1" s="240"/>
      <c r="BE1" s="240" t="s">
        <v>731</v>
      </c>
      <c r="BF1" s="240"/>
      <c r="BG1" s="240"/>
      <c r="BH1" s="240"/>
      <c r="BI1" s="240"/>
      <c r="BJ1" s="240"/>
      <c r="BK1" s="240"/>
      <c r="BL1" s="240"/>
      <c r="BM1" s="240"/>
      <c r="BO1" s="240" t="s">
        <v>1165</v>
      </c>
      <c r="BP1" s="240" t="s">
        <v>83</v>
      </c>
      <c r="BR1" s="240" t="s">
        <v>585</v>
      </c>
      <c r="BS1" s="240"/>
      <c r="BU1" s="240" t="s">
        <v>593</v>
      </c>
      <c r="BV1" s="240"/>
      <c r="BW1" s="240"/>
      <c r="BX1" s="240"/>
      <c r="BZ1" s="240" t="s">
        <v>716</v>
      </c>
      <c r="CA1" s="240"/>
      <c r="CB1" s="240"/>
      <c r="CD1" s="240" t="s">
        <v>723</v>
      </c>
      <c r="CE1" s="240"/>
      <c r="CG1" s="240" t="s">
        <v>727</v>
      </c>
      <c r="CH1" s="240"/>
      <c r="CJ1" s="240" t="s">
        <v>740</v>
      </c>
      <c r="CK1" s="240"/>
      <c r="CM1" s="240" t="s">
        <v>749</v>
      </c>
      <c r="CN1" s="240"/>
      <c r="CO1" s="240"/>
      <c r="CQ1" s="240" t="s">
        <v>750</v>
      </c>
      <c r="CR1" s="240"/>
      <c r="CS1" s="240"/>
      <c r="CU1" s="240" t="s">
        <v>755</v>
      </c>
      <c r="CV1" s="240"/>
      <c r="CX1" s="240" t="s">
        <v>763</v>
      </c>
      <c r="CY1" s="240"/>
      <c r="DB1" s="240" t="s">
        <v>821</v>
      </c>
      <c r="DC1" s="240"/>
      <c r="DD1" s="240"/>
      <c r="DE1" s="240"/>
      <c r="DF1" s="240"/>
      <c r="DG1" s="240"/>
      <c r="DH1" s="240"/>
      <c r="DI1" s="240"/>
      <c r="DJ1" s="240"/>
      <c r="DK1" s="240"/>
      <c r="DL1" s="240"/>
      <c r="DN1" s="240" t="s">
        <v>964</v>
      </c>
      <c r="DO1" s="240"/>
      <c r="DP1" s="240"/>
      <c r="DQ1" s="240"/>
      <c r="DR1" s="240"/>
      <c r="DS1" s="240"/>
      <c r="DT1" s="240"/>
      <c r="DV1" s="254" t="s">
        <v>975</v>
      </c>
      <c r="DW1" s="254"/>
      <c r="DX1" s="254"/>
      <c r="DY1" s="254"/>
      <c r="EA1" s="254" t="s">
        <v>1115</v>
      </c>
      <c r="EB1" s="254"/>
      <c r="EC1" s="254"/>
      <c r="ED1" s="254"/>
      <c r="EE1" s="254"/>
      <c r="EF1" s="254"/>
      <c r="EG1" s="254"/>
      <c r="EH1" s="254"/>
      <c r="EI1" s="254"/>
      <c r="EJ1" s="163"/>
      <c r="EK1" s="165" t="s">
        <v>1177</v>
      </c>
      <c r="EL1" s="204"/>
      <c r="EM1" s="253" t="s">
        <v>663</v>
      </c>
      <c r="EN1" s="253"/>
      <c r="EO1" s="253"/>
      <c r="EP1" s="205"/>
    </row>
    <row r="2" spans="2:147" s="13" customFormat="1" ht="38.25" x14ac:dyDescent="0.25">
      <c r="B2" s="253" t="s">
        <v>8</v>
      </c>
      <c r="C2" s="253"/>
      <c r="D2" s="58"/>
      <c r="E2" s="253" t="s">
        <v>9</v>
      </c>
      <c r="F2" s="253"/>
      <c r="G2" s="58"/>
      <c r="H2" s="253" t="s">
        <v>10</v>
      </c>
      <c r="I2" s="253"/>
      <c r="J2" s="58"/>
      <c r="K2" s="253" t="s">
        <v>11</v>
      </c>
      <c r="L2" s="253"/>
      <c r="M2" s="58"/>
      <c r="N2" s="253" t="s">
        <v>12</v>
      </c>
      <c r="O2" s="253"/>
      <c r="Q2" s="9" t="s">
        <v>464</v>
      </c>
      <c r="R2" s="9" t="s">
        <v>410</v>
      </c>
      <c r="T2" s="63" t="s">
        <v>6</v>
      </c>
      <c r="U2" s="63" t="s">
        <v>94</v>
      </c>
      <c r="V2" s="63" t="s">
        <v>6</v>
      </c>
      <c r="W2" s="63" t="s">
        <v>95</v>
      </c>
      <c r="X2" s="63" t="s">
        <v>6</v>
      </c>
      <c r="Y2" s="63" t="s">
        <v>96</v>
      </c>
      <c r="Z2" s="7"/>
      <c r="AA2" s="10" t="s">
        <v>85</v>
      </c>
      <c r="AB2" s="10" t="s">
        <v>86</v>
      </c>
      <c r="AC2" s="7"/>
      <c r="AD2" s="10" t="s">
        <v>6</v>
      </c>
      <c r="AE2" s="10" t="s">
        <v>7</v>
      </c>
      <c r="AF2" s="159" t="s">
        <v>6</v>
      </c>
      <c r="AG2" s="159" t="s">
        <v>94</v>
      </c>
      <c r="AH2" s="159"/>
      <c r="AI2" s="170"/>
      <c r="AJ2" s="58" t="s">
        <v>98</v>
      </c>
      <c r="AK2" s="191" t="s">
        <v>1186</v>
      </c>
      <c r="AL2" s="171" t="s">
        <v>1724</v>
      </c>
      <c r="AM2" s="7"/>
      <c r="AN2" s="217" t="s">
        <v>1265</v>
      </c>
      <c r="AO2" s="217" t="s">
        <v>1266</v>
      </c>
      <c r="AP2" s="217" t="s">
        <v>1265</v>
      </c>
      <c r="AQ2" s="217" t="s">
        <v>1266</v>
      </c>
      <c r="AR2" s="7"/>
      <c r="AS2" s="11" t="s">
        <v>652</v>
      </c>
      <c r="AT2" s="11" t="s">
        <v>653</v>
      </c>
      <c r="AU2" s="7"/>
      <c r="AV2" s="11" t="s">
        <v>6</v>
      </c>
      <c r="AW2" s="11" t="s">
        <v>7</v>
      </c>
      <c r="AX2" s="7"/>
      <c r="AY2" s="11" t="s">
        <v>6</v>
      </c>
      <c r="AZ2" s="11" t="s">
        <v>7</v>
      </c>
      <c r="BA2" s="7"/>
      <c r="BB2" s="9" t="s">
        <v>168</v>
      </c>
      <c r="BC2" s="12" t="s">
        <v>169</v>
      </c>
      <c r="BE2" s="8" t="s">
        <v>483</v>
      </c>
      <c r="BF2" s="8" t="s">
        <v>506</v>
      </c>
      <c r="BG2" s="8" t="s">
        <v>484</v>
      </c>
      <c r="BH2" s="8" t="s">
        <v>507</v>
      </c>
      <c r="BI2" s="240" t="s">
        <v>734</v>
      </c>
      <c r="BJ2" s="240" t="s">
        <v>485</v>
      </c>
      <c r="BK2" s="240" t="s">
        <v>486</v>
      </c>
      <c r="BL2" s="240" t="s">
        <v>487</v>
      </c>
      <c r="BM2" s="8" t="s">
        <v>733</v>
      </c>
      <c r="BO2" s="208" t="s">
        <v>1266</v>
      </c>
      <c r="BP2" s="208" t="s">
        <v>1265</v>
      </c>
      <c r="BR2" s="8" t="s">
        <v>586</v>
      </c>
      <c r="BS2" s="8" t="s">
        <v>587</v>
      </c>
      <c r="BU2" s="10" t="s">
        <v>594</v>
      </c>
      <c r="BV2" s="10" t="s">
        <v>595</v>
      </c>
      <c r="BW2" s="10" t="s">
        <v>7</v>
      </c>
      <c r="BX2" s="10" t="s">
        <v>775</v>
      </c>
      <c r="BZ2" s="8" t="s">
        <v>713</v>
      </c>
      <c r="CA2" s="8" t="s">
        <v>587</v>
      </c>
      <c r="CB2" s="8" t="s">
        <v>717</v>
      </c>
      <c r="CD2" s="8" t="s">
        <v>6</v>
      </c>
      <c r="CE2" s="8" t="s">
        <v>7</v>
      </c>
      <c r="CG2" s="8" t="s">
        <v>728</v>
      </c>
      <c r="CH2" s="8" t="s">
        <v>7</v>
      </c>
      <c r="CJ2" s="8" t="s">
        <v>728</v>
      </c>
      <c r="CK2" s="8" t="s">
        <v>741</v>
      </c>
      <c r="CM2" s="240"/>
      <c r="CN2" s="240"/>
      <c r="CO2" s="240"/>
      <c r="CQ2" s="240"/>
      <c r="CR2" s="240"/>
      <c r="CS2" s="240"/>
      <c r="CU2" s="13" t="s">
        <v>1089</v>
      </c>
      <c r="CX2" s="7" t="s">
        <v>762</v>
      </c>
      <c r="CY2" s="7" t="s">
        <v>768</v>
      </c>
      <c r="DB2" s="240"/>
      <c r="DC2" s="240"/>
      <c r="DD2" s="240"/>
      <c r="DE2" s="240"/>
      <c r="DF2" s="240"/>
      <c r="DG2" s="240"/>
      <c r="DH2" s="240"/>
      <c r="DI2" s="240"/>
      <c r="DJ2" s="240"/>
      <c r="DK2" s="240"/>
      <c r="DL2" s="240"/>
      <c r="DN2" s="6" t="s">
        <v>965</v>
      </c>
      <c r="DO2" s="7" t="s">
        <v>840</v>
      </c>
      <c r="DP2" s="7" t="s">
        <v>841</v>
      </c>
      <c r="DQ2" s="7" t="s">
        <v>842</v>
      </c>
      <c r="DR2" s="7" t="s">
        <v>843</v>
      </c>
      <c r="DS2" s="7" t="s">
        <v>844</v>
      </c>
      <c r="DT2" s="7" t="s">
        <v>845</v>
      </c>
      <c r="DV2" s="7" t="s">
        <v>976</v>
      </c>
      <c r="DW2" s="7" t="s">
        <v>977</v>
      </c>
      <c r="DX2" s="7" t="s">
        <v>22</v>
      </c>
      <c r="DY2" s="7" t="s">
        <v>978</v>
      </c>
      <c r="EA2" s="13" t="s">
        <v>1110</v>
      </c>
      <c r="EB2" s="162" t="s">
        <v>7</v>
      </c>
      <c r="EC2" s="13" t="s">
        <v>1116</v>
      </c>
      <c r="ED2" s="162" t="s">
        <v>7</v>
      </c>
      <c r="EE2" s="13" t="s">
        <v>1147</v>
      </c>
      <c r="EF2" s="162" t="s">
        <v>7</v>
      </c>
      <c r="EG2" s="13" t="s">
        <v>1117</v>
      </c>
      <c r="EH2" s="162" t="s">
        <v>1114</v>
      </c>
      <c r="EI2" s="162" t="s">
        <v>7</v>
      </c>
      <c r="EJ2" s="163"/>
      <c r="EK2" s="164"/>
      <c r="EL2" s="204"/>
      <c r="EM2" s="205" t="s">
        <v>7</v>
      </c>
      <c r="EN2" s="205" t="s">
        <v>1262</v>
      </c>
      <c r="EO2" s="205" t="s">
        <v>1263</v>
      </c>
      <c r="EP2" s="205"/>
    </row>
    <row r="3" spans="2:147" ht="13.5" thickBot="1" x14ac:dyDescent="0.3">
      <c r="B3" s="4" t="s">
        <v>472</v>
      </c>
      <c r="C3" s="4" t="s">
        <v>90</v>
      </c>
      <c r="E3" s="4" t="s">
        <v>18</v>
      </c>
      <c r="F3" s="4" t="s">
        <v>91</v>
      </c>
      <c r="H3" s="4" t="s">
        <v>18</v>
      </c>
      <c r="I3" s="4" t="s">
        <v>535</v>
      </c>
      <c r="K3" s="4" t="s">
        <v>473</v>
      </c>
      <c r="L3" s="4" t="s">
        <v>529</v>
      </c>
      <c r="N3" s="4" t="s">
        <v>18</v>
      </c>
      <c r="O3" s="4" t="s">
        <v>93</v>
      </c>
      <c r="Q3" s="4" t="s">
        <v>76</v>
      </c>
      <c r="R3" s="160" t="s">
        <v>422</v>
      </c>
      <c r="T3" s="4"/>
      <c r="U3" s="4"/>
      <c r="V3" s="4"/>
      <c r="W3" s="4"/>
      <c r="X3" s="4"/>
      <c r="Y3" s="4"/>
      <c r="AA3" s="4">
        <v>0.43</v>
      </c>
      <c r="AB3" s="4"/>
      <c r="AD3" s="4"/>
      <c r="AE3" s="4"/>
      <c r="AF3" s="192" t="s">
        <v>109</v>
      </c>
      <c r="AG3" s="193" t="s">
        <v>110</v>
      </c>
      <c r="AH3" s="194" t="s">
        <v>1216</v>
      </c>
      <c r="AJ3" s="4" t="s">
        <v>1190</v>
      </c>
      <c r="AK3" s="4" t="s">
        <v>1187</v>
      </c>
      <c r="AL3" s="232" t="s">
        <v>1194</v>
      </c>
      <c r="AN3" s="218" t="s">
        <v>1274</v>
      </c>
      <c r="AO3" s="218" t="s">
        <v>292</v>
      </c>
      <c r="AP3" s="218" t="s">
        <v>1274</v>
      </c>
      <c r="AQ3" s="218" t="s">
        <v>1375</v>
      </c>
      <c r="AS3" s="4"/>
      <c r="AT3" s="4"/>
      <c r="AV3" s="4"/>
      <c r="AW3" s="4"/>
      <c r="AY3" s="4"/>
      <c r="AZ3" s="4"/>
      <c r="BB3" s="4" t="s">
        <v>172</v>
      </c>
      <c r="BC3" s="4">
        <v>2020</v>
      </c>
      <c r="BE3" s="4" t="s">
        <v>488</v>
      </c>
      <c r="BF3" s="4" t="s">
        <v>498</v>
      </c>
      <c r="BG3" s="4" t="s">
        <v>489</v>
      </c>
      <c r="BH3" s="4" t="s">
        <v>508</v>
      </c>
      <c r="BI3" s="4">
        <v>3.5</v>
      </c>
      <c r="BJ3" s="4">
        <v>1.1000000000000001</v>
      </c>
      <c r="BK3" s="4">
        <v>4</v>
      </c>
      <c r="BL3" s="4">
        <v>40</v>
      </c>
      <c r="BM3" s="4">
        <v>0.75</v>
      </c>
      <c r="BO3" s="209"/>
      <c r="BP3" s="209"/>
      <c r="BR3" s="4" t="s">
        <v>583</v>
      </c>
      <c r="BS3" s="4" t="s">
        <v>589</v>
      </c>
      <c r="BU3" s="4" t="s">
        <v>420</v>
      </c>
      <c r="BV3" s="4" t="s">
        <v>498</v>
      </c>
      <c r="BW3" s="4" t="s">
        <v>604</v>
      </c>
      <c r="BX3" s="4" t="s">
        <v>498</v>
      </c>
      <c r="BZ3" s="4" t="s">
        <v>714</v>
      </c>
      <c r="CA3" s="4" t="s">
        <v>719</v>
      </c>
      <c r="CB3" s="4" t="str">
        <f>BZ3&amp;" "&amp;CA3</f>
        <v>PROF S7010608</v>
      </c>
      <c r="CD3" s="4" t="s">
        <v>721</v>
      </c>
      <c r="CE3" s="4" t="s">
        <v>724</v>
      </c>
      <c r="CG3" s="4" t="s">
        <v>420</v>
      </c>
      <c r="CH3" s="4" t="s">
        <v>729</v>
      </c>
      <c r="CJ3" s="4" t="s">
        <v>498</v>
      </c>
      <c r="CK3" s="4">
        <v>0.75</v>
      </c>
      <c r="CM3" s="4" t="s">
        <v>745</v>
      </c>
      <c r="CN3" s="4" t="s">
        <v>1719</v>
      </c>
      <c r="CO3" s="4"/>
      <c r="CQ3" s="4" t="s">
        <v>576</v>
      </c>
      <c r="CR3" s="4" t="s">
        <v>420</v>
      </c>
      <c r="CS3" s="4"/>
      <c r="CU3" s="4" t="s">
        <v>753</v>
      </c>
      <c r="CX3" s="4" t="s">
        <v>764</v>
      </c>
      <c r="CY3" s="4">
        <v>5000</v>
      </c>
      <c r="DB3" s="14" t="s">
        <v>778</v>
      </c>
      <c r="DC3" s="15" t="s">
        <v>779</v>
      </c>
      <c r="DD3" s="16" t="s">
        <v>780</v>
      </c>
      <c r="DE3" s="16" t="s">
        <v>781</v>
      </c>
      <c r="DF3" s="16" t="s">
        <v>782</v>
      </c>
      <c r="DG3" s="16" t="s">
        <v>783</v>
      </c>
      <c r="DH3" s="16" t="s">
        <v>784</v>
      </c>
      <c r="DI3" s="16" t="s">
        <v>785</v>
      </c>
      <c r="DJ3" s="16" t="s">
        <v>786</v>
      </c>
      <c r="DK3" s="16" t="s">
        <v>787</v>
      </c>
      <c r="DL3" s="17" t="s">
        <v>788</v>
      </c>
      <c r="DN3" s="4" t="s">
        <v>846</v>
      </c>
      <c r="DO3" s="4" t="s">
        <v>38</v>
      </c>
      <c r="DP3" s="4">
        <v>12.7</v>
      </c>
      <c r="DQ3" s="4"/>
      <c r="DR3" s="4">
        <v>394</v>
      </c>
      <c r="DS3" s="4">
        <v>0</v>
      </c>
      <c r="DT3" s="4" t="s">
        <v>847</v>
      </c>
      <c r="DV3" s="4"/>
      <c r="DW3" s="4" t="s">
        <v>980</v>
      </c>
      <c r="DX3" s="4" t="s">
        <v>664</v>
      </c>
      <c r="DY3" s="4" t="s">
        <v>664</v>
      </c>
      <c r="EA3" s="4" t="s">
        <v>420</v>
      </c>
      <c r="EB3" s="4" t="s">
        <v>1151</v>
      </c>
      <c r="EC3" s="4" t="s">
        <v>1141</v>
      </c>
      <c r="ED3" s="160" t="s">
        <v>1127</v>
      </c>
      <c r="EE3" s="4" t="s">
        <v>378</v>
      </c>
      <c r="EF3" s="160" t="s">
        <v>1142</v>
      </c>
      <c r="EG3" s="4" t="s">
        <v>1119</v>
      </c>
      <c r="EH3" s="4"/>
      <c r="EI3" s="160" t="s">
        <v>1148</v>
      </c>
      <c r="EK3" s="4"/>
      <c r="EM3" s="206"/>
      <c r="EN3" s="206"/>
      <c r="EO3" s="206"/>
    </row>
    <row r="4" spans="2:147" ht="12.75" x14ac:dyDescent="0.25">
      <c r="B4" s="4" t="s">
        <v>369</v>
      </c>
      <c r="C4" s="4" t="s">
        <v>71</v>
      </c>
      <c r="E4" s="4" t="s">
        <v>28</v>
      </c>
      <c r="F4" s="4" t="s">
        <v>534</v>
      </c>
      <c r="H4" s="4" t="s">
        <v>28</v>
      </c>
      <c r="I4" s="4" t="s">
        <v>101</v>
      </c>
      <c r="K4" s="4" t="s">
        <v>474</v>
      </c>
      <c r="L4" s="4" t="s">
        <v>530</v>
      </c>
      <c r="N4" s="4" t="s">
        <v>28</v>
      </c>
      <c r="O4" s="4" t="s">
        <v>102</v>
      </c>
      <c r="Q4" s="4" t="s">
        <v>371</v>
      </c>
      <c r="R4" s="160" t="s">
        <v>444</v>
      </c>
      <c r="T4" s="4" t="s">
        <v>103</v>
      </c>
      <c r="U4" s="4" t="s">
        <v>104</v>
      </c>
      <c r="V4" s="4" t="s">
        <v>105</v>
      </c>
      <c r="W4" s="4" t="s">
        <v>106</v>
      </c>
      <c r="X4" s="4" t="s">
        <v>31</v>
      </c>
      <c r="Y4" s="4" t="s">
        <v>107</v>
      </c>
      <c r="AA4" s="4">
        <v>0.5</v>
      </c>
      <c r="AB4" s="4"/>
      <c r="AD4" s="4" t="s">
        <v>17</v>
      </c>
      <c r="AE4" s="4" t="s">
        <v>97</v>
      </c>
      <c r="AF4" s="192" t="s">
        <v>121</v>
      </c>
      <c r="AG4" s="193" t="s">
        <v>122</v>
      </c>
      <c r="AH4" s="194" t="s">
        <v>1216</v>
      </c>
      <c r="AJ4" s="4" t="s">
        <v>1191</v>
      </c>
      <c r="AK4" s="4" t="s">
        <v>1188</v>
      </c>
      <c r="AL4" s="232" t="s">
        <v>1194</v>
      </c>
      <c r="AN4" s="218" t="s">
        <v>1275</v>
      </c>
      <c r="AO4" s="218" t="s">
        <v>1276</v>
      </c>
      <c r="AP4" s="218" t="s">
        <v>1275</v>
      </c>
      <c r="AQ4" s="218" t="s">
        <v>1376</v>
      </c>
      <c r="AS4" s="4" t="s">
        <v>654</v>
      </c>
      <c r="AT4" s="4" t="s">
        <v>39</v>
      </c>
      <c r="AV4" s="4" t="s">
        <v>1244</v>
      </c>
      <c r="AW4" s="160" t="s">
        <v>1245</v>
      </c>
      <c r="AY4" s="4" t="s">
        <v>646</v>
      </c>
      <c r="AZ4" s="4" t="s">
        <v>666</v>
      </c>
      <c r="BB4" s="4" t="s">
        <v>1239</v>
      </c>
      <c r="BC4" s="4">
        <v>2025</v>
      </c>
      <c r="BE4" s="4" t="s">
        <v>412</v>
      </c>
      <c r="BF4" s="4" t="s">
        <v>501</v>
      </c>
      <c r="BG4" s="4" t="s">
        <v>489</v>
      </c>
      <c r="BH4" s="4" t="s">
        <v>509</v>
      </c>
      <c r="BI4" s="4">
        <v>4</v>
      </c>
      <c r="BJ4" s="4">
        <v>1.5</v>
      </c>
      <c r="BK4" s="4" t="s">
        <v>490</v>
      </c>
      <c r="BL4" s="4">
        <v>42</v>
      </c>
      <c r="BM4" s="4">
        <v>0.74</v>
      </c>
      <c r="BO4" s="209" t="s">
        <v>66</v>
      </c>
      <c r="BP4" s="209">
        <v>101</v>
      </c>
      <c r="BR4" s="4" t="s">
        <v>588</v>
      </c>
      <c r="BS4" s="4" t="s">
        <v>590</v>
      </c>
      <c r="BU4" s="4" t="s">
        <v>420</v>
      </c>
      <c r="BV4" s="4" t="s">
        <v>501</v>
      </c>
      <c r="BW4" s="4" t="s">
        <v>605</v>
      </c>
      <c r="BX4" s="4" t="s">
        <v>501</v>
      </c>
      <c r="BZ4" s="4" t="s">
        <v>715</v>
      </c>
      <c r="CA4" s="4" t="s">
        <v>718</v>
      </c>
      <c r="CB4" s="4" t="str">
        <f t="shared" ref="CB4:CB5" si="0">BZ4&amp;" "&amp;CA4</f>
        <v>AO S7000608</v>
      </c>
      <c r="CD4" s="4" t="s">
        <v>722</v>
      </c>
      <c r="CE4" s="4" t="s">
        <v>725</v>
      </c>
      <c r="CG4" s="4" t="s">
        <v>419</v>
      </c>
      <c r="CH4" s="4" t="s">
        <v>730</v>
      </c>
      <c r="CJ4" s="4" t="s">
        <v>501</v>
      </c>
      <c r="CK4" s="4">
        <v>0.74</v>
      </c>
      <c r="CM4" s="4" t="s">
        <v>746</v>
      </c>
      <c r="CN4" s="4" t="s">
        <v>1720</v>
      </c>
      <c r="CO4" s="4"/>
      <c r="CQ4" s="4" t="s">
        <v>752</v>
      </c>
      <c r="CR4" s="4" t="s">
        <v>753</v>
      </c>
      <c r="CS4" s="4"/>
      <c r="CU4" s="4" t="s">
        <v>193</v>
      </c>
      <c r="CX4" s="4" t="s">
        <v>765</v>
      </c>
      <c r="CY4" s="4">
        <v>10000</v>
      </c>
      <c r="DB4" s="18" t="s">
        <v>779</v>
      </c>
      <c r="DC4" s="19" t="s">
        <v>680</v>
      </c>
      <c r="DD4" s="20">
        <v>25400</v>
      </c>
      <c r="DE4" s="20">
        <v>50800</v>
      </c>
      <c r="DF4" s="20">
        <v>76200</v>
      </c>
      <c r="DG4" s="20">
        <v>101600</v>
      </c>
      <c r="DH4" s="21" t="s">
        <v>789</v>
      </c>
      <c r="DI4" s="20">
        <v>152400</v>
      </c>
      <c r="DJ4" s="20">
        <v>177800</v>
      </c>
      <c r="DK4" s="20">
        <v>203200</v>
      </c>
      <c r="DL4" s="22">
        <v>228600</v>
      </c>
      <c r="DN4" s="4" t="s">
        <v>848</v>
      </c>
      <c r="DO4" s="4" t="s">
        <v>38</v>
      </c>
      <c r="DP4" s="4">
        <v>15.88</v>
      </c>
      <c r="DQ4" s="4"/>
      <c r="DR4" s="4">
        <v>374</v>
      </c>
      <c r="DS4" s="4">
        <v>0</v>
      </c>
      <c r="DT4" s="4" t="s">
        <v>847</v>
      </c>
      <c r="DV4" s="4" t="s">
        <v>979</v>
      </c>
      <c r="DW4" s="4" t="s">
        <v>981</v>
      </c>
      <c r="DX4" s="4" t="s">
        <v>982</v>
      </c>
      <c r="DY4" s="4" t="s">
        <v>983</v>
      </c>
      <c r="EA4" s="4" t="s">
        <v>419</v>
      </c>
      <c r="EB4" s="4" t="s">
        <v>1152</v>
      </c>
      <c r="EC4" s="4" t="s">
        <v>1118</v>
      </c>
      <c r="ED4" s="160" t="s">
        <v>1128</v>
      </c>
      <c r="EE4" s="4" t="s">
        <v>380</v>
      </c>
      <c r="EF4" s="160" t="s">
        <v>1143</v>
      </c>
      <c r="EG4" s="4" t="s">
        <v>1121</v>
      </c>
      <c r="EH4" s="4" t="s">
        <v>1125</v>
      </c>
      <c r="EI4" s="160" t="s">
        <v>1149</v>
      </c>
      <c r="EK4" s="4" t="s">
        <v>1176</v>
      </c>
      <c r="EM4" s="160" t="s">
        <v>1245</v>
      </c>
      <c r="EN4" s="206" t="s">
        <v>642</v>
      </c>
      <c r="EO4" s="206" t="s">
        <v>1244</v>
      </c>
      <c r="EQ4" s="67" t="s">
        <v>1093</v>
      </c>
    </row>
    <row r="5" spans="2:147" x14ac:dyDescent="0.25">
      <c r="B5" s="4" t="s">
        <v>374</v>
      </c>
      <c r="C5" s="4" t="s">
        <v>524</v>
      </c>
      <c r="E5" s="4" t="s">
        <v>75</v>
      </c>
      <c r="F5" s="4" t="s">
        <v>113</v>
      </c>
      <c r="H5" s="4" t="s">
        <v>75</v>
      </c>
      <c r="I5" s="4" t="s">
        <v>536</v>
      </c>
      <c r="K5" s="4" t="s">
        <v>475</v>
      </c>
      <c r="L5" s="4" t="s">
        <v>531</v>
      </c>
      <c r="N5" s="4" t="s">
        <v>75</v>
      </c>
      <c r="O5" s="4" t="s">
        <v>114</v>
      </c>
      <c r="Q5" s="4" t="s">
        <v>457</v>
      </c>
      <c r="R5" s="160" t="s">
        <v>443</v>
      </c>
      <c r="T5" s="4" t="s">
        <v>115</v>
      </c>
      <c r="U5" s="4" t="s">
        <v>116</v>
      </c>
      <c r="V5" s="4" t="s">
        <v>693</v>
      </c>
      <c r="W5" s="4" t="s">
        <v>117</v>
      </c>
      <c r="X5" s="4" t="s">
        <v>52</v>
      </c>
      <c r="Y5" s="4" t="s">
        <v>118</v>
      </c>
      <c r="AA5" s="4">
        <v>0.6</v>
      </c>
      <c r="AB5" s="4"/>
      <c r="AD5" s="4" t="s">
        <v>41</v>
      </c>
      <c r="AE5" s="4" t="s">
        <v>108</v>
      </c>
      <c r="AF5" s="4" t="s">
        <v>131</v>
      </c>
      <c r="AG5" s="160" t="s">
        <v>132</v>
      </c>
      <c r="AH5" s="38"/>
      <c r="AJ5" s="4" t="s">
        <v>1192</v>
      </c>
      <c r="AK5" s="4" t="s">
        <v>1195</v>
      </c>
      <c r="AL5" s="232" t="s">
        <v>1196</v>
      </c>
      <c r="AN5" s="218" t="s">
        <v>1277</v>
      </c>
      <c r="AO5" s="218" t="s">
        <v>1264</v>
      </c>
      <c r="AP5" s="218" t="s">
        <v>1277</v>
      </c>
      <c r="AQ5" s="218" t="s">
        <v>1377</v>
      </c>
      <c r="AS5" s="4" t="s">
        <v>648</v>
      </c>
      <c r="AT5" s="4" t="s">
        <v>39</v>
      </c>
      <c r="AV5" s="4" t="s">
        <v>1246</v>
      </c>
      <c r="AW5" s="160" t="s">
        <v>1247</v>
      </c>
      <c r="AY5" s="4" t="s">
        <v>643</v>
      </c>
      <c r="AZ5" s="4" t="s">
        <v>667</v>
      </c>
      <c r="BB5" s="4" t="s">
        <v>176</v>
      </c>
      <c r="BC5" s="4">
        <v>3110</v>
      </c>
      <c r="BE5" s="4" t="s">
        <v>413</v>
      </c>
      <c r="BF5" s="4" t="s">
        <v>417</v>
      </c>
      <c r="BG5" s="4" t="s">
        <v>491</v>
      </c>
      <c r="BH5" s="4" t="s">
        <v>510</v>
      </c>
      <c r="BI5" s="4">
        <v>3.75</v>
      </c>
      <c r="BJ5" s="4">
        <v>1.4</v>
      </c>
      <c r="BK5" s="4" t="s">
        <v>490</v>
      </c>
      <c r="BL5" s="4">
        <v>42</v>
      </c>
      <c r="BM5" s="4">
        <v>0.74</v>
      </c>
      <c r="BO5" s="209" t="s">
        <v>30</v>
      </c>
      <c r="BP5" s="209">
        <v>102</v>
      </c>
      <c r="BR5" s="4" t="s">
        <v>582</v>
      </c>
      <c r="BS5" s="4" t="s">
        <v>591</v>
      </c>
      <c r="BU5" s="4" t="s">
        <v>420</v>
      </c>
      <c r="BV5" s="4" t="s">
        <v>417</v>
      </c>
      <c r="BW5" s="4" t="s">
        <v>606</v>
      </c>
      <c r="BX5" s="4" t="s">
        <v>417</v>
      </c>
      <c r="BZ5" s="4" t="s">
        <v>187</v>
      </c>
      <c r="CA5" s="4" t="s">
        <v>720</v>
      </c>
      <c r="CB5" s="4" t="str">
        <f t="shared" si="0"/>
        <v>HALB S7020608</v>
      </c>
      <c r="CD5" s="4" t="s">
        <v>5</v>
      </c>
      <c r="CE5" s="4" t="s">
        <v>726</v>
      </c>
      <c r="CG5" s="4"/>
      <c r="CH5" s="4"/>
      <c r="CJ5" s="4" t="s">
        <v>417</v>
      </c>
      <c r="CK5" s="4">
        <v>0.74</v>
      </c>
      <c r="CM5" s="4" t="s">
        <v>748</v>
      </c>
      <c r="CN5" s="4" t="b">
        <v>1</v>
      </c>
      <c r="CO5" s="4"/>
      <c r="CQ5" s="4" t="s">
        <v>751</v>
      </c>
      <c r="CR5" s="4" t="s">
        <v>777</v>
      </c>
      <c r="CS5" s="4"/>
      <c r="CU5" s="4" t="s">
        <v>4</v>
      </c>
      <c r="CX5" s="4" t="s">
        <v>766</v>
      </c>
      <c r="CY5" s="4">
        <v>15000</v>
      </c>
      <c r="DB5" s="23"/>
      <c r="DC5" s="24"/>
      <c r="DD5" s="25"/>
      <c r="DE5" s="25"/>
      <c r="DF5" s="25"/>
      <c r="DG5" s="25"/>
      <c r="DH5" s="25"/>
      <c r="DI5" s="25"/>
      <c r="DJ5" s="25"/>
      <c r="DK5" s="25"/>
      <c r="DL5" s="26"/>
      <c r="DN5" s="4" t="s">
        <v>849</v>
      </c>
      <c r="DO5" s="4" t="s">
        <v>38</v>
      </c>
      <c r="DP5" s="4">
        <v>16</v>
      </c>
      <c r="DQ5" s="4"/>
      <c r="DR5" s="4">
        <v>374</v>
      </c>
      <c r="DS5" s="4">
        <v>0</v>
      </c>
      <c r="DT5" s="4" t="s">
        <v>847</v>
      </c>
      <c r="DV5" s="4" t="s">
        <v>38</v>
      </c>
      <c r="DW5" s="4" t="s">
        <v>984</v>
      </c>
      <c r="DX5" s="4"/>
      <c r="DY5" s="4"/>
      <c r="EC5" s="4" t="s">
        <v>1120</v>
      </c>
      <c r="ED5" s="160" t="s">
        <v>1129</v>
      </c>
      <c r="EE5" s="4" t="s">
        <v>382</v>
      </c>
      <c r="EF5" s="160" t="s">
        <v>1144</v>
      </c>
      <c r="EH5" s="4" t="s">
        <v>1126</v>
      </c>
      <c r="EI5" s="160" t="s">
        <v>1150</v>
      </c>
      <c r="EK5" s="4" t="s">
        <v>1178</v>
      </c>
      <c r="EM5" s="160" t="s">
        <v>1247</v>
      </c>
      <c r="EN5" s="206" t="s">
        <v>1246</v>
      </c>
      <c r="EO5" s="206" t="s">
        <v>1246</v>
      </c>
      <c r="EQ5" s="176" t="s">
        <v>1102</v>
      </c>
    </row>
    <row r="6" spans="2:147" x14ac:dyDescent="0.25">
      <c r="B6" s="4" t="s">
        <v>375</v>
      </c>
      <c r="C6" s="4" t="s">
        <v>525</v>
      </c>
      <c r="E6" s="4"/>
      <c r="F6" s="4"/>
      <c r="H6" s="4" t="s">
        <v>124</v>
      </c>
      <c r="I6" s="4" t="s">
        <v>125</v>
      </c>
      <c r="K6" s="4" t="s">
        <v>476</v>
      </c>
      <c r="L6" s="4" t="s">
        <v>532</v>
      </c>
      <c r="N6" s="4" t="s">
        <v>124</v>
      </c>
      <c r="O6" s="4" t="s">
        <v>126</v>
      </c>
      <c r="Q6" s="4" t="s">
        <v>367</v>
      </c>
      <c r="R6" s="160" t="s">
        <v>437</v>
      </c>
      <c r="T6" s="4" t="s">
        <v>127</v>
      </c>
      <c r="U6" s="4" t="s">
        <v>128</v>
      </c>
      <c r="V6" s="4" t="s">
        <v>43</v>
      </c>
      <c r="W6" s="4" t="s">
        <v>71</v>
      </c>
      <c r="X6" s="4" t="s">
        <v>51</v>
      </c>
      <c r="Y6" s="4" t="s">
        <v>129</v>
      </c>
      <c r="AA6" s="4">
        <v>0.65</v>
      </c>
      <c r="AB6" s="4"/>
      <c r="AD6" s="4" t="s">
        <v>119</v>
      </c>
      <c r="AE6" s="4" t="s">
        <v>120</v>
      </c>
      <c r="AF6" s="4" t="s">
        <v>22</v>
      </c>
      <c r="AG6" s="160" t="s">
        <v>140</v>
      </c>
      <c r="AH6" s="38"/>
      <c r="AJ6" s="4" t="s">
        <v>1193</v>
      </c>
      <c r="AK6" s="4" t="s">
        <v>1189</v>
      </c>
      <c r="AL6" s="232" t="s">
        <v>1196</v>
      </c>
      <c r="AN6" s="218" t="s">
        <v>1278</v>
      </c>
      <c r="AO6" s="218" t="s">
        <v>1279</v>
      </c>
      <c r="AP6" s="218" t="s">
        <v>1278</v>
      </c>
      <c r="AQ6" s="218" t="s">
        <v>1378</v>
      </c>
      <c r="AS6" s="4" t="s">
        <v>655</v>
      </c>
      <c r="AT6" s="4" t="s">
        <v>39</v>
      </c>
      <c r="AV6" s="4" t="s">
        <v>1248</v>
      </c>
      <c r="AW6" s="160" t="s">
        <v>1249</v>
      </c>
      <c r="AY6" s="4"/>
      <c r="AZ6" s="4"/>
      <c r="BB6" s="4" t="s">
        <v>668</v>
      </c>
      <c r="BC6" s="4">
        <v>2021</v>
      </c>
      <c r="BE6" s="4" t="s">
        <v>414</v>
      </c>
      <c r="BF6" s="4" t="s">
        <v>502</v>
      </c>
      <c r="BG6" s="4" t="s">
        <v>491</v>
      </c>
      <c r="BH6" s="4" t="s">
        <v>511</v>
      </c>
      <c r="BI6" s="4">
        <v>4</v>
      </c>
      <c r="BJ6" s="4">
        <v>1.33</v>
      </c>
      <c r="BK6" s="4">
        <v>4</v>
      </c>
      <c r="BL6" s="4">
        <v>42</v>
      </c>
      <c r="BM6" s="4">
        <v>0.74</v>
      </c>
      <c r="BO6" s="209" t="s">
        <v>112</v>
      </c>
      <c r="BP6" s="209">
        <v>103</v>
      </c>
      <c r="BR6" s="4" t="s">
        <v>584</v>
      </c>
      <c r="BS6" s="4" t="s">
        <v>592</v>
      </c>
      <c r="BU6" s="4" t="s">
        <v>420</v>
      </c>
      <c r="BV6" s="4" t="s">
        <v>502</v>
      </c>
      <c r="BW6" s="4" t="s">
        <v>607</v>
      </c>
      <c r="BX6" s="4" t="s">
        <v>502</v>
      </c>
      <c r="CG6" s="4"/>
      <c r="CH6" s="4"/>
      <c r="CJ6" s="4" t="s">
        <v>502</v>
      </c>
      <c r="CK6" s="4">
        <v>0.74</v>
      </c>
      <c r="CM6" s="4" t="s">
        <v>747</v>
      </c>
      <c r="CN6" s="4">
        <f>ROUND(0.00785*CN3*CN4*IF(CN5,0.94194,1),3)</f>
        <v>3.8780000000000001</v>
      </c>
      <c r="CO6" s="4"/>
      <c r="CQ6" s="4" t="s">
        <v>754</v>
      </c>
      <c r="CR6" s="4" t="s">
        <v>966</v>
      </c>
      <c r="CS6" s="4"/>
      <c r="CU6" s="4" t="s">
        <v>756</v>
      </c>
      <c r="CX6" s="4" t="s">
        <v>767</v>
      </c>
      <c r="CY6" s="4">
        <v>20000</v>
      </c>
      <c r="DB6" s="27" t="s">
        <v>790</v>
      </c>
      <c r="DC6" s="28" t="s">
        <v>791</v>
      </c>
      <c r="DD6" s="29">
        <v>26194</v>
      </c>
      <c r="DE6" s="29">
        <v>51594</v>
      </c>
      <c r="DF6" s="29">
        <v>76994</v>
      </c>
      <c r="DG6" s="29">
        <v>102394</v>
      </c>
      <c r="DH6" s="29">
        <v>127794</v>
      </c>
      <c r="DI6" s="29">
        <v>153194</v>
      </c>
      <c r="DJ6" s="29">
        <v>178594</v>
      </c>
      <c r="DK6" s="29">
        <v>203994</v>
      </c>
      <c r="DL6" s="30">
        <v>229394</v>
      </c>
      <c r="DN6" s="4" t="s">
        <v>850</v>
      </c>
      <c r="DO6" s="4" t="s">
        <v>38</v>
      </c>
      <c r="DP6" s="4">
        <v>19.05</v>
      </c>
      <c r="DQ6" s="4"/>
      <c r="DR6" s="4">
        <v>310</v>
      </c>
      <c r="DS6" s="4">
        <v>0</v>
      </c>
      <c r="DT6" s="4" t="s">
        <v>847</v>
      </c>
      <c r="DV6" s="4" t="s">
        <v>48</v>
      </c>
      <c r="DW6" s="4" t="s">
        <v>985</v>
      </c>
      <c r="DX6" s="4"/>
      <c r="DY6" s="4"/>
      <c r="EC6" s="4" t="s">
        <v>1122</v>
      </c>
      <c r="ED6" s="160" t="s">
        <v>1130</v>
      </c>
      <c r="EE6" s="4" t="s">
        <v>384</v>
      </c>
      <c r="EF6" s="160" t="s">
        <v>1145</v>
      </c>
      <c r="EM6" s="160" t="s">
        <v>1249</v>
      </c>
      <c r="EN6" s="206" t="s">
        <v>1248</v>
      </c>
      <c r="EO6" s="206" t="s">
        <v>1248</v>
      </c>
      <c r="EQ6" s="68" t="s">
        <v>1094</v>
      </c>
    </row>
    <row r="7" spans="2:147" x14ac:dyDescent="0.25">
      <c r="B7" s="4" t="s">
        <v>377</v>
      </c>
      <c r="C7" s="4" t="s">
        <v>526</v>
      </c>
      <c r="H7" s="4" t="s">
        <v>376</v>
      </c>
      <c r="I7" s="4" t="s">
        <v>522</v>
      </c>
      <c r="K7" s="4" t="s">
        <v>477</v>
      </c>
      <c r="L7" s="4" t="s">
        <v>533</v>
      </c>
      <c r="N7" s="4" t="s">
        <v>376</v>
      </c>
      <c r="O7" s="4" t="s">
        <v>135</v>
      </c>
      <c r="Q7" s="4" t="s">
        <v>364</v>
      </c>
      <c r="R7" s="160" t="s">
        <v>433</v>
      </c>
      <c r="T7" s="4" t="s">
        <v>136</v>
      </c>
      <c r="U7" s="4" t="s">
        <v>137</v>
      </c>
      <c r="V7" s="4" t="s">
        <v>16</v>
      </c>
      <c r="W7" s="4" t="s">
        <v>138</v>
      </c>
      <c r="X7" s="4" t="s">
        <v>15</v>
      </c>
      <c r="Y7" s="4" t="s">
        <v>68</v>
      </c>
      <c r="AA7" s="4">
        <v>0.75</v>
      </c>
      <c r="AB7" s="4"/>
      <c r="AD7" s="4" t="s">
        <v>39</v>
      </c>
      <c r="AE7" s="4" t="s">
        <v>130</v>
      </c>
      <c r="AF7" s="4" t="s">
        <v>669</v>
      </c>
      <c r="AG7" s="160" t="s">
        <v>670</v>
      </c>
      <c r="AH7" s="38"/>
      <c r="AJ7" s="4" t="s">
        <v>1181</v>
      </c>
      <c r="AK7" s="4" t="s">
        <v>1197</v>
      </c>
      <c r="AL7" s="232" t="s">
        <v>1196</v>
      </c>
      <c r="AN7" s="218" t="s">
        <v>1280</v>
      </c>
      <c r="AO7" s="218" t="s">
        <v>1281</v>
      </c>
      <c r="AP7" s="218" t="s">
        <v>1280</v>
      </c>
      <c r="AQ7" s="218" t="s">
        <v>1183</v>
      </c>
      <c r="AS7" s="4" t="s">
        <v>656</v>
      </c>
      <c r="AT7" s="4" t="s">
        <v>39</v>
      </c>
      <c r="AV7" s="4" t="s">
        <v>664</v>
      </c>
      <c r="AW7" s="160" t="s">
        <v>1250</v>
      </c>
      <c r="BB7" s="4" t="s">
        <v>179</v>
      </c>
      <c r="BC7" s="4">
        <v>5595</v>
      </c>
      <c r="BE7" s="4" t="s">
        <v>411</v>
      </c>
      <c r="BF7" s="4" t="s">
        <v>416</v>
      </c>
      <c r="BG7" s="4" t="s">
        <v>492</v>
      </c>
      <c r="BH7" s="4" t="s">
        <v>512</v>
      </c>
      <c r="BI7" s="4">
        <v>6</v>
      </c>
      <c r="BJ7" s="4">
        <v>3</v>
      </c>
      <c r="BK7" s="4" t="s">
        <v>493</v>
      </c>
      <c r="BL7" s="4">
        <v>55</v>
      </c>
      <c r="BM7" s="4">
        <v>0.69</v>
      </c>
      <c r="BO7" s="209" t="s">
        <v>123</v>
      </c>
      <c r="BP7" s="209">
        <v>104</v>
      </c>
      <c r="BU7" s="4" t="s">
        <v>420</v>
      </c>
      <c r="BV7" s="4" t="s">
        <v>416</v>
      </c>
      <c r="BW7" s="4" t="s">
        <v>608</v>
      </c>
      <c r="BX7" s="4" t="s">
        <v>416</v>
      </c>
      <c r="BZ7" s="4" t="s">
        <v>758</v>
      </c>
      <c r="CA7" s="4"/>
      <c r="CB7" s="4"/>
      <c r="CJ7" s="4" t="s">
        <v>416</v>
      </c>
      <c r="CK7" s="4">
        <v>0.69</v>
      </c>
      <c r="CM7" s="4"/>
      <c r="CN7" s="4"/>
      <c r="CO7" s="4"/>
      <c r="CQ7" s="4" t="b">
        <v>0</v>
      </c>
      <c r="CR7" s="4"/>
      <c r="CS7" s="4"/>
      <c r="CU7" s="4" t="s">
        <v>195</v>
      </c>
      <c r="CY7" s="43" t="str">
        <f>IFERROR(VLOOKUP(CX7,$CX$3:$CY$6,2,0),"NA")</f>
        <v>NA</v>
      </c>
      <c r="DB7" s="31" t="s">
        <v>792</v>
      </c>
      <c r="DC7" s="32">
        <v>1588</v>
      </c>
      <c r="DD7" s="33">
        <v>26988</v>
      </c>
      <c r="DE7" s="33">
        <v>52388</v>
      </c>
      <c r="DF7" s="33">
        <v>77788</v>
      </c>
      <c r="DG7" s="33">
        <v>103188</v>
      </c>
      <c r="DH7" s="33">
        <v>128588</v>
      </c>
      <c r="DI7" s="33">
        <v>153388</v>
      </c>
      <c r="DJ7" s="33">
        <v>179388</v>
      </c>
      <c r="DK7" s="33">
        <v>204788</v>
      </c>
      <c r="DL7" s="34">
        <v>230188</v>
      </c>
      <c r="DN7" s="4" t="s">
        <v>851</v>
      </c>
      <c r="DO7" s="4" t="s">
        <v>38</v>
      </c>
      <c r="DP7" s="4">
        <v>20.65</v>
      </c>
      <c r="DQ7" s="4"/>
      <c r="DR7" s="4">
        <v>310</v>
      </c>
      <c r="DS7" s="4">
        <v>1.5</v>
      </c>
      <c r="DT7" s="4" t="s">
        <v>852</v>
      </c>
      <c r="DV7" s="4" t="s">
        <v>16</v>
      </c>
      <c r="DW7" s="4" t="s">
        <v>986</v>
      </c>
      <c r="DX7" s="4"/>
      <c r="DY7" s="4"/>
      <c r="EC7" s="4" t="s">
        <v>980</v>
      </c>
      <c r="ED7" s="160" t="s">
        <v>1131</v>
      </c>
      <c r="EE7" s="4" t="s">
        <v>385</v>
      </c>
      <c r="EF7" s="160" t="s">
        <v>1146</v>
      </c>
      <c r="EM7" s="160" t="s">
        <v>1250</v>
      </c>
      <c r="EN7" s="206" t="s">
        <v>664</v>
      </c>
      <c r="EO7" s="206" t="s">
        <v>664</v>
      </c>
      <c r="EQ7" s="2" t="s">
        <v>1095</v>
      </c>
    </row>
    <row r="8" spans="2:147" x14ac:dyDescent="0.25">
      <c r="B8" s="4" t="s">
        <v>379</v>
      </c>
      <c r="C8" s="4" t="s">
        <v>527</v>
      </c>
      <c r="H8" s="4"/>
      <c r="I8" s="4"/>
      <c r="K8" s="4" t="s">
        <v>523</v>
      </c>
      <c r="L8" s="4" t="s">
        <v>537</v>
      </c>
      <c r="N8" s="4" t="s">
        <v>378</v>
      </c>
      <c r="O8" s="4" t="s">
        <v>142</v>
      </c>
      <c r="Q8" s="4" t="s">
        <v>363</v>
      </c>
      <c r="R8" s="160" t="s">
        <v>432</v>
      </c>
      <c r="T8" s="4" t="s">
        <v>14</v>
      </c>
      <c r="U8" s="4" t="s">
        <v>92</v>
      </c>
      <c r="V8" s="4" t="s">
        <v>38</v>
      </c>
      <c r="W8" s="4" t="s">
        <v>143</v>
      </c>
      <c r="X8" s="4" t="s">
        <v>33</v>
      </c>
      <c r="Y8" s="4" t="s">
        <v>144</v>
      </c>
      <c r="AA8" s="4">
        <v>0.8</v>
      </c>
      <c r="AB8" s="4"/>
      <c r="AD8" s="4" t="s">
        <v>74</v>
      </c>
      <c r="AE8" s="4" t="s">
        <v>139</v>
      </c>
      <c r="AF8" s="4"/>
      <c r="AG8" s="4"/>
      <c r="AH8" s="38"/>
      <c r="AJ8" s="4" t="s">
        <v>1199</v>
      </c>
      <c r="AK8" s="4" t="s">
        <v>1213</v>
      </c>
      <c r="AL8" s="232" t="s">
        <v>1198</v>
      </c>
      <c r="AN8" s="218" t="s">
        <v>1282</v>
      </c>
      <c r="AO8" s="218" t="s">
        <v>1283</v>
      </c>
      <c r="AP8" s="218" t="s">
        <v>1282</v>
      </c>
      <c r="AQ8" s="218" t="s">
        <v>1379</v>
      </c>
      <c r="AS8" s="4" t="s">
        <v>657</v>
      </c>
      <c r="AT8" s="4" t="s">
        <v>39</v>
      </c>
      <c r="AV8" s="4" t="s">
        <v>5</v>
      </c>
      <c r="AW8" s="160" t="s">
        <v>1251</v>
      </c>
      <c r="BB8" s="4" t="s">
        <v>182</v>
      </c>
      <c r="BC8" s="4">
        <v>5690</v>
      </c>
      <c r="BE8" s="4" t="s">
        <v>494</v>
      </c>
      <c r="BF8" s="4" t="s">
        <v>503</v>
      </c>
      <c r="BG8" s="4" t="s">
        <v>489</v>
      </c>
      <c r="BH8" s="4" t="s">
        <v>513</v>
      </c>
      <c r="BI8" s="4">
        <v>3.25</v>
      </c>
      <c r="BJ8" s="4">
        <v>1</v>
      </c>
      <c r="BK8" s="4" t="s">
        <v>490</v>
      </c>
      <c r="BL8" s="4">
        <v>35</v>
      </c>
      <c r="BM8" s="4">
        <v>0.75</v>
      </c>
      <c r="BO8" s="209" t="s">
        <v>134</v>
      </c>
      <c r="BP8" s="209">
        <v>105</v>
      </c>
      <c r="BU8" s="4" t="s">
        <v>420</v>
      </c>
      <c r="BV8" s="4" t="s">
        <v>503</v>
      </c>
      <c r="BW8" s="4" t="s">
        <v>609</v>
      </c>
      <c r="BX8" s="4" t="s">
        <v>503</v>
      </c>
      <c r="BZ8" s="4" t="s">
        <v>713</v>
      </c>
      <c r="CA8" s="4" t="s">
        <v>587</v>
      </c>
      <c r="CB8" s="4" t="s">
        <v>717</v>
      </c>
      <c r="CJ8" s="4" t="s">
        <v>503</v>
      </c>
      <c r="CK8" s="4">
        <v>0.75</v>
      </c>
      <c r="CM8" s="5"/>
      <c r="CN8" s="5">
        <f>ROUND(0.00785*CN3*CN4*IF(CN5,0.94194,1),3)</f>
        <v>3.8780000000000001</v>
      </c>
      <c r="CQ8" s="5"/>
      <c r="CR8" s="5"/>
      <c r="CU8" s="4" t="s">
        <v>668</v>
      </c>
      <c r="DB8" s="27" t="s">
        <v>793</v>
      </c>
      <c r="DC8" s="35">
        <v>2381</v>
      </c>
      <c r="DD8" s="36">
        <v>27781</v>
      </c>
      <c r="DE8" s="36">
        <v>53181</v>
      </c>
      <c r="DF8" s="36">
        <v>78581</v>
      </c>
      <c r="DG8" s="36">
        <v>103981</v>
      </c>
      <c r="DH8" s="36">
        <v>129381</v>
      </c>
      <c r="DI8" s="36">
        <v>154781</v>
      </c>
      <c r="DJ8" s="36">
        <v>180181</v>
      </c>
      <c r="DK8" s="36">
        <v>205581</v>
      </c>
      <c r="DL8" s="37">
        <v>230981</v>
      </c>
      <c r="DN8" s="4" t="s">
        <v>851</v>
      </c>
      <c r="DO8" s="4" t="s">
        <v>38</v>
      </c>
      <c r="DP8" s="4">
        <v>20.65</v>
      </c>
      <c r="DQ8" s="4"/>
      <c r="DR8" s="4">
        <v>268</v>
      </c>
      <c r="DS8" s="4">
        <v>1.5</v>
      </c>
      <c r="DT8" s="4" t="s">
        <v>853</v>
      </c>
      <c r="DV8" s="4" t="s">
        <v>43</v>
      </c>
      <c r="DW8" s="4" t="s">
        <v>988</v>
      </c>
      <c r="DX8" s="4"/>
      <c r="DY8" s="4"/>
      <c r="EC8" s="4" t="s">
        <v>1002</v>
      </c>
      <c r="ED8" s="160" t="s">
        <v>1132</v>
      </c>
      <c r="EM8" s="160" t="s">
        <v>1251</v>
      </c>
      <c r="EN8" s="206" t="s">
        <v>5</v>
      </c>
      <c r="EO8" s="206" t="s">
        <v>5</v>
      </c>
      <c r="EQ8" s="173" t="s">
        <v>1096</v>
      </c>
    </row>
    <row r="9" spans="2:147" x14ac:dyDescent="0.25">
      <c r="B9" s="4" t="s">
        <v>381</v>
      </c>
      <c r="C9" s="4" t="s">
        <v>528</v>
      </c>
      <c r="K9" s="4"/>
      <c r="L9" s="4"/>
      <c r="N9" s="4" t="s">
        <v>380</v>
      </c>
      <c r="O9" s="4" t="s">
        <v>147</v>
      </c>
      <c r="Q9" s="4" t="s">
        <v>370</v>
      </c>
      <c r="R9" s="160" t="s">
        <v>440</v>
      </c>
      <c r="T9" s="4" t="s">
        <v>72</v>
      </c>
      <c r="U9" s="4" t="s">
        <v>72</v>
      </c>
      <c r="V9" s="4" t="s">
        <v>24</v>
      </c>
      <c r="W9" s="4" t="s">
        <v>69</v>
      </c>
      <c r="X9" s="4" t="s">
        <v>32</v>
      </c>
      <c r="Y9" s="4" t="s">
        <v>148</v>
      </c>
      <c r="AA9" s="4">
        <v>0.9</v>
      </c>
      <c r="AB9" s="4"/>
      <c r="AD9" s="4" t="s">
        <v>538</v>
      </c>
      <c r="AE9" s="4" t="s">
        <v>539</v>
      </c>
      <c r="AF9" s="38"/>
      <c r="AG9" s="38"/>
      <c r="AH9" s="38"/>
      <c r="AJ9" s="232" t="s">
        <v>145</v>
      </c>
      <c r="AK9" s="4" t="s">
        <v>1204</v>
      </c>
      <c r="AL9" s="232" t="s">
        <v>1200</v>
      </c>
      <c r="AN9" s="218" t="s">
        <v>1284</v>
      </c>
      <c r="AO9" s="218" t="s">
        <v>1285</v>
      </c>
      <c r="AP9" s="218" t="s">
        <v>1284</v>
      </c>
      <c r="AQ9" s="218" t="s">
        <v>1184</v>
      </c>
      <c r="AS9" s="4" t="s">
        <v>658</v>
      </c>
      <c r="AT9" s="4" t="s">
        <v>39</v>
      </c>
      <c r="AV9" s="4" t="s">
        <v>1252</v>
      </c>
      <c r="AW9" s="160" t="s">
        <v>1253</v>
      </c>
      <c r="BB9" s="4" t="s">
        <v>184</v>
      </c>
      <c r="BC9" s="4">
        <v>5699</v>
      </c>
      <c r="BE9" s="4" t="s">
        <v>415</v>
      </c>
      <c r="BF9" s="4" t="s">
        <v>418</v>
      </c>
      <c r="BG9" s="4"/>
      <c r="BH9" s="4"/>
      <c r="BI9" s="4">
        <v>17.5</v>
      </c>
      <c r="BJ9" s="4">
        <v>5.0999999999999996</v>
      </c>
      <c r="BK9" s="4">
        <v>2</v>
      </c>
      <c r="BL9" s="4">
        <v>80</v>
      </c>
      <c r="BM9" s="4"/>
      <c r="BO9" s="209" t="s">
        <v>141</v>
      </c>
      <c r="BP9" s="209">
        <v>106</v>
      </c>
      <c r="BU9" s="4" t="s">
        <v>420</v>
      </c>
      <c r="BV9" s="4" t="s">
        <v>504</v>
      </c>
      <c r="BW9" s="4" t="s">
        <v>610</v>
      </c>
      <c r="BX9" s="4" t="s">
        <v>504</v>
      </c>
      <c r="BZ9" s="4" t="s">
        <v>759</v>
      </c>
      <c r="CA9" s="4">
        <v>50736335</v>
      </c>
      <c r="CB9" s="4"/>
      <c r="CJ9" s="4" t="s">
        <v>504</v>
      </c>
      <c r="CK9" s="4">
        <v>0.68</v>
      </c>
      <c r="CM9" s="5"/>
      <c r="CN9" s="5" t="str">
        <f>'Listas de Dados'!CN3</f>
        <v>276</v>
      </c>
      <c r="CQ9" s="5"/>
      <c r="CU9" s="4" t="s">
        <v>176</v>
      </c>
      <c r="DB9" s="39" t="s">
        <v>794</v>
      </c>
      <c r="DC9" s="40">
        <v>3175</v>
      </c>
      <c r="DD9" s="41">
        <v>28575</v>
      </c>
      <c r="DE9" s="41">
        <v>53975</v>
      </c>
      <c r="DF9" s="41">
        <v>79375</v>
      </c>
      <c r="DG9" s="41">
        <v>104775</v>
      </c>
      <c r="DH9" s="41">
        <v>130175</v>
      </c>
      <c r="DI9" s="41">
        <v>155575</v>
      </c>
      <c r="DJ9" s="41">
        <v>180975</v>
      </c>
      <c r="DK9" s="41">
        <v>206375</v>
      </c>
      <c r="DL9" s="42">
        <v>231775</v>
      </c>
      <c r="DN9" s="4" t="s">
        <v>854</v>
      </c>
      <c r="DO9" s="4" t="s">
        <v>38</v>
      </c>
      <c r="DP9" s="4">
        <v>22.22</v>
      </c>
      <c r="DQ9" s="4"/>
      <c r="DR9" s="4">
        <v>252</v>
      </c>
      <c r="DS9" s="4">
        <v>0</v>
      </c>
      <c r="DT9" s="4" t="s">
        <v>847</v>
      </c>
      <c r="DV9" s="4" t="s">
        <v>987</v>
      </c>
      <c r="DW9" s="4" t="s">
        <v>990</v>
      </c>
      <c r="DX9" s="4"/>
      <c r="DY9" s="4"/>
      <c r="EC9" s="4" t="s">
        <v>1021</v>
      </c>
      <c r="ED9" s="160" t="s">
        <v>1133</v>
      </c>
      <c r="EM9" s="160" t="s">
        <v>1253</v>
      </c>
      <c r="EN9" s="206" t="s">
        <v>1252</v>
      </c>
      <c r="EO9" s="206" t="s">
        <v>1252</v>
      </c>
      <c r="EQ9" s="178" t="s">
        <v>1097</v>
      </c>
    </row>
    <row r="10" spans="2:147" x14ac:dyDescent="0.25">
      <c r="B10" s="4" t="s">
        <v>383</v>
      </c>
      <c r="C10" s="4" t="s">
        <v>125</v>
      </c>
      <c r="N10" s="4" t="s">
        <v>382</v>
      </c>
      <c r="O10" s="4" t="s">
        <v>149</v>
      </c>
      <c r="Q10" s="4" t="s">
        <v>365</v>
      </c>
      <c r="R10" s="160" t="s">
        <v>434</v>
      </c>
      <c r="V10" s="4" t="s">
        <v>48</v>
      </c>
      <c r="W10" s="4" t="s">
        <v>150</v>
      </c>
      <c r="X10" s="4" t="s">
        <v>37</v>
      </c>
      <c r="Y10" s="4" t="s">
        <v>70</v>
      </c>
      <c r="AA10" s="4">
        <v>0.95</v>
      </c>
      <c r="AB10" s="4"/>
      <c r="AJ10" s="232" t="s">
        <v>99</v>
      </c>
      <c r="AK10" s="4" t="s">
        <v>1203</v>
      </c>
      <c r="AL10" s="232" t="s">
        <v>1200</v>
      </c>
      <c r="AN10" s="218" t="s">
        <v>1286</v>
      </c>
      <c r="AO10" s="218" t="s">
        <v>1287</v>
      </c>
      <c r="AP10" s="218" t="s">
        <v>1286</v>
      </c>
      <c r="AQ10" s="218" t="s">
        <v>1380</v>
      </c>
      <c r="AS10" s="4" t="s">
        <v>641</v>
      </c>
      <c r="AT10" s="4" t="s">
        <v>39</v>
      </c>
      <c r="AV10" s="4" t="s">
        <v>640</v>
      </c>
      <c r="AW10" s="160" t="s">
        <v>1254</v>
      </c>
      <c r="BB10" s="4" t="s">
        <v>187</v>
      </c>
      <c r="BC10" s="4">
        <v>7905</v>
      </c>
      <c r="BE10" s="4" t="s">
        <v>495</v>
      </c>
      <c r="BF10" s="4" t="s">
        <v>504</v>
      </c>
      <c r="BG10" s="4" t="s">
        <v>496</v>
      </c>
      <c r="BH10" s="4"/>
      <c r="BI10" s="4">
        <v>11.5</v>
      </c>
      <c r="BJ10" s="4">
        <v>6</v>
      </c>
      <c r="BK10" s="4">
        <v>2</v>
      </c>
      <c r="BL10" s="4">
        <v>200</v>
      </c>
      <c r="BM10" s="4">
        <v>0.68</v>
      </c>
      <c r="BO10" s="209" t="s">
        <v>146</v>
      </c>
      <c r="BP10" s="209">
        <v>107</v>
      </c>
      <c r="BU10" s="4" t="s">
        <v>420</v>
      </c>
      <c r="BV10" s="4" t="s">
        <v>505</v>
      </c>
      <c r="BW10" s="4" t="s">
        <v>611</v>
      </c>
      <c r="BX10" s="4" t="s">
        <v>505</v>
      </c>
      <c r="BZ10" s="4" t="s">
        <v>760</v>
      </c>
      <c r="CA10" s="4">
        <v>50736338</v>
      </c>
      <c r="CB10" s="4"/>
      <c r="CJ10" s="4" t="s">
        <v>505</v>
      </c>
      <c r="CK10" s="4">
        <v>0.68</v>
      </c>
      <c r="CM10" s="5"/>
      <c r="CN10" s="5" t="str">
        <f>'Listas de Dados'!CN4</f>
        <v>1,90</v>
      </c>
      <c r="CQ10" s="5"/>
      <c r="CR10" s="5"/>
      <c r="CU10" s="4" t="s">
        <v>187</v>
      </c>
      <c r="DB10" s="44"/>
      <c r="DC10" s="45"/>
      <c r="DD10" s="46"/>
      <c r="DE10" s="46"/>
      <c r="DF10" s="46"/>
      <c r="DG10" s="46"/>
      <c r="DH10" s="46"/>
      <c r="DI10" s="46"/>
      <c r="DJ10" s="46"/>
      <c r="DK10" s="46"/>
      <c r="DL10" s="47"/>
      <c r="DN10" s="4" t="s">
        <v>855</v>
      </c>
      <c r="DO10" s="4" t="s">
        <v>38</v>
      </c>
      <c r="DP10" s="4">
        <v>25.4</v>
      </c>
      <c r="DQ10" s="4"/>
      <c r="DR10" s="4">
        <v>310</v>
      </c>
      <c r="DS10" s="4">
        <v>1.5</v>
      </c>
      <c r="DT10" s="4" t="s">
        <v>852</v>
      </c>
      <c r="DV10" s="4" t="s">
        <v>989</v>
      </c>
      <c r="DW10" s="4" t="s">
        <v>992</v>
      </c>
      <c r="DX10" s="4"/>
      <c r="DY10" s="4"/>
      <c r="EC10" s="4" t="s">
        <v>1031</v>
      </c>
      <c r="ED10" s="160" t="s">
        <v>1134</v>
      </c>
      <c r="EM10" s="160" t="s">
        <v>1254</v>
      </c>
      <c r="EN10" s="206" t="s">
        <v>640</v>
      </c>
      <c r="EO10" s="206" t="s">
        <v>640</v>
      </c>
      <c r="EQ10" s="177" t="s">
        <v>1103</v>
      </c>
    </row>
    <row r="11" spans="2:147" ht="15.75" thickBot="1" x14ac:dyDescent="0.3">
      <c r="N11" s="4" t="s">
        <v>384</v>
      </c>
      <c r="O11" s="4" t="s">
        <v>152</v>
      </c>
      <c r="Q11" s="4" t="s">
        <v>362</v>
      </c>
      <c r="R11" s="160" t="s">
        <v>430</v>
      </c>
      <c r="V11" s="4" t="s">
        <v>153</v>
      </c>
      <c r="W11" s="4" t="s">
        <v>154</v>
      </c>
      <c r="X11" s="4" t="s">
        <v>155</v>
      </c>
      <c r="Y11" s="4" t="s">
        <v>156</v>
      </c>
      <c r="AA11" s="4">
        <v>1.06</v>
      </c>
      <c r="AB11" s="4"/>
      <c r="AJ11" s="232" t="s">
        <v>99</v>
      </c>
      <c r="AK11" s="4" t="s">
        <v>1202</v>
      </c>
      <c r="AL11" s="232" t="s">
        <v>1200</v>
      </c>
      <c r="AN11" s="218" t="s">
        <v>1288</v>
      </c>
      <c r="AO11" s="218" t="s">
        <v>1289</v>
      </c>
      <c r="AP11" s="218" t="s">
        <v>1288</v>
      </c>
      <c r="AQ11" s="218" t="s">
        <v>1185</v>
      </c>
      <c r="AS11" s="4" t="s">
        <v>647</v>
      </c>
      <c r="AT11" s="4" t="s">
        <v>39</v>
      </c>
      <c r="AV11" s="206" t="s">
        <v>62</v>
      </c>
      <c r="AW11" s="160" t="s">
        <v>1255</v>
      </c>
      <c r="BB11" s="4" t="s">
        <v>190</v>
      </c>
      <c r="BC11" s="4">
        <v>7910</v>
      </c>
      <c r="BE11" s="4" t="s">
        <v>497</v>
      </c>
      <c r="BF11" s="4" t="s">
        <v>505</v>
      </c>
      <c r="BG11" s="4" t="s">
        <v>496</v>
      </c>
      <c r="BH11" s="4"/>
      <c r="BI11" s="4">
        <v>11.5</v>
      </c>
      <c r="BJ11" s="4">
        <v>6</v>
      </c>
      <c r="BK11" s="4">
        <v>2</v>
      </c>
      <c r="BL11" s="4">
        <v>200</v>
      </c>
      <c r="BM11" s="4">
        <v>0.68</v>
      </c>
      <c r="BO11" s="209" t="s">
        <v>35</v>
      </c>
      <c r="BP11" s="209">
        <v>108</v>
      </c>
      <c r="BU11" s="4" t="s">
        <v>420</v>
      </c>
      <c r="BV11" s="4" t="s">
        <v>598</v>
      </c>
      <c r="BW11" s="4" t="s">
        <v>612</v>
      </c>
      <c r="BX11" s="4" t="s">
        <v>598</v>
      </c>
      <c r="BZ11" s="4" t="s">
        <v>715</v>
      </c>
      <c r="CA11" s="4" t="s">
        <v>696</v>
      </c>
      <c r="CB11" s="4"/>
      <c r="CJ11" s="4" t="s">
        <v>598</v>
      </c>
      <c r="CK11" s="4">
        <v>0.68</v>
      </c>
      <c r="CM11" s="5"/>
      <c r="CN11" s="5" t="b">
        <f>'Listas de Dados'!CN5</f>
        <v>1</v>
      </c>
      <c r="CQ11" s="5"/>
      <c r="CR11" s="5"/>
      <c r="CU11" s="4" t="s">
        <v>172</v>
      </c>
      <c r="DB11" s="31" t="s">
        <v>795</v>
      </c>
      <c r="DC11" s="32">
        <v>3969</v>
      </c>
      <c r="DD11" s="33">
        <v>29369</v>
      </c>
      <c r="DE11" s="33">
        <v>54769</v>
      </c>
      <c r="DF11" s="33">
        <v>80169</v>
      </c>
      <c r="DG11" s="33">
        <v>105569</v>
      </c>
      <c r="DH11" s="33">
        <v>130969</v>
      </c>
      <c r="DI11" s="33">
        <v>156369</v>
      </c>
      <c r="DJ11" s="33">
        <v>181769</v>
      </c>
      <c r="DK11" s="33">
        <v>207169</v>
      </c>
      <c r="DL11" s="34">
        <v>232569</v>
      </c>
      <c r="DN11" s="4" t="s">
        <v>855</v>
      </c>
      <c r="DO11" s="4" t="s">
        <v>38</v>
      </c>
      <c r="DP11" s="4">
        <v>25.4</v>
      </c>
      <c r="DQ11" s="4"/>
      <c r="DR11" s="4">
        <v>200</v>
      </c>
      <c r="DS11" s="4">
        <v>1.5</v>
      </c>
      <c r="DT11" s="4" t="s">
        <v>853</v>
      </c>
      <c r="DV11" s="4" t="s">
        <v>991</v>
      </c>
      <c r="DW11" s="4" t="s">
        <v>994</v>
      </c>
      <c r="DX11" s="4"/>
      <c r="DY11" s="4"/>
      <c r="EC11" s="4" t="s">
        <v>1052</v>
      </c>
      <c r="ED11" s="160" t="s">
        <v>1135</v>
      </c>
      <c r="EM11" s="160" t="s">
        <v>1255</v>
      </c>
      <c r="EN11" s="206" t="s">
        <v>645</v>
      </c>
      <c r="EO11" s="206" t="s">
        <v>62</v>
      </c>
      <c r="EQ11" s="172" t="s">
        <v>1098</v>
      </c>
    </row>
    <row r="12" spans="2:147" ht="15.75" thickBot="1" x14ac:dyDescent="0.3">
      <c r="N12" s="4" t="s">
        <v>385</v>
      </c>
      <c r="O12" s="4" t="s">
        <v>158</v>
      </c>
      <c r="Q12" s="4" t="s">
        <v>453</v>
      </c>
      <c r="R12" s="160" t="s">
        <v>431</v>
      </c>
      <c r="V12" s="4" t="s">
        <v>77</v>
      </c>
      <c r="W12" s="4" t="s">
        <v>159</v>
      </c>
      <c r="X12" s="4" t="s">
        <v>64</v>
      </c>
      <c r="Y12" s="4" t="s">
        <v>160</v>
      </c>
      <c r="AA12" s="4">
        <v>1.2</v>
      </c>
      <c r="AB12" s="4"/>
      <c r="AJ12" s="232" t="s">
        <v>111</v>
      </c>
      <c r="AK12" s="4" t="s">
        <v>1201</v>
      </c>
      <c r="AL12" s="232" t="s">
        <v>1200</v>
      </c>
      <c r="AN12" s="218" t="s">
        <v>1290</v>
      </c>
      <c r="AO12" s="218" t="s">
        <v>1291</v>
      </c>
      <c r="AP12" s="218" t="s">
        <v>1290</v>
      </c>
      <c r="AQ12" s="218" t="s">
        <v>1381</v>
      </c>
      <c r="AS12" s="4" t="s">
        <v>649</v>
      </c>
      <c r="AT12" s="4" t="s">
        <v>39</v>
      </c>
      <c r="AV12" s="206" t="s">
        <v>644</v>
      </c>
      <c r="AW12" s="160" t="s">
        <v>1256</v>
      </c>
      <c r="BB12" s="4" t="s">
        <v>4</v>
      </c>
      <c r="BC12" s="4">
        <v>7925</v>
      </c>
      <c r="BE12" s="4" t="s">
        <v>732</v>
      </c>
      <c r="BF12" s="4" t="s">
        <v>598</v>
      </c>
      <c r="BG12" s="4" t="s">
        <v>496</v>
      </c>
      <c r="BH12" s="4"/>
      <c r="BI12" s="4">
        <v>11.5</v>
      </c>
      <c r="BJ12" s="4">
        <v>6</v>
      </c>
      <c r="BK12" s="4">
        <v>2</v>
      </c>
      <c r="BL12" s="4">
        <v>200</v>
      </c>
      <c r="BM12" s="4">
        <v>0.68</v>
      </c>
      <c r="BO12" s="209" t="s">
        <v>151</v>
      </c>
      <c r="BP12" s="209">
        <v>109</v>
      </c>
      <c r="BU12" s="4" t="s">
        <v>420</v>
      </c>
      <c r="BV12" s="4" t="s">
        <v>596</v>
      </c>
      <c r="BW12" s="4" t="s">
        <v>698</v>
      </c>
      <c r="BX12" s="4" t="s">
        <v>698</v>
      </c>
      <c r="CG12" s="60"/>
      <c r="CJ12" s="61" t="s">
        <v>742</v>
      </c>
      <c r="CK12" s="61"/>
      <c r="CN12" s="5">
        <f>'Listas de Dados'!CN6</f>
        <v>3.8780000000000001</v>
      </c>
      <c r="CQ12" s="5"/>
      <c r="DB12" s="27" t="s">
        <v>796</v>
      </c>
      <c r="DC12" s="35">
        <v>4763</v>
      </c>
      <c r="DD12" s="36">
        <v>30163</v>
      </c>
      <c r="DE12" s="36">
        <v>55563</v>
      </c>
      <c r="DF12" s="36">
        <v>80963</v>
      </c>
      <c r="DG12" s="36">
        <v>106363</v>
      </c>
      <c r="DH12" s="36">
        <v>131763</v>
      </c>
      <c r="DI12" s="36">
        <v>157163</v>
      </c>
      <c r="DJ12" s="36">
        <v>182563</v>
      </c>
      <c r="DK12" s="36">
        <v>207963</v>
      </c>
      <c r="DL12" s="37">
        <v>233363</v>
      </c>
      <c r="DN12" s="4" t="s">
        <v>856</v>
      </c>
      <c r="DO12" s="4" t="s">
        <v>38</v>
      </c>
      <c r="DP12" s="4">
        <v>28.57</v>
      </c>
      <c r="DQ12" s="4"/>
      <c r="DR12" s="4">
        <v>154</v>
      </c>
      <c r="DS12" s="4">
        <v>0</v>
      </c>
      <c r="DT12" s="4" t="s">
        <v>847</v>
      </c>
      <c r="DV12" s="4" t="s">
        <v>993</v>
      </c>
      <c r="DW12" s="4" t="s">
        <v>996</v>
      </c>
      <c r="DX12" s="4"/>
      <c r="DY12" s="4"/>
      <c r="EC12" s="4" t="s">
        <v>1054</v>
      </c>
      <c r="ED12" s="160" t="s">
        <v>1136</v>
      </c>
      <c r="EM12" s="160" t="s">
        <v>1256</v>
      </c>
      <c r="EN12" s="206" t="s">
        <v>644</v>
      </c>
      <c r="EO12" s="206" t="s">
        <v>644</v>
      </c>
      <c r="EQ12" s="158"/>
    </row>
    <row r="13" spans="2:147" ht="26.25" thickBot="1" x14ac:dyDescent="0.3">
      <c r="N13" s="4" t="s">
        <v>386</v>
      </c>
      <c r="O13" s="4" t="s">
        <v>162</v>
      </c>
      <c r="Q13" s="4" t="s">
        <v>67</v>
      </c>
      <c r="R13" s="160" t="s">
        <v>439</v>
      </c>
      <c r="V13" s="4" t="s">
        <v>73</v>
      </c>
      <c r="W13" s="4" t="s">
        <v>163</v>
      </c>
      <c r="X13" s="4" t="s">
        <v>27</v>
      </c>
      <c r="Y13" s="4" t="s">
        <v>164</v>
      </c>
      <c r="AA13" s="4">
        <v>1.25</v>
      </c>
      <c r="AB13" s="4"/>
      <c r="AJ13" s="232" t="s">
        <v>111</v>
      </c>
      <c r="AK13" s="4" t="s">
        <v>1206</v>
      </c>
      <c r="AL13" s="232" t="s">
        <v>1200</v>
      </c>
      <c r="AN13" s="218" t="s">
        <v>1292</v>
      </c>
      <c r="AO13" s="218" t="s">
        <v>1293</v>
      </c>
      <c r="AP13" s="218" t="s">
        <v>1292</v>
      </c>
      <c r="AQ13" s="218" t="s">
        <v>1382</v>
      </c>
      <c r="AS13" s="4" t="s">
        <v>659</v>
      </c>
      <c r="AT13" s="4" t="s">
        <v>74</v>
      </c>
      <c r="AV13" s="206" t="s">
        <v>1257</v>
      </c>
      <c r="AW13" s="160" t="s">
        <v>1258</v>
      </c>
      <c r="BB13" s="4" t="s">
        <v>193</v>
      </c>
      <c r="BC13" s="4">
        <v>7925</v>
      </c>
      <c r="BE13" s="4" t="s">
        <v>678</v>
      </c>
      <c r="BF13" s="4" t="s">
        <v>601</v>
      </c>
      <c r="BG13" s="4" t="s">
        <v>680</v>
      </c>
      <c r="BH13" s="4" t="s">
        <v>680</v>
      </c>
      <c r="BI13" s="4">
        <v>1</v>
      </c>
      <c r="BJ13" s="4">
        <v>1</v>
      </c>
      <c r="BK13" s="4">
        <v>1</v>
      </c>
      <c r="BL13" s="4">
        <v>1</v>
      </c>
      <c r="BM13" s="4"/>
      <c r="BO13" s="209" t="s">
        <v>157</v>
      </c>
      <c r="BP13" s="209">
        <v>110</v>
      </c>
      <c r="BU13" s="4" t="s">
        <v>420</v>
      </c>
      <c r="BV13" s="4" t="s">
        <v>597</v>
      </c>
      <c r="BW13" s="4" t="s">
        <v>699</v>
      </c>
      <c r="BX13" s="4" t="s">
        <v>699</v>
      </c>
      <c r="CJ13" s="61" t="s">
        <v>743</v>
      </c>
      <c r="CK13" s="62" t="s">
        <v>761</v>
      </c>
      <c r="CQ13" s="5"/>
      <c r="DB13" s="31" t="s">
        <v>797</v>
      </c>
      <c r="DC13" s="32">
        <v>5556</v>
      </c>
      <c r="DD13" s="33">
        <v>30950</v>
      </c>
      <c r="DE13" s="33">
        <v>56356</v>
      </c>
      <c r="DF13" s="33">
        <v>81756</v>
      </c>
      <c r="DG13" s="33">
        <v>107156</v>
      </c>
      <c r="DH13" s="33">
        <v>132556</v>
      </c>
      <c r="DI13" s="33">
        <v>157956</v>
      </c>
      <c r="DJ13" s="33">
        <v>183356</v>
      </c>
      <c r="DK13" s="33">
        <v>208756</v>
      </c>
      <c r="DL13" s="34">
        <v>234156</v>
      </c>
      <c r="DN13" s="4" t="s">
        <v>857</v>
      </c>
      <c r="DO13" s="4" t="s">
        <v>38</v>
      </c>
      <c r="DP13" s="4">
        <v>31.75</v>
      </c>
      <c r="DQ13" s="4"/>
      <c r="DR13" s="4">
        <v>169</v>
      </c>
      <c r="DS13" s="4">
        <v>2.65</v>
      </c>
      <c r="DT13" s="4" t="s">
        <v>852</v>
      </c>
      <c r="DV13" s="4" t="s">
        <v>995</v>
      </c>
      <c r="DW13" s="4" t="s">
        <v>998</v>
      </c>
      <c r="DX13" s="4"/>
      <c r="DY13" s="4"/>
      <c r="EC13" s="4" t="s">
        <v>1123</v>
      </c>
      <c r="ED13" s="160" t="s">
        <v>1137</v>
      </c>
      <c r="EM13" s="160" t="s">
        <v>1258</v>
      </c>
      <c r="EN13" s="207" t="s">
        <v>774</v>
      </c>
      <c r="EO13" s="206" t="s">
        <v>1257</v>
      </c>
      <c r="EQ13" s="174" t="s">
        <v>1099</v>
      </c>
    </row>
    <row r="14" spans="2:147" ht="15.75" thickBot="1" x14ac:dyDescent="0.3">
      <c r="N14" s="4" t="s">
        <v>387</v>
      </c>
      <c r="O14" s="4" t="s">
        <v>165</v>
      </c>
      <c r="Q14" s="4" t="s">
        <v>361</v>
      </c>
      <c r="R14" s="160" t="s">
        <v>429</v>
      </c>
      <c r="V14" s="4" t="s">
        <v>78</v>
      </c>
      <c r="W14" s="4" t="s">
        <v>166</v>
      </c>
      <c r="X14" s="4" t="s">
        <v>46</v>
      </c>
      <c r="Y14" s="4" t="s">
        <v>167</v>
      </c>
      <c r="AA14" s="4">
        <v>1.4</v>
      </c>
      <c r="AB14" s="4"/>
      <c r="AJ14" s="232" t="s">
        <v>111</v>
      </c>
      <c r="AK14" s="4" t="s">
        <v>1205</v>
      </c>
      <c r="AL14" s="232" t="s">
        <v>1200</v>
      </c>
      <c r="AN14" s="218" t="s">
        <v>1294</v>
      </c>
      <c r="AO14" s="218" t="s">
        <v>1295</v>
      </c>
      <c r="AP14" s="218" t="s">
        <v>1294</v>
      </c>
      <c r="AQ14" s="218" t="s">
        <v>1383</v>
      </c>
      <c r="AS14" s="4" t="s">
        <v>660</v>
      </c>
      <c r="AT14" s="4" t="s">
        <v>74</v>
      </c>
      <c r="AV14" s="206" t="s">
        <v>1259</v>
      </c>
      <c r="AW14" s="160" t="s">
        <v>1260</v>
      </c>
      <c r="BB14" s="4" t="s">
        <v>195</v>
      </c>
      <c r="BC14" s="4">
        <v>7925</v>
      </c>
      <c r="BE14" s="4" t="s">
        <v>679</v>
      </c>
      <c r="BF14" s="4" t="s">
        <v>633</v>
      </c>
      <c r="BG14" s="4" t="s">
        <v>680</v>
      </c>
      <c r="BH14" s="4" t="s">
        <v>680</v>
      </c>
      <c r="BI14" s="4">
        <v>1</v>
      </c>
      <c r="BJ14" s="4">
        <v>1</v>
      </c>
      <c r="BK14" s="4">
        <v>1</v>
      </c>
      <c r="BL14" s="4">
        <v>1</v>
      </c>
      <c r="BM14" s="4"/>
      <c r="BO14" s="209" t="s">
        <v>161</v>
      </c>
      <c r="BP14" s="209">
        <v>111</v>
      </c>
      <c r="BU14" s="4" t="s">
        <v>420</v>
      </c>
      <c r="BV14" s="4" t="s">
        <v>599</v>
      </c>
      <c r="BW14" s="4" t="s">
        <v>613</v>
      </c>
      <c r="BX14" s="4" t="s">
        <v>776</v>
      </c>
      <c r="CJ14" s="61" t="s">
        <v>744</v>
      </c>
      <c r="CK14" s="61">
        <f>IFERROR(VLOOKUP(CK12,CJ3:CK11,2,0),1)*CK13</f>
        <v>1</v>
      </c>
      <c r="CQ14" s="5"/>
      <c r="DB14" s="18" t="s">
        <v>798</v>
      </c>
      <c r="DC14" s="48">
        <v>6350</v>
      </c>
      <c r="DD14" s="20">
        <v>31750</v>
      </c>
      <c r="DE14" s="20">
        <v>57150</v>
      </c>
      <c r="DF14" s="20">
        <v>82550</v>
      </c>
      <c r="DG14" s="20">
        <v>107950</v>
      </c>
      <c r="DH14" s="20">
        <v>133350</v>
      </c>
      <c r="DI14" s="20">
        <v>158750</v>
      </c>
      <c r="DJ14" s="20">
        <v>184150</v>
      </c>
      <c r="DK14" s="20">
        <v>209550</v>
      </c>
      <c r="DL14" s="49">
        <v>234950</v>
      </c>
      <c r="DN14" s="4" t="s">
        <v>857</v>
      </c>
      <c r="DO14" s="4" t="s">
        <v>38</v>
      </c>
      <c r="DP14" s="4">
        <v>31.75</v>
      </c>
      <c r="DQ14" s="4"/>
      <c r="DR14" s="4">
        <v>114</v>
      </c>
      <c r="DS14" s="4">
        <v>2.65</v>
      </c>
      <c r="DT14" s="4" t="s">
        <v>853</v>
      </c>
      <c r="DV14" s="4" t="s">
        <v>997</v>
      </c>
      <c r="DW14" s="4" t="s">
        <v>1000</v>
      </c>
      <c r="DX14" s="4"/>
      <c r="DY14" s="4"/>
      <c r="EC14" s="4" t="s">
        <v>1055</v>
      </c>
      <c r="ED14" s="160" t="s">
        <v>1138</v>
      </c>
      <c r="EM14" s="160" t="s">
        <v>1260</v>
      </c>
      <c r="EN14" s="206" t="s">
        <v>1259</v>
      </c>
      <c r="EO14" s="206" t="s">
        <v>1259</v>
      </c>
      <c r="EQ14" s="229" t="s">
        <v>1712</v>
      </c>
    </row>
    <row r="15" spans="2:147" x14ac:dyDescent="0.25">
      <c r="N15" s="4" t="s">
        <v>388</v>
      </c>
      <c r="O15" s="4" t="s">
        <v>170</v>
      </c>
      <c r="Q15" s="4" t="s">
        <v>454</v>
      </c>
      <c r="R15" s="160" t="s">
        <v>436</v>
      </c>
      <c r="V15" s="4" t="s">
        <v>408</v>
      </c>
      <c r="W15" s="4" t="s">
        <v>409</v>
      </c>
      <c r="X15" s="4" t="s">
        <v>57</v>
      </c>
      <c r="Y15" s="4" t="s">
        <v>171</v>
      </c>
      <c r="AA15" s="4">
        <v>1.43</v>
      </c>
      <c r="AB15" s="4"/>
      <c r="AJ15" s="4" t="s">
        <v>1214</v>
      </c>
      <c r="AK15" s="4" t="s">
        <v>1207</v>
      </c>
      <c r="AL15" s="232" t="s">
        <v>115</v>
      </c>
      <c r="AN15" s="218" t="s">
        <v>1296</v>
      </c>
      <c r="AO15" s="218" t="s">
        <v>1297</v>
      </c>
      <c r="AP15" s="218" t="s">
        <v>1296</v>
      </c>
      <c r="AQ15" s="218" t="s">
        <v>1384</v>
      </c>
      <c r="AS15" s="4" t="s">
        <v>661</v>
      </c>
      <c r="AT15" s="4" t="s">
        <v>74</v>
      </c>
      <c r="AV15" s="206"/>
      <c r="AW15" s="206"/>
      <c r="BB15" s="4" t="s">
        <v>198</v>
      </c>
      <c r="BC15" s="4">
        <v>7930</v>
      </c>
      <c r="BM15" s="43"/>
      <c r="BO15" s="209" t="s">
        <v>50</v>
      </c>
      <c r="BP15" s="209">
        <v>112</v>
      </c>
      <c r="BU15" s="4" t="s">
        <v>420</v>
      </c>
      <c r="BV15" s="4" t="s">
        <v>600</v>
      </c>
      <c r="BW15" s="4" t="s">
        <v>614</v>
      </c>
      <c r="BX15" s="4" t="s">
        <v>776</v>
      </c>
      <c r="CQ15" s="5"/>
      <c r="DB15" s="23"/>
      <c r="DC15" s="24"/>
      <c r="DD15" s="25"/>
      <c r="DE15" s="25"/>
      <c r="DF15" s="25"/>
      <c r="DG15" s="25"/>
      <c r="DH15" s="25"/>
      <c r="DI15" s="25"/>
      <c r="DJ15" s="25"/>
      <c r="DK15" s="25"/>
      <c r="DL15" s="26"/>
      <c r="DN15" s="4" t="s">
        <v>858</v>
      </c>
      <c r="DO15" s="4" t="s">
        <v>38</v>
      </c>
      <c r="DP15" s="4">
        <v>33.4</v>
      </c>
      <c r="DQ15" s="4"/>
      <c r="DR15" s="4">
        <v>114</v>
      </c>
      <c r="DS15" s="4">
        <v>2.65</v>
      </c>
      <c r="DT15" s="4" t="s">
        <v>852</v>
      </c>
      <c r="DV15" s="4" t="s">
        <v>999</v>
      </c>
      <c r="DW15" s="4" t="s">
        <v>1002</v>
      </c>
      <c r="DX15" s="4"/>
      <c r="DY15" s="4"/>
      <c r="EC15" s="4" t="s">
        <v>1057</v>
      </c>
      <c r="ED15" s="160" t="s">
        <v>1139</v>
      </c>
      <c r="EG15"/>
      <c r="EH15"/>
      <c r="EM15"/>
      <c r="EN15"/>
      <c r="EO15"/>
      <c r="EQ15" s="226" t="s">
        <v>1710</v>
      </c>
    </row>
    <row r="16" spans="2:147" x14ac:dyDescent="0.25">
      <c r="N16" s="4" t="s">
        <v>389</v>
      </c>
      <c r="O16" s="4" t="s">
        <v>173</v>
      </c>
      <c r="Q16" s="4" t="s">
        <v>368</v>
      </c>
      <c r="R16" s="160" t="s">
        <v>438</v>
      </c>
      <c r="X16" s="4" t="s">
        <v>62</v>
      </c>
      <c r="Y16" s="4" t="s">
        <v>174</v>
      </c>
      <c r="AA16" s="4">
        <v>1.5</v>
      </c>
      <c r="AB16" s="4"/>
      <c r="AJ16" s="4" t="s">
        <v>1209</v>
      </c>
      <c r="AK16" s="4" t="s">
        <v>1208</v>
      </c>
      <c r="AL16" s="232" t="s">
        <v>115</v>
      </c>
      <c r="AN16" s="218" t="s">
        <v>1298</v>
      </c>
      <c r="AO16" s="218" t="s">
        <v>1299</v>
      </c>
      <c r="AP16" s="218" t="s">
        <v>1298</v>
      </c>
      <c r="AQ16" s="218" t="s">
        <v>1385</v>
      </c>
      <c r="AS16" s="4" t="s">
        <v>662</v>
      </c>
      <c r="AT16" s="4" t="s">
        <v>74</v>
      </c>
      <c r="AV16" s="43"/>
      <c r="AW16" s="43"/>
      <c r="BB16" s="4" t="s">
        <v>201</v>
      </c>
      <c r="BC16" s="4">
        <v>7940</v>
      </c>
      <c r="BM16" s="43"/>
      <c r="BO16" s="209" t="s">
        <v>36</v>
      </c>
      <c r="BP16" s="209">
        <v>113</v>
      </c>
      <c r="BU16" s="4" t="s">
        <v>420</v>
      </c>
      <c r="BV16" s="4" t="s">
        <v>601</v>
      </c>
      <c r="BW16" s="4" t="s">
        <v>615</v>
      </c>
      <c r="BX16" s="4" t="s">
        <v>601</v>
      </c>
      <c r="CQ16" s="5"/>
      <c r="DB16" s="27" t="s">
        <v>799</v>
      </c>
      <c r="DC16" s="35">
        <v>7144</v>
      </c>
      <c r="DD16" s="36">
        <v>32544</v>
      </c>
      <c r="DE16" s="36">
        <v>57944</v>
      </c>
      <c r="DF16" s="36">
        <v>83344</v>
      </c>
      <c r="DG16" s="36">
        <v>108744</v>
      </c>
      <c r="DH16" s="36">
        <v>134144</v>
      </c>
      <c r="DI16" s="36">
        <v>159544</v>
      </c>
      <c r="DJ16" s="36">
        <v>184944</v>
      </c>
      <c r="DK16" s="36">
        <v>210344</v>
      </c>
      <c r="DL16" s="37">
        <v>235744</v>
      </c>
      <c r="DN16" s="4" t="s">
        <v>858</v>
      </c>
      <c r="DO16" s="4" t="s">
        <v>38</v>
      </c>
      <c r="DP16" s="4">
        <v>33.4</v>
      </c>
      <c r="DQ16" s="4"/>
      <c r="DR16" s="4">
        <v>80</v>
      </c>
      <c r="DS16" s="4">
        <v>2.65</v>
      </c>
      <c r="DT16" s="4" t="s">
        <v>853</v>
      </c>
      <c r="DV16" s="4" t="s">
        <v>1001</v>
      </c>
      <c r="DW16" s="4" t="s">
        <v>1004</v>
      </c>
      <c r="DX16" s="4"/>
      <c r="DY16" s="4"/>
      <c r="EC16" s="4" t="s">
        <v>1059</v>
      </c>
      <c r="ED16" s="160" t="s">
        <v>1140</v>
      </c>
      <c r="EG16"/>
      <c r="EH16"/>
      <c r="EQ16" s="226" t="s">
        <v>1708</v>
      </c>
    </row>
    <row r="17" spans="14:147" x14ac:dyDescent="0.25">
      <c r="N17" s="4" t="s">
        <v>390</v>
      </c>
      <c r="O17" s="4" t="s">
        <v>175</v>
      </c>
      <c r="Q17" s="4" t="s">
        <v>329</v>
      </c>
      <c r="R17" s="160" t="s">
        <v>428</v>
      </c>
      <c r="AA17" s="4">
        <v>1.55</v>
      </c>
      <c r="AB17" s="4"/>
      <c r="AJ17" s="4" t="s">
        <v>1210</v>
      </c>
      <c r="AK17" s="4" t="s">
        <v>17</v>
      </c>
      <c r="AL17" s="232" t="s">
        <v>115</v>
      </c>
      <c r="AN17" s="218" t="s">
        <v>1300</v>
      </c>
      <c r="AO17" s="218" t="s">
        <v>1301</v>
      </c>
      <c r="AP17" s="218" t="s">
        <v>1300</v>
      </c>
      <c r="AQ17" s="218" t="s">
        <v>1386</v>
      </c>
      <c r="AV17" s="43"/>
      <c r="AW17" s="43"/>
      <c r="BB17" s="4" t="s">
        <v>204</v>
      </c>
      <c r="BC17" s="4">
        <v>3300</v>
      </c>
      <c r="BM17" s="43"/>
      <c r="BO17" s="209" t="s">
        <v>59</v>
      </c>
      <c r="BP17" s="209">
        <v>114</v>
      </c>
      <c r="BU17" s="4" t="s">
        <v>420</v>
      </c>
      <c r="BV17" s="4" t="s">
        <v>602</v>
      </c>
      <c r="BW17" s="4" t="s">
        <v>603</v>
      </c>
      <c r="BX17" s="4" t="s">
        <v>603</v>
      </c>
      <c r="CQ17" s="5"/>
      <c r="DB17" s="31" t="s">
        <v>800</v>
      </c>
      <c r="DC17" s="32">
        <v>7938</v>
      </c>
      <c r="DD17" s="33">
        <v>33338</v>
      </c>
      <c r="DE17" s="33">
        <v>58738</v>
      </c>
      <c r="DF17" s="33">
        <v>84138</v>
      </c>
      <c r="DG17" s="33">
        <v>109538</v>
      </c>
      <c r="DH17" s="33">
        <v>134938</v>
      </c>
      <c r="DI17" s="33">
        <v>160388</v>
      </c>
      <c r="DJ17" s="33">
        <v>185738</v>
      </c>
      <c r="DK17" s="33">
        <v>211138</v>
      </c>
      <c r="DL17" s="34">
        <v>236538</v>
      </c>
      <c r="DN17" s="4" t="s">
        <v>859</v>
      </c>
      <c r="DO17" s="4" t="s">
        <v>38</v>
      </c>
      <c r="DP17" s="4">
        <v>33.700000000000003</v>
      </c>
      <c r="DQ17" s="4"/>
      <c r="DR17" s="4">
        <v>114</v>
      </c>
      <c r="DS17" s="4">
        <v>2.65</v>
      </c>
      <c r="DT17" s="4" t="s">
        <v>852</v>
      </c>
      <c r="DV17" s="4" t="s">
        <v>1003</v>
      </c>
      <c r="DW17" s="4" t="s">
        <v>1006</v>
      </c>
      <c r="DX17" s="4"/>
      <c r="DY17" s="4"/>
      <c r="EC17" s="4" t="s">
        <v>1124</v>
      </c>
      <c r="ED17" s="160" t="s">
        <v>527</v>
      </c>
      <c r="EG17"/>
      <c r="EH17"/>
      <c r="EQ17" s="226" t="s">
        <v>1707</v>
      </c>
    </row>
    <row r="18" spans="14:147" x14ac:dyDescent="0.25">
      <c r="N18" s="4" t="s">
        <v>391</v>
      </c>
      <c r="O18" s="4" t="s">
        <v>178</v>
      </c>
      <c r="Q18" s="4" t="s">
        <v>372</v>
      </c>
      <c r="R18" s="160" t="s">
        <v>445</v>
      </c>
      <c r="AA18" s="4">
        <v>1.7</v>
      </c>
      <c r="AB18" s="4"/>
      <c r="AJ18" s="4" t="s">
        <v>1212</v>
      </c>
      <c r="AK18" s="4" t="s">
        <v>1213</v>
      </c>
      <c r="AL18" s="232" t="s">
        <v>1211</v>
      </c>
      <c r="AN18" s="218" t="s">
        <v>1302</v>
      </c>
      <c r="AO18" s="218" t="s">
        <v>1303</v>
      </c>
      <c r="AP18" s="218" t="s">
        <v>1302</v>
      </c>
      <c r="AQ18" s="218" t="s">
        <v>1387</v>
      </c>
      <c r="AV18" s="43"/>
      <c r="AW18" s="43"/>
      <c r="BM18" s="43"/>
      <c r="BO18" s="209" t="s">
        <v>42</v>
      </c>
      <c r="BP18" s="209">
        <v>115</v>
      </c>
      <c r="BU18" s="4" t="s">
        <v>419</v>
      </c>
      <c r="BV18" s="4" t="s">
        <v>616</v>
      </c>
      <c r="BW18" s="4" t="s">
        <v>700</v>
      </c>
      <c r="BX18" s="4" t="s">
        <v>700</v>
      </c>
      <c r="DB18" s="27" t="s">
        <v>801</v>
      </c>
      <c r="DC18" s="35">
        <v>8731</v>
      </c>
      <c r="DD18" s="36">
        <v>34131</v>
      </c>
      <c r="DE18" s="36">
        <v>59531</v>
      </c>
      <c r="DF18" s="36">
        <v>84931</v>
      </c>
      <c r="DG18" s="36">
        <v>110331</v>
      </c>
      <c r="DH18" s="36">
        <v>135731</v>
      </c>
      <c r="DI18" s="36">
        <v>161131</v>
      </c>
      <c r="DJ18" s="36">
        <v>186531</v>
      </c>
      <c r="DK18" s="36">
        <v>211931</v>
      </c>
      <c r="DL18" s="37">
        <v>237331</v>
      </c>
      <c r="DN18" s="4" t="s">
        <v>859</v>
      </c>
      <c r="DO18" s="4" t="s">
        <v>38</v>
      </c>
      <c r="DP18" s="4">
        <v>33.700000000000003</v>
      </c>
      <c r="DQ18" s="4"/>
      <c r="DR18" s="4">
        <v>80</v>
      </c>
      <c r="DS18" s="4">
        <v>2.65</v>
      </c>
      <c r="DT18" s="4" t="s">
        <v>853</v>
      </c>
      <c r="DV18" s="4" t="s">
        <v>1005</v>
      </c>
      <c r="DW18" s="4" t="s">
        <v>1008</v>
      </c>
      <c r="DX18" s="4"/>
      <c r="DY18" s="4"/>
      <c r="EQ18" s="226" t="s">
        <v>1709</v>
      </c>
    </row>
    <row r="19" spans="14:147" x14ac:dyDescent="0.25">
      <c r="N19" s="4" t="s">
        <v>392</v>
      </c>
      <c r="O19" s="4" t="s">
        <v>181</v>
      </c>
      <c r="Q19" s="4" t="s">
        <v>456</v>
      </c>
      <c r="R19" s="160" t="s">
        <v>442</v>
      </c>
      <c r="AA19" s="4">
        <v>1.75</v>
      </c>
      <c r="AB19" s="4"/>
      <c r="AJ19" s="251" t="s">
        <v>1215</v>
      </c>
      <c r="AK19" s="251"/>
      <c r="AL19" s="251"/>
      <c r="AN19" s="218" t="s">
        <v>1304</v>
      </c>
      <c r="AO19" s="218" t="s">
        <v>1305</v>
      </c>
      <c r="AP19" s="218" t="s">
        <v>1304</v>
      </c>
      <c r="AQ19" s="218" t="s">
        <v>1388</v>
      </c>
      <c r="AV19" s="43"/>
      <c r="AW19" s="43"/>
      <c r="BE19" s="5"/>
      <c r="BF19" s="5"/>
      <c r="BG19" s="5"/>
      <c r="BH19" s="5"/>
      <c r="BI19" s="5"/>
      <c r="BM19" s="43"/>
      <c r="BO19" s="209" t="s">
        <v>56</v>
      </c>
      <c r="BP19" s="209">
        <v>116</v>
      </c>
      <c r="BU19" s="4" t="s">
        <v>419</v>
      </c>
      <c r="BV19" s="4" t="s">
        <v>617</v>
      </c>
      <c r="BW19" s="4" t="s">
        <v>701</v>
      </c>
      <c r="BX19" s="4" t="s">
        <v>701</v>
      </c>
      <c r="DB19" s="39" t="s">
        <v>802</v>
      </c>
      <c r="DC19" s="40">
        <v>9525</v>
      </c>
      <c r="DD19" s="41">
        <v>34925</v>
      </c>
      <c r="DE19" s="41">
        <v>60325</v>
      </c>
      <c r="DF19" s="41">
        <v>85725</v>
      </c>
      <c r="DG19" s="41">
        <v>111125</v>
      </c>
      <c r="DH19" s="41">
        <v>136525</v>
      </c>
      <c r="DI19" s="41">
        <v>161925</v>
      </c>
      <c r="DJ19" s="41">
        <v>187325</v>
      </c>
      <c r="DK19" s="41">
        <v>212725</v>
      </c>
      <c r="DL19" s="42">
        <v>238125</v>
      </c>
      <c r="DN19" s="4" t="s">
        <v>860</v>
      </c>
      <c r="DO19" s="4" t="s">
        <v>38</v>
      </c>
      <c r="DP19" s="4">
        <v>34.92</v>
      </c>
      <c r="DQ19" s="4"/>
      <c r="DR19" s="4">
        <v>169</v>
      </c>
      <c r="DS19" s="4">
        <v>1.5</v>
      </c>
      <c r="DT19" s="4" t="s">
        <v>852</v>
      </c>
      <c r="DV19" s="4" t="s">
        <v>1007</v>
      </c>
      <c r="DW19" s="4" t="s">
        <v>1010</v>
      </c>
      <c r="DX19" s="4"/>
      <c r="DY19" s="4"/>
      <c r="EQ19" s="226" t="s">
        <v>1711</v>
      </c>
    </row>
    <row r="20" spans="14:147" x14ac:dyDescent="0.25">
      <c r="N20" s="4" t="s">
        <v>393</v>
      </c>
      <c r="O20" s="4" t="s">
        <v>183</v>
      </c>
      <c r="Q20" s="4" t="s">
        <v>366</v>
      </c>
      <c r="R20" s="160" t="s">
        <v>435</v>
      </c>
      <c r="AA20" s="4">
        <v>1.8</v>
      </c>
      <c r="AB20" s="4"/>
      <c r="AJ20" s="252"/>
      <c r="AK20" s="252"/>
      <c r="AL20" s="252"/>
      <c r="AN20" s="218" t="s">
        <v>1306</v>
      </c>
      <c r="AO20" s="218" t="s">
        <v>1307</v>
      </c>
      <c r="AP20" s="218" t="s">
        <v>1306</v>
      </c>
      <c r="AQ20" s="218" t="s">
        <v>1389</v>
      </c>
      <c r="AV20" s="43"/>
      <c r="AW20" s="43"/>
      <c r="BE20" s="5"/>
      <c r="BF20" s="5"/>
      <c r="BG20" s="5"/>
      <c r="BH20" s="5"/>
      <c r="BI20" s="5"/>
      <c r="BM20" s="43"/>
      <c r="BO20" s="209" t="s">
        <v>180</v>
      </c>
      <c r="BP20" s="209">
        <v>117</v>
      </c>
      <c r="BU20" s="4" t="s">
        <v>419</v>
      </c>
      <c r="BV20" s="4" t="s">
        <v>618</v>
      </c>
      <c r="BW20" s="4" t="s">
        <v>702</v>
      </c>
      <c r="BX20" s="4" t="s">
        <v>702</v>
      </c>
      <c r="DB20" s="44"/>
      <c r="DC20" s="28"/>
      <c r="DD20" s="50"/>
      <c r="DE20" s="50"/>
      <c r="DF20" s="50"/>
      <c r="DG20" s="50"/>
      <c r="DH20" s="50"/>
      <c r="DI20" s="50"/>
      <c r="DJ20" s="50"/>
      <c r="DK20" s="50"/>
      <c r="DL20" s="51"/>
      <c r="DN20" s="4" t="s">
        <v>860</v>
      </c>
      <c r="DO20" s="4" t="s">
        <v>38</v>
      </c>
      <c r="DP20" s="4">
        <v>34.92</v>
      </c>
      <c r="DQ20" s="4"/>
      <c r="DR20" s="4">
        <v>114</v>
      </c>
      <c r="DS20" s="4">
        <v>1.5</v>
      </c>
      <c r="DT20" s="4" t="s">
        <v>853</v>
      </c>
      <c r="DV20" s="4" t="s">
        <v>1009</v>
      </c>
      <c r="DW20" s="4" t="s">
        <v>1012</v>
      </c>
      <c r="DX20" s="4"/>
      <c r="DY20" s="4"/>
      <c r="EQ20" s="226"/>
    </row>
    <row r="21" spans="14:147" x14ac:dyDescent="0.25">
      <c r="N21" s="4" t="s">
        <v>394</v>
      </c>
      <c r="O21" s="4" t="s">
        <v>186</v>
      </c>
      <c r="Q21" s="4" t="s">
        <v>460</v>
      </c>
      <c r="R21" s="160" t="s">
        <v>449</v>
      </c>
      <c r="AA21" s="4">
        <v>1.9</v>
      </c>
      <c r="AB21" s="4"/>
      <c r="AJ21"/>
      <c r="AK21"/>
      <c r="AL21"/>
      <c r="AN21" s="218" t="s">
        <v>1308</v>
      </c>
      <c r="AO21" s="218" t="s">
        <v>1309</v>
      </c>
      <c r="AP21" s="218" t="s">
        <v>1308</v>
      </c>
      <c r="AQ21" s="218" t="s">
        <v>1390</v>
      </c>
      <c r="AV21" s="43"/>
      <c r="AW21" s="43"/>
      <c r="BE21" s="5"/>
      <c r="BF21" s="5"/>
      <c r="BG21" s="5"/>
      <c r="BH21" s="5"/>
      <c r="BI21" s="5"/>
      <c r="BM21" s="43"/>
      <c r="BO21" s="209" t="s">
        <v>29</v>
      </c>
      <c r="BP21" s="209">
        <v>118</v>
      </c>
      <c r="BU21" s="4" t="s">
        <v>419</v>
      </c>
      <c r="BV21" s="4" t="s">
        <v>619</v>
      </c>
      <c r="BW21" s="4" t="s">
        <v>703</v>
      </c>
      <c r="BX21" s="4" t="s">
        <v>703</v>
      </c>
      <c r="DB21" s="31" t="s">
        <v>803</v>
      </c>
      <c r="DC21" s="32">
        <v>10319</v>
      </c>
      <c r="DD21" s="33">
        <v>35719</v>
      </c>
      <c r="DE21" s="33">
        <v>61119</v>
      </c>
      <c r="DF21" s="33">
        <v>86519</v>
      </c>
      <c r="DG21" s="33">
        <v>111919</v>
      </c>
      <c r="DH21" s="33">
        <v>137319</v>
      </c>
      <c r="DI21" s="33">
        <v>162719</v>
      </c>
      <c r="DJ21" s="33">
        <v>188199</v>
      </c>
      <c r="DK21" s="33">
        <v>213519</v>
      </c>
      <c r="DL21" s="34">
        <v>238919</v>
      </c>
      <c r="DN21" s="4" t="s">
        <v>861</v>
      </c>
      <c r="DO21" s="4" t="s">
        <v>38</v>
      </c>
      <c r="DP21" s="4">
        <v>38.1</v>
      </c>
      <c r="DQ21" s="4"/>
      <c r="DR21" s="4">
        <v>140</v>
      </c>
      <c r="DS21" s="4">
        <v>2.65</v>
      </c>
      <c r="DT21" s="4" t="s">
        <v>852</v>
      </c>
      <c r="DV21" s="4" t="s">
        <v>1011</v>
      </c>
      <c r="DW21" s="4" t="s">
        <v>1013</v>
      </c>
      <c r="DX21" s="4"/>
      <c r="DY21" s="4"/>
      <c r="EQ21" s="226"/>
    </row>
    <row r="22" spans="14:147" x14ac:dyDescent="0.25">
      <c r="N22" s="4" t="s">
        <v>395</v>
      </c>
      <c r="O22" s="4" t="s">
        <v>189</v>
      </c>
      <c r="Q22" s="4" t="s">
        <v>461</v>
      </c>
      <c r="R22" s="160" t="s">
        <v>450</v>
      </c>
      <c r="AA22" s="4">
        <v>1.94</v>
      </c>
      <c r="AB22" s="4"/>
      <c r="AK22"/>
      <c r="AL22"/>
      <c r="AN22" s="218" t="s">
        <v>1310</v>
      </c>
      <c r="AO22" s="218" t="s">
        <v>1311</v>
      </c>
      <c r="AP22" s="218" t="s">
        <v>1310</v>
      </c>
      <c r="AQ22" s="218" t="s">
        <v>1391</v>
      </c>
      <c r="AV22" s="43"/>
      <c r="AW22" s="43"/>
      <c r="BE22" s="5"/>
      <c r="BF22" s="5"/>
      <c r="BG22" s="5"/>
      <c r="BH22" s="5"/>
      <c r="BI22" s="5"/>
      <c r="BM22" s="43"/>
      <c r="BO22" s="209" t="s">
        <v>185</v>
      </c>
      <c r="BP22" s="209">
        <v>119</v>
      </c>
      <c r="BU22" s="4" t="s">
        <v>419</v>
      </c>
      <c r="BV22" s="4" t="s">
        <v>620</v>
      </c>
      <c r="BW22" s="4" t="s">
        <v>704</v>
      </c>
      <c r="BX22" s="4" t="s">
        <v>704</v>
      </c>
      <c r="DB22" s="27" t="s">
        <v>804</v>
      </c>
      <c r="DC22" s="35">
        <v>11113</v>
      </c>
      <c r="DD22" s="36">
        <v>36513</v>
      </c>
      <c r="DE22" s="36">
        <v>61913</v>
      </c>
      <c r="DF22" s="36">
        <v>87313</v>
      </c>
      <c r="DG22" s="36">
        <v>112713</v>
      </c>
      <c r="DH22" s="36">
        <v>138113</v>
      </c>
      <c r="DI22" s="36">
        <v>163513</v>
      </c>
      <c r="DJ22" s="36">
        <v>188913</v>
      </c>
      <c r="DK22" s="36">
        <v>214313</v>
      </c>
      <c r="DL22" s="37">
        <v>239713</v>
      </c>
      <c r="DN22" s="4" t="s">
        <v>861</v>
      </c>
      <c r="DO22" s="4" t="s">
        <v>38</v>
      </c>
      <c r="DP22" s="4">
        <v>38.1</v>
      </c>
      <c r="DQ22" s="4"/>
      <c r="DR22" s="4">
        <v>91</v>
      </c>
      <c r="DS22" s="4">
        <v>2.65</v>
      </c>
      <c r="DT22" s="4" t="s">
        <v>853</v>
      </c>
      <c r="DV22" s="4" t="s">
        <v>973</v>
      </c>
      <c r="DW22" s="4" t="s">
        <v>1015</v>
      </c>
      <c r="DX22" s="4"/>
      <c r="DY22" s="4"/>
      <c r="EQ22" s="226"/>
    </row>
    <row r="23" spans="14:147" x14ac:dyDescent="0.25">
      <c r="N23" s="4" t="s">
        <v>396</v>
      </c>
      <c r="O23" s="4" t="s">
        <v>191</v>
      </c>
      <c r="Q23" s="4" t="s">
        <v>459</v>
      </c>
      <c r="R23" s="160" t="s">
        <v>448</v>
      </c>
      <c r="AA23" s="4">
        <v>1.95</v>
      </c>
      <c r="AB23" s="4"/>
      <c r="AK23"/>
      <c r="AL23"/>
      <c r="AN23" s="218" t="s">
        <v>1312</v>
      </c>
      <c r="AO23" s="218" t="s">
        <v>293</v>
      </c>
      <c r="AP23" s="218" t="s">
        <v>1312</v>
      </c>
      <c r="AQ23" s="218" t="s">
        <v>1392</v>
      </c>
      <c r="AV23" s="43"/>
      <c r="AW23" s="43"/>
      <c r="BE23" s="5"/>
      <c r="BF23" s="5"/>
      <c r="BG23" s="5"/>
      <c r="BH23" s="5"/>
      <c r="BI23" s="5"/>
      <c r="BM23" s="43"/>
      <c r="BO23" s="209" t="s">
        <v>188</v>
      </c>
      <c r="BP23" s="209">
        <v>120</v>
      </c>
      <c r="BU23" s="4" t="s">
        <v>419</v>
      </c>
      <c r="BV23" s="4" t="s">
        <v>621</v>
      </c>
      <c r="BW23" s="4" t="s">
        <v>705</v>
      </c>
      <c r="BX23" s="4" t="s">
        <v>705</v>
      </c>
      <c r="DB23" s="31" t="s">
        <v>805</v>
      </c>
      <c r="DC23" s="32">
        <v>11906</v>
      </c>
      <c r="DD23" s="33">
        <v>37306</v>
      </c>
      <c r="DE23" s="33">
        <v>62706</v>
      </c>
      <c r="DF23" s="33">
        <v>88106</v>
      </c>
      <c r="DG23" s="33">
        <v>113506</v>
      </c>
      <c r="DH23" s="33">
        <v>138906</v>
      </c>
      <c r="DI23" s="33">
        <v>164306</v>
      </c>
      <c r="DJ23" s="33">
        <v>189706</v>
      </c>
      <c r="DK23" s="33">
        <v>215106</v>
      </c>
      <c r="DL23" s="34">
        <v>240506</v>
      </c>
      <c r="DN23" s="4" t="s">
        <v>862</v>
      </c>
      <c r="DO23" s="4" t="s">
        <v>38</v>
      </c>
      <c r="DP23" s="4">
        <v>41.28</v>
      </c>
      <c r="DQ23" s="4"/>
      <c r="DR23" s="4">
        <v>140</v>
      </c>
      <c r="DS23" s="4">
        <v>1.5</v>
      </c>
      <c r="DT23" s="4" t="s">
        <v>852</v>
      </c>
      <c r="DV23" s="4" t="s">
        <v>1014</v>
      </c>
      <c r="DW23" s="4" t="s">
        <v>1017</v>
      </c>
      <c r="DX23" s="4"/>
      <c r="DY23" s="4"/>
      <c r="EQ23" s="226"/>
    </row>
    <row r="24" spans="14:147" x14ac:dyDescent="0.25">
      <c r="N24" s="4" t="s">
        <v>397</v>
      </c>
      <c r="O24" s="4" t="s">
        <v>192</v>
      </c>
      <c r="Q24" s="4" t="s">
        <v>373</v>
      </c>
      <c r="R24" s="160" t="s">
        <v>447</v>
      </c>
      <c r="AA24" s="4">
        <v>2</v>
      </c>
      <c r="AB24" s="4"/>
      <c r="AK24"/>
      <c r="AL24"/>
      <c r="AN24" s="218" t="s">
        <v>1313</v>
      </c>
      <c r="AO24" s="218" t="s">
        <v>282</v>
      </c>
      <c r="AP24" s="218" t="s">
        <v>1313</v>
      </c>
      <c r="AQ24" s="218" t="s">
        <v>1393</v>
      </c>
      <c r="BE24" s="5"/>
      <c r="BF24" s="5"/>
      <c r="BG24" s="5"/>
      <c r="BH24" s="5"/>
      <c r="BI24" s="5"/>
      <c r="BM24" s="43"/>
      <c r="BO24" s="209" t="s">
        <v>19</v>
      </c>
      <c r="BP24" s="209">
        <v>121</v>
      </c>
      <c r="BU24" s="4" t="s">
        <v>419</v>
      </c>
      <c r="BV24" s="4" t="s">
        <v>622</v>
      </c>
      <c r="BW24" s="4" t="s">
        <v>706</v>
      </c>
      <c r="BX24" s="4" t="s">
        <v>706</v>
      </c>
      <c r="DB24" s="18" t="s">
        <v>806</v>
      </c>
      <c r="DC24" s="48">
        <v>12700</v>
      </c>
      <c r="DD24" s="20">
        <v>38100</v>
      </c>
      <c r="DE24" s="20">
        <v>63500</v>
      </c>
      <c r="DF24" s="20">
        <v>88900</v>
      </c>
      <c r="DG24" s="20">
        <v>114300</v>
      </c>
      <c r="DH24" s="20">
        <v>139700</v>
      </c>
      <c r="DI24" s="20">
        <v>165100</v>
      </c>
      <c r="DJ24" s="20">
        <v>190500</v>
      </c>
      <c r="DK24" s="20">
        <v>215900</v>
      </c>
      <c r="DL24" s="49">
        <v>241300</v>
      </c>
      <c r="DN24" s="4" t="s">
        <v>862</v>
      </c>
      <c r="DO24" s="4" t="s">
        <v>38</v>
      </c>
      <c r="DP24" s="4">
        <v>41.28</v>
      </c>
      <c r="DQ24" s="4"/>
      <c r="DR24" s="4">
        <v>124</v>
      </c>
      <c r="DS24" s="4">
        <v>1.5</v>
      </c>
      <c r="DT24" s="4" t="s">
        <v>853</v>
      </c>
      <c r="DV24" s="4" t="s">
        <v>1016</v>
      </c>
      <c r="DW24" s="4" t="s">
        <v>1019</v>
      </c>
      <c r="DX24" s="4"/>
      <c r="DY24" s="4"/>
      <c r="EQ24" s="226"/>
    </row>
    <row r="25" spans="14:147" x14ac:dyDescent="0.25">
      <c r="N25" s="4" t="s">
        <v>398</v>
      </c>
      <c r="O25" s="4" t="s">
        <v>194</v>
      </c>
      <c r="Q25" s="4" t="s">
        <v>458</v>
      </c>
      <c r="R25" s="160" t="s">
        <v>446</v>
      </c>
      <c r="AA25" s="4">
        <v>2.25</v>
      </c>
      <c r="AB25" s="4"/>
      <c r="AK25"/>
      <c r="AL25"/>
      <c r="AN25" s="218" t="s">
        <v>1314</v>
      </c>
      <c r="AO25" s="218" t="s">
        <v>1315</v>
      </c>
      <c r="AP25" s="218" t="s">
        <v>1314</v>
      </c>
      <c r="AQ25" s="218" t="s">
        <v>1394</v>
      </c>
      <c r="BE25" s="5"/>
      <c r="BF25" s="5"/>
      <c r="BG25" s="5"/>
      <c r="BH25" s="5"/>
      <c r="BI25" s="5"/>
      <c r="BM25" s="43"/>
      <c r="BO25" s="209" t="s">
        <v>55</v>
      </c>
      <c r="BP25" s="209">
        <v>122</v>
      </c>
      <c r="BU25" s="4" t="s">
        <v>419</v>
      </c>
      <c r="BV25" s="4" t="s">
        <v>623</v>
      </c>
      <c r="BW25" s="4" t="s">
        <v>707</v>
      </c>
      <c r="BX25" s="4" t="s">
        <v>707</v>
      </c>
      <c r="DB25" s="23"/>
      <c r="DC25" s="24"/>
      <c r="DD25" s="25"/>
      <c r="DE25" s="25"/>
      <c r="DF25" s="25"/>
      <c r="DG25" s="25"/>
      <c r="DH25" s="25"/>
      <c r="DI25" s="25"/>
      <c r="DJ25" s="25"/>
      <c r="DK25" s="25"/>
      <c r="DL25" s="26"/>
      <c r="DN25" s="4" t="s">
        <v>863</v>
      </c>
      <c r="DO25" s="4" t="s">
        <v>38</v>
      </c>
      <c r="DP25" s="4">
        <v>42.2</v>
      </c>
      <c r="DQ25" s="4"/>
      <c r="DR25" s="4">
        <v>114</v>
      </c>
      <c r="DS25" s="4">
        <v>2.65</v>
      </c>
      <c r="DT25" s="4" t="s">
        <v>852</v>
      </c>
      <c r="DV25" s="4" t="s">
        <v>1018</v>
      </c>
      <c r="DW25" s="4" t="s">
        <v>1021</v>
      </c>
      <c r="DX25" s="4"/>
      <c r="DY25" s="4"/>
      <c r="EQ25" s="226"/>
    </row>
    <row r="26" spans="14:147" x14ac:dyDescent="0.25">
      <c r="N26" s="4" t="s">
        <v>399</v>
      </c>
      <c r="O26" s="4" t="s">
        <v>197</v>
      </c>
      <c r="Q26" s="4" t="s">
        <v>463</v>
      </c>
      <c r="R26" s="160" t="s">
        <v>323</v>
      </c>
      <c r="AA26" s="4">
        <v>2.2999999999999998</v>
      </c>
      <c r="AB26" s="4"/>
      <c r="AK26"/>
      <c r="AL26"/>
      <c r="AN26" s="218" t="s">
        <v>1316</v>
      </c>
      <c r="AO26" s="218" t="s">
        <v>1317</v>
      </c>
      <c r="AP26" s="218" t="s">
        <v>1316</v>
      </c>
      <c r="AQ26" s="218" t="s">
        <v>199</v>
      </c>
      <c r="BE26" s="5"/>
      <c r="BF26" s="5"/>
      <c r="BG26" s="5"/>
      <c r="BH26" s="5"/>
      <c r="BI26" s="5"/>
      <c r="BM26" s="43"/>
      <c r="BO26" s="209" t="s">
        <v>61</v>
      </c>
      <c r="BP26" s="209">
        <v>123</v>
      </c>
      <c r="BU26" s="4" t="s">
        <v>419</v>
      </c>
      <c r="BV26" s="4" t="s">
        <v>624</v>
      </c>
      <c r="BW26" s="4" t="s">
        <v>708</v>
      </c>
      <c r="BX26" s="4" t="s">
        <v>708</v>
      </c>
      <c r="DB26" s="27" t="s">
        <v>807</v>
      </c>
      <c r="DC26" s="52">
        <v>130494</v>
      </c>
      <c r="DD26" s="36">
        <v>38894</v>
      </c>
      <c r="DE26" s="36">
        <v>64294</v>
      </c>
      <c r="DF26" s="36">
        <v>89694</v>
      </c>
      <c r="DG26" s="36">
        <v>115094</v>
      </c>
      <c r="DH26" s="36">
        <v>140494</v>
      </c>
      <c r="DI26" s="36">
        <v>165894</v>
      </c>
      <c r="DJ26" s="36">
        <v>191294</v>
      </c>
      <c r="DK26" s="36">
        <v>216694</v>
      </c>
      <c r="DL26" s="37">
        <v>242094</v>
      </c>
      <c r="DN26" s="4" t="s">
        <v>863</v>
      </c>
      <c r="DO26" s="4" t="s">
        <v>38</v>
      </c>
      <c r="DP26" s="4">
        <v>42.2</v>
      </c>
      <c r="DQ26" s="4"/>
      <c r="DR26" s="4">
        <v>80</v>
      </c>
      <c r="DS26" s="4">
        <v>2.65</v>
      </c>
      <c r="DT26" s="4" t="s">
        <v>853</v>
      </c>
      <c r="DV26" s="4" t="s">
        <v>1020</v>
      </c>
      <c r="DW26" s="4" t="s">
        <v>1023</v>
      </c>
      <c r="DX26" s="4"/>
      <c r="DY26" s="4"/>
    </row>
    <row r="27" spans="14:147" x14ac:dyDescent="0.25">
      <c r="N27" s="4" t="s">
        <v>400</v>
      </c>
      <c r="O27" s="4" t="s">
        <v>200</v>
      </c>
      <c r="Q27" s="4" t="s">
        <v>451</v>
      </c>
      <c r="R27" s="160" t="s">
        <v>425</v>
      </c>
      <c r="AA27" s="4">
        <v>2.65</v>
      </c>
      <c r="AB27" s="4"/>
      <c r="AK27"/>
      <c r="AL27"/>
      <c r="AN27" s="218" t="s">
        <v>1318</v>
      </c>
      <c r="AO27" s="218" t="s">
        <v>1319</v>
      </c>
      <c r="AP27" s="218" t="s">
        <v>1318</v>
      </c>
      <c r="AQ27" s="218" t="s">
        <v>202</v>
      </c>
      <c r="BE27" s="5"/>
      <c r="BF27" s="5"/>
      <c r="BG27" s="5"/>
      <c r="BH27" s="5"/>
      <c r="BI27" s="5"/>
      <c r="BM27" s="43"/>
      <c r="BO27" s="209" t="s">
        <v>196</v>
      </c>
      <c r="BP27" s="209">
        <v>124</v>
      </c>
      <c r="BU27" s="4" t="s">
        <v>419</v>
      </c>
      <c r="BV27" s="4" t="s">
        <v>625</v>
      </c>
      <c r="BW27" s="4" t="s">
        <v>709</v>
      </c>
      <c r="BX27" s="4" t="s">
        <v>709</v>
      </c>
      <c r="DB27" s="31" t="s">
        <v>808</v>
      </c>
      <c r="DC27" s="32">
        <v>14288</v>
      </c>
      <c r="DD27" s="33">
        <v>39688</v>
      </c>
      <c r="DE27" s="33">
        <v>65088</v>
      </c>
      <c r="DF27" s="33">
        <v>90488</v>
      </c>
      <c r="DG27" s="33">
        <v>115888</v>
      </c>
      <c r="DH27" s="33">
        <v>141288</v>
      </c>
      <c r="DI27" s="33">
        <v>166688</v>
      </c>
      <c r="DJ27" s="33">
        <v>192088</v>
      </c>
      <c r="DK27" s="33">
        <v>217488</v>
      </c>
      <c r="DL27" s="34">
        <v>242888</v>
      </c>
      <c r="DN27" s="4" t="s">
        <v>864</v>
      </c>
      <c r="DO27" s="4" t="s">
        <v>38</v>
      </c>
      <c r="DP27" s="4">
        <v>42.4</v>
      </c>
      <c r="DQ27" s="4"/>
      <c r="DR27" s="4">
        <v>114</v>
      </c>
      <c r="DS27" s="4">
        <v>2.65</v>
      </c>
      <c r="DT27" s="4" t="s">
        <v>852</v>
      </c>
      <c r="DV27" s="4" t="s">
        <v>1022</v>
      </c>
      <c r="DW27" s="4" t="s">
        <v>1025</v>
      </c>
      <c r="DX27" s="4"/>
      <c r="DY27" s="4"/>
    </row>
    <row r="28" spans="14:147" x14ac:dyDescent="0.25">
      <c r="N28" s="4" t="s">
        <v>401</v>
      </c>
      <c r="O28" s="4" t="s">
        <v>203</v>
      </c>
      <c r="Q28" s="4" t="s">
        <v>262</v>
      </c>
      <c r="R28" s="160" t="s">
        <v>424</v>
      </c>
      <c r="AA28" s="4">
        <v>2.7</v>
      </c>
      <c r="AB28" s="4"/>
      <c r="AK28"/>
      <c r="AL28"/>
      <c r="AN28" s="218" t="s">
        <v>1320</v>
      </c>
      <c r="AO28" s="218" t="s">
        <v>1321</v>
      </c>
      <c r="AP28" s="218" t="s">
        <v>1320</v>
      </c>
      <c r="AQ28" s="218" t="s">
        <v>205</v>
      </c>
      <c r="BM28" s="43"/>
      <c r="BO28" s="209" t="s">
        <v>13</v>
      </c>
      <c r="BP28" s="209">
        <v>125</v>
      </c>
      <c r="BU28" s="4" t="s">
        <v>419</v>
      </c>
      <c r="BV28" s="4" t="s">
        <v>626</v>
      </c>
      <c r="BW28" s="4" t="s">
        <v>710</v>
      </c>
      <c r="BX28" s="4" t="s">
        <v>710</v>
      </c>
      <c r="DB28" s="27" t="s">
        <v>809</v>
      </c>
      <c r="DC28" s="35">
        <v>15081</v>
      </c>
      <c r="DD28" s="36">
        <v>40481</v>
      </c>
      <c r="DE28" s="36">
        <v>65881</v>
      </c>
      <c r="DF28" s="36">
        <v>91281</v>
      </c>
      <c r="DG28" s="36">
        <v>116681</v>
      </c>
      <c r="DH28" s="36">
        <v>142081</v>
      </c>
      <c r="DI28" s="36">
        <v>167481</v>
      </c>
      <c r="DJ28" s="36">
        <v>198881</v>
      </c>
      <c r="DK28" s="36">
        <v>218281</v>
      </c>
      <c r="DL28" s="37">
        <v>243681</v>
      </c>
      <c r="DN28" s="4" t="s">
        <v>864</v>
      </c>
      <c r="DO28" s="4" t="s">
        <v>38</v>
      </c>
      <c r="DP28" s="4">
        <v>42.4</v>
      </c>
      <c r="DQ28" s="4"/>
      <c r="DR28" s="4">
        <v>80</v>
      </c>
      <c r="DS28" s="4">
        <v>2.65</v>
      </c>
      <c r="DT28" s="4" t="s">
        <v>853</v>
      </c>
      <c r="DV28" s="4" t="s">
        <v>1024</v>
      </c>
      <c r="DW28" s="4" t="s">
        <v>1027</v>
      </c>
      <c r="DX28" s="4"/>
      <c r="DY28" s="4"/>
    </row>
    <row r="29" spans="14:147" x14ac:dyDescent="0.25">
      <c r="N29" s="4" t="s">
        <v>402</v>
      </c>
      <c r="O29" s="4" t="s">
        <v>206</v>
      </c>
      <c r="Q29" s="4" t="s">
        <v>452</v>
      </c>
      <c r="R29" s="160" t="s">
        <v>426</v>
      </c>
      <c r="AA29" s="4">
        <v>2.8</v>
      </c>
      <c r="AB29" s="4"/>
      <c r="AN29" s="218" t="s">
        <v>1322</v>
      </c>
      <c r="AO29" s="218" t="s">
        <v>1323</v>
      </c>
      <c r="AP29" s="218" t="s">
        <v>1322</v>
      </c>
      <c r="AQ29" s="218" t="s">
        <v>1395</v>
      </c>
      <c r="BM29" s="43"/>
      <c r="BO29" s="209" t="s">
        <v>20</v>
      </c>
      <c r="BP29" s="209">
        <v>126</v>
      </c>
      <c r="BU29" s="4" t="s">
        <v>419</v>
      </c>
      <c r="BV29" s="4" t="s">
        <v>627</v>
      </c>
      <c r="BW29" s="4" t="s">
        <v>711</v>
      </c>
      <c r="BX29" s="4" t="s">
        <v>711</v>
      </c>
      <c r="DB29" s="39" t="s">
        <v>810</v>
      </c>
      <c r="DC29" s="40">
        <v>15875</v>
      </c>
      <c r="DD29" s="41">
        <v>41275</v>
      </c>
      <c r="DE29" s="41">
        <v>66675</v>
      </c>
      <c r="DF29" s="41">
        <v>92075</v>
      </c>
      <c r="DG29" s="41">
        <v>117475</v>
      </c>
      <c r="DH29" s="41">
        <v>142875</v>
      </c>
      <c r="DI29" s="41">
        <v>168275</v>
      </c>
      <c r="DJ29" s="41">
        <v>193675</v>
      </c>
      <c r="DK29" s="41">
        <v>219075</v>
      </c>
      <c r="DL29" s="42">
        <v>244475</v>
      </c>
      <c r="DN29" s="4" t="s">
        <v>865</v>
      </c>
      <c r="DO29" s="4" t="s">
        <v>38</v>
      </c>
      <c r="DP29" s="4">
        <v>44.45</v>
      </c>
      <c r="DQ29" s="4"/>
      <c r="DR29" s="4">
        <v>80</v>
      </c>
      <c r="DS29" s="4">
        <v>0</v>
      </c>
      <c r="DT29" s="4" t="s">
        <v>847</v>
      </c>
      <c r="DV29" s="4" t="s">
        <v>1026</v>
      </c>
      <c r="DW29" s="4" t="s">
        <v>1029</v>
      </c>
      <c r="DX29" s="4"/>
      <c r="DY29" s="4"/>
    </row>
    <row r="30" spans="14:147" x14ac:dyDescent="0.25">
      <c r="N30" s="4" t="s">
        <v>403</v>
      </c>
      <c r="O30" s="4" t="s">
        <v>207</v>
      </c>
      <c r="Q30" s="4" t="s">
        <v>455</v>
      </c>
      <c r="R30" s="160" t="s">
        <v>441</v>
      </c>
      <c r="AA30" s="4">
        <v>3</v>
      </c>
      <c r="AB30" s="4"/>
      <c r="AN30" s="218" t="s">
        <v>1324</v>
      </c>
      <c r="AO30" s="218" t="s">
        <v>1325</v>
      </c>
      <c r="AP30" s="218" t="s">
        <v>1324</v>
      </c>
      <c r="AQ30" s="218" t="s">
        <v>208</v>
      </c>
      <c r="BM30" s="43"/>
      <c r="BO30" s="209" t="s">
        <v>58</v>
      </c>
      <c r="BP30" s="209">
        <v>127</v>
      </c>
      <c r="BU30" s="4" t="s">
        <v>419</v>
      </c>
      <c r="BV30" s="4" t="s">
        <v>628</v>
      </c>
      <c r="BW30" s="4" t="s">
        <v>712</v>
      </c>
      <c r="BX30" s="4" t="s">
        <v>712</v>
      </c>
      <c r="DB30" s="44"/>
      <c r="DC30" s="28"/>
      <c r="DD30" s="50"/>
      <c r="DE30" s="50"/>
      <c r="DF30" s="50"/>
      <c r="DG30" s="50"/>
      <c r="DH30" s="50"/>
      <c r="DI30" s="50"/>
      <c r="DJ30" s="50"/>
      <c r="DK30" s="50"/>
      <c r="DL30" s="51"/>
      <c r="DN30" s="4" t="s">
        <v>866</v>
      </c>
      <c r="DO30" s="4" t="s">
        <v>38</v>
      </c>
      <c r="DP30" s="4">
        <v>47.62</v>
      </c>
      <c r="DQ30" s="4"/>
      <c r="DR30" s="4">
        <v>91</v>
      </c>
      <c r="DS30" s="4">
        <v>0</v>
      </c>
      <c r="DT30" s="4" t="s">
        <v>847</v>
      </c>
      <c r="DV30" s="4" t="s">
        <v>1028</v>
      </c>
      <c r="DW30" s="4" t="s">
        <v>1031</v>
      </c>
      <c r="DX30" s="4"/>
      <c r="DY30" s="4"/>
    </row>
    <row r="31" spans="14:147" x14ac:dyDescent="0.25">
      <c r="N31" s="4" t="s">
        <v>404</v>
      </c>
      <c r="O31" s="4" t="s">
        <v>209</v>
      </c>
      <c r="Q31" s="4" t="s">
        <v>133</v>
      </c>
      <c r="R31" s="160" t="s">
        <v>423</v>
      </c>
      <c r="AA31" s="4">
        <v>3.05</v>
      </c>
      <c r="AB31" s="4"/>
      <c r="AN31" s="218" t="s">
        <v>1326</v>
      </c>
      <c r="AO31" s="218" t="s">
        <v>1327</v>
      </c>
      <c r="AP31" s="218" t="s">
        <v>1326</v>
      </c>
      <c r="AQ31" s="218" t="s">
        <v>210</v>
      </c>
      <c r="BM31" s="43"/>
      <c r="BO31" s="209" t="s">
        <v>49</v>
      </c>
      <c r="BP31" s="209">
        <v>128</v>
      </c>
      <c r="BU31" s="4" t="s">
        <v>419</v>
      </c>
      <c r="BV31" s="4" t="s">
        <v>629</v>
      </c>
      <c r="BW31" s="4" t="s">
        <v>634</v>
      </c>
      <c r="BX31" s="4" t="s">
        <v>629</v>
      </c>
      <c r="DB31" s="31" t="s">
        <v>811</v>
      </c>
      <c r="DC31" s="32">
        <v>16669</v>
      </c>
      <c r="DD31" s="33">
        <v>42069</v>
      </c>
      <c r="DE31" s="33">
        <v>67469</v>
      </c>
      <c r="DF31" s="33">
        <v>92869</v>
      </c>
      <c r="DG31" s="33">
        <v>118269</v>
      </c>
      <c r="DH31" s="33">
        <v>143669</v>
      </c>
      <c r="DI31" s="33">
        <v>169069</v>
      </c>
      <c r="DJ31" s="33">
        <v>194469</v>
      </c>
      <c r="DK31" s="33">
        <v>219869</v>
      </c>
      <c r="DL31" s="34">
        <v>245269</v>
      </c>
      <c r="DN31" s="4" t="s">
        <v>867</v>
      </c>
      <c r="DO31" s="4" t="s">
        <v>38</v>
      </c>
      <c r="DP31" s="4">
        <v>48.3</v>
      </c>
      <c r="DQ31" s="4"/>
      <c r="DR31" s="4">
        <v>91</v>
      </c>
      <c r="DS31" s="4">
        <v>2.65</v>
      </c>
      <c r="DT31" s="4" t="s">
        <v>852</v>
      </c>
      <c r="DV31" s="4" t="s">
        <v>1030</v>
      </c>
      <c r="DW31" s="4" t="s">
        <v>1033</v>
      </c>
      <c r="DX31" s="4"/>
      <c r="DY31" s="4"/>
    </row>
    <row r="32" spans="14:147" x14ac:dyDescent="0.25">
      <c r="N32" s="4" t="s">
        <v>405</v>
      </c>
      <c r="O32" s="4" t="s">
        <v>211</v>
      </c>
      <c r="Q32" s="4" t="s">
        <v>316</v>
      </c>
      <c r="R32" s="160" t="s">
        <v>427</v>
      </c>
      <c r="AA32" s="4">
        <v>3.35</v>
      </c>
      <c r="AB32" s="4"/>
      <c r="AN32" s="218" t="s">
        <v>1328</v>
      </c>
      <c r="AO32" s="218" t="s">
        <v>1329</v>
      </c>
      <c r="AP32" s="218" t="s">
        <v>1328</v>
      </c>
      <c r="AQ32" s="218" t="s">
        <v>212</v>
      </c>
      <c r="BM32" s="43"/>
      <c r="BO32" s="209" t="s">
        <v>40</v>
      </c>
      <c r="BP32" s="209">
        <v>129</v>
      </c>
      <c r="BU32" s="4" t="s">
        <v>419</v>
      </c>
      <c r="BV32" s="4" t="s">
        <v>418</v>
      </c>
      <c r="BW32" s="4" t="s">
        <v>635</v>
      </c>
      <c r="BX32" s="4" t="s">
        <v>418</v>
      </c>
      <c r="DB32" s="27" t="s">
        <v>812</v>
      </c>
      <c r="DC32" s="35">
        <v>17463</v>
      </c>
      <c r="DD32" s="36">
        <v>42863</v>
      </c>
      <c r="DE32" s="36">
        <v>68263</v>
      </c>
      <c r="DF32" s="36">
        <v>93663</v>
      </c>
      <c r="DG32" s="36">
        <v>119063</v>
      </c>
      <c r="DH32" s="36">
        <v>144463</v>
      </c>
      <c r="DI32" s="36">
        <v>169863</v>
      </c>
      <c r="DJ32" s="36">
        <v>195263</v>
      </c>
      <c r="DK32" s="36">
        <v>220663</v>
      </c>
      <c r="DL32" s="37">
        <v>246063</v>
      </c>
      <c r="DN32" s="4" t="s">
        <v>867</v>
      </c>
      <c r="DO32" s="4" t="s">
        <v>38</v>
      </c>
      <c r="DP32" s="4">
        <v>48.3</v>
      </c>
      <c r="DQ32" s="4"/>
      <c r="DR32" s="4">
        <v>70</v>
      </c>
      <c r="DS32" s="4">
        <v>2.65</v>
      </c>
      <c r="DT32" s="4" t="s">
        <v>853</v>
      </c>
      <c r="DV32" s="4" t="s">
        <v>1032</v>
      </c>
      <c r="DW32" s="4" t="s">
        <v>1034</v>
      </c>
      <c r="DX32" s="4"/>
      <c r="DY32" s="4"/>
    </row>
    <row r="33" spans="3:129" x14ac:dyDescent="0.25">
      <c r="N33" s="4" t="s">
        <v>406</v>
      </c>
      <c r="O33" s="4" t="s">
        <v>214</v>
      </c>
      <c r="Q33" s="4" t="s">
        <v>462</v>
      </c>
      <c r="R33" s="160" t="s">
        <v>100</v>
      </c>
      <c r="AA33" s="4">
        <v>3.6</v>
      </c>
      <c r="AB33" s="4"/>
      <c r="AN33" s="218" t="s">
        <v>1330</v>
      </c>
      <c r="AO33" s="218" t="s">
        <v>1331</v>
      </c>
      <c r="AP33" s="218" t="s">
        <v>1330</v>
      </c>
      <c r="AQ33" s="218" t="s">
        <v>215</v>
      </c>
      <c r="BM33" s="43"/>
      <c r="BO33" s="209" t="s">
        <v>79</v>
      </c>
      <c r="BP33" s="209">
        <v>130</v>
      </c>
      <c r="BU33" s="4" t="s">
        <v>419</v>
      </c>
      <c r="BV33" s="4" t="s">
        <v>630</v>
      </c>
      <c r="BW33" s="4" t="s">
        <v>636</v>
      </c>
      <c r="BX33" s="4" t="s">
        <v>630</v>
      </c>
      <c r="DB33" s="31" t="s">
        <v>813</v>
      </c>
      <c r="DC33" s="32">
        <v>18256</v>
      </c>
      <c r="DD33" s="33">
        <v>43656</v>
      </c>
      <c r="DE33" s="33">
        <v>69056</v>
      </c>
      <c r="DF33" s="33">
        <v>94456</v>
      </c>
      <c r="DG33" s="33">
        <v>119856</v>
      </c>
      <c r="DH33" s="33">
        <v>145656</v>
      </c>
      <c r="DI33" s="33">
        <v>170656</v>
      </c>
      <c r="DJ33" s="33">
        <v>196056</v>
      </c>
      <c r="DK33" s="33">
        <v>221456</v>
      </c>
      <c r="DL33" s="34">
        <v>246856</v>
      </c>
      <c r="DN33" s="4" t="s">
        <v>868</v>
      </c>
      <c r="DO33" s="4" t="s">
        <v>38</v>
      </c>
      <c r="DP33" s="4">
        <v>50.8</v>
      </c>
      <c r="DQ33" s="4"/>
      <c r="DR33" s="4">
        <v>61</v>
      </c>
      <c r="DS33" s="4">
        <v>0</v>
      </c>
      <c r="DT33" s="4" t="s">
        <v>847</v>
      </c>
      <c r="DV33" s="4"/>
      <c r="DW33" s="4" t="s">
        <v>1035</v>
      </c>
      <c r="DX33" s="4"/>
      <c r="DY33" s="4"/>
    </row>
    <row r="34" spans="3:129" x14ac:dyDescent="0.25">
      <c r="N34" s="4" t="s">
        <v>407</v>
      </c>
      <c r="O34" s="4" t="s">
        <v>216</v>
      </c>
      <c r="AA34" s="4">
        <v>3.75</v>
      </c>
      <c r="AB34" s="4"/>
      <c r="AN34" s="218" t="s">
        <v>1332</v>
      </c>
      <c r="AO34" s="218" t="s">
        <v>1333</v>
      </c>
      <c r="AP34" s="218" t="s">
        <v>1332</v>
      </c>
      <c r="AQ34" s="218" t="s">
        <v>217</v>
      </c>
      <c r="BM34" s="43"/>
      <c r="BO34" s="209" t="s">
        <v>213</v>
      </c>
      <c r="BP34" s="209">
        <v>131</v>
      </c>
      <c r="BU34" s="4" t="s">
        <v>419</v>
      </c>
      <c r="BV34" s="4" t="s">
        <v>631</v>
      </c>
      <c r="BW34" s="4" t="s">
        <v>637</v>
      </c>
      <c r="BX34" s="4" t="s">
        <v>631</v>
      </c>
      <c r="DB34" s="18" t="s">
        <v>814</v>
      </c>
      <c r="DC34" s="48">
        <v>19050</v>
      </c>
      <c r="DD34" s="20">
        <v>44450</v>
      </c>
      <c r="DE34" s="20">
        <v>69850</v>
      </c>
      <c r="DF34" s="20">
        <v>95250</v>
      </c>
      <c r="DG34" s="20">
        <v>120650</v>
      </c>
      <c r="DH34" s="20">
        <v>146050</v>
      </c>
      <c r="DI34" s="20">
        <v>171450</v>
      </c>
      <c r="DJ34" s="20">
        <v>196850</v>
      </c>
      <c r="DK34" s="20">
        <v>222250</v>
      </c>
      <c r="DL34" s="49">
        <v>274650</v>
      </c>
      <c r="DN34" s="4" t="s">
        <v>869</v>
      </c>
      <c r="DO34" s="4" t="s">
        <v>38</v>
      </c>
      <c r="DP34" s="4">
        <v>57.15</v>
      </c>
      <c r="DQ34" s="4"/>
      <c r="DR34" s="4">
        <v>61</v>
      </c>
      <c r="DS34" s="4">
        <v>2.65</v>
      </c>
      <c r="DT34" s="4" t="s">
        <v>852</v>
      </c>
      <c r="DV34" s="4"/>
      <c r="DW34" s="4" t="s">
        <v>1036</v>
      </c>
      <c r="DX34" s="4"/>
      <c r="DY34" s="4"/>
    </row>
    <row r="35" spans="3:129" x14ac:dyDescent="0.25">
      <c r="N35" s="4" t="s">
        <v>478</v>
      </c>
      <c r="O35" s="4" t="s">
        <v>218</v>
      </c>
      <c r="Q35" s="5"/>
      <c r="R35" s="5"/>
      <c r="AA35" s="4">
        <v>4</v>
      </c>
      <c r="AB35" s="4"/>
      <c r="AN35" s="218" t="s">
        <v>1334</v>
      </c>
      <c r="AO35" s="218" t="s">
        <v>1335</v>
      </c>
      <c r="AP35" s="218" t="s">
        <v>1334</v>
      </c>
      <c r="AQ35" s="218" t="s">
        <v>219</v>
      </c>
      <c r="BM35" s="43"/>
      <c r="BO35" s="209" t="s">
        <v>47</v>
      </c>
      <c r="BP35" s="209">
        <v>132</v>
      </c>
      <c r="BU35" s="4" t="s">
        <v>419</v>
      </c>
      <c r="BV35" s="4" t="s">
        <v>632</v>
      </c>
      <c r="BW35" s="4" t="s">
        <v>638</v>
      </c>
      <c r="BX35" s="4" t="s">
        <v>632</v>
      </c>
      <c r="DB35" s="23"/>
      <c r="DC35" s="24"/>
      <c r="DD35" s="25"/>
      <c r="DE35" s="25"/>
      <c r="DF35" s="25"/>
      <c r="DG35" s="25"/>
      <c r="DH35" s="25"/>
      <c r="DI35" s="25"/>
      <c r="DJ35" s="25"/>
      <c r="DK35" s="25"/>
      <c r="DL35" s="26"/>
      <c r="DN35" s="4" t="s">
        <v>869</v>
      </c>
      <c r="DO35" s="4" t="s">
        <v>38</v>
      </c>
      <c r="DP35" s="4">
        <v>57.15</v>
      </c>
      <c r="DQ35" s="4"/>
      <c r="DR35" s="4">
        <v>44</v>
      </c>
      <c r="DS35" s="4">
        <v>2.65</v>
      </c>
      <c r="DT35" s="4" t="s">
        <v>853</v>
      </c>
      <c r="DV35" s="4"/>
      <c r="DW35" s="4" t="s">
        <v>1037</v>
      </c>
      <c r="DX35" s="4"/>
      <c r="DY35" s="4"/>
    </row>
    <row r="36" spans="3:129" x14ac:dyDescent="0.25">
      <c r="N36" s="4" t="s">
        <v>479</v>
      </c>
      <c r="O36" s="4" t="s">
        <v>221</v>
      </c>
      <c r="AA36" s="4">
        <v>4.25</v>
      </c>
      <c r="AB36" s="4"/>
      <c r="AN36" s="218" t="s">
        <v>1336</v>
      </c>
      <c r="AO36" s="218" t="s">
        <v>1337</v>
      </c>
      <c r="AP36" s="218" t="s">
        <v>1336</v>
      </c>
      <c r="AQ36" s="218" t="s">
        <v>222</v>
      </c>
      <c r="BM36" s="43"/>
      <c r="BO36" s="209" t="s">
        <v>65</v>
      </c>
      <c r="BP36" s="209">
        <v>133</v>
      </c>
      <c r="BU36" s="4" t="s">
        <v>419</v>
      </c>
      <c r="BV36" s="4" t="s">
        <v>633</v>
      </c>
      <c r="BW36" s="4" t="s">
        <v>639</v>
      </c>
      <c r="BX36" s="4" t="s">
        <v>633</v>
      </c>
      <c r="DB36" s="27" t="s">
        <v>815</v>
      </c>
      <c r="DC36" s="35">
        <v>19844</v>
      </c>
      <c r="DD36" s="36">
        <v>45244</v>
      </c>
      <c r="DE36" s="36">
        <v>70644</v>
      </c>
      <c r="DF36" s="36">
        <v>96044</v>
      </c>
      <c r="DG36" s="36">
        <v>121444</v>
      </c>
      <c r="DH36" s="36">
        <v>146844</v>
      </c>
      <c r="DI36" s="36">
        <v>172244</v>
      </c>
      <c r="DJ36" s="36">
        <v>197644</v>
      </c>
      <c r="DK36" s="36">
        <v>223044</v>
      </c>
      <c r="DL36" s="37">
        <v>248444</v>
      </c>
      <c r="DN36" s="4" t="s">
        <v>870</v>
      </c>
      <c r="DO36" s="4" t="s">
        <v>38</v>
      </c>
      <c r="DP36" s="4">
        <v>60</v>
      </c>
      <c r="DQ36" s="4"/>
      <c r="DR36" s="4">
        <v>61</v>
      </c>
      <c r="DS36" s="4">
        <v>2.65</v>
      </c>
      <c r="DT36" s="4" t="s">
        <v>852</v>
      </c>
      <c r="DV36" s="4"/>
      <c r="DW36" s="4" t="s">
        <v>1038</v>
      </c>
      <c r="DX36" s="4"/>
      <c r="DY36" s="4"/>
    </row>
    <row r="37" spans="3:129" x14ac:dyDescent="0.25">
      <c r="N37" s="4"/>
      <c r="O37" s="4"/>
      <c r="Q37" s="5"/>
      <c r="R37" s="5"/>
      <c r="AA37" s="4">
        <v>4.4000000000000004</v>
      </c>
      <c r="AB37" s="4"/>
      <c r="AN37" s="218" t="s">
        <v>1338</v>
      </c>
      <c r="AO37" s="218" t="s">
        <v>1339</v>
      </c>
      <c r="AP37" s="218" t="s">
        <v>1338</v>
      </c>
      <c r="AQ37" s="218" t="s">
        <v>223</v>
      </c>
      <c r="BM37" s="43"/>
      <c r="BO37" s="209" t="s">
        <v>220</v>
      </c>
      <c r="BP37" s="209">
        <v>134</v>
      </c>
      <c r="BU37" s="4" t="s">
        <v>419</v>
      </c>
      <c r="BV37" s="4" t="s">
        <v>602</v>
      </c>
      <c r="BW37" s="4" t="s">
        <v>603</v>
      </c>
      <c r="BX37" s="4" t="s">
        <v>603</v>
      </c>
      <c r="DB37" s="31" t="s">
        <v>816</v>
      </c>
      <c r="DC37" s="32">
        <v>20638</v>
      </c>
      <c r="DD37" s="33">
        <v>46038</v>
      </c>
      <c r="DE37" s="33">
        <v>71438</v>
      </c>
      <c r="DF37" s="33">
        <v>96838</v>
      </c>
      <c r="DG37" s="33">
        <v>122238</v>
      </c>
      <c r="DH37" s="33">
        <v>147638</v>
      </c>
      <c r="DI37" s="33">
        <v>173038</v>
      </c>
      <c r="DJ37" s="33">
        <v>198438</v>
      </c>
      <c r="DK37" s="33">
        <v>223838</v>
      </c>
      <c r="DL37" s="34">
        <v>249238</v>
      </c>
      <c r="DN37" s="4" t="s">
        <v>870</v>
      </c>
      <c r="DO37" s="4" t="s">
        <v>38</v>
      </c>
      <c r="DP37" s="4">
        <v>60</v>
      </c>
      <c r="DQ37" s="4"/>
      <c r="DR37" s="4">
        <v>44</v>
      </c>
      <c r="DS37" s="4">
        <v>2.65</v>
      </c>
      <c r="DT37" s="4" t="s">
        <v>853</v>
      </c>
      <c r="DV37" s="4"/>
      <c r="DW37" s="4" t="s">
        <v>1039</v>
      </c>
      <c r="DX37" s="4"/>
      <c r="DY37" s="4"/>
    </row>
    <row r="38" spans="3:129" x14ac:dyDescent="0.25">
      <c r="AA38" s="4">
        <v>4.5</v>
      </c>
      <c r="AB38" s="4"/>
      <c r="AN38" s="218" t="s">
        <v>1340</v>
      </c>
      <c r="AO38" s="218" t="s">
        <v>1341</v>
      </c>
      <c r="AP38" s="218" t="s">
        <v>1340</v>
      </c>
      <c r="AQ38" s="218" t="s">
        <v>224</v>
      </c>
      <c r="BM38" s="43"/>
      <c r="BO38" s="209" t="s">
        <v>25</v>
      </c>
      <c r="BP38" s="209">
        <v>135</v>
      </c>
      <c r="BU38" s="4"/>
      <c r="BV38" s="4"/>
      <c r="BW38" s="4"/>
      <c r="BX38" s="4"/>
      <c r="DB38" s="27" t="s">
        <v>817</v>
      </c>
      <c r="DC38" s="35">
        <v>21431</v>
      </c>
      <c r="DD38" s="36">
        <v>46831</v>
      </c>
      <c r="DE38" s="36">
        <v>72231</v>
      </c>
      <c r="DF38" s="36">
        <v>97631</v>
      </c>
      <c r="DG38" s="36">
        <v>123031</v>
      </c>
      <c r="DH38" s="36">
        <v>148431</v>
      </c>
      <c r="DI38" s="36">
        <v>173831</v>
      </c>
      <c r="DJ38" s="36">
        <v>199231</v>
      </c>
      <c r="DK38" s="36">
        <v>224631</v>
      </c>
      <c r="DL38" s="37">
        <v>250031</v>
      </c>
      <c r="DN38" s="4" t="s">
        <v>871</v>
      </c>
      <c r="DO38" s="4" t="s">
        <v>38</v>
      </c>
      <c r="DP38" s="4">
        <v>60.3</v>
      </c>
      <c r="DQ38" s="4"/>
      <c r="DR38" s="4">
        <v>61</v>
      </c>
      <c r="DS38" s="4">
        <v>2.65</v>
      </c>
      <c r="DT38" s="4" t="s">
        <v>852</v>
      </c>
      <c r="DV38" s="4"/>
      <c r="DW38" s="4" t="s">
        <v>1040</v>
      </c>
      <c r="DX38" s="4"/>
      <c r="DY38" s="4"/>
    </row>
    <row r="39" spans="3:129" x14ac:dyDescent="0.25">
      <c r="Q39" s="5"/>
      <c r="R39" s="5"/>
      <c r="AA39" s="4">
        <v>4.75</v>
      </c>
      <c r="AB39" s="4"/>
      <c r="AN39" s="218" t="s">
        <v>1342</v>
      </c>
      <c r="AO39" s="218" t="s">
        <v>1343</v>
      </c>
      <c r="AP39" s="218" t="s">
        <v>1342</v>
      </c>
      <c r="AQ39" s="218" t="s">
        <v>225</v>
      </c>
      <c r="BM39" s="43"/>
      <c r="BO39" s="209" t="s">
        <v>53</v>
      </c>
      <c r="BP39" s="209">
        <v>136</v>
      </c>
      <c r="DB39" s="39" t="s">
        <v>818</v>
      </c>
      <c r="DC39" s="40">
        <v>22225</v>
      </c>
      <c r="DD39" s="41">
        <v>47625</v>
      </c>
      <c r="DE39" s="41">
        <v>73025</v>
      </c>
      <c r="DF39" s="41">
        <v>98425</v>
      </c>
      <c r="DG39" s="41">
        <v>123825</v>
      </c>
      <c r="DH39" s="41">
        <v>149255</v>
      </c>
      <c r="DI39" s="41">
        <v>174225</v>
      </c>
      <c r="DJ39" s="41">
        <v>200025</v>
      </c>
      <c r="DK39" s="41">
        <v>225425</v>
      </c>
      <c r="DL39" s="42">
        <v>250825</v>
      </c>
      <c r="DN39" s="4" t="s">
        <v>871</v>
      </c>
      <c r="DO39" s="4" t="s">
        <v>38</v>
      </c>
      <c r="DP39" s="4">
        <v>60.3</v>
      </c>
      <c r="DQ39" s="4"/>
      <c r="DR39" s="4">
        <v>44</v>
      </c>
      <c r="DS39" s="4">
        <v>2.65</v>
      </c>
      <c r="DT39" s="4" t="s">
        <v>853</v>
      </c>
      <c r="DV39" s="4"/>
      <c r="DW39" s="4" t="s">
        <v>1041</v>
      </c>
      <c r="DX39" s="4"/>
      <c r="DY39" s="4"/>
    </row>
    <row r="40" spans="3:129" x14ac:dyDescent="0.25">
      <c r="AA40" s="4">
        <v>4.8</v>
      </c>
      <c r="AB40" s="4"/>
      <c r="AN40" s="218" t="s">
        <v>1344</v>
      </c>
      <c r="AO40" s="218" t="s">
        <v>1345</v>
      </c>
      <c r="AP40" s="218" t="s">
        <v>1344</v>
      </c>
      <c r="AQ40" s="218" t="s">
        <v>1279</v>
      </c>
      <c r="BM40" s="43"/>
      <c r="BO40" s="209" t="s">
        <v>26</v>
      </c>
      <c r="BP40" s="209">
        <v>137</v>
      </c>
      <c r="DB40" s="44"/>
      <c r="DC40" s="28"/>
      <c r="DD40" s="50"/>
      <c r="DE40" s="50"/>
      <c r="DF40" s="50"/>
      <c r="DG40" s="50"/>
      <c r="DH40" s="50"/>
      <c r="DI40" s="50"/>
      <c r="DJ40" s="50"/>
      <c r="DK40" s="50"/>
      <c r="DL40" s="51"/>
      <c r="DN40" s="4" t="s">
        <v>872</v>
      </c>
      <c r="DO40" s="4" t="s">
        <v>38</v>
      </c>
      <c r="DP40" s="4">
        <v>63.5</v>
      </c>
      <c r="DQ40" s="4"/>
      <c r="DR40" s="4">
        <v>61</v>
      </c>
      <c r="DS40" s="4">
        <v>2.65</v>
      </c>
      <c r="DT40" s="4" t="s">
        <v>852</v>
      </c>
      <c r="DV40" s="4"/>
      <c r="DW40" s="4" t="s">
        <v>1042</v>
      </c>
      <c r="DX40" s="4"/>
      <c r="DY40" s="4"/>
    </row>
    <row r="41" spans="3:129" x14ac:dyDescent="0.25">
      <c r="Q41" s="5"/>
      <c r="R41" s="5"/>
      <c r="AA41" s="4">
        <v>5</v>
      </c>
      <c r="AB41" s="4"/>
      <c r="AN41" s="218" t="s">
        <v>1346</v>
      </c>
      <c r="AO41" s="218" t="s">
        <v>1347</v>
      </c>
      <c r="AP41" s="218" t="s">
        <v>1346</v>
      </c>
      <c r="AQ41" s="218" t="s">
        <v>226</v>
      </c>
      <c r="BM41" s="43"/>
      <c r="BO41" s="209" t="s">
        <v>80</v>
      </c>
      <c r="BP41" s="209">
        <v>138</v>
      </c>
      <c r="DB41" s="31" t="s">
        <v>819</v>
      </c>
      <c r="DC41" s="32">
        <v>23019</v>
      </c>
      <c r="DD41" s="33">
        <v>48419</v>
      </c>
      <c r="DE41" s="33">
        <v>73819</v>
      </c>
      <c r="DF41" s="33">
        <v>99219</v>
      </c>
      <c r="DG41" s="33">
        <v>124619</v>
      </c>
      <c r="DH41" s="33">
        <v>150019</v>
      </c>
      <c r="DI41" s="33">
        <v>175419</v>
      </c>
      <c r="DJ41" s="33">
        <v>200819</v>
      </c>
      <c r="DK41" s="33">
        <v>226219</v>
      </c>
      <c r="DL41" s="34">
        <v>251619</v>
      </c>
      <c r="DN41" s="4" t="s">
        <v>872</v>
      </c>
      <c r="DO41" s="4" t="s">
        <v>38</v>
      </c>
      <c r="DP41" s="4">
        <v>63.5</v>
      </c>
      <c r="DQ41" s="4"/>
      <c r="DR41" s="4">
        <v>44</v>
      </c>
      <c r="DS41" s="4">
        <v>2.65</v>
      </c>
      <c r="DT41" s="4" t="s">
        <v>853</v>
      </c>
      <c r="DV41" s="4"/>
      <c r="DW41" s="4" t="s">
        <v>1043</v>
      </c>
      <c r="DX41" s="4"/>
      <c r="DY41" s="4"/>
    </row>
    <row r="42" spans="3:129" x14ac:dyDescent="0.25">
      <c r="Q42" s="5"/>
      <c r="R42" s="5"/>
      <c r="AA42" s="4">
        <v>5.6</v>
      </c>
      <c r="AB42" s="4"/>
      <c r="AN42" s="218" t="s">
        <v>1348</v>
      </c>
      <c r="AO42" s="218" t="s">
        <v>1349</v>
      </c>
      <c r="AP42" s="218" t="s">
        <v>1348</v>
      </c>
      <c r="AQ42" s="218" t="s">
        <v>228</v>
      </c>
      <c r="BM42" s="43"/>
      <c r="BO42" s="209" t="s">
        <v>23</v>
      </c>
      <c r="BP42" s="209">
        <v>139</v>
      </c>
      <c r="DB42" s="27" t="s">
        <v>820</v>
      </c>
      <c r="DC42" s="53">
        <v>23813</v>
      </c>
      <c r="DD42" s="29">
        <v>49213</v>
      </c>
      <c r="DE42" s="29">
        <v>74613</v>
      </c>
      <c r="DF42" s="29">
        <v>100013</v>
      </c>
      <c r="DG42" s="29">
        <v>125413</v>
      </c>
      <c r="DH42" s="29">
        <v>150813</v>
      </c>
      <c r="DI42" s="29">
        <v>176213</v>
      </c>
      <c r="DJ42" s="29">
        <v>201613</v>
      </c>
      <c r="DK42" s="29">
        <v>227013</v>
      </c>
      <c r="DL42" s="30">
        <v>252413</v>
      </c>
      <c r="DN42" s="4" t="s">
        <v>873</v>
      </c>
      <c r="DO42" s="4" t="s">
        <v>38</v>
      </c>
      <c r="DP42" s="4">
        <v>70</v>
      </c>
      <c r="DQ42" s="4"/>
      <c r="DR42" s="4">
        <v>44</v>
      </c>
      <c r="DS42" s="4">
        <v>0</v>
      </c>
      <c r="DT42" s="4" t="s">
        <v>847</v>
      </c>
      <c r="DV42" s="4"/>
      <c r="DW42" s="4" t="s">
        <v>1044</v>
      </c>
      <c r="DX42" s="4"/>
      <c r="DY42" s="4"/>
    </row>
    <row r="43" spans="3:129" ht="15.75" thickBot="1" x14ac:dyDescent="0.3">
      <c r="C43"/>
      <c r="D43"/>
      <c r="E43"/>
      <c r="F43"/>
      <c r="G43"/>
      <c r="H43"/>
      <c r="I43"/>
      <c r="J43"/>
      <c r="K43"/>
      <c r="L43"/>
      <c r="M43"/>
      <c r="N43"/>
      <c r="O43"/>
      <c r="P43"/>
      <c r="Q43"/>
      <c r="R43"/>
      <c r="S43"/>
      <c r="T43"/>
      <c r="U43"/>
      <c r="V43"/>
      <c r="AA43" s="4">
        <v>5.8</v>
      </c>
      <c r="AB43" s="4"/>
      <c r="AN43" s="218" t="s">
        <v>1350</v>
      </c>
      <c r="AO43" s="218" t="s">
        <v>1351</v>
      </c>
      <c r="AP43" s="218" t="s">
        <v>1350</v>
      </c>
      <c r="AQ43" s="218" t="s">
        <v>230</v>
      </c>
      <c r="BM43" s="43"/>
      <c r="BO43" s="209" t="s">
        <v>227</v>
      </c>
      <c r="BP43" s="209">
        <v>140</v>
      </c>
      <c r="DB43" s="54" t="s">
        <v>1088</v>
      </c>
      <c r="DC43" s="55">
        <v>24606</v>
      </c>
      <c r="DD43" s="56">
        <v>50006</v>
      </c>
      <c r="DE43" s="56">
        <v>75406</v>
      </c>
      <c r="DF43" s="56">
        <v>100806</v>
      </c>
      <c r="DG43" s="56">
        <v>126206</v>
      </c>
      <c r="DH43" s="56">
        <v>151606</v>
      </c>
      <c r="DI43" s="56">
        <v>177006</v>
      </c>
      <c r="DJ43" s="56">
        <v>202406</v>
      </c>
      <c r="DK43" s="56">
        <v>227806</v>
      </c>
      <c r="DL43" s="57">
        <v>253206</v>
      </c>
      <c r="DN43" s="4" t="s">
        <v>874</v>
      </c>
      <c r="DO43" s="4" t="s">
        <v>38</v>
      </c>
      <c r="DP43" s="4">
        <v>70.150000000000006</v>
      </c>
      <c r="DQ43" s="4"/>
      <c r="DR43" s="4">
        <v>44</v>
      </c>
      <c r="DS43" s="4">
        <v>0</v>
      </c>
      <c r="DT43" s="4" t="s">
        <v>847</v>
      </c>
      <c r="DV43" s="4"/>
      <c r="DW43" s="4" t="s">
        <v>1045</v>
      </c>
      <c r="DX43" s="4"/>
      <c r="DY43" s="4"/>
    </row>
    <row r="44" spans="3:129" x14ac:dyDescent="0.25">
      <c r="C44"/>
      <c r="D44"/>
      <c r="E44"/>
      <c r="F44"/>
      <c r="G44"/>
      <c r="H44"/>
      <c r="I44"/>
      <c r="J44"/>
      <c r="K44"/>
      <c r="L44"/>
      <c r="M44"/>
      <c r="N44"/>
      <c r="O44"/>
      <c r="P44"/>
      <c r="Q44"/>
      <c r="R44"/>
      <c r="S44"/>
      <c r="T44"/>
      <c r="U44"/>
      <c r="V44"/>
      <c r="AA44" s="4">
        <v>6</v>
      </c>
      <c r="AB44" s="4"/>
      <c r="AN44" s="218" t="s">
        <v>1352</v>
      </c>
      <c r="AO44" s="218" t="s">
        <v>1353</v>
      </c>
      <c r="AP44" s="218" t="s">
        <v>1352</v>
      </c>
      <c r="AQ44" s="218" t="s">
        <v>232</v>
      </c>
      <c r="BM44" s="43"/>
      <c r="BO44" s="209" t="s">
        <v>229</v>
      </c>
      <c r="BP44" s="209">
        <v>141</v>
      </c>
      <c r="DN44" s="4" t="s">
        <v>875</v>
      </c>
      <c r="DO44" s="4" t="s">
        <v>38</v>
      </c>
      <c r="DP44" s="4">
        <v>76.099999999999994</v>
      </c>
      <c r="DQ44" s="4"/>
      <c r="DR44" s="4">
        <v>44</v>
      </c>
      <c r="DS44" s="4">
        <v>0</v>
      </c>
      <c r="DT44" s="4" t="s">
        <v>847</v>
      </c>
      <c r="DV44" s="4"/>
      <c r="DW44" s="4" t="s">
        <v>1046</v>
      </c>
      <c r="DX44" s="4"/>
      <c r="DY44" s="4"/>
    </row>
    <row r="45" spans="3:129" x14ac:dyDescent="0.25">
      <c r="C45"/>
      <c r="D45"/>
      <c r="E45"/>
      <c r="F45"/>
      <c r="G45"/>
      <c r="H45"/>
      <c r="I45"/>
      <c r="J45"/>
      <c r="K45"/>
      <c r="L45"/>
      <c r="M45"/>
      <c r="N45"/>
      <c r="O45"/>
      <c r="P45"/>
      <c r="Q45"/>
      <c r="R45"/>
      <c r="S45"/>
      <c r="T45"/>
      <c r="U45"/>
      <c r="V45"/>
      <c r="AA45" s="4">
        <v>6.3</v>
      </c>
      <c r="AB45" s="4"/>
      <c r="AN45" s="218" t="s">
        <v>1354</v>
      </c>
      <c r="AO45" s="218" t="s">
        <v>1355</v>
      </c>
      <c r="AP45" s="218" t="s">
        <v>1354</v>
      </c>
      <c r="AQ45" s="218" t="s">
        <v>234</v>
      </c>
      <c r="BM45" s="43"/>
      <c r="BO45" s="209" t="s">
        <v>231</v>
      </c>
      <c r="BP45" s="209">
        <v>142</v>
      </c>
      <c r="DN45" s="4" t="s">
        <v>876</v>
      </c>
      <c r="DO45" s="4" t="s">
        <v>38</v>
      </c>
      <c r="DP45" s="4">
        <v>76.2</v>
      </c>
      <c r="DQ45" s="4"/>
      <c r="DR45" s="4">
        <v>44</v>
      </c>
      <c r="DS45" s="4">
        <v>0</v>
      </c>
      <c r="DT45" s="4" t="s">
        <v>847</v>
      </c>
      <c r="DV45" s="4"/>
      <c r="DW45" s="4" t="s">
        <v>1047</v>
      </c>
      <c r="DX45" s="4"/>
      <c r="DY45" s="4"/>
    </row>
    <row r="46" spans="3:129" x14ac:dyDescent="0.25">
      <c r="C46"/>
      <c r="D46"/>
      <c r="E46"/>
      <c r="F46"/>
      <c r="G46"/>
      <c r="H46"/>
      <c r="I46"/>
      <c r="J46"/>
      <c r="K46"/>
      <c r="L46"/>
      <c r="M46"/>
      <c r="N46"/>
      <c r="O46"/>
      <c r="P46"/>
      <c r="Q46"/>
      <c r="R46"/>
      <c r="S46"/>
      <c r="T46"/>
      <c r="U46"/>
      <c r="V46"/>
      <c r="AA46" s="4">
        <v>6.35</v>
      </c>
      <c r="AB46" s="4"/>
      <c r="AN46" s="218" t="s">
        <v>1356</v>
      </c>
      <c r="AO46" s="218" t="s">
        <v>1357</v>
      </c>
      <c r="AP46" s="218" t="s">
        <v>1356</v>
      </c>
      <c r="AQ46" s="218" t="s">
        <v>236</v>
      </c>
      <c r="BM46" s="43"/>
      <c r="BO46" s="209" t="s">
        <v>233</v>
      </c>
      <c r="BP46" s="209">
        <v>143</v>
      </c>
      <c r="DN46" s="4" t="s">
        <v>877</v>
      </c>
      <c r="DO46" s="4" t="s">
        <v>38</v>
      </c>
      <c r="DP46" s="4">
        <v>80</v>
      </c>
      <c r="DQ46" s="4"/>
      <c r="DR46" s="4">
        <v>24</v>
      </c>
      <c r="DS46" s="4">
        <v>0</v>
      </c>
      <c r="DT46" s="4" t="s">
        <v>847</v>
      </c>
      <c r="DV46" s="4"/>
      <c r="DW46" s="4" t="s">
        <v>1048</v>
      </c>
      <c r="DX46" s="4"/>
      <c r="DY46" s="4"/>
    </row>
    <row r="47" spans="3:129" x14ac:dyDescent="0.25">
      <c r="C47"/>
      <c r="D47"/>
      <c r="E47"/>
      <c r="F47"/>
      <c r="G47"/>
      <c r="H47"/>
      <c r="I47"/>
      <c r="J47"/>
      <c r="K47"/>
      <c r="L47"/>
      <c r="M47"/>
      <c r="N47"/>
      <c r="O47"/>
      <c r="P47"/>
      <c r="Q47"/>
      <c r="R47"/>
      <c r="S47"/>
      <c r="T47"/>
      <c r="U47"/>
      <c r="V47"/>
      <c r="AA47" s="4">
        <v>7.3</v>
      </c>
      <c r="AB47" s="4"/>
      <c r="AN47" s="218" t="s">
        <v>1358</v>
      </c>
      <c r="AO47" s="218" t="s">
        <v>1359</v>
      </c>
      <c r="AP47" s="218" t="s">
        <v>1358</v>
      </c>
      <c r="AQ47" s="218" t="s">
        <v>238</v>
      </c>
      <c r="BM47" s="43"/>
      <c r="BO47" s="209" t="s">
        <v>235</v>
      </c>
      <c r="BP47" s="209">
        <v>144</v>
      </c>
      <c r="DN47" s="4" t="s">
        <v>878</v>
      </c>
      <c r="DO47" s="4" t="s">
        <v>38</v>
      </c>
      <c r="DP47" s="4">
        <v>82.55</v>
      </c>
      <c r="DQ47" s="4"/>
      <c r="DR47" s="4">
        <v>24</v>
      </c>
      <c r="DS47" s="4">
        <v>0</v>
      </c>
      <c r="DT47" s="4" t="s">
        <v>847</v>
      </c>
      <c r="DV47" s="4"/>
      <c r="DW47" s="4" t="s">
        <v>1049</v>
      </c>
      <c r="DX47" s="4"/>
      <c r="DY47" s="4"/>
    </row>
    <row r="48" spans="3:129" x14ac:dyDescent="0.25">
      <c r="C48"/>
      <c r="D48"/>
      <c r="E48"/>
      <c r="F48"/>
      <c r="G48"/>
      <c r="H48"/>
      <c r="I48"/>
      <c r="J48"/>
      <c r="K48"/>
      <c r="L48"/>
      <c r="M48"/>
      <c r="N48"/>
      <c r="O48"/>
      <c r="P48"/>
      <c r="Q48"/>
      <c r="R48"/>
      <c r="S48"/>
      <c r="T48"/>
      <c r="U48"/>
      <c r="V48"/>
      <c r="AA48" s="4">
        <v>8</v>
      </c>
      <c r="AB48" s="4"/>
      <c r="AN48" s="218" t="s">
        <v>1360</v>
      </c>
      <c r="AO48" s="218" t="s">
        <v>1361</v>
      </c>
      <c r="AP48" s="218" t="s">
        <v>1360</v>
      </c>
      <c r="AQ48" s="218" t="s">
        <v>240</v>
      </c>
      <c r="BM48" s="43"/>
      <c r="BO48" s="209" t="s">
        <v>237</v>
      </c>
      <c r="BP48" s="209">
        <v>145</v>
      </c>
      <c r="DN48" s="4" t="s">
        <v>879</v>
      </c>
      <c r="DO48" s="4" t="s">
        <v>38</v>
      </c>
      <c r="DP48" s="4">
        <v>88.9</v>
      </c>
      <c r="DQ48" s="4"/>
      <c r="DR48" s="4">
        <v>24</v>
      </c>
      <c r="DS48" s="4">
        <v>2.65</v>
      </c>
      <c r="DT48" s="4" t="s">
        <v>852</v>
      </c>
      <c r="DV48" s="4"/>
      <c r="DW48" s="4" t="s">
        <v>1050</v>
      </c>
      <c r="DX48" s="4"/>
      <c r="DY48" s="4"/>
    </row>
    <row r="49" spans="3:129" x14ac:dyDescent="0.25">
      <c r="C49"/>
      <c r="D49"/>
      <c r="E49"/>
      <c r="F49"/>
      <c r="G49"/>
      <c r="H49"/>
      <c r="I49"/>
      <c r="J49"/>
      <c r="K49"/>
      <c r="L49"/>
      <c r="M49"/>
      <c r="N49"/>
      <c r="O49"/>
      <c r="P49"/>
      <c r="Q49"/>
      <c r="R49"/>
      <c r="S49"/>
      <c r="T49"/>
      <c r="U49"/>
      <c r="V49"/>
      <c r="AA49" s="43"/>
      <c r="AB49" s="43"/>
      <c r="AN49" s="218" t="s">
        <v>1362</v>
      </c>
      <c r="AO49" s="218" t="s">
        <v>1363</v>
      </c>
      <c r="AP49" s="218" t="s">
        <v>1362</v>
      </c>
      <c r="AQ49" s="218" t="s">
        <v>1396</v>
      </c>
      <c r="BM49" s="43"/>
      <c r="BO49" s="209" t="s">
        <v>239</v>
      </c>
      <c r="BP49" s="209">
        <v>146</v>
      </c>
      <c r="DN49" s="4" t="s">
        <v>879</v>
      </c>
      <c r="DO49" s="4" t="s">
        <v>38</v>
      </c>
      <c r="DP49" s="4">
        <v>88.9</v>
      </c>
      <c r="DQ49" s="4"/>
      <c r="DR49" s="4">
        <v>19</v>
      </c>
      <c r="DS49" s="232">
        <v>2.65</v>
      </c>
      <c r="DT49" s="4" t="s">
        <v>853</v>
      </c>
      <c r="DV49" s="4"/>
      <c r="DW49" s="4" t="s">
        <v>1051</v>
      </c>
      <c r="DX49" s="4"/>
      <c r="DY49" s="4"/>
    </row>
    <row r="50" spans="3:129" x14ac:dyDescent="0.25">
      <c r="C50"/>
      <c r="D50"/>
      <c r="E50"/>
      <c r="F50"/>
      <c r="G50"/>
      <c r="H50"/>
      <c r="I50"/>
      <c r="J50"/>
      <c r="K50"/>
      <c r="L50"/>
      <c r="M50"/>
      <c r="N50"/>
      <c r="O50"/>
      <c r="P50"/>
      <c r="Q50"/>
      <c r="R50"/>
      <c r="S50"/>
      <c r="T50"/>
      <c r="U50"/>
      <c r="V50"/>
      <c r="AA50" s="43"/>
      <c r="AB50" s="43"/>
      <c r="AN50" s="218" t="s">
        <v>1364</v>
      </c>
      <c r="AO50" s="218" t="s">
        <v>1365</v>
      </c>
      <c r="AP50" s="218" t="s">
        <v>1364</v>
      </c>
      <c r="AQ50" s="218" t="s">
        <v>1397</v>
      </c>
      <c r="BM50" s="43"/>
      <c r="BO50" s="209" t="s">
        <v>241</v>
      </c>
      <c r="BP50" s="209">
        <v>147</v>
      </c>
      <c r="DN50" s="4" t="s">
        <v>880</v>
      </c>
      <c r="DO50" s="4" t="s">
        <v>38</v>
      </c>
      <c r="DP50" s="4">
        <v>101.6</v>
      </c>
      <c r="DQ50" s="4"/>
      <c r="DR50" s="4">
        <v>24</v>
      </c>
      <c r="DS50" s="232" t="s">
        <v>1725</v>
      </c>
      <c r="DT50" s="4" t="s">
        <v>882</v>
      </c>
      <c r="DV50" s="4"/>
      <c r="DW50" s="4" t="s">
        <v>1052</v>
      </c>
      <c r="DX50" s="4"/>
      <c r="DY50" s="4"/>
    </row>
    <row r="51" spans="3:129" x14ac:dyDescent="0.25">
      <c r="C51"/>
      <c r="D51"/>
      <c r="E51"/>
      <c r="F51"/>
      <c r="G51"/>
      <c r="H51"/>
      <c r="I51"/>
      <c r="J51"/>
      <c r="K51"/>
      <c r="L51"/>
      <c r="M51"/>
      <c r="N51"/>
      <c r="O51"/>
      <c r="P51"/>
      <c r="Q51"/>
      <c r="R51"/>
      <c r="S51"/>
      <c r="T51"/>
      <c r="U51"/>
      <c r="V51"/>
      <c r="AN51" s="218" t="s">
        <v>1366</v>
      </c>
      <c r="AO51" s="218" t="s">
        <v>1367</v>
      </c>
      <c r="AP51" s="218" t="s">
        <v>1366</v>
      </c>
      <c r="AQ51" s="218" t="s">
        <v>1398</v>
      </c>
      <c r="BM51" s="43"/>
      <c r="BO51" s="209" t="s">
        <v>242</v>
      </c>
      <c r="BP51" s="209">
        <v>148</v>
      </c>
      <c r="DN51" s="4" t="s">
        <v>880</v>
      </c>
      <c r="DO51" s="4" t="s">
        <v>38</v>
      </c>
      <c r="DP51" s="4">
        <v>101.6</v>
      </c>
      <c r="DQ51" s="4"/>
      <c r="DR51" s="4">
        <v>16</v>
      </c>
      <c r="DS51" s="232" t="s">
        <v>1725</v>
      </c>
      <c r="DT51" s="4" t="s">
        <v>847</v>
      </c>
      <c r="DV51" s="4"/>
      <c r="DW51" s="4" t="s">
        <v>1053</v>
      </c>
      <c r="DX51" s="4"/>
      <c r="DY51" s="4"/>
    </row>
    <row r="52" spans="3:129" x14ac:dyDescent="0.25">
      <c r="C52"/>
      <c r="D52"/>
      <c r="E52"/>
      <c r="F52"/>
      <c r="G52"/>
      <c r="H52"/>
      <c r="I52"/>
      <c r="J52"/>
      <c r="K52"/>
      <c r="L52"/>
      <c r="M52"/>
      <c r="N52"/>
      <c r="O52"/>
      <c r="P52"/>
      <c r="Q52"/>
      <c r="R52"/>
      <c r="S52"/>
      <c r="T52"/>
      <c r="U52"/>
      <c r="V52"/>
      <c r="AN52" s="218" t="s">
        <v>1368</v>
      </c>
      <c r="AO52" s="218" t="s">
        <v>1369</v>
      </c>
      <c r="AP52" s="218" t="s">
        <v>1368</v>
      </c>
      <c r="AQ52" s="218" t="s">
        <v>1399</v>
      </c>
      <c r="BM52" s="43"/>
      <c r="BO52" s="209" t="s">
        <v>243</v>
      </c>
      <c r="BP52" s="209">
        <v>149</v>
      </c>
      <c r="DN52" s="4" t="s">
        <v>881</v>
      </c>
      <c r="DO52" s="4" t="s">
        <v>38</v>
      </c>
      <c r="DP52" s="4">
        <v>114.3</v>
      </c>
      <c r="DQ52" s="4"/>
      <c r="DR52" s="4">
        <v>24</v>
      </c>
      <c r="DS52" s="4">
        <v>2.65</v>
      </c>
      <c r="DT52" s="4" t="s">
        <v>882</v>
      </c>
      <c r="DV52" s="4"/>
      <c r="DW52" s="4" t="s">
        <v>1054</v>
      </c>
      <c r="DX52" s="4"/>
      <c r="DY52" s="4"/>
    </row>
    <row r="53" spans="3:129" x14ac:dyDescent="0.25">
      <c r="C53"/>
      <c r="D53"/>
      <c r="E53"/>
      <c r="F53"/>
      <c r="G53"/>
      <c r="H53"/>
      <c r="I53"/>
      <c r="J53"/>
      <c r="K53"/>
      <c r="L53"/>
      <c r="M53"/>
      <c r="N53"/>
      <c r="O53"/>
      <c r="P53"/>
      <c r="Q53"/>
      <c r="R53"/>
      <c r="S53"/>
      <c r="T53"/>
      <c r="U53"/>
      <c r="V53"/>
      <c r="AN53" s="218" t="s">
        <v>1370</v>
      </c>
      <c r="AO53" s="218" t="s">
        <v>1371</v>
      </c>
      <c r="AP53" s="218" t="s">
        <v>1370</v>
      </c>
      <c r="AQ53" s="218" t="s">
        <v>246</v>
      </c>
      <c r="BM53" s="43"/>
      <c r="BO53" s="209" t="s">
        <v>244</v>
      </c>
      <c r="BP53" s="209">
        <v>150</v>
      </c>
      <c r="DN53" s="4" t="s">
        <v>881</v>
      </c>
      <c r="DO53" s="4" t="s">
        <v>38</v>
      </c>
      <c r="DP53" s="4">
        <v>114.3</v>
      </c>
      <c r="DQ53" s="4"/>
      <c r="DR53" s="4">
        <v>19</v>
      </c>
      <c r="DS53" s="232">
        <v>4.75</v>
      </c>
      <c r="DT53" s="4" t="s">
        <v>847</v>
      </c>
      <c r="DV53" s="4"/>
      <c r="DW53" s="4" t="s">
        <v>1055</v>
      </c>
      <c r="DX53" s="4"/>
      <c r="DY53" s="4"/>
    </row>
    <row r="54" spans="3:129" x14ac:dyDescent="0.25">
      <c r="C54"/>
      <c r="D54"/>
      <c r="E54"/>
      <c r="F54"/>
      <c r="G54"/>
      <c r="H54"/>
      <c r="I54"/>
      <c r="J54"/>
      <c r="K54"/>
      <c r="L54"/>
      <c r="M54"/>
      <c r="N54"/>
      <c r="O54"/>
      <c r="P54"/>
      <c r="Q54"/>
      <c r="R54"/>
      <c r="S54"/>
      <c r="T54"/>
      <c r="U54"/>
      <c r="V54"/>
      <c r="AN54" s="218" t="s">
        <v>1372</v>
      </c>
      <c r="AO54" s="218" t="s">
        <v>1373</v>
      </c>
      <c r="AP54" s="218" t="s">
        <v>1372</v>
      </c>
      <c r="AQ54" s="218" t="s">
        <v>248</v>
      </c>
      <c r="BM54" s="43"/>
      <c r="BO54" s="209" t="s">
        <v>245</v>
      </c>
      <c r="BP54" s="209">
        <v>151</v>
      </c>
      <c r="DN54" s="4" t="s">
        <v>883</v>
      </c>
      <c r="DO54" s="4" t="s">
        <v>38</v>
      </c>
      <c r="DP54" s="4">
        <v>127</v>
      </c>
      <c r="DQ54" s="4"/>
      <c r="DR54" s="4">
        <v>19</v>
      </c>
      <c r="DS54" s="4">
        <v>4.75</v>
      </c>
      <c r="DT54" s="4" t="s">
        <v>882</v>
      </c>
      <c r="DV54" s="4"/>
      <c r="DW54" s="4" t="s">
        <v>1056</v>
      </c>
      <c r="DX54" s="4"/>
      <c r="DY54" s="4"/>
    </row>
    <row r="55" spans="3:129" x14ac:dyDescent="0.25">
      <c r="C55"/>
      <c r="D55"/>
      <c r="E55"/>
      <c r="F55"/>
      <c r="G55"/>
      <c r="H55"/>
      <c r="I55"/>
      <c r="J55"/>
      <c r="K55"/>
      <c r="L55"/>
      <c r="M55"/>
      <c r="N55"/>
      <c r="O55"/>
      <c r="P55"/>
      <c r="Q55"/>
      <c r="R55"/>
      <c r="S55"/>
      <c r="T55"/>
      <c r="U55"/>
      <c r="V55"/>
      <c r="AP55" s="218" t="s">
        <v>1400</v>
      </c>
      <c r="AQ55" s="218" t="s">
        <v>250</v>
      </c>
      <c r="BM55" s="43"/>
      <c r="BO55" s="209" t="s">
        <v>247</v>
      </c>
      <c r="BP55" s="209">
        <v>152</v>
      </c>
      <c r="DN55" s="4" t="s">
        <v>883</v>
      </c>
      <c r="DO55" s="4" t="s">
        <v>38</v>
      </c>
      <c r="DP55" s="4">
        <v>127</v>
      </c>
      <c r="DQ55" s="4"/>
      <c r="DR55" s="4">
        <v>13</v>
      </c>
      <c r="DS55" s="4">
        <v>4.75</v>
      </c>
      <c r="DT55" s="4" t="s">
        <v>847</v>
      </c>
      <c r="DV55" s="4"/>
      <c r="DW55" s="4" t="s">
        <v>1057</v>
      </c>
      <c r="DX55" s="4"/>
      <c r="DY55" s="4"/>
    </row>
    <row r="56" spans="3:129" x14ac:dyDescent="0.25">
      <c r="C56"/>
      <c r="D56"/>
      <c r="E56"/>
      <c r="F56"/>
      <c r="G56"/>
      <c r="H56"/>
      <c r="I56"/>
      <c r="J56"/>
      <c r="K56"/>
      <c r="L56"/>
      <c r="M56"/>
      <c r="N56"/>
      <c r="O56"/>
      <c r="P56"/>
      <c r="Q56"/>
      <c r="R56"/>
      <c r="S56"/>
      <c r="T56"/>
      <c r="U56"/>
      <c r="V56"/>
      <c r="AP56" s="218" t="s">
        <v>1401</v>
      </c>
      <c r="AQ56" s="218" t="s">
        <v>252</v>
      </c>
      <c r="BM56" s="43"/>
      <c r="BO56" s="209" t="s">
        <v>249</v>
      </c>
      <c r="BP56" s="209">
        <v>153</v>
      </c>
      <c r="DN56" s="4" t="s">
        <v>884</v>
      </c>
      <c r="DO56" s="4" t="s">
        <v>38</v>
      </c>
      <c r="DP56" s="4">
        <v>139.69999999999999</v>
      </c>
      <c r="DQ56" s="4"/>
      <c r="DR56" s="4">
        <v>19</v>
      </c>
      <c r="DS56" s="4">
        <v>4.75</v>
      </c>
      <c r="DT56" s="4" t="s">
        <v>882</v>
      </c>
      <c r="DV56" s="4"/>
      <c r="DW56" s="4" t="s">
        <v>1058</v>
      </c>
      <c r="DX56" s="4"/>
      <c r="DY56" s="4"/>
    </row>
    <row r="57" spans="3:129" x14ac:dyDescent="0.25">
      <c r="C57"/>
      <c r="D57"/>
      <c r="E57"/>
      <c r="F57"/>
      <c r="G57"/>
      <c r="H57"/>
      <c r="I57"/>
      <c r="J57"/>
      <c r="K57"/>
      <c r="L57"/>
      <c r="M57"/>
      <c r="N57"/>
      <c r="O57"/>
      <c r="P57"/>
      <c r="Q57"/>
      <c r="R57"/>
      <c r="S57"/>
      <c r="T57"/>
      <c r="U57"/>
      <c r="V57"/>
      <c r="AP57" s="218" t="s">
        <v>1402</v>
      </c>
      <c r="AQ57" s="218" t="s">
        <v>254</v>
      </c>
      <c r="BM57" s="43"/>
      <c r="BO57" s="209" t="s">
        <v>251</v>
      </c>
      <c r="BP57" s="209">
        <v>154</v>
      </c>
      <c r="DN57" s="4" t="s">
        <v>884</v>
      </c>
      <c r="DO57" s="4" t="s">
        <v>38</v>
      </c>
      <c r="DP57" s="4">
        <v>139.69999999999999</v>
      </c>
      <c r="DQ57" s="4"/>
      <c r="DR57" s="4">
        <v>13</v>
      </c>
      <c r="DS57" s="4">
        <v>4.75</v>
      </c>
      <c r="DT57" s="4" t="s">
        <v>847</v>
      </c>
      <c r="DV57" s="4"/>
      <c r="DW57" s="4" t="s">
        <v>1059</v>
      </c>
      <c r="DX57" s="4"/>
      <c r="DY57" s="4"/>
    </row>
    <row r="58" spans="3:129" x14ac:dyDescent="0.25">
      <c r="C58"/>
      <c r="D58"/>
      <c r="E58"/>
      <c r="F58"/>
      <c r="G58"/>
      <c r="H58"/>
      <c r="I58"/>
      <c r="J58"/>
      <c r="K58"/>
      <c r="L58"/>
      <c r="M58"/>
      <c r="N58"/>
      <c r="O58"/>
      <c r="P58"/>
      <c r="Q58"/>
      <c r="R58"/>
      <c r="S58"/>
      <c r="T58"/>
      <c r="U58"/>
      <c r="V58"/>
      <c r="AP58" s="218" t="s">
        <v>1403</v>
      </c>
      <c r="AQ58" s="218" t="s">
        <v>256</v>
      </c>
      <c r="BM58" s="43"/>
      <c r="BO58" s="209" t="s">
        <v>253</v>
      </c>
      <c r="BP58" s="209">
        <v>155</v>
      </c>
      <c r="DN58" s="4" t="s">
        <v>885</v>
      </c>
      <c r="DO58" s="4" t="s">
        <v>38</v>
      </c>
      <c r="DP58" s="4">
        <v>152.4</v>
      </c>
      <c r="DQ58" s="4"/>
      <c r="DR58" s="4">
        <v>10</v>
      </c>
      <c r="DS58" s="4">
        <v>0</v>
      </c>
      <c r="DT58" s="4" t="s">
        <v>847</v>
      </c>
      <c r="DV58" s="4"/>
      <c r="DW58" s="4" t="s">
        <v>1060</v>
      </c>
      <c r="DX58" s="4"/>
      <c r="DY58" s="4"/>
    </row>
    <row r="59" spans="3:129" x14ac:dyDescent="0.25">
      <c r="C59"/>
      <c r="D59"/>
      <c r="E59"/>
      <c r="F59"/>
      <c r="G59"/>
      <c r="H59"/>
      <c r="I59"/>
      <c r="J59"/>
      <c r="K59"/>
      <c r="L59"/>
      <c r="M59"/>
      <c r="N59"/>
      <c r="O59"/>
      <c r="P59"/>
      <c r="Q59"/>
      <c r="R59"/>
      <c r="S59"/>
      <c r="T59"/>
      <c r="U59"/>
      <c r="V59"/>
      <c r="AP59" s="218" t="s">
        <v>1404</v>
      </c>
      <c r="AQ59" s="218" t="s">
        <v>258</v>
      </c>
      <c r="BM59" s="43"/>
      <c r="BO59" s="209" t="s">
        <v>255</v>
      </c>
      <c r="BP59" s="209">
        <v>156</v>
      </c>
      <c r="DN59" s="4" t="s">
        <v>886</v>
      </c>
      <c r="DO59" s="4" t="s">
        <v>38</v>
      </c>
      <c r="DP59" s="4">
        <v>165.1</v>
      </c>
      <c r="DQ59" s="4"/>
      <c r="DR59" s="4">
        <v>10</v>
      </c>
      <c r="DS59" s="4">
        <v>0</v>
      </c>
      <c r="DT59" s="4" t="s">
        <v>847</v>
      </c>
      <c r="DV59" s="4"/>
      <c r="DW59" s="4" t="s">
        <v>1061</v>
      </c>
      <c r="DX59" s="4"/>
      <c r="DY59" s="4"/>
    </row>
    <row r="60" spans="3:129" x14ac:dyDescent="0.25">
      <c r="C60"/>
      <c r="D60"/>
      <c r="E60"/>
      <c r="F60"/>
      <c r="G60"/>
      <c r="H60"/>
      <c r="I60"/>
      <c r="J60"/>
      <c r="K60"/>
      <c r="L60"/>
      <c r="M60"/>
      <c r="N60"/>
      <c r="O60"/>
      <c r="P60"/>
      <c r="Q60"/>
      <c r="R60"/>
      <c r="S60"/>
      <c r="T60"/>
      <c r="U60"/>
      <c r="V60"/>
      <c r="AP60" s="218" t="s">
        <v>1405</v>
      </c>
      <c r="AQ60" s="218" t="s">
        <v>1406</v>
      </c>
      <c r="BM60" s="43"/>
      <c r="BO60" s="209" t="s">
        <v>257</v>
      </c>
      <c r="BP60" s="209">
        <v>157</v>
      </c>
      <c r="DN60" s="4" t="s">
        <v>887</v>
      </c>
      <c r="DO60" s="4" t="s">
        <v>38</v>
      </c>
      <c r="DP60" s="4">
        <v>168.3</v>
      </c>
      <c r="DQ60" s="4"/>
      <c r="DR60" s="4">
        <v>10</v>
      </c>
      <c r="DS60" s="4">
        <v>0</v>
      </c>
      <c r="DT60" s="4" t="s">
        <v>847</v>
      </c>
      <c r="DV60" s="4"/>
      <c r="DW60" s="4" t="s">
        <v>1062</v>
      </c>
      <c r="DX60" s="4"/>
      <c r="DY60" s="4"/>
    </row>
    <row r="61" spans="3:129" x14ac:dyDescent="0.25">
      <c r="C61"/>
      <c r="D61"/>
      <c r="E61"/>
      <c r="F61"/>
      <c r="G61"/>
      <c r="H61"/>
      <c r="I61"/>
      <c r="J61"/>
      <c r="K61"/>
      <c r="L61"/>
      <c r="M61"/>
      <c r="N61"/>
      <c r="O61"/>
      <c r="P61"/>
      <c r="Q61"/>
      <c r="R61"/>
      <c r="S61"/>
      <c r="T61"/>
      <c r="U61"/>
      <c r="V61"/>
      <c r="AP61" s="218" t="s">
        <v>1407</v>
      </c>
      <c r="AQ61" s="218" t="s">
        <v>1408</v>
      </c>
      <c r="BM61" s="43"/>
      <c r="BO61" s="209" t="s">
        <v>259</v>
      </c>
      <c r="BP61" s="209">
        <v>158</v>
      </c>
      <c r="DN61" s="4" t="s">
        <v>888</v>
      </c>
      <c r="DO61" s="4" t="s">
        <v>38</v>
      </c>
      <c r="DP61" s="4">
        <v>193.7</v>
      </c>
      <c r="DQ61" s="4"/>
      <c r="DR61" s="4">
        <v>7</v>
      </c>
      <c r="DS61" s="4">
        <v>0</v>
      </c>
      <c r="DT61" s="4" t="s">
        <v>847</v>
      </c>
      <c r="DV61" s="4"/>
      <c r="DW61" s="4" t="s">
        <v>974</v>
      </c>
      <c r="DX61" s="4"/>
      <c r="DY61" s="4"/>
    </row>
    <row r="62" spans="3:129" x14ac:dyDescent="0.25">
      <c r="C62"/>
      <c r="D62"/>
      <c r="E62"/>
      <c r="F62"/>
      <c r="G62"/>
      <c r="H62"/>
      <c r="I62"/>
      <c r="J62"/>
      <c r="K62"/>
      <c r="L62"/>
      <c r="M62"/>
      <c r="N62"/>
      <c r="O62"/>
      <c r="P62"/>
      <c r="Q62"/>
      <c r="R62"/>
      <c r="S62"/>
      <c r="T62"/>
      <c r="U62"/>
      <c r="V62"/>
      <c r="AP62" s="218" t="s">
        <v>1409</v>
      </c>
      <c r="AQ62" s="218" t="s">
        <v>1410</v>
      </c>
      <c r="BM62" s="43"/>
      <c r="BO62" s="209" t="s">
        <v>260</v>
      </c>
      <c r="BP62" s="209">
        <v>159</v>
      </c>
      <c r="DN62" s="4" t="s">
        <v>889</v>
      </c>
      <c r="DO62" s="4" t="s">
        <v>38</v>
      </c>
      <c r="DP62" s="4">
        <v>219.1</v>
      </c>
      <c r="DQ62" s="4"/>
      <c r="DR62" s="4">
        <v>7</v>
      </c>
      <c r="DS62" s="4">
        <v>0</v>
      </c>
      <c r="DT62" s="4" t="s">
        <v>847</v>
      </c>
      <c r="DV62" s="4"/>
      <c r="DW62" s="4" t="s">
        <v>1063</v>
      </c>
      <c r="DX62" s="4"/>
      <c r="DY62" s="4"/>
    </row>
    <row r="63" spans="3:129" x14ac:dyDescent="0.25">
      <c r="C63"/>
      <c r="D63"/>
      <c r="E63"/>
      <c r="F63"/>
      <c r="G63"/>
      <c r="H63"/>
      <c r="I63"/>
      <c r="J63"/>
      <c r="K63"/>
      <c r="L63"/>
      <c r="M63"/>
      <c r="N63"/>
      <c r="O63"/>
      <c r="P63"/>
      <c r="Q63"/>
      <c r="R63"/>
      <c r="S63"/>
      <c r="T63"/>
      <c r="U63"/>
      <c r="V63"/>
      <c r="AP63" s="218" t="s">
        <v>1411</v>
      </c>
      <c r="AQ63" s="218" t="s">
        <v>264</v>
      </c>
      <c r="BM63" s="43"/>
      <c r="BO63" s="209" t="s">
        <v>261</v>
      </c>
      <c r="BP63" s="209">
        <v>160</v>
      </c>
      <c r="DN63" s="4" t="s">
        <v>890</v>
      </c>
      <c r="DO63" s="4" t="s">
        <v>16</v>
      </c>
      <c r="DP63" s="4">
        <v>15</v>
      </c>
      <c r="DQ63" s="4"/>
      <c r="DR63" s="4">
        <v>121</v>
      </c>
      <c r="DS63" s="4">
        <v>0</v>
      </c>
      <c r="DT63" s="4" t="s">
        <v>847</v>
      </c>
      <c r="DV63" s="4"/>
      <c r="DW63" s="4" t="s">
        <v>1064</v>
      </c>
      <c r="DX63" s="4"/>
      <c r="DY63" s="4"/>
    </row>
    <row r="64" spans="3:129" x14ac:dyDescent="0.25">
      <c r="C64"/>
      <c r="D64"/>
      <c r="E64"/>
      <c r="F64"/>
      <c r="G64"/>
      <c r="H64"/>
      <c r="I64"/>
      <c r="J64"/>
      <c r="K64"/>
      <c r="L64"/>
      <c r="M64"/>
      <c r="N64"/>
      <c r="O64"/>
      <c r="P64"/>
      <c r="Q64"/>
      <c r="R64"/>
      <c r="S64"/>
      <c r="T64"/>
      <c r="U64"/>
      <c r="V64"/>
      <c r="AP64" s="218" t="s">
        <v>1412</v>
      </c>
      <c r="AQ64" s="218" t="s">
        <v>266</v>
      </c>
      <c r="BM64" s="43"/>
      <c r="BO64" s="209" t="s">
        <v>263</v>
      </c>
      <c r="BP64" s="209">
        <v>161</v>
      </c>
      <c r="DN64" s="4" t="s">
        <v>891</v>
      </c>
      <c r="DO64" s="4" t="s">
        <v>16</v>
      </c>
      <c r="DP64" s="4">
        <v>20</v>
      </c>
      <c r="DQ64" s="4"/>
      <c r="DR64" s="4">
        <v>169</v>
      </c>
      <c r="DS64" s="4">
        <v>0</v>
      </c>
      <c r="DT64" s="4" t="s">
        <v>847</v>
      </c>
      <c r="DV64" s="4"/>
      <c r="DW64" s="4" t="s">
        <v>1065</v>
      </c>
      <c r="DX64" s="4"/>
      <c r="DY64" s="4"/>
    </row>
    <row r="65" spans="3:129" x14ac:dyDescent="0.25">
      <c r="C65"/>
      <c r="D65"/>
      <c r="E65"/>
      <c r="F65"/>
      <c r="G65"/>
      <c r="H65"/>
      <c r="I65"/>
      <c r="J65"/>
      <c r="K65"/>
      <c r="L65"/>
      <c r="M65"/>
      <c r="N65"/>
      <c r="O65"/>
      <c r="P65"/>
      <c r="Q65"/>
      <c r="R65"/>
      <c r="S65"/>
      <c r="T65"/>
      <c r="U65"/>
      <c r="V65"/>
      <c r="AP65" s="218" t="s">
        <v>1413</v>
      </c>
      <c r="AQ65" s="218" t="s">
        <v>268</v>
      </c>
      <c r="BM65" s="43"/>
      <c r="BO65" s="209" t="s">
        <v>265</v>
      </c>
      <c r="BP65" s="209">
        <v>162</v>
      </c>
      <c r="DN65" s="4" t="s">
        <v>892</v>
      </c>
      <c r="DO65" s="4" t="s">
        <v>16</v>
      </c>
      <c r="DP65" s="4">
        <v>25</v>
      </c>
      <c r="DQ65" s="4"/>
      <c r="DR65" s="4">
        <v>100</v>
      </c>
      <c r="DS65" s="4">
        <v>0</v>
      </c>
      <c r="DT65" s="4" t="s">
        <v>847</v>
      </c>
      <c r="DV65" s="4"/>
      <c r="DW65" s="4" t="s">
        <v>1066</v>
      </c>
      <c r="DX65" s="4"/>
      <c r="DY65" s="4"/>
    </row>
    <row r="66" spans="3:129" x14ac:dyDescent="0.25">
      <c r="C66"/>
      <c r="D66"/>
      <c r="E66"/>
      <c r="F66"/>
      <c r="G66"/>
      <c r="H66"/>
      <c r="I66"/>
      <c r="J66"/>
      <c r="K66"/>
      <c r="L66"/>
      <c r="M66"/>
      <c r="N66"/>
      <c r="O66"/>
      <c r="P66"/>
      <c r="Q66"/>
      <c r="R66"/>
      <c r="S66"/>
      <c r="T66"/>
      <c r="U66"/>
      <c r="V66"/>
      <c r="AP66" s="218" t="s">
        <v>1414</v>
      </c>
      <c r="AQ66" s="218" t="s">
        <v>270</v>
      </c>
      <c r="BM66" s="43"/>
      <c r="BO66" s="209" t="s">
        <v>267</v>
      </c>
      <c r="BP66" s="209">
        <v>163</v>
      </c>
      <c r="DN66" s="4" t="s">
        <v>893</v>
      </c>
      <c r="DO66" s="4" t="s">
        <v>16</v>
      </c>
      <c r="DP66" s="4">
        <v>30</v>
      </c>
      <c r="DQ66" s="4"/>
      <c r="DR66" s="4">
        <v>100</v>
      </c>
      <c r="DS66" s="4">
        <v>0</v>
      </c>
      <c r="DT66" s="4" t="s">
        <v>847</v>
      </c>
      <c r="DV66" s="4"/>
      <c r="DW66" s="4" t="s">
        <v>1067</v>
      </c>
      <c r="DX66" s="4"/>
      <c r="DY66" s="4"/>
    </row>
    <row r="67" spans="3:129" x14ac:dyDescent="0.25">
      <c r="C67"/>
      <c r="D67"/>
      <c r="E67"/>
      <c r="F67"/>
      <c r="G67"/>
      <c r="H67"/>
      <c r="I67"/>
      <c r="J67"/>
      <c r="K67"/>
      <c r="L67"/>
      <c r="M67"/>
      <c r="N67"/>
      <c r="O67"/>
      <c r="P67"/>
      <c r="Q67"/>
      <c r="R67"/>
      <c r="S67"/>
      <c r="T67"/>
      <c r="U67"/>
      <c r="V67"/>
      <c r="AP67" s="218" t="s">
        <v>1415</v>
      </c>
      <c r="AQ67" s="218" t="s">
        <v>1416</v>
      </c>
      <c r="BM67" s="43"/>
      <c r="BO67" s="209" t="s">
        <v>269</v>
      </c>
      <c r="BP67" s="209">
        <v>164</v>
      </c>
      <c r="DN67" s="4" t="s">
        <v>894</v>
      </c>
      <c r="DO67" s="4" t="s">
        <v>16</v>
      </c>
      <c r="DP67" s="4">
        <v>35</v>
      </c>
      <c r="DQ67" s="4"/>
      <c r="DR67" s="4">
        <v>81</v>
      </c>
      <c r="DS67" s="4">
        <v>0</v>
      </c>
      <c r="DT67" s="4" t="s">
        <v>847</v>
      </c>
      <c r="DV67" s="4"/>
      <c r="DW67" s="4" t="s">
        <v>1068</v>
      </c>
      <c r="DX67" s="4"/>
      <c r="DY67" s="4"/>
    </row>
    <row r="68" spans="3:129" x14ac:dyDescent="0.25">
      <c r="C68"/>
      <c r="D68"/>
      <c r="E68"/>
      <c r="F68"/>
      <c r="G68"/>
      <c r="H68"/>
      <c r="I68"/>
      <c r="J68"/>
      <c r="K68"/>
      <c r="L68"/>
      <c r="M68"/>
      <c r="N68"/>
      <c r="O68"/>
      <c r="P68"/>
      <c r="Q68"/>
      <c r="R68"/>
      <c r="S68"/>
      <c r="T68"/>
      <c r="U68"/>
      <c r="V68"/>
      <c r="AP68" s="218" t="s">
        <v>1417</v>
      </c>
      <c r="AQ68" s="218" t="s">
        <v>1418</v>
      </c>
      <c r="BM68" s="43"/>
      <c r="BO68" s="209" t="s">
        <v>691</v>
      </c>
      <c r="BP68" s="209">
        <v>165</v>
      </c>
      <c r="DN68" s="4" t="s">
        <v>895</v>
      </c>
      <c r="DO68" s="4" t="s">
        <v>16</v>
      </c>
      <c r="DP68" s="4">
        <v>38.1</v>
      </c>
      <c r="DQ68" s="4"/>
      <c r="DR68" s="4">
        <v>81</v>
      </c>
      <c r="DS68" s="4">
        <v>0</v>
      </c>
      <c r="DT68" s="4" t="s">
        <v>847</v>
      </c>
      <c r="DV68" s="4"/>
      <c r="DW68" s="4" t="s">
        <v>1069</v>
      </c>
      <c r="DX68" s="4"/>
      <c r="DY68" s="4"/>
    </row>
    <row r="69" spans="3:129" x14ac:dyDescent="0.25">
      <c r="C69"/>
      <c r="D69"/>
      <c r="E69"/>
      <c r="F69"/>
      <c r="G69"/>
      <c r="H69"/>
      <c r="I69"/>
      <c r="J69"/>
      <c r="K69"/>
      <c r="L69"/>
      <c r="M69"/>
      <c r="N69"/>
      <c r="O69"/>
      <c r="P69"/>
      <c r="Q69"/>
      <c r="R69"/>
      <c r="S69"/>
      <c r="T69"/>
      <c r="U69"/>
      <c r="V69"/>
      <c r="AP69" s="218" t="s">
        <v>1419</v>
      </c>
      <c r="AQ69" s="218" t="s">
        <v>1420</v>
      </c>
      <c r="BM69" s="43"/>
      <c r="BO69" s="209" t="s">
        <v>692</v>
      </c>
      <c r="BP69" s="209">
        <v>166</v>
      </c>
      <c r="DN69" s="4" t="s">
        <v>896</v>
      </c>
      <c r="DO69" s="4" t="s">
        <v>16</v>
      </c>
      <c r="DP69" s="4">
        <v>40</v>
      </c>
      <c r="DQ69" s="4"/>
      <c r="DR69" s="4">
        <v>64</v>
      </c>
      <c r="DS69" s="4">
        <v>0</v>
      </c>
      <c r="DT69" s="4" t="s">
        <v>847</v>
      </c>
      <c r="DV69" s="4"/>
      <c r="DW69" s="4" t="s">
        <v>1070</v>
      </c>
      <c r="DX69" s="4"/>
      <c r="DY69" s="4"/>
    </row>
    <row r="70" spans="3:129" x14ac:dyDescent="0.25">
      <c r="C70"/>
      <c r="D70"/>
      <c r="E70"/>
      <c r="F70"/>
      <c r="G70"/>
      <c r="H70"/>
      <c r="I70"/>
      <c r="J70"/>
      <c r="K70"/>
      <c r="L70"/>
      <c r="M70"/>
      <c r="N70"/>
      <c r="O70"/>
      <c r="P70"/>
      <c r="Q70"/>
      <c r="R70"/>
      <c r="S70"/>
      <c r="T70"/>
      <c r="U70"/>
      <c r="V70"/>
      <c r="AP70" s="218" t="s">
        <v>1421</v>
      </c>
      <c r="AQ70" s="218" t="s">
        <v>1422</v>
      </c>
      <c r="BM70" s="43"/>
      <c r="BO70" s="209" t="s">
        <v>271</v>
      </c>
      <c r="BP70" s="209">
        <v>167</v>
      </c>
      <c r="DN70" s="4" t="s">
        <v>897</v>
      </c>
      <c r="DO70" s="4" t="s">
        <v>16</v>
      </c>
      <c r="DP70" s="4">
        <v>45</v>
      </c>
      <c r="DQ70" s="4"/>
      <c r="DR70" s="4">
        <v>64</v>
      </c>
      <c r="DS70" s="4">
        <v>0</v>
      </c>
      <c r="DT70" s="4" t="s">
        <v>847</v>
      </c>
      <c r="DV70" s="4"/>
      <c r="DW70" s="4" t="s">
        <v>1071</v>
      </c>
      <c r="DX70" s="4"/>
      <c r="DY70" s="4"/>
    </row>
    <row r="71" spans="3:129" x14ac:dyDescent="0.25">
      <c r="C71"/>
      <c r="D71"/>
      <c r="E71"/>
      <c r="F71"/>
      <c r="G71"/>
      <c r="H71"/>
      <c r="I71"/>
      <c r="J71"/>
      <c r="K71"/>
      <c r="L71"/>
      <c r="M71"/>
      <c r="N71"/>
      <c r="O71"/>
      <c r="P71"/>
      <c r="Q71"/>
      <c r="R71"/>
      <c r="S71"/>
      <c r="T71"/>
      <c r="U71"/>
      <c r="V71"/>
      <c r="AP71" s="218" t="s">
        <v>1423</v>
      </c>
      <c r="AQ71" s="218" t="s">
        <v>274</v>
      </c>
      <c r="BM71" s="43"/>
      <c r="BO71" s="209" t="s">
        <v>272</v>
      </c>
      <c r="BP71" s="209">
        <v>168</v>
      </c>
      <c r="DN71" s="4" t="s">
        <v>898</v>
      </c>
      <c r="DO71" s="4" t="s">
        <v>16</v>
      </c>
      <c r="DP71" s="4">
        <v>50</v>
      </c>
      <c r="DQ71" s="4"/>
      <c r="DR71" s="4">
        <v>49</v>
      </c>
      <c r="DS71" s="4">
        <v>2.65</v>
      </c>
      <c r="DT71" s="4" t="s">
        <v>853</v>
      </c>
      <c r="DV71" s="4"/>
      <c r="DW71" s="4" t="s">
        <v>1072</v>
      </c>
      <c r="DX71" s="4"/>
      <c r="DY71" s="4"/>
    </row>
    <row r="72" spans="3:129" x14ac:dyDescent="0.25">
      <c r="C72"/>
      <c r="D72"/>
      <c r="E72"/>
      <c r="F72"/>
      <c r="G72"/>
      <c r="H72"/>
      <c r="I72"/>
      <c r="J72"/>
      <c r="K72"/>
      <c r="L72"/>
      <c r="M72"/>
      <c r="N72"/>
      <c r="O72"/>
      <c r="P72"/>
      <c r="Q72"/>
      <c r="R72"/>
      <c r="S72"/>
      <c r="T72"/>
      <c r="U72"/>
      <c r="V72"/>
      <c r="AP72" s="218" t="s">
        <v>1424</v>
      </c>
      <c r="AQ72" s="218" t="s">
        <v>276</v>
      </c>
      <c r="BM72" s="43"/>
      <c r="BO72" s="209" t="s">
        <v>273</v>
      </c>
      <c r="BP72" s="209">
        <v>169</v>
      </c>
      <c r="DN72" s="4" t="s">
        <v>898</v>
      </c>
      <c r="DO72" s="4" t="s">
        <v>16</v>
      </c>
      <c r="DP72" s="4">
        <v>50</v>
      </c>
      <c r="DQ72" s="4"/>
      <c r="DR72" s="4">
        <v>64</v>
      </c>
      <c r="DS72" s="4">
        <v>2.65</v>
      </c>
      <c r="DT72" s="4" t="s">
        <v>852</v>
      </c>
      <c r="DV72" s="4"/>
      <c r="DW72" s="4" t="s">
        <v>1073</v>
      </c>
      <c r="DX72" s="4"/>
      <c r="DY72" s="4"/>
    </row>
    <row r="73" spans="3:129" x14ac:dyDescent="0.25">
      <c r="C73"/>
      <c r="D73"/>
      <c r="E73"/>
      <c r="F73"/>
      <c r="G73"/>
      <c r="H73"/>
      <c r="I73"/>
      <c r="J73"/>
      <c r="K73"/>
      <c r="L73"/>
      <c r="M73"/>
      <c r="N73"/>
      <c r="O73"/>
      <c r="P73"/>
      <c r="Q73"/>
      <c r="R73"/>
      <c r="S73"/>
      <c r="T73"/>
      <c r="U73"/>
      <c r="V73"/>
      <c r="AP73" s="218" t="s">
        <v>1425</v>
      </c>
      <c r="AQ73" s="218" t="s">
        <v>278</v>
      </c>
      <c r="BM73" s="43"/>
      <c r="BO73" s="209" t="s">
        <v>275</v>
      </c>
      <c r="BP73" s="209">
        <v>170</v>
      </c>
      <c r="DN73" s="4" t="s">
        <v>899</v>
      </c>
      <c r="DO73" s="4" t="s">
        <v>16</v>
      </c>
      <c r="DP73" s="4">
        <v>50.8</v>
      </c>
      <c r="DQ73" s="4"/>
      <c r="DR73" s="4">
        <v>49</v>
      </c>
      <c r="DS73" s="4">
        <v>2.65</v>
      </c>
      <c r="DT73" s="4" t="s">
        <v>853</v>
      </c>
      <c r="DV73" s="4"/>
      <c r="DW73" s="4" t="s">
        <v>1074</v>
      </c>
      <c r="DX73" s="4"/>
      <c r="DY73" s="4"/>
    </row>
    <row r="74" spans="3:129" x14ac:dyDescent="0.25">
      <c r="C74"/>
      <c r="D74"/>
      <c r="E74"/>
      <c r="F74"/>
      <c r="G74"/>
      <c r="H74"/>
      <c r="I74"/>
      <c r="J74"/>
      <c r="K74"/>
      <c r="L74"/>
      <c r="M74"/>
      <c r="N74"/>
      <c r="O74"/>
      <c r="P74"/>
      <c r="Q74"/>
      <c r="R74"/>
      <c r="S74"/>
      <c r="T74"/>
      <c r="U74"/>
      <c r="V74"/>
      <c r="AP74" s="218" t="s">
        <v>1426</v>
      </c>
      <c r="AQ74" s="218" t="s">
        <v>280</v>
      </c>
      <c r="BM74" s="43"/>
      <c r="BO74" s="209" t="s">
        <v>277</v>
      </c>
      <c r="BP74" s="209">
        <v>171</v>
      </c>
      <c r="DN74" s="4" t="s">
        <v>899</v>
      </c>
      <c r="DO74" s="4" t="s">
        <v>16</v>
      </c>
      <c r="DP74" s="4">
        <v>50.8</v>
      </c>
      <c r="DQ74" s="4"/>
      <c r="DR74" s="4">
        <v>64</v>
      </c>
      <c r="DS74" s="4">
        <v>2.65</v>
      </c>
      <c r="DT74" s="4" t="s">
        <v>852</v>
      </c>
      <c r="DV74" s="4"/>
      <c r="DW74" s="4" t="s">
        <v>1075</v>
      </c>
      <c r="DX74" s="4"/>
      <c r="DY74" s="4"/>
    </row>
    <row r="75" spans="3:129" x14ac:dyDescent="0.25">
      <c r="C75"/>
      <c r="D75"/>
      <c r="E75"/>
      <c r="F75"/>
      <c r="G75"/>
      <c r="H75"/>
      <c r="I75"/>
      <c r="J75"/>
      <c r="K75"/>
      <c r="L75"/>
      <c r="M75"/>
      <c r="N75"/>
      <c r="O75"/>
      <c r="P75"/>
      <c r="Q75"/>
      <c r="R75"/>
      <c r="S75"/>
      <c r="T75"/>
      <c r="U75"/>
      <c r="V75"/>
      <c r="AP75" s="218" t="s">
        <v>1427</v>
      </c>
      <c r="AQ75" s="218" t="s">
        <v>283</v>
      </c>
      <c r="BM75" s="43"/>
      <c r="BO75" s="209" t="s">
        <v>279</v>
      </c>
      <c r="BP75" s="209">
        <v>172</v>
      </c>
      <c r="DN75" s="4" t="s">
        <v>900</v>
      </c>
      <c r="DO75" s="4" t="s">
        <v>16</v>
      </c>
      <c r="DP75" s="4">
        <v>55</v>
      </c>
      <c r="DQ75" s="4"/>
      <c r="DR75" s="4">
        <v>49</v>
      </c>
      <c r="DS75" s="4">
        <v>2.65</v>
      </c>
      <c r="DT75" s="4" t="s">
        <v>853</v>
      </c>
      <c r="DV75" s="4"/>
      <c r="DW75" s="4" t="s">
        <v>1076</v>
      </c>
      <c r="DX75" s="4"/>
      <c r="DY75" s="4"/>
    </row>
    <row r="76" spans="3:129" x14ac:dyDescent="0.25">
      <c r="C76"/>
      <c r="D76"/>
      <c r="E76"/>
      <c r="F76"/>
      <c r="G76"/>
      <c r="H76"/>
      <c r="I76"/>
      <c r="J76"/>
      <c r="K76"/>
      <c r="L76"/>
      <c r="M76"/>
      <c r="N76"/>
      <c r="O76"/>
      <c r="P76"/>
      <c r="Q76"/>
      <c r="R76"/>
      <c r="S76"/>
      <c r="T76"/>
      <c r="U76"/>
      <c r="V76"/>
      <c r="AP76" s="218" t="s">
        <v>1428</v>
      </c>
      <c r="AQ76" s="218" t="s">
        <v>1429</v>
      </c>
      <c r="BM76" s="43"/>
      <c r="BO76" s="209" t="s">
        <v>281</v>
      </c>
      <c r="BP76" s="209">
        <v>173</v>
      </c>
      <c r="DN76" s="4" t="s">
        <v>900</v>
      </c>
      <c r="DO76" s="4" t="s">
        <v>16</v>
      </c>
      <c r="DP76" s="4">
        <v>55</v>
      </c>
      <c r="DQ76" s="4"/>
      <c r="DR76" s="4">
        <v>64</v>
      </c>
      <c r="DS76" s="4">
        <v>2.65</v>
      </c>
      <c r="DT76" s="4" t="s">
        <v>852</v>
      </c>
      <c r="DV76" s="4"/>
      <c r="DW76" s="4" t="s">
        <v>1077</v>
      </c>
      <c r="DX76" s="4"/>
      <c r="DY76" s="4"/>
    </row>
    <row r="77" spans="3:129" x14ac:dyDescent="0.25">
      <c r="C77"/>
      <c r="D77"/>
      <c r="E77"/>
      <c r="F77"/>
      <c r="G77"/>
      <c r="H77"/>
      <c r="I77"/>
      <c r="J77"/>
      <c r="K77"/>
      <c r="L77"/>
      <c r="M77"/>
      <c r="N77"/>
      <c r="O77"/>
      <c r="P77"/>
      <c r="Q77"/>
      <c r="R77"/>
      <c r="S77"/>
      <c r="T77"/>
      <c r="U77"/>
      <c r="V77"/>
      <c r="AP77" s="218" t="s">
        <v>1430</v>
      </c>
      <c r="AQ77" s="218" t="s">
        <v>1431</v>
      </c>
      <c r="BM77" s="43"/>
      <c r="BO77" s="209" t="s">
        <v>284</v>
      </c>
      <c r="BP77" s="209">
        <v>174</v>
      </c>
      <c r="DN77" s="4" t="s">
        <v>901</v>
      </c>
      <c r="DO77" s="4" t="s">
        <v>16</v>
      </c>
      <c r="DP77" s="4">
        <v>60</v>
      </c>
      <c r="DQ77" s="4"/>
      <c r="DR77" s="4">
        <v>49</v>
      </c>
      <c r="DS77" s="4">
        <v>2.65</v>
      </c>
      <c r="DT77" s="4" t="s">
        <v>853</v>
      </c>
      <c r="DV77" s="4"/>
      <c r="DW77" s="4" t="s">
        <v>1078</v>
      </c>
      <c r="DX77" s="4"/>
      <c r="DY77" s="4"/>
    </row>
    <row r="78" spans="3:129" x14ac:dyDescent="0.25">
      <c r="C78"/>
      <c r="D78"/>
      <c r="E78"/>
      <c r="F78"/>
      <c r="G78"/>
      <c r="H78"/>
      <c r="I78"/>
      <c r="J78"/>
      <c r="K78"/>
      <c r="L78"/>
      <c r="M78"/>
      <c r="N78"/>
      <c r="O78"/>
      <c r="P78"/>
      <c r="Q78"/>
      <c r="R78"/>
      <c r="S78"/>
      <c r="T78"/>
      <c r="U78"/>
      <c r="V78"/>
      <c r="AP78" s="218" t="s">
        <v>1432</v>
      </c>
      <c r="AQ78" s="218" t="s">
        <v>1433</v>
      </c>
      <c r="BM78" s="43"/>
      <c r="BO78" s="209" t="s">
        <v>285</v>
      </c>
      <c r="BP78" s="209">
        <v>175</v>
      </c>
      <c r="DN78" s="4" t="s">
        <v>901</v>
      </c>
      <c r="DO78" s="4" t="s">
        <v>16</v>
      </c>
      <c r="DP78" s="4">
        <v>60</v>
      </c>
      <c r="DQ78" s="4"/>
      <c r="DR78" s="4">
        <v>64</v>
      </c>
      <c r="DS78" s="4">
        <v>2.65</v>
      </c>
      <c r="DT78" s="4" t="s">
        <v>852</v>
      </c>
      <c r="DV78" s="4"/>
      <c r="DW78" s="4" t="s">
        <v>1079</v>
      </c>
      <c r="DX78" s="4"/>
      <c r="DY78" s="4"/>
    </row>
    <row r="79" spans="3:129" x14ac:dyDescent="0.25">
      <c r="C79"/>
      <c r="D79"/>
      <c r="E79"/>
      <c r="F79"/>
      <c r="G79"/>
      <c r="H79"/>
      <c r="I79"/>
      <c r="J79"/>
      <c r="K79"/>
      <c r="L79"/>
      <c r="M79"/>
      <c r="N79"/>
      <c r="O79"/>
      <c r="P79"/>
      <c r="Q79"/>
      <c r="R79"/>
      <c r="S79"/>
      <c r="T79"/>
      <c r="U79"/>
      <c r="V79"/>
      <c r="AP79" s="218" t="s">
        <v>1434</v>
      </c>
      <c r="AQ79" s="218" t="s">
        <v>1435</v>
      </c>
      <c r="BM79" s="43"/>
      <c r="BO79" s="209" t="s">
        <v>286</v>
      </c>
      <c r="BP79" s="209">
        <v>176</v>
      </c>
      <c r="DN79" s="4" t="s">
        <v>902</v>
      </c>
      <c r="DO79" s="4" t="s">
        <v>16</v>
      </c>
      <c r="DP79" s="4">
        <v>70</v>
      </c>
      <c r="DQ79" s="4"/>
      <c r="DR79" s="4">
        <v>36</v>
      </c>
      <c r="DS79" s="4">
        <v>2.65</v>
      </c>
      <c r="DT79" s="4" t="s">
        <v>882</v>
      </c>
      <c r="DV79" s="4"/>
      <c r="DW79" s="4" t="s">
        <v>1080</v>
      </c>
      <c r="DX79" s="4"/>
      <c r="DY79" s="4"/>
    </row>
    <row r="80" spans="3:129" x14ac:dyDescent="0.25">
      <c r="C80"/>
      <c r="D80"/>
      <c r="E80"/>
      <c r="F80"/>
      <c r="G80"/>
      <c r="H80"/>
      <c r="I80"/>
      <c r="J80"/>
      <c r="K80"/>
      <c r="L80"/>
      <c r="M80"/>
      <c r="N80"/>
      <c r="O80"/>
      <c r="P80"/>
      <c r="Q80"/>
      <c r="R80"/>
      <c r="S80"/>
      <c r="T80"/>
      <c r="U80"/>
      <c r="V80"/>
      <c r="AP80" s="218" t="s">
        <v>1436</v>
      </c>
      <c r="AQ80" s="218" t="s">
        <v>1437</v>
      </c>
      <c r="BM80" s="43"/>
      <c r="BO80" s="209" t="s">
        <v>287</v>
      </c>
      <c r="BP80" s="209">
        <v>177</v>
      </c>
      <c r="DN80" s="4" t="s">
        <v>902</v>
      </c>
      <c r="DO80" s="4" t="s">
        <v>16</v>
      </c>
      <c r="DP80" s="4">
        <v>70</v>
      </c>
      <c r="DQ80" s="4"/>
      <c r="DR80" s="4">
        <v>16</v>
      </c>
      <c r="DS80" s="4">
        <v>4.75</v>
      </c>
      <c r="DT80" s="4" t="s">
        <v>847</v>
      </c>
      <c r="DV80" s="4"/>
      <c r="DW80" s="4" t="s">
        <v>1081</v>
      </c>
      <c r="DX80" s="4"/>
      <c r="DY80" s="4"/>
    </row>
    <row r="81" spans="3:129" x14ac:dyDescent="0.25">
      <c r="C81"/>
      <c r="D81"/>
      <c r="E81"/>
      <c r="F81"/>
      <c r="G81"/>
      <c r="H81"/>
      <c r="I81"/>
      <c r="J81"/>
      <c r="K81"/>
      <c r="L81"/>
      <c r="M81"/>
      <c r="N81"/>
      <c r="O81"/>
      <c r="P81"/>
      <c r="Q81"/>
      <c r="R81"/>
      <c r="S81"/>
      <c r="T81"/>
      <c r="U81"/>
      <c r="V81"/>
      <c r="AP81" s="218" t="s">
        <v>1438</v>
      </c>
      <c r="AQ81" s="218" t="s">
        <v>1439</v>
      </c>
      <c r="BM81" s="43"/>
      <c r="BO81" s="209" t="s">
        <v>288</v>
      </c>
      <c r="BP81" s="209">
        <v>178</v>
      </c>
      <c r="DN81" s="4" t="s">
        <v>902</v>
      </c>
      <c r="DO81" s="4" t="s">
        <v>16</v>
      </c>
      <c r="DP81" s="4">
        <v>70</v>
      </c>
      <c r="DQ81" s="4"/>
      <c r="DR81" s="4">
        <v>36</v>
      </c>
      <c r="DS81" s="4">
        <v>4.75</v>
      </c>
      <c r="DT81" s="4" t="s">
        <v>882</v>
      </c>
      <c r="DV81" s="4"/>
      <c r="DW81" s="4" t="s">
        <v>1082</v>
      </c>
      <c r="DX81" s="4"/>
      <c r="DY81" s="4"/>
    </row>
    <row r="82" spans="3:129" x14ac:dyDescent="0.25">
      <c r="C82"/>
      <c r="D82"/>
      <c r="E82"/>
      <c r="F82"/>
      <c r="G82"/>
      <c r="H82"/>
      <c r="I82"/>
      <c r="J82"/>
      <c r="K82"/>
      <c r="L82"/>
      <c r="M82"/>
      <c r="N82"/>
      <c r="O82"/>
      <c r="P82"/>
      <c r="Q82"/>
      <c r="R82"/>
      <c r="S82"/>
      <c r="T82"/>
      <c r="U82"/>
      <c r="V82"/>
      <c r="AP82" s="218" t="s">
        <v>1440</v>
      </c>
      <c r="AQ82" s="218" t="s">
        <v>1441</v>
      </c>
      <c r="BM82" s="43"/>
      <c r="BO82" s="209" t="s">
        <v>289</v>
      </c>
      <c r="BP82" s="209">
        <v>179</v>
      </c>
      <c r="DN82" s="4" t="s">
        <v>902</v>
      </c>
      <c r="DO82" s="4" t="s">
        <v>16</v>
      </c>
      <c r="DP82" s="4">
        <v>70</v>
      </c>
      <c r="DQ82" s="4"/>
      <c r="DR82" s="4">
        <v>16</v>
      </c>
      <c r="DS82" s="4">
        <v>4.75</v>
      </c>
      <c r="DT82" s="4" t="s">
        <v>847</v>
      </c>
      <c r="DV82" s="4"/>
      <c r="DW82" s="4" t="s">
        <v>1083</v>
      </c>
      <c r="DX82" s="4"/>
      <c r="DY82" s="4"/>
    </row>
    <row r="83" spans="3:129" x14ac:dyDescent="0.25">
      <c r="C83"/>
      <c r="D83"/>
      <c r="E83"/>
      <c r="F83"/>
      <c r="G83"/>
      <c r="H83"/>
      <c r="I83"/>
      <c r="J83"/>
      <c r="K83"/>
      <c r="L83"/>
      <c r="M83"/>
      <c r="N83"/>
      <c r="O83"/>
      <c r="P83"/>
      <c r="Q83"/>
      <c r="R83"/>
      <c r="S83"/>
      <c r="T83"/>
      <c r="U83"/>
      <c r="V83"/>
      <c r="AP83" s="218" t="s">
        <v>1442</v>
      </c>
      <c r="AQ83" s="218" t="s">
        <v>1443</v>
      </c>
      <c r="BM83" s="43"/>
      <c r="BO83" s="209" t="s">
        <v>290</v>
      </c>
      <c r="BP83" s="209">
        <v>180</v>
      </c>
      <c r="DN83" s="4" t="s">
        <v>903</v>
      </c>
      <c r="DO83" s="4" t="s">
        <v>16</v>
      </c>
      <c r="DP83" s="4">
        <v>76.2</v>
      </c>
      <c r="DQ83" s="4"/>
      <c r="DR83" s="4">
        <v>25</v>
      </c>
      <c r="DS83" s="4">
        <v>4.75</v>
      </c>
      <c r="DT83" s="4" t="s">
        <v>882</v>
      </c>
      <c r="DV83" s="4"/>
      <c r="DW83" s="4" t="s">
        <v>1084</v>
      </c>
      <c r="DX83" s="4"/>
      <c r="DY83" s="4"/>
    </row>
    <row r="84" spans="3:129" x14ac:dyDescent="0.25">
      <c r="C84"/>
      <c r="D84"/>
      <c r="E84"/>
      <c r="F84"/>
      <c r="G84"/>
      <c r="H84"/>
      <c r="I84"/>
      <c r="J84"/>
      <c r="K84"/>
      <c r="L84"/>
      <c r="M84"/>
      <c r="N84"/>
      <c r="O84"/>
      <c r="P84"/>
      <c r="Q84"/>
      <c r="R84"/>
      <c r="S84"/>
      <c r="T84"/>
      <c r="U84"/>
      <c r="V84"/>
      <c r="AP84" s="218" t="s">
        <v>1444</v>
      </c>
      <c r="AQ84" s="218" t="s">
        <v>1445</v>
      </c>
      <c r="BM84" s="43"/>
      <c r="BO84" s="209" t="s">
        <v>291</v>
      </c>
      <c r="BP84" s="209">
        <v>181</v>
      </c>
      <c r="DN84" s="4" t="s">
        <v>903</v>
      </c>
      <c r="DO84" s="4" t="s">
        <v>16</v>
      </c>
      <c r="DP84" s="4">
        <v>76.2</v>
      </c>
      <c r="DQ84" s="4"/>
      <c r="DR84" s="4">
        <v>16</v>
      </c>
      <c r="DS84" s="4">
        <v>4.75</v>
      </c>
      <c r="DT84" s="4" t="s">
        <v>847</v>
      </c>
      <c r="DV84" s="4"/>
      <c r="DW84" s="4" t="s">
        <v>1085</v>
      </c>
      <c r="DX84" s="4"/>
      <c r="DY84" s="4"/>
    </row>
    <row r="85" spans="3:129" x14ac:dyDescent="0.25">
      <c r="C85"/>
      <c r="D85"/>
      <c r="E85"/>
      <c r="F85"/>
      <c r="G85"/>
      <c r="H85"/>
      <c r="I85"/>
      <c r="J85"/>
      <c r="K85"/>
      <c r="L85"/>
      <c r="M85"/>
      <c r="N85"/>
      <c r="O85"/>
      <c r="P85"/>
      <c r="Q85"/>
      <c r="R85"/>
      <c r="S85"/>
      <c r="T85"/>
      <c r="U85"/>
      <c r="V85"/>
      <c r="AP85" s="218" t="s">
        <v>1446</v>
      </c>
      <c r="AQ85" s="218" t="s">
        <v>1447</v>
      </c>
      <c r="BM85" s="43"/>
      <c r="BO85" s="209" t="s">
        <v>540</v>
      </c>
      <c r="BP85" s="209">
        <v>182</v>
      </c>
      <c r="DN85" s="4" t="s">
        <v>904</v>
      </c>
      <c r="DO85" s="4" t="s">
        <v>16</v>
      </c>
      <c r="DP85" s="4">
        <v>80</v>
      </c>
      <c r="DQ85" s="4"/>
      <c r="DR85" s="4">
        <v>25</v>
      </c>
      <c r="DS85" s="4">
        <v>4.75</v>
      </c>
      <c r="DT85" s="4" t="s">
        <v>882</v>
      </c>
      <c r="DV85" s="4"/>
      <c r="DW85" s="4" t="s">
        <v>1086</v>
      </c>
      <c r="DX85" s="4"/>
      <c r="DY85" s="4"/>
    </row>
    <row r="86" spans="3:129" x14ac:dyDescent="0.25">
      <c r="C86"/>
      <c r="D86"/>
      <c r="E86"/>
      <c r="F86"/>
      <c r="G86"/>
      <c r="H86"/>
      <c r="I86"/>
      <c r="J86"/>
      <c r="K86"/>
      <c r="L86"/>
      <c r="M86"/>
      <c r="N86"/>
      <c r="O86"/>
      <c r="P86"/>
      <c r="Q86"/>
      <c r="R86"/>
      <c r="S86"/>
      <c r="T86"/>
      <c r="U86"/>
      <c r="V86"/>
      <c r="AP86" s="218" t="s">
        <v>1448</v>
      </c>
      <c r="AQ86" s="218" t="s">
        <v>1449</v>
      </c>
      <c r="BM86" s="43"/>
      <c r="BO86" s="209" t="s">
        <v>541</v>
      </c>
      <c r="BP86" s="209">
        <v>183</v>
      </c>
      <c r="DN86" s="4" t="s">
        <v>904</v>
      </c>
      <c r="DO86" s="4" t="s">
        <v>16</v>
      </c>
      <c r="DP86" s="4">
        <v>80</v>
      </c>
      <c r="DQ86" s="4"/>
      <c r="DR86" s="4">
        <v>16</v>
      </c>
      <c r="DS86" s="4">
        <v>4.75</v>
      </c>
      <c r="DT86" s="4" t="s">
        <v>847</v>
      </c>
      <c r="DV86" s="4"/>
      <c r="DW86" s="4" t="s">
        <v>1087</v>
      </c>
      <c r="DX86" s="4"/>
      <c r="DY86" s="4"/>
    </row>
    <row r="87" spans="3:129" x14ac:dyDescent="0.25">
      <c r="C87"/>
      <c r="D87"/>
      <c r="E87"/>
      <c r="F87"/>
      <c r="G87"/>
      <c r="H87"/>
      <c r="I87"/>
      <c r="J87"/>
      <c r="K87"/>
      <c r="L87"/>
      <c r="M87"/>
      <c r="N87"/>
      <c r="O87"/>
      <c r="P87"/>
      <c r="Q87"/>
      <c r="R87"/>
      <c r="S87"/>
      <c r="T87"/>
      <c r="U87"/>
      <c r="V87"/>
      <c r="AP87" s="218" t="s">
        <v>1450</v>
      </c>
      <c r="AQ87" s="218" t="s">
        <v>1451</v>
      </c>
      <c r="BM87" s="43"/>
      <c r="BO87" s="209" t="s">
        <v>542</v>
      </c>
      <c r="BP87" s="209">
        <v>184</v>
      </c>
      <c r="DN87" s="4" t="s">
        <v>904</v>
      </c>
      <c r="DO87" s="4" t="s">
        <v>16</v>
      </c>
      <c r="DP87" s="4">
        <v>80</v>
      </c>
      <c r="DQ87" s="4"/>
      <c r="DR87" s="4">
        <v>25</v>
      </c>
      <c r="DS87" s="4">
        <v>4.75</v>
      </c>
      <c r="DT87" s="4" t="s">
        <v>882</v>
      </c>
    </row>
    <row r="88" spans="3:129" x14ac:dyDescent="0.25">
      <c r="C88"/>
      <c r="D88"/>
      <c r="E88"/>
      <c r="F88"/>
      <c r="G88"/>
      <c r="H88"/>
      <c r="I88"/>
      <c r="J88"/>
      <c r="K88"/>
      <c r="L88"/>
      <c r="M88"/>
      <c r="N88"/>
      <c r="O88"/>
      <c r="P88"/>
      <c r="Q88"/>
      <c r="R88"/>
      <c r="S88"/>
      <c r="T88"/>
      <c r="U88"/>
      <c r="V88"/>
      <c r="AP88" s="218" t="s">
        <v>1452</v>
      </c>
      <c r="AQ88" s="218" t="s">
        <v>1453</v>
      </c>
      <c r="BM88" s="43"/>
      <c r="BO88" s="209" t="s">
        <v>543</v>
      </c>
      <c r="BP88" s="209">
        <v>185</v>
      </c>
      <c r="DN88" s="4" t="s">
        <v>904</v>
      </c>
      <c r="DO88" s="4" t="s">
        <v>16</v>
      </c>
      <c r="DP88" s="4">
        <v>80</v>
      </c>
      <c r="DQ88" s="4"/>
      <c r="DR88" s="4">
        <v>16</v>
      </c>
      <c r="DS88" s="4">
        <v>4.75</v>
      </c>
      <c r="DT88" s="4" t="s">
        <v>847</v>
      </c>
    </row>
    <row r="89" spans="3:129" x14ac:dyDescent="0.25">
      <c r="C89"/>
      <c r="D89"/>
      <c r="E89"/>
      <c r="F89"/>
      <c r="G89"/>
      <c r="H89"/>
      <c r="I89"/>
      <c r="J89"/>
      <c r="K89"/>
      <c r="L89"/>
      <c r="M89"/>
      <c r="N89"/>
      <c r="O89"/>
      <c r="P89"/>
      <c r="Q89"/>
      <c r="R89"/>
      <c r="S89"/>
      <c r="T89"/>
      <c r="U89"/>
      <c r="V89"/>
      <c r="AP89" s="218" t="s">
        <v>1454</v>
      </c>
      <c r="AQ89" s="218" t="s">
        <v>1455</v>
      </c>
      <c r="BM89" s="43"/>
      <c r="BO89" s="209" t="s">
        <v>544</v>
      </c>
      <c r="BP89" s="209">
        <v>186</v>
      </c>
      <c r="DN89" s="4" t="s">
        <v>905</v>
      </c>
      <c r="DO89" s="4" t="s">
        <v>16</v>
      </c>
      <c r="DP89" s="4">
        <v>90</v>
      </c>
      <c r="DQ89" s="4"/>
      <c r="DR89" s="4">
        <v>16</v>
      </c>
      <c r="DS89" s="4">
        <v>4.75</v>
      </c>
      <c r="DT89" s="4" t="s">
        <v>882</v>
      </c>
    </row>
    <row r="90" spans="3:129" x14ac:dyDescent="0.25">
      <c r="C90"/>
      <c r="D90"/>
      <c r="E90"/>
      <c r="F90"/>
      <c r="G90"/>
      <c r="H90"/>
      <c r="I90"/>
      <c r="J90"/>
      <c r="K90"/>
      <c r="L90"/>
      <c r="M90"/>
      <c r="N90"/>
      <c r="O90"/>
      <c r="P90"/>
      <c r="Q90"/>
      <c r="R90"/>
      <c r="S90"/>
      <c r="T90"/>
      <c r="U90"/>
      <c r="V90"/>
      <c r="AP90" s="218" t="s">
        <v>1456</v>
      </c>
      <c r="AQ90" s="218" t="s">
        <v>1457</v>
      </c>
      <c r="BM90" s="43"/>
      <c r="BO90" s="209" t="s">
        <v>545</v>
      </c>
      <c r="BP90" s="209">
        <v>187</v>
      </c>
      <c r="DN90" s="4" t="s">
        <v>905</v>
      </c>
      <c r="DO90" s="4" t="s">
        <v>16</v>
      </c>
      <c r="DP90" s="4">
        <v>90</v>
      </c>
      <c r="DQ90" s="4"/>
      <c r="DR90" s="4">
        <v>9</v>
      </c>
      <c r="DS90" s="4">
        <v>4.75</v>
      </c>
      <c r="DT90" s="4" t="s">
        <v>847</v>
      </c>
    </row>
    <row r="91" spans="3:129" x14ac:dyDescent="0.25">
      <c r="C91"/>
      <c r="D91"/>
      <c r="E91"/>
      <c r="F91"/>
      <c r="G91"/>
      <c r="H91"/>
      <c r="I91"/>
      <c r="J91"/>
      <c r="K91"/>
      <c r="L91"/>
      <c r="M91"/>
      <c r="N91"/>
      <c r="O91"/>
      <c r="P91"/>
      <c r="Q91"/>
      <c r="R91"/>
      <c r="S91"/>
      <c r="T91"/>
      <c r="U91"/>
      <c r="V91"/>
      <c r="AP91" s="218" t="s">
        <v>1458</v>
      </c>
      <c r="AQ91" s="218" t="s">
        <v>1459</v>
      </c>
      <c r="BM91" s="43"/>
      <c r="BO91" s="209" t="s">
        <v>546</v>
      </c>
      <c r="BP91" s="209">
        <v>188</v>
      </c>
      <c r="DN91" s="4" t="s">
        <v>906</v>
      </c>
      <c r="DO91" s="4" t="s">
        <v>16</v>
      </c>
      <c r="DP91" s="4">
        <v>100</v>
      </c>
      <c r="DQ91" s="4"/>
      <c r="DR91" s="4">
        <v>16</v>
      </c>
      <c r="DS91" s="4">
        <v>4.75</v>
      </c>
      <c r="DT91" s="4" t="s">
        <v>882</v>
      </c>
    </row>
    <row r="92" spans="3:129" x14ac:dyDescent="0.25">
      <c r="C92"/>
      <c r="D92"/>
      <c r="E92"/>
      <c r="F92"/>
      <c r="G92"/>
      <c r="H92"/>
      <c r="I92"/>
      <c r="J92"/>
      <c r="K92"/>
      <c r="L92"/>
      <c r="M92"/>
      <c r="N92"/>
      <c r="O92"/>
      <c r="P92"/>
      <c r="Q92"/>
      <c r="R92"/>
      <c r="S92"/>
      <c r="T92"/>
      <c r="U92"/>
      <c r="V92"/>
      <c r="AP92" s="218" t="s">
        <v>1460</v>
      </c>
      <c r="AQ92" s="218" t="s">
        <v>1461</v>
      </c>
      <c r="BM92" s="43"/>
      <c r="BO92" s="209" t="s">
        <v>54</v>
      </c>
      <c r="BP92" s="209">
        <v>189</v>
      </c>
      <c r="DN92" s="4" t="s">
        <v>906</v>
      </c>
      <c r="DO92" s="4" t="s">
        <v>16</v>
      </c>
      <c r="DP92" s="4">
        <v>100</v>
      </c>
      <c r="DQ92" s="4"/>
      <c r="DR92" s="4">
        <v>9</v>
      </c>
      <c r="DS92" s="4">
        <v>4.75</v>
      </c>
      <c r="DT92" s="4" t="s">
        <v>847</v>
      </c>
    </row>
    <row r="93" spans="3:129" x14ac:dyDescent="0.25">
      <c r="C93"/>
      <c r="D93"/>
      <c r="E93"/>
      <c r="F93"/>
      <c r="G93"/>
      <c r="H93"/>
      <c r="I93"/>
      <c r="J93"/>
      <c r="K93"/>
      <c r="L93"/>
      <c r="M93"/>
      <c r="N93"/>
      <c r="O93"/>
      <c r="P93"/>
      <c r="Q93"/>
      <c r="R93"/>
      <c r="S93"/>
      <c r="T93"/>
      <c r="U93"/>
      <c r="V93"/>
      <c r="AP93" s="218" t="s">
        <v>1462</v>
      </c>
      <c r="AQ93" s="218" t="s">
        <v>1463</v>
      </c>
      <c r="BM93" s="43"/>
      <c r="BO93" s="209" t="s">
        <v>547</v>
      </c>
      <c r="BP93" s="209">
        <v>190</v>
      </c>
      <c r="DN93" s="4" t="s">
        <v>907</v>
      </c>
      <c r="DO93" s="4" t="s">
        <v>16</v>
      </c>
      <c r="DP93" s="4">
        <v>101.6</v>
      </c>
      <c r="DQ93" s="4"/>
      <c r="DR93" s="4">
        <v>16</v>
      </c>
      <c r="DS93" s="4">
        <v>4.75</v>
      </c>
      <c r="DT93" s="4" t="s">
        <v>882</v>
      </c>
    </row>
    <row r="94" spans="3:129" x14ac:dyDescent="0.25">
      <c r="C94"/>
      <c r="D94"/>
      <c r="E94"/>
      <c r="F94"/>
      <c r="G94"/>
      <c r="H94"/>
      <c r="I94"/>
      <c r="J94"/>
      <c r="K94"/>
      <c r="L94"/>
      <c r="M94"/>
      <c r="N94"/>
      <c r="O94"/>
      <c r="P94"/>
      <c r="Q94"/>
      <c r="R94"/>
      <c r="S94"/>
      <c r="T94"/>
      <c r="U94"/>
      <c r="V94"/>
      <c r="AP94" s="218" t="s">
        <v>1464</v>
      </c>
      <c r="AQ94" s="218" t="s">
        <v>1465</v>
      </c>
      <c r="BM94" s="43"/>
      <c r="BO94" s="209" t="s">
        <v>548</v>
      </c>
      <c r="BP94" s="209">
        <v>191</v>
      </c>
      <c r="DN94" s="4" t="s">
        <v>907</v>
      </c>
      <c r="DO94" s="4" t="s">
        <v>16</v>
      </c>
      <c r="DP94" s="4">
        <v>101.6</v>
      </c>
      <c r="DQ94" s="4"/>
      <c r="DR94" s="4">
        <v>9</v>
      </c>
      <c r="DS94" s="4">
        <v>4.75</v>
      </c>
      <c r="DT94" s="4" t="s">
        <v>847</v>
      </c>
    </row>
    <row r="95" spans="3:129" x14ac:dyDescent="0.25">
      <c r="C95"/>
      <c r="D95"/>
      <c r="E95"/>
      <c r="F95"/>
      <c r="G95"/>
      <c r="H95"/>
      <c r="I95"/>
      <c r="J95"/>
      <c r="K95"/>
      <c r="L95"/>
      <c r="M95"/>
      <c r="N95"/>
      <c r="O95"/>
      <c r="P95"/>
      <c r="Q95"/>
      <c r="R95"/>
      <c r="S95"/>
      <c r="T95"/>
      <c r="U95"/>
      <c r="V95"/>
      <c r="AP95" s="218" t="s">
        <v>1466</v>
      </c>
      <c r="AQ95" s="218" t="s">
        <v>1467</v>
      </c>
      <c r="BM95" s="43"/>
      <c r="BO95" s="209" t="s">
        <v>549</v>
      </c>
      <c r="BP95" s="209">
        <v>192</v>
      </c>
      <c r="DN95" s="4" t="s">
        <v>908</v>
      </c>
      <c r="DO95" s="4" t="s">
        <v>16</v>
      </c>
      <c r="DP95" s="4">
        <v>110</v>
      </c>
      <c r="DQ95" s="4"/>
      <c r="DR95" s="4">
        <v>16</v>
      </c>
      <c r="DS95" s="4">
        <v>4.75</v>
      </c>
      <c r="DT95" s="4" t="s">
        <v>882</v>
      </c>
    </row>
    <row r="96" spans="3:129" x14ac:dyDescent="0.25">
      <c r="C96"/>
      <c r="D96"/>
      <c r="E96"/>
      <c r="F96"/>
      <c r="G96"/>
      <c r="H96"/>
      <c r="I96"/>
      <c r="J96"/>
      <c r="K96"/>
      <c r="L96"/>
      <c r="M96"/>
      <c r="N96"/>
      <c r="O96"/>
      <c r="P96"/>
      <c r="Q96"/>
      <c r="R96"/>
      <c r="S96"/>
      <c r="T96"/>
      <c r="U96"/>
      <c r="V96"/>
      <c r="AP96" s="218" t="s">
        <v>1468</v>
      </c>
      <c r="AQ96" s="218" t="s">
        <v>1469</v>
      </c>
      <c r="BM96" s="43"/>
      <c r="BO96" s="209" t="s">
        <v>550</v>
      </c>
      <c r="BP96" s="209">
        <v>193</v>
      </c>
      <c r="DN96" s="4" t="s">
        <v>908</v>
      </c>
      <c r="DO96" s="4" t="s">
        <v>16</v>
      </c>
      <c r="DP96" s="4">
        <v>110</v>
      </c>
      <c r="DQ96" s="4"/>
      <c r="DR96" s="4">
        <v>9</v>
      </c>
      <c r="DS96" s="4">
        <v>4.75</v>
      </c>
      <c r="DT96" s="4" t="s">
        <v>847</v>
      </c>
    </row>
    <row r="97" spans="3:133" x14ac:dyDescent="0.25">
      <c r="C97"/>
      <c r="D97"/>
      <c r="E97"/>
      <c r="F97"/>
      <c r="G97"/>
      <c r="H97"/>
      <c r="I97"/>
      <c r="J97"/>
      <c r="K97"/>
      <c r="L97"/>
      <c r="M97"/>
      <c r="N97"/>
      <c r="O97"/>
      <c r="P97"/>
      <c r="Q97"/>
      <c r="R97"/>
      <c r="S97"/>
      <c r="T97"/>
      <c r="U97"/>
      <c r="V97"/>
      <c r="AP97" s="218" t="s">
        <v>1470</v>
      </c>
      <c r="AQ97" s="218" t="s">
        <v>1471</v>
      </c>
      <c r="BM97" s="43"/>
      <c r="BO97" s="209" t="s">
        <v>551</v>
      </c>
      <c r="BP97" s="209">
        <v>194</v>
      </c>
      <c r="DN97" s="4" t="s">
        <v>909</v>
      </c>
      <c r="DO97" s="4" t="s">
        <v>16</v>
      </c>
      <c r="DP97" s="4">
        <v>120</v>
      </c>
      <c r="DQ97" s="4"/>
      <c r="DR97" s="4">
        <v>16</v>
      </c>
      <c r="DS97" s="4">
        <v>4.75</v>
      </c>
      <c r="DT97" s="4" t="s">
        <v>882</v>
      </c>
    </row>
    <row r="98" spans="3:133" x14ac:dyDescent="0.25">
      <c r="C98"/>
      <c r="D98"/>
      <c r="E98"/>
      <c r="F98"/>
      <c r="G98"/>
      <c r="H98"/>
      <c r="I98"/>
      <c r="J98"/>
      <c r="K98"/>
      <c r="L98"/>
      <c r="M98"/>
      <c r="N98"/>
      <c r="O98"/>
      <c r="P98"/>
      <c r="Q98"/>
      <c r="R98"/>
      <c r="S98"/>
      <c r="T98"/>
      <c r="U98"/>
      <c r="V98"/>
      <c r="AP98" s="218" t="s">
        <v>1472</v>
      </c>
      <c r="AQ98" s="218" t="s">
        <v>1473</v>
      </c>
      <c r="BM98" s="43"/>
      <c r="BO98" s="209" t="s">
        <v>552</v>
      </c>
      <c r="BP98" s="209">
        <v>195</v>
      </c>
      <c r="DN98" s="4" t="s">
        <v>909</v>
      </c>
      <c r="DO98" s="4" t="s">
        <v>16</v>
      </c>
      <c r="DP98" s="4">
        <v>120</v>
      </c>
      <c r="DQ98" s="4"/>
      <c r="DR98" s="4">
        <v>9</v>
      </c>
      <c r="DS98" s="4">
        <v>4.75</v>
      </c>
      <c r="DT98" s="4" t="s">
        <v>847</v>
      </c>
    </row>
    <row r="99" spans="3:133" x14ac:dyDescent="0.25">
      <c r="C99"/>
      <c r="D99"/>
      <c r="E99"/>
      <c r="F99"/>
      <c r="G99"/>
      <c r="H99"/>
      <c r="I99"/>
      <c r="J99"/>
      <c r="K99"/>
      <c r="L99"/>
      <c r="M99"/>
      <c r="N99"/>
      <c r="O99"/>
      <c r="P99"/>
      <c r="Q99"/>
      <c r="R99"/>
      <c r="S99"/>
      <c r="T99"/>
      <c r="U99"/>
      <c r="V99"/>
      <c r="AP99" s="218" t="s">
        <v>1474</v>
      </c>
      <c r="AQ99" s="218" t="s">
        <v>1475</v>
      </c>
      <c r="BM99" s="43"/>
      <c r="BO99" s="209" t="s">
        <v>553</v>
      </c>
      <c r="BP99" s="209">
        <v>196</v>
      </c>
      <c r="DN99" s="4" t="s">
        <v>910</v>
      </c>
      <c r="DO99" s="4" t="s">
        <v>16</v>
      </c>
      <c r="DP99" s="4">
        <v>150</v>
      </c>
      <c r="DQ99" s="4"/>
      <c r="DR99" s="4">
        <v>9</v>
      </c>
      <c r="DS99" s="4">
        <v>4.75</v>
      </c>
      <c r="DT99" s="4" t="s">
        <v>882</v>
      </c>
    </row>
    <row r="100" spans="3:133" x14ac:dyDescent="0.25">
      <c r="C100"/>
      <c r="D100"/>
      <c r="E100"/>
      <c r="F100"/>
      <c r="G100"/>
      <c r="H100"/>
      <c r="I100"/>
      <c r="J100"/>
      <c r="K100"/>
      <c r="L100"/>
      <c r="M100"/>
      <c r="N100"/>
      <c r="O100"/>
      <c r="P100"/>
      <c r="Q100"/>
      <c r="R100"/>
      <c r="S100"/>
      <c r="T100"/>
      <c r="U100"/>
      <c r="V100"/>
      <c r="AP100" s="218" t="s">
        <v>1476</v>
      </c>
      <c r="AQ100" s="218" t="s">
        <v>1477</v>
      </c>
      <c r="BM100" s="43"/>
      <c r="BO100" s="209" t="s">
        <v>554</v>
      </c>
      <c r="BP100" s="209">
        <v>197</v>
      </c>
      <c r="DN100" s="4" t="s">
        <v>910</v>
      </c>
      <c r="DO100" s="4" t="s">
        <v>16</v>
      </c>
      <c r="DP100" s="4">
        <v>150</v>
      </c>
      <c r="DQ100" s="4"/>
      <c r="DR100" s="4">
        <v>6</v>
      </c>
      <c r="DS100" s="4">
        <v>4.75</v>
      </c>
      <c r="DT100" s="4" t="s">
        <v>847</v>
      </c>
    </row>
    <row r="101" spans="3:133" x14ac:dyDescent="0.25">
      <c r="C101"/>
      <c r="D101"/>
      <c r="E101"/>
      <c r="F101"/>
      <c r="G101"/>
      <c r="H101"/>
      <c r="I101"/>
      <c r="J101"/>
      <c r="K101"/>
      <c r="L101"/>
      <c r="M101"/>
      <c r="N101"/>
      <c r="O101"/>
      <c r="P101"/>
      <c r="Q101"/>
      <c r="R101"/>
      <c r="S101"/>
      <c r="T101"/>
      <c r="U101"/>
      <c r="V101"/>
      <c r="AP101" s="218" t="s">
        <v>1478</v>
      </c>
      <c r="AQ101" s="218" t="s">
        <v>1479</v>
      </c>
      <c r="BM101" s="43"/>
      <c r="BO101" s="209" t="s">
        <v>555</v>
      </c>
      <c r="BP101" s="209">
        <v>198</v>
      </c>
      <c r="DN101" s="4" t="s">
        <v>911</v>
      </c>
      <c r="DO101" s="4" t="s">
        <v>16</v>
      </c>
      <c r="DP101" s="4">
        <v>180</v>
      </c>
      <c r="DQ101" s="4"/>
      <c r="DR101" s="4">
        <v>9</v>
      </c>
      <c r="DS101" s="4">
        <v>4.75</v>
      </c>
      <c r="DT101" s="4" t="s">
        <v>882</v>
      </c>
    </row>
    <row r="102" spans="3:133" x14ac:dyDescent="0.25">
      <c r="C102"/>
      <c r="D102"/>
      <c r="E102"/>
      <c r="F102"/>
      <c r="G102"/>
      <c r="H102"/>
      <c r="I102"/>
      <c r="J102"/>
      <c r="K102"/>
      <c r="L102"/>
      <c r="M102"/>
      <c r="N102"/>
      <c r="O102"/>
      <c r="P102"/>
      <c r="Q102"/>
      <c r="R102"/>
      <c r="S102"/>
      <c r="T102"/>
      <c r="U102"/>
      <c r="V102"/>
      <c r="AP102" s="218" t="s">
        <v>1480</v>
      </c>
      <c r="AQ102" s="218" t="s">
        <v>1481</v>
      </c>
      <c r="BM102" s="43"/>
      <c r="BO102" s="209" t="s">
        <v>556</v>
      </c>
      <c r="BP102" s="209">
        <v>199</v>
      </c>
      <c r="DN102" s="4" t="s">
        <v>911</v>
      </c>
      <c r="DO102" s="4" t="s">
        <v>16</v>
      </c>
      <c r="DP102" s="4">
        <v>180</v>
      </c>
      <c r="DQ102" s="4"/>
      <c r="DR102" s="4">
        <v>6</v>
      </c>
      <c r="DS102" s="4">
        <v>4.75</v>
      </c>
      <c r="DT102" s="4" t="s">
        <v>847</v>
      </c>
    </row>
    <row r="103" spans="3:133" x14ac:dyDescent="0.25">
      <c r="C103"/>
      <c r="D103"/>
      <c r="E103"/>
      <c r="F103"/>
      <c r="G103"/>
      <c r="H103"/>
      <c r="I103"/>
      <c r="J103"/>
      <c r="K103"/>
      <c r="L103"/>
      <c r="M103"/>
      <c r="N103"/>
      <c r="O103"/>
      <c r="P103"/>
      <c r="Q103"/>
      <c r="R103"/>
      <c r="S103"/>
      <c r="T103"/>
      <c r="U103"/>
      <c r="V103"/>
      <c r="AP103" s="218" t="s">
        <v>1482</v>
      </c>
      <c r="AQ103" s="218" t="s">
        <v>1483</v>
      </c>
      <c r="BM103" s="43"/>
      <c r="BO103" s="209" t="s">
        <v>557</v>
      </c>
      <c r="BP103" s="209">
        <v>200</v>
      </c>
      <c r="DN103" s="4" t="s">
        <v>912</v>
      </c>
      <c r="DO103" s="4" t="s">
        <v>24</v>
      </c>
      <c r="DP103" s="4">
        <v>10</v>
      </c>
      <c r="DQ103" s="4">
        <v>20</v>
      </c>
      <c r="DR103" s="4">
        <v>288</v>
      </c>
      <c r="DS103" s="4">
        <v>0</v>
      </c>
      <c r="DT103" s="4" t="s">
        <v>847</v>
      </c>
      <c r="EB103" t="s">
        <v>1267</v>
      </c>
      <c r="EC103" s="43" t="s">
        <v>1267</v>
      </c>
    </row>
    <row r="104" spans="3:133" x14ac:dyDescent="0.25">
      <c r="C104"/>
      <c r="D104"/>
      <c r="E104"/>
      <c r="F104"/>
      <c r="G104"/>
      <c r="H104"/>
      <c r="I104"/>
      <c r="J104"/>
      <c r="K104"/>
      <c r="L104"/>
      <c r="M104"/>
      <c r="N104"/>
      <c r="O104"/>
      <c r="P104"/>
      <c r="Q104"/>
      <c r="R104"/>
      <c r="S104"/>
      <c r="T104"/>
      <c r="U104"/>
      <c r="V104"/>
      <c r="AP104" s="218" t="s">
        <v>1484</v>
      </c>
      <c r="AQ104" s="218" t="s">
        <v>1485</v>
      </c>
      <c r="BM104" s="43"/>
      <c r="BO104" s="209" t="s">
        <v>558</v>
      </c>
      <c r="BP104" s="209">
        <v>201</v>
      </c>
      <c r="DN104" s="4" t="s">
        <v>913</v>
      </c>
      <c r="DO104" s="4" t="s">
        <v>24</v>
      </c>
      <c r="DP104" s="4">
        <v>10</v>
      </c>
      <c r="DQ104" s="4">
        <v>30</v>
      </c>
      <c r="DR104" s="4">
        <v>216</v>
      </c>
      <c r="DS104" s="4">
        <v>0</v>
      </c>
      <c r="DT104" s="4" t="s">
        <v>847</v>
      </c>
    </row>
    <row r="105" spans="3:133" x14ac:dyDescent="0.25">
      <c r="C105"/>
      <c r="D105"/>
      <c r="E105"/>
      <c r="F105"/>
      <c r="G105"/>
      <c r="H105"/>
      <c r="I105"/>
      <c r="J105"/>
      <c r="K105"/>
      <c r="L105"/>
      <c r="M105"/>
      <c r="N105"/>
      <c r="O105"/>
      <c r="P105"/>
      <c r="Q105"/>
      <c r="R105"/>
      <c r="S105"/>
      <c r="T105"/>
      <c r="U105"/>
      <c r="V105"/>
      <c r="AP105" s="218" t="s">
        <v>1486</v>
      </c>
      <c r="AQ105" s="218" t="s">
        <v>1487</v>
      </c>
      <c r="BM105" s="43"/>
      <c r="BO105" s="209" t="s">
        <v>559</v>
      </c>
      <c r="BP105" s="209">
        <v>202</v>
      </c>
      <c r="DN105" s="4" t="s">
        <v>914</v>
      </c>
      <c r="DO105" s="4" t="s">
        <v>24</v>
      </c>
      <c r="DP105" s="4">
        <v>10</v>
      </c>
      <c r="DQ105" s="4">
        <v>40</v>
      </c>
      <c r="DR105" s="4">
        <v>196</v>
      </c>
      <c r="DS105" s="4">
        <v>0</v>
      </c>
      <c r="DT105" s="4" t="s">
        <v>847</v>
      </c>
    </row>
    <row r="106" spans="3:133" x14ac:dyDescent="0.25">
      <c r="C106"/>
      <c r="D106"/>
      <c r="E106"/>
      <c r="F106"/>
      <c r="G106"/>
      <c r="H106"/>
      <c r="I106"/>
      <c r="J106"/>
      <c r="K106"/>
      <c r="L106"/>
      <c r="M106"/>
      <c r="N106"/>
      <c r="O106"/>
      <c r="P106"/>
      <c r="Q106"/>
      <c r="R106"/>
      <c r="S106"/>
      <c r="T106"/>
      <c r="U106"/>
      <c r="V106"/>
      <c r="AP106" s="218" t="s">
        <v>1488</v>
      </c>
      <c r="AQ106" s="218" t="s">
        <v>1489</v>
      </c>
      <c r="BM106" s="43"/>
      <c r="BO106" s="209" t="s">
        <v>560</v>
      </c>
      <c r="BP106" s="209">
        <v>203</v>
      </c>
      <c r="DN106" s="4" t="s">
        <v>915</v>
      </c>
      <c r="DO106" s="4" t="s">
        <v>24</v>
      </c>
      <c r="DP106" s="4">
        <v>15</v>
      </c>
      <c r="DQ106" s="4">
        <v>35</v>
      </c>
      <c r="DR106" s="4">
        <v>162</v>
      </c>
      <c r="DS106" s="4">
        <v>4.75</v>
      </c>
      <c r="DT106" s="4" t="s">
        <v>882</v>
      </c>
    </row>
    <row r="107" spans="3:133" x14ac:dyDescent="0.25">
      <c r="C107"/>
      <c r="D107"/>
      <c r="E107"/>
      <c r="F107"/>
      <c r="G107"/>
      <c r="H107"/>
      <c r="I107"/>
      <c r="J107"/>
      <c r="K107"/>
      <c r="L107"/>
      <c r="M107"/>
      <c r="N107"/>
      <c r="O107"/>
      <c r="P107"/>
      <c r="Q107"/>
      <c r="R107"/>
      <c r="S107"/>
      <c r="T107"/>
      <c r="U107"/>
      <c r="V107"/>
      <c r="AP107" s="218" t="s">
        <v>1490</v>
      </c>
      <c r="AQ107" s="218" t="s">
        <v>1491</v>
      </c>
      <c r="BM107" s="43"/>
      <c r="BO107" s="209" t="s">
        <v>561</v>
      </c>
      <c r="BP107" s="209">
        <v>204</v>
      </c>
      <c r="DN107" s="4" t="s">
        <v>916</v>
      </c>
      <c r="DO107" s="4" t="s">
        <v>24</v>
      </c>
      <c r="DP107" s="4">
        <v>15</v>
      </c>
      <c r="DQ107" s="4">
        <v>30</v>
      </c>
      <c r="DR107" s="4">
        <v>140</v>
      </c>
      <c r="DS107" s="4">
        <v>4.75</v>
      </c>
      <c r="DT107" s="4" t="s">
        <v>847</v>
      </c>
    </row>
    <row r="108" spans="3:133" x14ac:dyDescent="0.25">
      <c r="C108"/>
      <c r="D108"/>
      <c r="E108"/>
      <c r="F108"/>
      <c r="G108"/>
      <c r="H108"/>
      <c r="I108"/>
      <c r="J108"/>
      <c r="K108"/>
      <c r="L108"/>
      <c r="M108"/>
      <c r="N108"/>
      <c r="O108"/>
      <c r="P108"/>
      <c r="Q108"/>
      <c r="R108"/>
      <c r="S108"/>
      <c r="T108"/>
      <c r="U108"/>
      <c r="V108"/>
      <c r="AP108" s="218" t="s">
        <v>1492</v>
      </c>
      <c r="AQ108" s="218" t="s">
        <v>1493</v>
      </c>
      <c r="BM108" s="43"/>
      <c r="BO108" s="209" t="s">
        <v>562</v>
      </c>
      <c r="BP108" s="209">
        <v>205</v>
      </c>
      <c r="DN108" s="4" t="s">
        <v>917</v>
      </c>
      <c r="DO108" s="4" t="s">
        <v>24</v>
      </c>
      <c r="DP108" s="4">
        <v>19</v>
      </c>
      <c r="DQ108" s="4">
        <v>32</v>
      </c>
      <c r="DR108" s="4">
        <v>160</v>
      </c>
      <c r="DS108" s="4">
        <v>0</v>
      </c>
      <c r="DT108" s="4" t="s">
        <v>847</v>
      </c>
    </row>
    <row r="109" spans="3:133" x14ac:dyDescent="0.25">
      <c r="C109"/>
      <c r="D109"/>
      <c r="E109"/>
      <c r="F109"/>
      <c r="G109"/>
      <c r="H109"/>
      <c r="I109"/>
      <c r="J109"/>
      <c r="K109"/>
      <c r="L109"/>
      <c r="M109"/>
      <c r="N109"/>
      <c r="O109"/>
      <c r="P109"/>
      <c r="Q109"/>
      <c r="R109"/>
      <c r="S109"/>
      <c r="T109"/>
      <c r="U109"/>
      <c r="V109"/>
      <c r="AP109" s="218" t="s">
        <v>1494</v>
      </c>
      <c r="AQ109" s="218" t="s">
        <v>1495</v>
      </c>
      <c r="BM109" s="43"/>
      <c r="BO109" s="209" t="s">
        <v>563</v>
      </c>
      <c r="BP109" s="209">
        <v>206</v>
      </c>
      <c r="DN109" s="4" t="s">
        <v>918</v>
      </c>
      <c r="DO109" s="4" t="s">
        <v>24</v>
      </c>
      <c r="DP109" s="4">
        <v>20</v>
      </c>
      <c r="DQ109" s="4">
        <v>30</v>
      </c>
      <c r="DR109" s="4">
        <v>140</v>
      </c>
      <c r="DS109" s="4">
        <v>0</v>
      </c>
      <c r="DT109" s="4" t="s">
        <v>847</v>
      </c>
    </row>
    <row r="110" spans="3:133" x14ac:dyDescent="0.25">
      <c r="C110"/>
      <c r="D110"/>
      <c r="E110"/>
      <c r="F110"/>
      <c r="G110"/>
      <c r="H110"/>
      <c r="I110"/>
      <c r="J110"/>
      <c r="K110"/>
      <c r="L110"/>
      <c r="M110"/>
      <c r="N110"/>
      <c r="O110"/>
      <c r="P110"/>
      <c r="Q110"/>
      <c r="R110"/>
      <c r="S110"/>
      <c r="T110"/>
      <c r="U110"/>
      <c r="V110"/>
      <c r="AP110" s="218" t="s">
        <v>1496</v>
      </c>
      <c r="AQ110" s="218" t="s">
        <v>1497</v>
      </c>
      <c r="BM110" s="43"/>
      <c r="BO110" s="209" t="s">
        <v>564</v>
      </c>
      <c r="BP110" s="209">
        <v>207</v>
      </c>
      <c r="DN110" s="4" t="s">
        <v>919</v>
      </c>
      <c r="DO110" s="4" t="s">
        <v>24</v>
      </c>
      <c r="DP110" s="4">
        <v>20</v>
      </c>
      <c r="DQ110" s="4">
        <v>50</v>
      </c>
      <c r="DR110" s="4">
        <v>119</v>
      </c>
      <c r="DS110" s="4">
        <v>0</v>
      </c>
      <c r="DT110" s="4" t="s">
        <v>847</v>
      </c>
    </row>
    <row r="111" spans="3:133" x14ac:dyDescent="0.25">
      <c r="C111"/>
      <c r="D111"/>
      <c r="E111"/>
      <c r="F111"/>
      <c r="G111"/>
      <c r="H111"/>
      <c r="I111"/>
      <c r="J111"/>
      <c r="K111"/>
      <c r="L111"/>
      <c r="M111"/>
      <c r="N111"/>
      <c r="O111"/>
      <c r="P111"/>
      <c r="Q111"/>
      <c r="R111"/>
      <c r="S111"/>
      <c r="T111"/>
      <c r="U111"/>
      <c r="V111"/>
      <c r="AP111" s="218" t="s">
        <v>1498</v>
      </c>
      <c r="AQ111" s="218" t="s">
        <v>294</v>
      </c>
      <c r="BM111" s="43"/>
      <c r="BO111" s="209" t="s">
        <v>565</v>
      </c>
      <c r="BP111" s="209">
        <v>208</v>
      </c>
      <c r="DN111" s="4" t="s">
        <v>920</v>
      </c>
      <c r="DO111" s="4" t="s">
        <v>24</v>
      </c>
      <c r="DP111" s="4">
        <v>20</v>
      </c>
      <c r="DQ111" s="4">
        <v>40</v>
      </c>
      <c r="DR111" s="4">
        <v>98</v>
      </c>
      <c r="DS111" s="4">
        <v>0</v>
      </c>
      <c r="DT111" s="4" t="s">
        <v>847</v>
      </c>
    </row>
    <row r="112" spans="3:133" x14ac:dyDescent="0.25">
      <c r="C112"/>
      <c r="D112"/>
      <c r="E112"/>
      <c r="F112"/>
      <c r="G112"/>
      <c r="H112"/>
      <c r="I112"/>
      <c r="J112"/>
      <c r="K112"/>
      <c r="L112"/>
      <c r="M112"/>
      <c r="N112"/>
      <c r="O112"/>
      <c r="P112"/>
      <c r="Q112"/>
      <c r="R112"/>
      <c r="S112"/>
      <c r="T112"/>
      <c r="U112"/>
      <c r="V112"/>
      <c r="AP112" s="218" t="s">
        <v>1499</v>
      </c>
      <c r="AQ112" s="218" t="s">
        <v>295</v>
      </c>
      <c r="BM112" s="43"/>
      <c r="BO112" s="209" t="s">
        <v>566</v>
      </c>
      <c r="BP112" s="209">
        <v>209</v>
      </c>
      <c r="DN112" s="4" t="s">
        <v>918</v>
      </c>
      <c r="DO112" s="4" t="s">
        <v>24</v>
      </c>
      <c r="DP112" s="4">
        <v>20</v>
      </c>
      <c r="DQ112" s="4">
        <v>30</v>
      </c>
      <c r="DR112" s="4">
        <v>140</v>
      </c>
      <c r="DS112" s="4">
        <v>0</v>
      </c>
      <c r="DT112" s="4" t="s">
        <v>847</v>
      </c>
    </row>
    <row r="113" spans="3:124" x14ac:dyDescent="0.25">
      <c r="C113"/>
      <c r="D113"/>
      <c r="E113"/>
      <c r="F113"/>
      <c r="G113"/>
      <c r="H113"/>
      <c r="I113"/>
      <c r="J113"/>
      <c r="K113"/>
      <c r="L113"/>
      <c r="M113"/>
      <c r="N113"/>
      <c r="O113"/>
      <c r="P113"/>
      <c r="Q113"/>
      <c r="R113"/>
      <c r="S113"/>
      <c r="T113"/>
      <c r="U113"/>
      <c r="V113"/>
      <c r="AP113" s="218" t="s">
        <v>1500</v>
      </c>
      <c r="AQ113" s="218" t="s">
        <v>296</v>
      </c>
      <c r="BM113" s="43"/>
      <c r="BO113" s="209" t="s">
        <v>567</v>
      </c>
      <c r="BP113" s="209">
        <v>210</v>
      </c>
      <c r="DN113" s="4" t="s">
        <v>921</v>
      </c>
      <c r="DO113" s="4" t="s">
        <v>24</v>
      </c>
      <c r="DP113" s="4">
        <v>20</v>
      </c>
      <c r="DQ113" s="4">
        <v>35</v>
      </c>
      <c r="DR113" s="4">
        <v>140</v>
      </c>
      <c r="DS113" s="4">
        <v>0</v>
      </c>
      <c r="DT113" s="4" t="s">
        <v>847</v>
      </c>
    </row>
    <row r="114" spans="3:124" x14ac:dyDescent="0.25">
      <c r="C114"/>
      <c r="D114"/>
      <c r="E114"/>
      <c r="F114"/>
      <c r="G114"/>
      <c r="H114"/>
      <c r="I114"/>
      <c r="J114"/>
      <c r="K114"/>
      <c r="L114"/>
      <c r="M114"/>
      <c r="N114"/>
      <c r="O114"/>
      <c r="P114"/>
      <c r="Q114"/>
      <c r="R114"/>
      <c r="S114"/>
      <c r="T114"/>
      <c r="U114"/>
      <c r="V114"/>
      <c r="AP114" s="218" t="s">
        <v>1501</v>
      </c>
      <c r="AQ114" s="218" t="s">
        <v>297</v>
      </c>
      <c r="BM114" s="43"/>
      <c r="BO114" s="209" t="s">
        <v>568</v>
      </c>
      <c r="BP114" s="209">
        <v>211</v>
      </c>
      <c r="DN114" s="4" t="s">
        <v>920</v>
      </c>
      <c r="DO114" s="4" t="s">
        <v>24</v>
      </c>
      <c r="DP114" s="4">
        <v>20</v>
      </c>
      <c r="DQ114" s="4">
        <v>40</v>
      </c>
      <c r="DR114" s="4">
        <v>98</v>
      </c>
      <c r="DS114" s="4">
        <v>0</v>
      </c>
      <c r="DT114" s="4" t="s">
        <v>847</v>
      </c>
    </row>
    <row r="115" spans="3:124" x14ac:dyDescent="0.25">
      <c r="C115"/>
      <c r="D115"/>
      <c r="E115"/>
      <c r="F115"/>
      <c r="G115"/>
      <c r="H115"/>
      <c r="I115"/>
      <c r="J115"/>
      <c r="K115"/>
      <c r="L115"/>
      <c r="M115"/>
      <c r="N115"/>
      <c r="O115"/>
      <c r="P115"/>
      <c r="Q115"/>
      <c r="R115"/>
      <c r="S115"/>
      <c r="T115"/>
      <c r="U115"/>
      <c r="V115"/>
      <c r="AP115" s="218" t="s">
        <v>1502</v>
      </c>
      <c r="AQ115" s="218" t="s">
        <v>298</v>
      </c>
      <c r="BM115" s="43"/>
      <c r="BO115" s="209" t="s">
        <v>569</v>
      </c>
      <c r="BP115" s="209">
        <v>212</v>
      </c>
      <c r="DN115" s="4" t="s">
        <v>919</v>
      </c>
      <c r="DO115" s="4" t="s">
        <v>24</v>
      </c>
      <c r="DP115" s="4">
        <v>20</v>
      </c>
      <c r="DQ115" s="4">
        <v>50</v>
      </c>
      <c r="DR115" s="4">
        <v>119</v>
      </c>
      <c r="DS115" s="4">
        <v>0</v>
      </c>
      <c r="DT115" s="4" t="s">
        <v>847</v>
      </c>
    </row>
    <row r="116" spans="3:124" x14ac:dyDescent="0.25">
      <c r="C116"/>
      <c r="D116"/>
      <c r="E116"/>
      <c r="F116"/>
      <c r="G116"/>
      <c r="H116"/>
      <c r="I116"/>
      <c r="J116"/>
      <c r="K116"/>
      <c r="L116"/>
      <c r="M116"/>
      <c r="N116"/>
      <c r="O116"/>
      <c r="P116"/>
      <c r="Q116"/>
      <c r="R116"/>
      <c r="S116"/>
      <c r="T116"/>
      <c r="U116"/>
      <c r="V116"/>
      <c r="AP116" s="218" t="s">
        <v>1503</v>
      </c>
      <c r="AQ116" s="218" t="s">
        <v>299</v>
      </c>
      <c r="BM116" s="43"/>
      <c r="BO116" s="209" t="s">
        <v>570</v>
      </c>
      <c r="BP116" s="209">
        <v>213</v>
      </c>
      <c r="DN116" s="4" t="s">
        <v>922</v>
      </c>
      <c r="DO116" s="4" t="s">
        <v>24</v>
      </c>
      <c r="DP116" s="4">
        <v>20</v>
      </c>
      <c r="DQ116" s="4">
        <v>80</v>
      </c>
      <c r="DR116" s="4">
        <v>64</v>
      </c>
      <c r="DS116" s="4">
        <v>0</v>
      </c>
      <c r="DT116" s="4" t="s">
        <v>847</v>
      </c>
    </row>
    <row r="117" spans="3:124" x14ac:dyDescent="0.25">
      <c r="C117"/>
      <c r="D117"/>
      <c r="E117"/>
      <c r="F117"/>
      <c r="G117"/>
      <c r="H117"/>
      <c r="I117"/>
      <c r="J117"/>
      <c r="K117"/>
      <c r="L117"/>
      <c r="M117"/>
      <c r="N117"/>
      <c r="O117"/>
      <c r="P117"/>
      <c r="Q117"/>
      <c r="R117"/>
      <c r="S117"/>
      <c r="T117"/>
      <c r="U117"/>
      <c r="V117"/>
      <c r="AP117" s="218" t="s">
        <v>1504</v>
      </c>
      <c r="AQ117" s="218" t="s">
        <v>1505</v>
      </c>
      <c r="BM117" s="43"/>
      <c r="BO117" s="209" t="s">
        <v>571</v>
      </c>
      <c r="BP117" s="209">
        <v>214</v>
      </c>
      <c r="DN117" s="4" t="s">
        <v>923</v>
      </c>
      <c r="DO117" s="4" t="s">
        <v>24</v>
      </c>
      <c r="DP117" s="4">
        <v>20</v>
      </c>
      <c r="DQ117" s="4">
        <v>100</v>
      </c>
      <c r="DR117" s="4">
        <v>64</v>
      </c>
      <c r="DS117" s="4">
        <v>0</v>
      </c>
      <c r="DT117" s="4" t="s">
        <v>847</v>
      </c>
    </row>
    <row r="118" spans="3:124" x14ac:dyDescent="0.25">
      <c r="C118"/>
      <c r="D118"/>
      <c r="E118"/>
      <c r="F118"/>
      <c r="G118"/>
      <c r="H118"/>
      <c r="I118"/>
      <c r="J118"/>
      <c r="K118"/>
      <c r="L118"/>
      <c r="M118"/>
      <c r="N118"/>
      <c r="O118"/>
      <c r="P118"/>
      <c r="Q118"/>
      <c r="R118"/>
      <c r="S118"/>
      <c r="T118"/>
      <c r="U118"/>
      <c r="V118"/>
      <c r="AP118" s="218" t="s">
        <v>1506</v>
      </c>
      <c r="AQ118" s="218" t="s">
        <v>1507</v>
      </c>
      <c r="BM118" s="43"/>
      <c r="BO118" s="209" t="s">
        <v>572</v>
      </c>
      <c r="BP118" s="209">
        <v>215</v>
      </c>
      <c r="DN118" s="4" t="s">
        <v>924</v>
      </c>
      <c r="DO118" s="4" t="s">
        <v>24</v>
      </c>
      <c r="DP118" s="4">
        <v>20</v>
      </c>
      <c r="DQ118" s="4">
        <v>60</v>
      </c>
      <c r="DR118" s="4">
        <v>72</v>
      </c>
      <c r="DS118" s="4">
        <v>0</v>
      </c>
      <c r="DT118" s="4" t="s">
        <v>847</v>
      </c>
    </row>
    <row r="119" spans="3:124" x14ac:dyDescent="0.25">
      <c r="C119"/>
      <c r="D119"/>
      <c r="E119"/>
      <c r="F119"/>
      <c r="G119"/>
      <c r="H119"/>
      <c r="I119"/>
      <c r="J119"/>
      <c r="K119"/>
      <c r="L119"/>
      <c r="M119"/>
      <c r="N119"/>
      <c r="O119"/>
      <c r="P119"/>
      <c r="Q119"/>
      <c r="R119"/>
      <c r="S119"/>
      <c r="T119"/>
      <c r="U119"/>
      <c r="V119"/>
      <c r="AP119" s="218" t="s">
        <v>1508</v>
      </c>
      <c r="AQ119" s="218" t="s">
        <v>1509</v>
      </c>
      <c r="BM119" s="43"/>
      <c r="BO119" s="209" t="s">
        <v>573</v>
      </c>
      <c r="BP119" s="209">
        <v>216</v>
      </c>
      <c r="DN119" s="4" t="s">
        <v>925</v>
      </c>
      <c r="DO119" s="4" t="s">
        <v>24</v>
      </c>
      <c r="DP119" s="4">
        <v>20</v>
      </c>
      <c r="DQ119" s="4">
        <v>70</v>
      </c>
      <c r="DR119" s="4">
        <v>45</v>
      </c>
      <c r="DS119" s="4">
        <v>2</v>
      </c>
      <c r="DT119" s="4" t="s">
        <v>853</v>
      </c>
    </row>
    <row r="120" spans="3:124" x14ac:dyDescent="0.25">
      <c r="C120"/>
      <c r="D120"/>
      <c r="E120"/>
      <c r="F120"/>
      <c r="G120"/>
      <c r="H120"/>
      <c r="I120"/>
      <c r="J120"/>
      <c r="K120"/>
      <c r="L120"/>
      <c r="M120"/>
      <c r="N120"/>
      <c r="O120"/>
      <c r="P120"/>
      <c r="Q120"/>
      <c r="R120"/>
      <c r="S120"/>
      <c r="T120"/>
      <c r="U120"/>
      <c r="V120"/>
      <c r="AP120" s="218" t="s">
        <v>1510</v>
      </c>
      <c r="AQ120" s="218" t="s">
        <v>300</v>
      </c>
      <c r="BM120" s="43"/>
      <c r="BO120" s="209" t="s">
        <v>574</v>
      </c>
      <c r="BP120" s="209">
        <v>217</v>
      </c>
      <c r="DN120" s="4" t="s">
        <v>925</v>
      </c>
      <c r="DO120" s="4" t="s">
        <v>24</v>
      </c>
      <c r="DP120" s="4">
        <v>20</v>
      </c>
      <c r="DQ120" s="4">
        <v>70</v>
      </c>
      <c r="DR120" s="4">
        <v>70</v>
      </c>
      <c r="DS120" s="4">
        <v>2</v>
      </c>
      <c r="DT120" s="4" t="s">
        <v>852</v>
      </c>
    </row>
    <row r="121" spans="3:124" x14ac:dyDescent="0.25">
      <c r="C121"/>
      <c r="D121"/>
      <c r="E121"/>
      <c r="F121"/>
      <c r="G121"/>
      <c r="H121"/>
      <c r="I121"/>
      <c r="J121"/>
      <c r="K121"/>
      <c r="L121"/>
      <c r="M121"/>
      <c r="N121"/>
      <c r="O121"/>
      <c r="P121"/>
      <c r="Q121"/>
      <c r="R121"/>
      <c r="S121"/>
      <c r="T121"/>
      <c r="U121"/>
      <c r="V121"/>
      <c r="AP121" s="218" t="s">
        <v>1511</v>
      </c>
      <c r="AQ121" s="218" t="s">
        <v>301</v>
      </c>
      <c r="BM121" s="43"/>
      <c r="BO121" s="209" t="s">
        <v>681</v>
      </c>
      <c r="BP121" s="209">
        <v>218</v>
      </c>
      <c r="DN121" s="4" t="s">
        <v>924</v>
      </c>
      <c r="DO121" s="4" t="s">
        <v>24</v>
      </c>
      <c r="DP121" s="4">
        <v>20</v>
      </c>
      <c r="DQ121" s="4">
        <v>60</v>
      </c>
      <c r="DR121" s="4">
        <v>72</v>
      </c>
      <c r="DS121" s="4">
        <v>0</v>
      </c>
      <c r="DT121" s="4" t="s">
        <v>847</v>
      </c>
    </row>
    <row r="122" spans="3:124" x14ac:dyDescent="0.25">
      <c r="C122"/>
      <c r="D122"/>
      <c r="E122"/>
      <c r="F122"/>
      <c r="G122"/>
      <c r="H122"/>
      <c r="I122"/>
      <c r="J122"/>
      <c r="K122"/>
      <c r="L122"/>
      <c r="M122"/>
      <c r="N122"/>
      <c r="O122"/>
      <c r="P122"/>
      <c r="Q122"/>
      <c r="R122"/>
      <c r="S122"/>
      <c r="T122"/>
      <c r="U122"/>
      <c r="V122"/>
      <c r="AP122" s="218" t="s">
        <v>1512</v>
      </c>
      <c r="AQ122" s="218" t="s">
        <v>302</v>
      </c>
      <c r="BM122" s="43"/>
      <c r="BO122" s="209" t="s">
        <v>682</v>
      </c>
      <c r="BP122" s="209">
        <v>219</v>
      </c>
      <c r="DN122" s="4" t="s">
        <v>925</v>
      </c>
      <c r="DO122" s="4" t="s">
        <v>24</v>
      </c>
      <c r="DP122" s="4">
        <v>20</v>
      </c>
      <c r="DQ122" s="4">
        <v>70</v>
      </c>
      <c r="DR122" s="4">
        <v>45</v>
      </c>
      <c r="DS122" s="4">
        <v>2</v>
      </c>
      <c r="DT122" s="4" t="s">
        <v>853</v>
      </c>
    </row>
    <row r="123" spans="3:124" x14ac:dyDescent="0.25">
      <c r="C123"/>
      <c r="D123"/>
      <c r="E123"/>
      <c r="F123"/>
      <c r="G123"/>
      <c r="H123"/>
      <c r="I123"/>
      <c r="J123"/>
      <c r="K123"/>
      <c r="L123"/>
      <c r="M123"/>
      <c r="N123"/>
      <c r="O123"/>
      <c r="P123"/>
      <c r="Q123"/>
      <c r="R123"/>
      <c r="S123"/>
      <c r="T123"/>
      <c r="U123"/>
      <c r="V123"/>
      <c r="AP123" s="218" t="s">
        <v>1513</v>
      </c>
      <c r="AQ123" s="218" t="s">
        <v>303</v>
      </c>
      <c r="BM123" s="43"/>
      <c r="BO123" s="209" t="s">
        <v>683</v>
      </c>
      <c r="BP123" s="209">
        <v>220</v>
      </c>
      <c r="DN123" s="4" t="s">
        <v>925</v>
      </c>
      <c r="DO123" s="4" t="s">
        <v>24</v>
      </c>
      <c r="DP123" s="4">
        <v>20</v>
      </c>
      <c r="DQ123" s="4">
        <v>70</v>
      </c>
      <c r="DR123" s="4">
        <v>70</v>
      </c>
      <c r="DS123" s="4">
        <v>2</v>
      </c>
      <c r="DT123" s="4" t="s">
        <v>852</v>
      </c>
    </row>
    <row r="124" spans="3:124" x14ac:dyDescent="0.25">
      <c r="C124"/>
      <c r="D124"/>
      <c r="E124"/>
      <c r="F124"/>
      <c r="G124"/>
      <c r="H124"/>
      <c r="I124"/>
      <c r="J124"/>
      <c r="K124"/>
      <c r="L124"/>
      <c r="M124"/>
      <c r="N124"/>
      <c r="O124"/>
      <c r="P124"/>
      <c r="Q124"/>
      <c r="R124"/>
      <c r="S124"/>
      <c r="T124"/>
      <c r="U124"/>
      <c r="V124"/>
      <c r="AP124" s="218" t="s">
        <v>1514</v>
      </c>
      <c r="AQ124" s="218" t="s">
        <v>304</v>
      </c>
      <c r="BM124" s="43"/>
      <c r="BO124" s="209" t="s">
        <v>684</v>
      </c>
      <c r="BP124" s="209">
        <v>221</v>
      </c>
      <c r="DN124" s="4" t="s">
        <v>926</v>
      </c>
      <c r="DO124" s="4" t="s">
        <v>24</v>
      </c>
      <c r="DP124" s="4">
        <v>25</v>
      </c>
      <c r="DQ124" s="4">
        <v>35</v>
      </c>
      <c r="DR124" s="4">
        <v>140</v>
      </c>
      <c r="DS124" s="4">
        <v>0</v>
      </c>
      <c r="DT124" s="4" t="s">
        <v>847</v>
      </c>
    </row>
    <row r="125" spans="3:124" x14ac:dyDescent="0.25">
      <c r="C125"/>
      <c r="D125"/>
      <c r="E125"/>
      <c r="F125"/>
      <c r="G125"/>
      <c r="H125"/>
      <c r="I125"/>
      <c r="J125"/>
      <c r="K125"/>
      <c r="L125"/>
      <c r="M125"/>
      <c r="N125"/>
      <c r="O125"/>
      <c r="P125"/>
      <c r="Q125"/>
      <c r="R125"/>
      <c r="S125"/>
      <c r="T125"/>
      <c r="U125"/>
      <c r="V125"/>
      <c r="AP125" s="218" t="s">
        <v>1515</v>
      </c>
      <c r="AQ125" s="218" t="s">
        <v>305</v>
      </c>
      <c r="BM125" s="43"/>
      <c r="BO125" s="209" t="s">
        <v>685</v>
      </c>
      <c r="BP125" s="209">
        <v>222</v>
      </c>
      <c r="DN125" s="4" t="s">
        <v>927</v>
      </c>
      <c r="DO125" s="4" t="s">
        <v>24</v>
      </c>
      <c r="DP125" s="4">
        <v>25</v>
      </c>
      <c r="DQ125" s="4">
        <v>30</v>
      </c>
      <c r="DR125" s="4">
        <v>140</v>
      </c>
      <c r="DS125" s="4">
        <v>0</v>
      </c>
      <c r="DT125" s="4" t="s">
        <v>847</v>
      </c>
    </row>
    <row r="126" spans="3:124" x14ac:dyDescent="0.25">
      <c r="C126"/>
      <c r="D126"/>
      <c r="E126"/>
      <c r="F126"/>
      <c r="G126"/>
      <c r="H126"/>
      <c r="I126"/>
      <c r="J126"/>
      <c r="K126"/>
      <c r="L126"/>
      <c r="M126"/>
      <c r="N126"/>
      <c r="O126"/>
      <c r="P126"/>
      <c r="Q126"/>
      <c r="R126"/>
      <c r="S126"/>
      <c r="T126"/>
      <c r="U126"/>
      <c r="V126"/>
      <c r="AP126" s="218" t="s">
        <v>1516</v>
      </c>
      <c r="AQ126" s="218" t="s">
        <v>306</v>
      </c>
      <c r="BM126" s="43"/>
      <c r="BO126" s="209" t="s">
        <v>686</v>
      </c>
      <c r="BP126" s="209">
        <v>223</v>
      </c>
      <c r="DN126" s="4" t="s">
        <v>926</v>
      </c>
      <c r="DO126" s="4" t="s">
        <v>24</v>
      </c>
      <c r="DP126" s="4">
        <v>25</v>
      </c>
      <c r="DQ126" s="4">
        <v>35</v>
      </c>
      <c r="DR126" s="4">
        <v>140</v>
      </c>
      <c r="DS126" s="4">
        <v>0</v>
      </c>
      <c r="DT126" s="4" t="s">
        <v>847</v>
      </c>
    </row>
    <row r="127" spans="3:124" x14ac:dyDescent="0.25">
      <c r="C127"/>
      <c r="D127"/>
      <c r="E127"/>
      <c r="F127"/>
      <c r="G127"/>
      <c r="H127"/>
      <c r="I127"/>
      <c r="J127"/>
      <c r="K127"/>
      <c r="L127"/>
      <c r="M127"/>
      <c r="N127"/>
      <c r="O127"/>
      <c r="P127"/>
      <c r="Q127"/>
      <c r="R127"/>
      <c r="S127"/>
      <c r="T127"/>
      <c r="U127"/>
      <c r="V127"/>
      <c r="AP127" s="218" t="s">
        <v>1517</v>
      </c>
      <c r="AQ127" s="218" t="s">
        <v>307</v>
      </c>
      <c r="BM127" s="43"/>
      <c r="BO127" s="209" t="s">
        <v>687</v>
      </c>
      <c r="BP127" s="209">
        <v>224</v>
      </c>
      <c r="DN127" s="4" t="s">
        <v>928</v>
      </c>
      <c r="DO127" s="4" t="s">
        <v>24</v>
      </c>
      <c r="DP127" s="4">
        <v>25</v>
      </c>
      <c r="DQ127" s="4">
        <v>45</v>
      </c>
      <c r="DR127" s="4">
        <v>140</v>
      </c>
      <c r="DS127" s="4">
        <v>0</v>
      </c>
      <c r="DT127" s="4" t="s">
        <v>847</v>
      </c>
    </row>
    <row r="128" spans="3:124" x14ac:dyDescent="0.25">
      <c r="C128"/>
      <c r="D128"/>
      <c r="E128"/>
      <c r="F128"/>
      <c r="G128"/>
      <c r="H128"/>
      <c r="I128"/>
      <c r="J128"/>
      <c r="K128"/>
      <c r="L128"/>
      <c r="M128"/>
      <c r="N128"/>
      <c r="O128"/>
      <c r="P128"/>
      <c r="Q128"/>
      <c r="R128"/>
      <c r="S128"/>
      <c r="T128"/>
      <c r="U128"/>
      <c r="V128"/>
      <c r="AP128" s="218" t="s">
        <v>1518</v>
      </c>
      <c r="AQ128" s="218" t="s">
        <v>308</v>
      </c>
      <c r="BM128" s="43"/>
      <c r="BO128" s="209" t="s">
        <v>688</v>
      </c>
      <c r="BP128" s="209">
        <v>225</v>
      </c>
      <c r="DN128" s="4" t="s">
        <v>929</v>
      </c>
      <c r="DO128" s="4" t="s">
        <v>24</v>
      </c>
      <c r="DP128" s="4">
        <v>25</v>
      </c>
      <c r="DQ128" s="4">
        <v>50</v>
      </c>
      <c r="DR128" s="4">
        <v>84</v>
      </c>
      <c r="DS128" s="4">
        <v>0</v>
      </c>
      <c r="DT128" s="4" t="s">
        <v>847</v>
      </c>
    </row>
    <row r="129" spans="3:124" x14ac:dyDescent="0.25">
      <c r="C129"/>
      <c r="D129"/>
      <c r="E129"/>
      <c r="F129"/>
      <c r="G129"/>
      <c r="H129"/>
      <c r="I129"/>
      <c r="J129"/>
      <c r="K129"/>
      <c r="L129"/>
      <c r="M129"/>
      <c r="N129"/>
      <c r="O129"/>
      <c r="P129"/>
      <c r="Q129"/>
      <c r="R129"/>
      <c r="S129"/>
      <c r="T129"/>
      <c r="U129"/>
      <c r="V129"/>
      <c r="AP129" s="218" t="s">
        <v>1519</v>
      </c>
      <c r="AQ129" s="218" t="s">
        <v>309</v>
      </c>
      <c r="BM129" s="43"/>
      <c r="BO129" s="209" t="s">
        <v>689</v>
      </c>
      <c r="BP129" s="209">
        <v>226</v>
      </c>
      <c r="DN129" s="4" t="s">
        <v>930</v>
      </c>
      <c r="DO129" s="4" t="s">
        <v>24</v>
      </c>
      <c r="DP129" s="4">
        <v>30</v>
      </c>
      <c r="DQ129" s="4">
        <v>40</v>
      </c>
      <c r="DR129" s="4">
        <v>108</v>
      </c>
      <c r="DS129" s="4">
        <v>0</v>
      </c>
      <c r="DT129" s="4" t="s">
        <v>847</v>
      </c>
    </row>
    <row r="130" spans="3:124" x14ac:dyDescent="0.25">
      <c r="C130"/>
      <c r="D130"/>
      <c r="E130"/>
      <c r="F130"/>
      <c r="G130"/>
      <c r="H130"/>
      <c r="I130"/>
      <c r="J130"/>
      <c r="K130"/>
      <c r="L130"/>
      <c r="M130"/>
      <c r="N130"/>
      <c r="O130"/>
      <c r="P130"/>
      <c r="Q130"/>
      <c r="R130"/>
      <c r="S130"/>
      <c r="T130"/>
      <c r="U130"/>
      <c r="V130"/>
      <c r="AP130" s="218" t="s">
        <v>1520</v>
      </c>
      <c r="AQ130" s="218" t="s">
        <v>310</v>
      </c>
      <c r="BM130" s="43"/>
      <c r="BO130" s="209" t="s">
        <v>690</v>
      </c>
      <c r="BP130" s="209">
        <v>227</v>
      </c>
      <c r="DN130" s="4" t="s">
        <v>931</v>
      </c>
      <c r="DO130" s="4" t="s">
        <v>24</v>
      </c>
      <c r="DP130" s="4">
        <v>30</v>
      </c>
      <c r="DQ130" s="4">
        <v>50</v>
      </c>
      <c r="DR130" s="4">
        <v>88</v>
      </c>
      <c r="DS130" s="4">
        <v>0</v>
      </c>
      <c r="DT130" s="4" t="s">
        <v>847</v>
      </c>
    </row>
    <row r="131" spans="3:124" x14ac:dyDescent="0.25">
      <c r="C131"/>
      <c r="D131"/>
      <c r="E131"/>
      <c r="F131"/>
      <c r="G131"/>
      <c r="H131"/>
      <c r="I131"/>
      <c r="J131"/>
      <c r="K131"/>
      <c r="L131"/>
      <c r="M131"/>
      <c r="N131"/>
      <c r="O131"/>
      <c r="P131"/>
      <c r="Q131"/>
      <c r="R131"/>
      <c r="S131"/>
      <c r="T131"/>
      <c r="U131"/>
      <c r="V131"/>
      <c r="AP131" s="218" t="s">
        <v>1521</v>
      </c>
      <c r="AQ131" s="218" t="s">
        <v>311</v>
      </c>
      <c r="BM131" s="43"/>
      <c r="BO131" s="209" t="s">
        <v>694</v>
      </c>
      <c r="BP131" s="209">
        <v>228</v>
      </c>
      <c r="DN131" s="4" t="s">
        <v>931</v>
      </c>
      <c r="DO131" s="4" t="s">
        <v>24</v>
      </c>
      <c r="DP131" s="4">
        <v>30</v>
      </c>
      <c r="DQ131" s="4">
        <v>50</v>
      </c>
      <c r="DR131" s="4">
        <v>88</v>
      </c>
      <c r="DS131" s="4">
        <v>0</v>
      </c>
      <c r="DT131" s="4" t="s">
        <v>847</v>
      </c>
    </row>
    <row r="132" spans="3:124" x14ac:dyDescent="0.25">
      <c r="C132"/>
      <c r="D132"/>
      <c r="E132"/>
      <c r="F132"/>
      <c r="G132"/>
      <c r="H132"/>
      <c r="I132"/>
      <c r="J132"/>
      <c r="K132"/>
      <c r="L132"/>
      <c r="M132"/>
      <c r="N132"/>
      <c r="O132"/>
      <c r="P132"/>
      <c r="Q132"/>
      <c r="R132"/>
      <c r="S132"/>
      <c r="T132"/>
      <c r="U132"/>
      <c r="V132"/>
      <c r="AP132" s="218" t="s">
        <v>1522</v>
      </c>
      <c r="AQ132" s="218" t="s">
        <v>312</v>
      </c>
      <c r="BM132" s="43"/>
      <c r="BO132" s="209" t="s">
        <v>695</v>
      </c>
      <c r="BP132" s="209">
        <v>229</v>
      </c>
      <c r="DN132" s="4" t="s">
        <v>930</v>
      </c>
      <c r="DO132" s="4" t="s">
        <v>24</v>
      </c>
      <c r="DP132" s="4">
        <v>30</v>
      </c>
      <c r="DQ132" s="4">
        <v>40</v>
      </c>
      <c r="DR132" s="4">
        <v>108</v>
      </c>
      <c r="DS132" s="4">
        <v>0</v>
      </c>
      <c r="DT132" s="4" t="s">
        <v>847</v>
      </c>
    </row>
    <row r="133" spans="3:124" x14ac:dyDescent="0.25">
      <c r="C133"/>
      <c r="D133"/>
      <c r="E133"/>
      <c r="F133"/>
      <c r="G133"/>
      <c r="H133"/>
      <c r="I133"/>
      <c r="J133"/>
      <c r="K133"/>
      <c r="L133"/>
      <c r="M133"/>
      <c r="N133"/>
      <c r="O133"/>
      <c r="P133"/>
      <c r="Q133"/>
      <c r="R133"/>
      <c r="S133"/>
      <c r="T133"/>
      <c r="U133"/>
      <c r="V133"/>
      <c r="AP133" s="218" t="s">
        <v>1523</v>
      </c>
      <c r="AQ133" s="218" t="s">
        <v>313</v>
      </c>
      <c r="BM133" s="43"/>
      <c r="BO133" s="209" t="s">
        <v>697</v>
      </c>
      <c r="BP133" s="209">
        <v>230</v>
      </c>
      <c r="DN133" s="4" t="s">
        <v>932</v>
      </c>
      <c r="DO133" s="4" t="s">
        <v>24</v>
      </c>
      <c r="DP133" s="4">
        <v>30</v>
      </c>
      <c r="DQ133" s="4">
        <v>60</v>
      </c>
      <c r="DR133" s="4">
        <v>72</v>
      </c>
      <c r="DS133" s="4">
        <v>0</v>
      </c>
      <c r="DT133" s="4" t="s">
        <v>847</v>
      </c>
    </row>
    <row r="134" spans="3:124" x14ac:dyDescent="0.25">
      <c r="C134"/>
      <c r="D134"/>
      <c r="E134"/>
      <c r="F134"/>
      <c r="G134"/>
      <c r="H134"/>
      <c r="I134"/>
      <c r="J134"/>
      <c r="K134"/>
      <c r="L134"/>
      <c r="M134"/>
      <c r="N134"/>
      <c r="O134"/>
      <c r="P134"/>
      <c r="Q134"/>
      <c r="R134"/>
      <c r="S134"/>
      <c r="T134"/>
      <c r="U134"/>
      <c r="V134"/>
      <c r="AP134" s="218" t="s">
        <v>1524</v>
      </c>
      <c r="AQ134" s="218" t="s">
        <v>314</v>
      </c>
      <c r="BM134" s="43"/>
      <c r="BO134" s="209" t="s">
        <v>769</v>
      </c>
      <c r="BP134" s="209">
        <v>231</v>
      </c>
      <c r="DN134" s="4" t="s">
        <v>933</v>
      </c>
      <c r="DO134" s="4" t="s">
        <v>24</v>
      </c>
      <c r="DP134" s="4">
        <v>30</v>
      </c>
      <c r="DQ134" s="4">
        <v>70</v>
      </c>
      <c r="DR134" s="4">
        <v>78</v>
      </c>
      <c r="DS134" s="4">
        <v>0</v>
      </c>
      <c r="DT134" s="4" t="s">
        <v>847</v>
      </c>
    </row>
    <row r="135" spans="3:124" x14ac:dyDescent="0.25">
      <c r="C135"/>
      <c r="D135"/>
      <c r="E135"/>
      <c r="F135"/>
      <c r="G135"/>
      <c r="H135"/>
      <c r="I135"/>
      <c r="J135"/>
      <c r="K135"/>
      <c r="L135"/>
      <c r="M135"/>
      <c r="N135"/>
      <c r="O135"/>
      <c r="P135"/>
      <c r="Q135"/>
      <c r="R135"/>
      <c r="S135"/>
      <c r="T135"/>
      <c r="U135"/>
      <c r="V135"/>
      <c r="AP135" s="218" t="s">
        <v>1525</v>
      </c>
      <c r="AQ135" s="218" t="s">
        <v>315</v>
      </c>
      <c r="BM135" s="43"/>
      <c r="BO135" s="209" t="s">
        <v>770</v>
      </c>
      <c r="BP135" s="209">
        <v>232</v>
      </c>
      <c r="DN135" s="4" t="s">
        <v>934</v>
      </c>
      <c r="DO135" s="4" t="s">
        <v>24</v>
      </c>
      <c r="DP135" s="4">
        <v>30</v>
      </c>
      <c r="DQ135" s="4">
        <v>90</v>
      </c>
      <c r="DR135" s="4">
        <v>48</v>
      </c>
      <c r="DS135" s="4">
        <v>0</v>
      </c>
      <c r="DT135" s="4" t="s">
        <v>847</v>
      </c>
    </row>
    <row r="136" spans="3:124" x14ac:dyDescent="0.25">
      <c r="C136"/>
      <c r="D136"/>
      <c r="E136"/>
      <c r="F136"/>
      <c r="G136"/>
      <c r="H136"/>
      <c r="I136"/>
      <c r="J136"/>
      <c r="K136"/>
      <c r="L136"/>
      <c r="M136"/>
      <c r="N136"/>
      <c r="O136"/>
      <c r="P136"/>
      <c r="Q136"/>
      <c r="R136"/>
      <c r="S136"/>
      <c r="T136"/>
      <c r="U136"/>
      <c r="V136"/>
      <c r="AP136" s="218" t="s">
        <v>1526</v>
      </c>
      <c r="AQ136" s="218" t="s">
        <v>177</v>
      </c>
      <c r="BM136" s="43"/>
      <c r="BO136" s="209" t="s">
        <v>771</v>
      </c>
      <c r="BP136" s="209">
        <v>233</v>
      </c>
      <c r="DN136" s="4" t="s">
        <v>935</v>
      </c>
      <c r="DO136" s="4" t="s">
        <v>24</v>
      </c>
      <c r="DP136" s="4">
        <v>35</v>
      </c>
      <c r="DQ136" s="4">
        <v>45</v>
      </c>
      <c r="DR136" s="4">
        <v>80</v>
      </c>
      <c r="DS136" s="4">
        <v>0</v>
      </c>
      <c r="DT136" s="4" t="s">
        <v>847</v>
      </c>
    </row>
    <row r="137" spans="3:124" x14ac:dyDescent="0.25">
      <c r="C137"/>
      <c r="D137"/>
      <c r="E137"/>
      <c r="F137"/>
      <c r="G137"/>
      <c r="H137"/>
      <c r="I137"/>
      <c r="J137"/>
      <c r="K137"/>
      <c r="L137"/>
      <c r="M137"/>
      <c r="N137"/>
      <c r="O137"/>
      <c r="P137"/>
      <c r="Q137"/>
      <c r="R137"/>
      <c r="S137"/>
      <c r="T137"/>
      <c r="U137"/>
      <c r="V137"/>
      <c r="AP137" s="218" t="s">
        <v>1527</v>
      </c>
      <c r="AQ137" s="218" t="s">
        <v>1528</v>
      </c>
      <c r="BM137" s="43"/>
      <c r="BO137" s="209" t="s">
        <v>1155</v>
      </c>
      <c r="BP137" s="209">
        <v>234</v>
      </c>
      <c r="DN137" s="4" t="s">
        <v>935</v>
      </c>
      <c r="DO137" s="4" t="s">
        <v>24</v>
      </c>
      <c r="DP137" s="4">
        <v>35</v>
      </c>
      <c r="DQ137" s="4">
        <v>45</v>
      </c>
      <c r="DR137" s="4">
        <v>80</v>
      </c>
      <c r="DS137" s="4">
        <v>0</v>
      </c>
      <c r="DT137" s="4" t="s">
        <v>847</v>
      </c>
    </row>
    <row r="138" spans="3:124" x14ac:dyDescent="0.25">
      <c r="C138"/>
      <c r="D138"/>
      <c r="E138"/>
      <c r="F138"/>
      <c r="G138"/>
      <c r="H138"/>
      <c r="I138"/>
      <c r="J138"/>
      <c r="K138"/>
      <c r="L138"/>
      <c r="M138"/>
      <c r="N138"/>
      <c r="O138"/>
      <c r="P138"/>
      <c r="Q138"/>
      <c r="R138"/>
      <c r="S138"/>
      <c r="T138"/>
      <c r="U138"/>
      <c r="V138"/>
      <c r="AP138" s="218" t="s">
        <v>1529</v>
      </c>
      <c r="AQ138" s="218" t="s">
        <v>1530</v>
      </c>
      <c r="BM138" s="43"/>
      <c r="BO138" s="209" t="s">
        <v>1156</v>
      </c>
      <c r="BP138" s="209">
        <v>235</v>
      </c>
      <c r="DN138" s="4" t="s">
        <v>936</v>
      </c>
      <c r="DO138" s="4" t="s">
        <v>24</v>
      </c>
      <c r="DP138" s="4">
        <v>40</v>
      </c>
      <c r="DQ138" s="4">
        <v>60</v>
      </c>
      <c r="DR138" s="4">
        <v>70</v>
      </c>
      <c r="DS138" s="4">
        <v>2</v>
      </c>
      <c r="DT138" s="4" t="s">
        <v>853</v>
      </c>
    </row>
    <row r="139" spans="3:124" x14ac:dyDescent="0.25">
      <c r="C139"/>
      <c r="D139"/>
      <c r="E139"/>
      <c r="F139"/>
      <c r="G139"/>
      <c r="H139"/>
      <c r="I139"/>
      <c r="J139"/>
      <c r="K139"/>
      <c r="L139"/>
      <c r="M139"/>
      <c r="N139"/>
      <c r="O139"/>
      <c r="P139"/>
      <c r="Q139"/>
      <c r="R139"/>
      <c r="S139"/>
      <c r="T139"/>
      <c r="U139"/>
      <c r="V139"/>
      <c r="AP139" s="218" t="s">
        <v>1531</v>
      </c>
      <c r="AQ139" s="218" t="s">
        <v>1532</v>
      </c>
      <c r="BM139" s="43"/>
      <c r="BO139" s="209" t="s">
        <v>1157</v>
      </c>
      <c r="BP139" s="209">
        <v>236</v>
      </c>
      <c r="DN139" s="4" t="s">
        <v>936</v>
      </c>
      <c r="DO139" s="4" t="s">
        <v>24</v>
      </c>
      <c r="DP139" s="4">
        <v>40</v>
      </c>
      <c r="DQ139" s="4">
        <v>60</v>
      </c>
      <c r="DR139" s="4">
        <v>54</v>
      </c>
      <c r="DS139" s="4">
        <v>2</v>
      </c>
      <c r="DT139" s="4" t="s">
        <v>847</v>
      </c>
    </row>
    <row r="140" spans="3:124" x14ac:dyDescent="0.25">
      <c r="C140"/>
      <c r="D140"/>
      <c r="E140"/>
      <c r="F140"/>
      <c r="G140"/>
      <c r="H140"/>
      <c r="I140"/>
      <c r="J140"/>
      <c r="K140"/>
      <c r="L140"/>
      <c r="M140"/>
      <c r="N140"/>
      <c r="O140"/>
      <c r="P140"/>
      <c r="Q140"/>
      <c r="R140"/>
      <c r="S140"/>
      <c r="T140"/>
      <c r="U140"/>
      <c r="V140"/>
      <c r="AP140" s="218" t="s">
        <v>1533</v>
      </c>
      <c r="AQ140" s="218" t="s">
        <v>1534</v>
      </c>
      <c r="BM140" s="43"/>
      <c r="BO140" s="209" t="s">
        <v>1158</v>
      </c>
      <c r="BP140" s="209">
        <v>237</v>
      </c>
      <c r="DN140" s="4" t="s">
        <v>937</v>
      </c>
      <c r="DO140" s="4" t="s">
        <v>24</v>
      </c>
      <c r="DP140" s="4">
        <v>40</v>
      </c>
      <c r="DQ140" s="4">
        <v>50</v>
      </c>
      <c r="DR140" s="4">
        <v>80</v>
      </c>
      <c r="DS140" s="4">
        <v>2</v>
      </c>
      <c r="DT140" s="4" t="s">
        <v>852</v>
      </c>
    </row>
    <row r="141" spans="3:124" x14ac:dyDescent="0.25">
      <c r="C141"/>
      <c r="D141"/>
      <c r="E141"/>
      <c r="F141"/>
      <c r="G141"/>
      <c r="H141"/>
      <c r="I141"/>
      <c r="J141"/>
      <c r="K141"/>
      <c r="L141"/>
      <c r="M141"/>
      <c r="N141"/>
      <c r="O141"/>
      <c r="P141"/>
      <c r="Q141"/>
      <c r="R141"/>
      <c r="S141"/>
      <c r="T141"/>
      <c r="U141"/>
      <c r="V141"/>
      <c r="AP141" s="218" t="s">
        <v>1535</v>
      </c>
      <c r="AQ141" s="218" t="s">
        <v>1536</v>
      </c>
      <c r="BM141" s="43"/>
      <c r="BO141" s="209" t="s">
        <v>1159</v>
      </c>
      <c r="BP141" s="209">
        <v>238</v>
      </c>
      <c r="DN141" s="4" t="s">
        <v>937</v>
      </c>
      <c r="DO141" s="4" t="s">
        <v>24</v>
      </c>
      <c r="DP141" s="4">
        <v>40</v>
      </c>
      <c r="DQ141" s="4">
        <v>50</v>
      </c>
      <c r="DR141" s="4">
        <v>63</v>
      </c>
      <c r="DS141" s="4">
        <v>2</v>
      </c>
      <c r="DT141" s="4" t="s">
        <v>853</v>
      </c>
    </row>
    <row r="142" spans="3:124" x14ac:dyDescent="0.25">
      <c r="C142"/>
      <c r="D142"/>
      <c r="E142"/>
      <c r="F142"/>
      <c r="G142"/>
      <c r="H142"/>
      <c r="I142"/>
      <c r="J142"/>
      <c r="K142"/>
      <c r="L142"/>
      <c r="M142"/>
      <c r="N142"/>
      <c r="O142"/>
      <c r="P142"/>
      <c r="Q142"/>
      <c r="R142"/>
      <c r="S142"/>
      <c r="T142"/>
      <c r="U142"/>
      <c r="V142"/>
      <c r="AP142" s="218" t="s">
        <v>1537</v>
      </c>
      <c r="AQ142" s="218" t="s">
        <v>1538</v>
      </c>
      <c r="BM142" s="43"/>
      <c r="BO142" s="209" t="s">
        <v>1268</v>
      </c>
      <c r="BP142" s="209">
        <v>239</v>
      </c>
      <c r="DN142" s="4" t="s">
        <v>938</v>
      </c>
      <c r="DO142" s="4" t="s">
        <v>24</v>
      </c>
      <c r="DP142" s="4">
        <v>40</v>
      </c>
      <c r="DQ142" s="4">
        <v>80</v>
      </c>
      <c r="DR142" s="4">
        <v>45</v>
      </c>
      <c r="DS142" s="4">
        <v>2</v>
      </c>
      <c r="DT142" s="4" t="s">
        <v>847</v>
      </c>
    </row>
    <row r="143" spans="3:124" x14ac:dyDescent="0.25">
      <c r="C143"/>
      <c r="D143"/>
      <c r="E143"/>
      <c r="F143"/>
      <c r="G143"/>
      <c r="H143"/>
      <c r="I143"/>
      <c r="J143"/>
      <c r="K143"/>
      <c r="L143"/>
      <c r="M143"/>
      <c r="N143"/>
      <c r="O143"/>
      <c r="P143"/>
      <c r="Q143"/>
      <c r="R143"/>
      <c r="S143"/>
      <c r="T143"/>
      <c r="U143"/>
      <c r="V143"/>
      <c r="AP143" s="218" t="s">
        <v>1539</v>
      </c>
      <c r="AQ143" s="218" t="s">
        <v>1540</v>
      </c>
      <c r="BM143" s="43"/>
      <c r="BO143" s="209" t="s">
        <v>1160</v>
      </c>
      <c r="BP143" s="209">
        <v>240</v>
      </c>
      <c r="DN143" s="4" t="s">
        <v>938</v>
      </c>
      <c r="DO143" s="4" t="s">
        <v>24</v>
      </c>
      <c r="DP143" s="4">
        <v>40</v>
      </c>
      <c r="DQ143" s="4">
        <v>80</v>
      </c>
      <c r="DR143" s="4">
        <v>60</v>
      </c>
      <c r="DS143" s="4">
        <v>2</v>
      </c>
      <c r="DT143" s="4" t="s">
        <v>882</v>
      </c>
    </row>
    <row r="144" spans="3:124" x14ac:dyDescent="0.25">
      <c r="C144"/>
      <c r="D144"/>
      <c r="E144"/>
      <c r="F144"/>
      <c r="G144"/>
      <c r="H144"/>
      <c r="I144"/>
      <c r="J144"/>
      <c r="K144"/>
      <c r="L144"/>
      <c r="M144"/>
      <c r="N144"/>
      <c r="O144"/>
      <c r="P144"/>
      <c r="Q144"/>
      <c r="R144"/>
      <c r="S144"/>
      <c r="T144"/>
      <c r="U144"/>
      <c r="V144"/>
      <c r="AP144" s="218" t="s">
        <v>1541</v>
      </c>
      <c r="AQ144" s="218" t="s">
        <v>1542</v>
      </c>
      <c r="BM144" s="43"/>
      <c r="BO144" s="209" t="s">
        <v>1161</v>
      </c>
      <c r="BP144" s="209">
        <v>241</v>
      </c>
      <c r="DN144" s="4" t="s">
        <v>939</v>
      </c>
      <c r="DO144" s="4" t="s">
        <v>24</v>
      </c>
      <c r="DP144" s="4">
        <v>40</v>
      </c>
      <c r="DQ144" s="4">
        <v>100</v>
      </c>
      <c r="DR144" s="4">
        <v>36</v>
      </c>
      <c r="DS144" s="4">
        <v>0</v>
      </c>
      <c r="DT144" s="4" t="s">
        <v>847</v>
      </c>
    </row>
    <row r="145" spans="3:124" x14ac:dyDescent="0.25">
      <c r="C145"/>
      <c r="D145"/>
      <c r="E145"/>
      <c r="F145"/>
      <c r="G145"/>
      <c r="H145"/>
      <c r="I145"/>
      <c r="J145"/>
      <c r="K145"/>
      <c r="L145"/>
      <c r="M145"/>
      <c r="N145"/>
      <c r="O145"/>
      <c r="P145"/>
      <c r="Q145"/>
      <c r="R145"/>
      <c r="S145"/>
      <c r="T145"/>
      <c r="U145"/>
      <c r="V145"/>
      <c r="AP145" s="218" t="s">
        <v>1543</v>
      </c>
      <c r="AQ145" s="218" t="s">
        <v>1544</v>
      </c>
      <c r="BM145" s="43"/>
      <c r="BO145" s="209" t="s">
        <v>1162</v>
      </c>
      <c r="BP145" s="209">
        <v>242</v>
      </c>
      <c r="DN145" s="4" t="s">
        <v>940</v>
      </c>
      <c r="DO145" s="4" t="s">
        <v>24</v>
      </c>
      <c r="DP145" s="4">
        <v>40</v>
      </c>
      <c r="DQ145" s="4">
        <v>70</v>
      </c>
      <c r="DR145" s="4">
        <v>45</v>
      </c>
      <c r="DS145" s="4">
        <v>2</v>
      </c>
      <c r="DT145" s="4" t="s">
        <v>853</v>
      </c>
    </row>
    <row r="146" spans="3:124" x14ac:dyDescent="0.25">
      <c r="C146"/>
      <c r="D146"/>
      <c r="E146"/>
      <c r="F146"/>
      <c r="G146"/>
      <c r="H146"/>
      <c r="I146"/>
      <c r="J146"/>
      <c r="K146"/>
      <c r="L146"/>
      <c r="M146"/>
      <c r="N146"/>
      <c r="O146"/>
      <c r="P146"/>
      <c r="Q146"/>
      <c r="R146"/>
      <c r="S146"/>
      <c r="T146"/>
      <c r="U146"/>
      <c r="V146"/>
      <c r="AP146" s="218" t="s">
        <v>1545</v>
      </c>
      <c r="AQ146" s="218" t="s">
        <v>1546</v>
      </c>
      <c r="BM146" s="43"/>
      <c r="BO146" s="209" t="s">
        <v>1163</v>
      </c>
      <c r="BP146" s="209">
        <v>243</v>
      </c>
      <c r="DN146" s="4" t="s">
        <v>940</v>
      </c>
      <c r="DO146" s="4" t="s">
        <v>24</v>
      </c>
      <c r="DP146" s="4">
        <v>40</v>
      </c>
      <c r="DQ146" s="4">
        <v>70</v>
      </c>
      <c r="DR146" s="4">
        <v>60</v>
      </c>
      <c r="DS146" s="4">
        <v>2</v>
      </c>
      <c r="DT146" s="4" t="s">
        <v>852</v>
      </c>
    </row>
    <row r="147" spans="3:124" x14ac:dyDescent="0.25">
      <c r="C147"/>
      <c r="D147"/>
      <c r="E147"/>
      <c r="F147"/>
      <c r="G147"/>
      <c r="H147"/>
      <c r="I147"/>
      <c r="J147"/>
      <c r="K147"/>
      <c r="L147"/>
      <c r="M147"/>
      <c r="N147"/>
      <c r="O147"/>
      <c r="P147"/>
      <c r="Q147"/>
      <c r="R147"/>
      <c r="S147"/>
      <c r="T147"/>
      <c r="U147"/>
      <c r="V147"/>
      <c r="AP147" s="218" t="s">
        <v>1547</v>
      </c>
      <c r="AQ147" s="218" t="s">
        <v>1548</v>
      </c>
      <c r="BM147" s="43"/>
      <c r="BO147" s="209" t="s">
        <v>1164</v>
      </c>
      <c r="BP147" s="209">
        <v>244</v>
      </c>
      <c r="DN147" s="4" t="s">
        <v>940</v>
      </c>
      <c r="DO147" s="4" t="s">
        <v>24</v>
      </c>
      <c r="DP147" s="4">
        <v>40</v>
      </c>
      <c r="DQ147" s="4">
        <v>70</v>
      </c>
      <c r="DR147" s="4">
        <v>45</v>
      </c>
      <c r="DS147" s="4">
        <v>2</v>
      </c>
      <c r="DT147" s="4" t="s">
        <v>853</v>
      </c>
    </row>
    <row r="148" spans="3:124" x14ac:dyDescent="0.25">
      <c r="Q148" s="5"/>
      <c r="R148" s="5"/>
      <c r="AP148" s="218" t="s">
        <v>1549</v>
      </c>
      <c r="AQ148" s="218" t="s">
        <v>317</v>
      </c>
      <c r="BM148" s="43"/>
      <c r="BO148" s="209" t="s">
        <v>1269</v>
      </c>
      <c r="BP148" s="209">
        <v>245</v>
      </c>
      <c r="DN148" s="4" t="s">
        <v>940</v>
      </c>
      <c r="DO148" s="4" t="s">
        <v>24</v>
      </c>
      <c r="DP148" s="4">
        <v>40</v>
      </c>
      <c r="DQ148" s="4">
        <v>70</v>
      </c>
      <c r="DR148" s="4">
        <v>60</v>
      </c>
      <c r="DS148" s="4">
        <v>2</v>
      </c>
      <c r="DT148" s="4" t="s">
        <v>852</v>
      </c>
    </row>
    <row r="149" spans="3:124" x14ac:dyDescent="0.25">
      <c r="Q149" s="5"/>
      <c r="R149" s="5"/>
      <c r="AP149" s="218" t="s">
        <v>1550</v>
      </c>
      <c r="AQ149" s="218" t="s">
        <v>325</v>
      </c>
      <c r="BM149" s="43"/>
      <c r="BO149" s="209" t="s">
        <v>1270</v>
      </c>
      <c r="BP149" s="209">
        <v>246</v>
      </c>
      <c r="DN149" s="4" t="s">
        <v>941</v>
      </c>
      <c r="DO149" s="4" t="s">
        <v>24</v>
      </c>
      <c r="DP149" s="4">
        <v>45</v>
      </c>
      <c r="DQ149" s="4">
        <v>55</v>
      </c>
      <c r="DR149" s="4">
        <v>48</v>
      </c>
      <c r="DS149" s="4">
        <v>0</v>
      </c>
      <c r="DT149" s="4" t="s">
        <v>847</v>
      </c>
    </row>
    <row r="150" spans="3:124" x14ac:dyDescent="0.25">
      <c r="Q150" s="5"/>
      <c r="R150" s="5"/>
      <c r="AP150" s="218" t="s">
        <v>1551</v>
      </c>
      <c r="AQ150" s="218" t="s">
        <v>327</v>
      </c>
      <c r="BM150" s="43"/>
      <c r="BO150" s="209" t="s">
        <v>1271</v>
      </c>
      <c r="BP150" s="209">
        <v>247</v>
      </c>
      <c r="DN150" s="4" t="s">
        <v>942</v>
      </c>
      <c r="DO150" s="4" t="s">
        <v>24</v>
      </c>
      <c r="DP150" s="4">
        <v>50</v>
      </c>
      <c r="DQ150" s="4">
        <v>70</v>
      </c>
      <c r="DR150" s="4">
        <v>42</v>
      </c>
      <c r="DS150" s="4">
        <v>2</v>
      </c>
      <c r="DT150" s="4" t="s">
        <v>853</v>
      </c>
    </row>
    <row r="151" spans="3:124" x14ac:dyDescent="0.25">
      <c r="Q151" s="5"/>
      <c r="R151" s="5"/>
      <c r="AP151" s="218" t="s">
        <v>1552</v>
      </c>
      <c r="AQ151" s="218" t="s">
        <v>21</v>
      </c>
      <c r="BM151" s="43"/>
      <c r="BO151" s="209" t="s">
        <v>1272</v>
      </c>
      <c r="BP151" s="209">
        <v>248</v>
      </c>
      <c r="DN151" s="4" t="s">
        <v>942</v>
      </c>
      <c r="DO151" s="4" t="s">
        <v>24</v>
      </c>
      <c r="DP151" s="4">
        <v>50</v>
      </c>
      <c r="DQ151" s="4">
        <v>70</v>
      </c>
      <c r="DR151" s="4">
        <v>63</v>
      </c>
      <c r="DS151" s="4">
        <v>2</v>
      </c>
      <c r="DT151" s="4" t="s">
        <v>852</v>
      </c>
    </row>
    <row r="152" spans="3:124" x14ac:dyDescent="0.25">
      <c r="Q152" s="5"/>
      <c r="R152" s="5"/>
      <c r="AP152" s="218" t="s">
        <v>1553</v>
      </c>
      <c r="AQ152" s="218" t="s">
        <v>318</v>
      </c>
      <c r="BM152" s="43"/>
      <c r="BO152" s="235" t="s">
        <v>1721</v>
      </c>
      <c r="BP152" s="235">
        <v>249</v>
      </c>
      <c r="DN152" s="4" t="s">
        <v>943</v>
      </c>
      <c r="DO152" s="4" t="s">
        <v>24</v>
      </c>
      <c r="DP152" s="4">
        <v>50</v>
      </c>
      <c r="DQ152" s="4">
        <v>80</v>
      </c>
      <c r="DR152" s="4">
        <v>42</v>
      </c>
      <c r="DS152" s="4">
        <v>0</v>
      </c>
      <c r="DT152" s="4" t="s">
        <v>847</v>
      </c>
    </row>
    <row r="153" spans="3:124" x14ac:dyDescent="0.25">
      <c r="Q153" s="5"/>
      <c r="R153" s="5"/>
      <c r="AP153" s="218" t="s">
        <v>1554</v>
      </c>
      <c r="AQ153" s="218" t="s">
        <v>331</v>
      </c>
      <c r="BM153" s="43"/>
      <c r="BO153" s="235" t="s">
        <v>1722</v>
      </c>
      <c r="BP153" s="235">
        <v>250</v>
      </c>
      <c r="DN153" s="4" t="s">
        <v>944</v>
      </c>
      <c r="DO153" s="4" t="s">
        <v>24</v>
      </c>
      <c r="DP153" s="4">
        <v>50</v>
      </c>
      <c r="DQ153" s="4">
        <v>90</v>
      </c>
      <c r="DR153" s="4">
        <v>35</v>
      </c>
      <c r="DS153" s="4">
        <v>0</v>
      </c>
      <c r="DT153" s="4" t="s">
        <v>847</v>
      </c>
    </row>
    <row r="154" spans="3:124" x14ac:dyDescent="0.25">
      <c r="Q154" s="5"/>
      <c r="R154" s="5"/>
      <c r="AP154" s="218" t="s">
        <v>1555</v>
      </c>
      <c r="AQ154" s="218" t="s">
        <v>45</v>
      </c>
      <c r="BM154" s="43"/>
      <c r="BO154" s="235" t="s">
        <v>1723</v>
      </c>
      <c r="BP154" s="235">
        <v>251</v>
      </c>
      <c r="DN154" s="4" t="s">
        <v>945</v>
      </c>
      <c r="DO154" s="4" t="s">
        <v>24</v>
      </c>
      <c r="DP154" s="4">
        <v>50</v>
      </c>
      <c r="DQ154" s="4">
        <v>100</v>
      </c>
      <c r="DR154" s="4">
        <v>28</v>
      </c>
      <c r="DS154" s="4">
        <v>4.75</v>
      </c>
      <c r="DT154" s="4" t="s">
        <v>882</v>
      </c>
    </row>
    <row r="155" spans="3:124" x14ac:dyDescent="0.25">
      <c r="Q155" s="5"/>
      <c r="R155" s="5"/>
      <c r="AP155" s="218" t="s">
        <v>1556</v>
      </c>
      <c r="AQ155" s="218" t="s">
        <v>1557</v>
      </c>
      <c r="BM155" s="43"/>
      <c r="BP155"/>
      <c r="DN155" s="4" t="s">
        <v>945</v>
      </c>
      <c r="DO155" s="4" t="s">
        <v>24</v>
      </c>
      <c r="DP155" s="4">
        <v>50</v>
      </c>
      <c r="DQ155" s="4">
        <v>100</v>
      </c>
      <c r="DR155" s="4">
        <v>12</v>
      </c>
      <c r="DS155" s="4">
        <v>4.75</v>
      </c>
      <c r="DT155" s="4" t="s">
        <v>847</v>
      </c>
    </row>
    <row r="156" spans="3:124" x14ac:dyDescent="0.25">
      <c r="Q156" s="5"/>
      <c r="R156" s="5"/>
      <c r="AP156" s="218" t="s">
        <v>1558</v>
      </c>
      <c r="AQ156" s="218" t="s">
        <v>335</v>
      </c>
      <c r="BM156" s="43"/>
      <c r="BP156"/>
      <c r="DN156" s="4" t="s">
        <v>945</v>
      </c>
      <c r="DO156" s="4" t="s">
        <v>24</v>
      </c>
      <c r="DP156" s="4">
        <v>50</v>
      </c>
      <c r="DQ156" s="4">
        <v>100</v>
      </c>
      <c r="DR156" s="4">
        <v>28</v>
      </c>
      <c r="DS156" s="4">
        <v>4.75</v>
      </c>
      <c r="DT156" s="4" t="s">
        <v>882</v>
      </c>
    </row>
    <row r="157" spans="3:124" x14ac:dyDescent="0.25">
      <c r="Q157" s="5"/>
      <c r="R157" s="5"/>
      <c r="AP157" s="218" t="s">
        <v>1559</v>
      </c>
      <c r="AQ157" s="218" t="s">
        <v>319</v>
      </c>
      <c r="BM157" s="43"/>
      <c r="BP157"/>
      <c r="DN157" s="4" t="s">
        <v>945</v>
      </c>
      <c r="DO157" s="4" t="s">
        <v>24</v>
      </c>
      <c r="DP157" s="4">
        <v>50</v>
      </c>
      <c r="DQ157" s="4">
        <v>100</v>
      </c>
      <c r="DR157" s="4">
        <v>12</v>
      </c>
      <c r="DS157" s="4">
        <v>4.75</v>
      </c>
      <c r="DT157" s="4" t="s">
        <v>847</v>
      </c>
    </row>
    <row r="158" spans="3:124" x14ac:dyDescent="0.25">
      <c r="Q158" s="5"/>
      <c r="R158" s="5"/>
      <c r="AP158" s="218" t="s">
        <v>1560</v>
      </c>
      <c r="AQ158" s="218" t="s">
        <v>320</v>
      </c>
      <c r="BM158" s="43"/>
      <c r="BP158"/>
      <c r="DN158" s="4" t="s">
        <v>946</v>
      </c>
      <c r="DO158" s="4" t="s">
        <v>24</v>
      </c>
      <c r="DP158" s="4">
        <v>50</v>
      </c>
      <c r="DQ158" s="4">
        <v>130</v>
      </c>
      <c r="DR158" s="4">
        <v>18</v>
      </c>
      <c r="DS158" s="4">
        <v>4.75</v>
      </c>
      <c r="DT158" s="4" t="s">
        <v>882</v>
      </c>
    </row>
    <row r="159" spans="3:124" x14ac:dyDescent="0.25">
      <c r="Q159" s="5"/>
      <c r="R159" s="5"/>
      <c r="AP159" s="218" t="s">
        <v>1561</v>
      </c>
      <c r="AQ159" s="218" t="s">
        <v>321</v>
      </c>
      <c r="BM159" s="43"/>
      <c r="BP159"/>
      <c r="DN159" s="4" t="s">
        <v>946</v>
      </c>
      <c r="DO159" s="4" t="s">
        <v>24</v>
      </c>
      <c r="DP159" s="4">
        <v>50</v>
      </c>
      <c r="DQ159" s="4">
        <v>130</v>
      </c>
      <c r="DR159" s="4">
        <v>12</v>
      </c>
      <c r="DS159" s="4">
        <v>4.75</v>
      </c>
      <c r="DT159" s="4" t="s">
        <v>847</v>
      </c>
    </row>
    <row r="160" spans="3:124" x14ac:dyDescent="0.25">
      <c r="Q160" s="5"/>
      <c r="R160" s="5"/>
      <c r="AP160" s="218" t="s">
        <v>1562</v>
      </c>
      <c r="AQ160" s="218" t="s">
        <v>322</v>
      </c>
      <c r="BM160" s="43"/>
      <c r="BP160"/>
      <c r="DN160" s="4" t="s">
        <v>947</v>
      </c>
      <c r="DO160" s="4" t="s">
        <v>24</v>
      </c>
      <c r="DP160" s="4">
        <v>50.5</v>
      </c>
      <c r="DQ160" s="4">
        <v>101.6</v>
      </c>
      <c r="DR160" s="4">
        <v>28</v>
      </c>
      <c r="DS160" s="4">
        <v>4.75</v>
      </c>
      <c r="DT160" s="4" t="s">
        <v>882</v>
      </c>
    </row>
    <row r="161" spans="17:124" x14ac:dyDescent="0.25">
      <c r="Q161" s="5"/>
      <c r="R161" s="5"/>
      <c r="AP161" s="218" t="s">
        <v>1563</v>
      </c>
      <c r="AQ161" s="218" t="s">
        <v>60</v>
      </c>
      <c r="BM161" s="43"/>
      <c r="BP161"/>
      <c r="DN161" s="4" t="s">
        <v>947</v>
      </c>
      <c r="DO161" s="4" t="s">
        <v>24</v>
      </c>
      <c r="DP161" s="4">
        <v>50.5</v>
      </c>
      <c r="DQ161" s="4">
        <v>101.6</v>
      </c>
      <c r="DR161" s="4">
        <v>12</v>
      </c>
      <c r="DS161" s="4">
        <v>4.75</v>
      </c>
      <c r="DT161" s="4" t="s">
        <v>847</v>
      </c>
    </row>
    <row r="162" spans="17:124" x14ac:dyDescent="0.25">
      <c r="Q162" s="5"/>
      <c r="R162" s="5"/>
      <c r="AP162" s="218" t="s">
        <v>1564</v>
      </c>
      <c r="AQ162" s="218" t="s">
        <v>34</v>
      </c>
      <c r="BM162" s="43"/>
      <c r="BP162"/>
      <c r="DN162" s="4" t="s">
        <v>948</v>
      </c>
      <c r="DO162" s="4" t="s">
        <v>24</v>
      </c>
      <c r="DP162" s="4">
        <v>60</v>
      </c>
      <c r="DQ162" s="4">
        <v>80</v>
      </c>
      <c r="DR162" s="4">
        <v>35</v>
      </c>
      <c r="DS162" s="4"/>
      <c r="DT162" s="4"/>
    </row>
    <row r="163" spans="17:124" x14ac:dyDescent="0.25">
      <c r="Q163" s="5"/>
      <c r="R163" s="5"/>
      <c r="AP163" s="218" t="s">
        <v>1565</v>
      </c>
      <c r="AQ163" s="218" t="s">
        <v>1566</v>
      </c>
      <c r="BM163" s="43"/>
      <c r="BP163"/>
      <c r="DN163" s="4" t="s">
        <v>949</v>
      </c>
      <c r="DO163" s="4" t="s">
        <v>24</v>
      </c>
      <c r="DP163" s="4">
        <v>60</v>
      </c>
      <c r="DQ163" s="4">
        <v>100</v>
      </c>
      <c r="DR163" s="4">
        <v>24</v>
      </c>
      <c r="DS163" s="4">
        <v>4.75</v>
      </c>
      <c r="DT163" s="4" t="s">
        <v>882</v>
      </c>
    </row>
    <row r="164" spans="17:124" x14ac:dyDescent="0.25">
      <c r="Q164" s="5"/>
      <c r="R164" s="5"/>
      <c r="AP164" s="218" t="s">
        <v>1567</v>
      </c>
      <c r="AQ164" s="218" t="s">
        <v>344</v>
      </c>
      <c r="BM164" s="43"/>
      <c r="BP164"/>
      <c r="DN164" s="4" t="s">
        <v>949</v>
      </c>
      <c r="DO164" s="4" t="s">
        <v>24</v>
      </c>
      <c r="DP164" s="4">
        <v>60</v>
      </c>
      <c r="DQ164" s="4">
        <v>100</v>
      </c>
      <c r="DR164" s="4">
        <v>20</v>
      </c>
      <c r="DS164" s="4">
        <v>4.75</v>
      </c>
      <c r="DT164" s="4" t="s">
        <v>847</v>
      </c>
    </row>
    <row r="165" spans="17:124" x14ac:dyDescent="0.25">
      <c r="Q165" s="5"/>
      <c r="R165" s="5"/>
      <c r="AP165" s="218" t="s">
        <v>1568</v>
      </c>
      <c r="AQ165" s="218" t="s">
        <v>44</v>
      </c>
      <c r="BM165" s="43"/>
      <c r="BP165"/>
      <c r="DN165" s="4" t="s">
        <v>949</v>
      </c>
      <c r="DO165" s="4" t="s">
        <v>24</v>
      </c>
      <c r="DP165" s="4">
        <v>60</v>
      </c>
      <c r="DQ165" s="4">
        <v>100</v>
      </c>
      <c r="DR165" s="4">
        <v>24</v>
      </c>
      <c r="DS165" s="4">
        <v>4.75</v>
      </c>
      <c r="DT165" s="4" t="s">
        <v>882</v>
      </c>
    </row>
    <row r="166" spans="17:124" x14ac:dyDescent="0.25">
      <c r="Q166" s="5"/>
      <c r="R166" s="5"/>
      <c r="AP166" s="218" t="s">
        <v>1569</v>
      </c>
      <c r="AQ166" s="218" t="s">
        <v>63</v>
      </c>
      <c r="BM166" s="43"/>
      <c r="BP166"/>
      <c r="DN166" s="4" t="s">
        <v>949</v>
      </c>
      <c r="DO166" s="4" t="s">
        <v>24</v>
      </c>
      <c r="DP166" s="4">
        <v>60</v>
      </c>
      <c r="DQ166" s="4">
        <v>100</v>
      </c>
      <c r="DR166" s="4">
        <v>20</v>
      </c>
      <c r="DS166" s="4">
        <v>4.75</v>
      </c>
      <c r="DT166" s="4" t="s">
        <v>847</v>
      </c>
    </row>
    <row r="167" spans="17:124" x14ac:dyDescent="0.25">
      <c r="Q167" s="5"/>
      <c r="R167" s="5"/>
      <c r="AP167" s="218" t="s">
        <v>1570</v>
      </c>
      <c r="AQ167" s="218" t="s">
        <v>324</v>
      </c>
      <c r="BM167" s="43"/>
      <c r="BP167"/>
      <c r="DN167" s="4" t="s">
        <v>950</v>
      </c>
      <c r="DO167" s="4" t="s">
        <v>24</v>
      </c>
      <c r="DP167" s="4">
        <v>60</v>
      </c>
      <c r="DQ167" s="4">
        <v>120</v>
      </c>
      <c r="DR167" s="4">
        <v>18</v>
      </c>
      <c r="DS167" s="4">
        <v>4.75</v>
      </c>
      <c r="DT167" s="4" t="s">
        <v>882</v>
      </c>
    </row>
    <row r="168" spans="17:124" x14ac:dyDescent="0.25">
      <c r="Q168" s="5"/>
      <c r="R168" s="5"/>
      <c r="AP168" s="218" t="s">
        <v>1571</v>
      </c>
      <c r="AQ168" s="218" t="s">
        <v>326</v>
      </c>
      <c r="BM168" s="43"/>
      <c r="BP168"/>
      <c r="DN168" s="4" t="s">
        <v>950</v>
      </c>
      <c r="DO168" s="4" t="s">
        <v>24</v>
      </c>
      <c r="DP168" s="4">
        <v>60</v>
      </c>
      <c r="DQ168" s="4">
        <v>120</v>
      </c>
      <c r="DR168" s="4">
        <v>12</v>
      </c>
      <c r="DS168" s="4">
        <v>4.75</v>
      </c>
      <c r="DT168" s="4" t="s">
        <v>847</v>
      </c>
    </row>
    <row r="169" spans="17:124" x14ac:dyDescent="0.25">
      <c r="Q169" s="5"/>
      <c r="R169" s="5"/>
      <c r="AP169" s="218" t="s">
        <v>1572</v>
      </c>
      <c r="AQ169" s="218" t="s">
        <v>328</v>
      </c>
      <c r="BM169" s="43"/>
      <c r="BP169"/>
      <c r="DN169" s="4" t="s">
        <v>951</v>
      </c>
      <c r="DO169" s="4" t="s">
        <v>24</v>
      </c>
      <c r="DP169" s="4">
        <v>76.2</v>
      </c>
      <c r="DQ169" s="4">
        <v>101.6</v>
      </c>
      <c r="DR169" s="4">
        <v>20</v>
      </c>
      <c r="DS169" s="4">
        <v>4.75</v>
      </c>
      <c r="DT169" s="4" t="s">
        <v>882</v>
      </c>
    </row>
    <row r="170" spans="17:124" x14ac:dyDescent="0.25">
      <c r="Q170" s="5"/>
      <c r="R170" s="5"/>
      <c r="AP170" s="218" t="s">
        <v>1573</v>
      </c>
      <c r="AQ170" s="218" t="s">
        <v>1574</v>
      </c>
      <c r="BM170" s="43"/>
      <c r="BP170"/>
      <c r="DN170" s="4" t="s">
        <v>951</v>
      </c>
      <c r="DO170" s="4" t="s">
        <v>24</v>
      </c>
      <c r="DP170" s="4">
        <v>76.2</v>
      </c>
      <c r="DQ170" s="4">
        <v>101.6</v>
      </c>
      <c r="DR170" s="4">
        <v>12</v>
      </c>
      <c r="DS170" s="4">
        <v>4.75</v>
      </c>
      <c r="DT170" s="4" t="s">
        <v>847</v>
      </c>
    </row>
    <row r="171" spans="17:124" x14ac:dyDescent="0.25">
      <c r="Q171" s="5"/>
      <c r="R171" s="5"/>
      <c r="AP171" s="218" t="s">
        <v>1575</v>
      </c>
      <c r="AQ171" s="218" t="s">
        <v>330</v>
      </c>
      <c r="BM171" s="43"/>
      <c r="BP171"/>
      <c r="DN171" s="4" t="s">
        <v>952</v>
      </c>
      <c r="DO171" s="4" t="s">
        <v>24</v>
      </c>
      <c r="DP171" s="4">
        <v>76.2</v>
      </c>
      <c r="DQ171" s="4">
        <v>127</v>
      </c>
      <c r="DR171" s="4">
        <v>15</v>
      </c>
      <c r="DS171" s="4">
        <v>4.75</v>
      </c>
      <c r="DT171" s="4" t="s">
        <v>882</v>
      </c>
    </row>
    <row r="172" spans="17:124" x14ac:dyDescent="0.25">
      <c r="Q172" s="5"/>
      <c r="R172" s="5"/>
      <c r="AP172" s="218" t="s">
        <v>1576</v>
      </c>
      <c r="AQ172" s="218" t="s">
        <v>332</v>
      </c>
      <c r="BM172" s="43"/>
      <c r="BP172"/>
      <c r="DN172" s="4" t="s">
        <v>952</v>
      </c>
      <c r="DO172" s="4" t="s">
        <v>24</v>
      </c>
      <c r="DP172" s="4">
        <v>76.2</v>
      </c>
      <c r="DQ172" s="4">
        <v>127</v>
      </c>
      <c r="DR172" s="4">
        <v>12</v>
      </c>
      <c r="DS172" s="4">
        <v>4.75</v>
      </c>
      <c r="DT172" s="4" t="s">
        <v>847</v>
      </c>
    </row>
    <row r="173" spans="17:124" x14ac:dyDescent="0.25">
      <c r="Q173" s="5"/>
      <c r="R173" s="5"/>
      <c r="AP173" s="218" t="s">
        <v>1577</v>
      </c>
      <c r="AQ173" s="218" t="s">
        <v>333</v>
      </c>
      <c r="BM173" s="43"/>
      <c r="BP173"/>
      <c r="DN173" s="4" t="s">
        <v>953</v>
      </c>
      <c r="DO173" s="4" t="s">
        <v>24</v>
      </c>
      <c r="DP173" s="4">
        <v>80</v>
      </c>
      <c r="DQ173" s="4">
        <v>100</v>
      </c>
      <c r="DR173" s="4">
        <v>20</v>
      </c>
      <c r="DS173" s="4">
        <v>4.75</v>
      </c>
      <c r="DT173" s="4" t="s">
        <v>882</v>
      </c>
    </row>
    <row r="174" spans="17:124" x14ac:dyDescent="0.25">
      <c r="Q174" s="5"/>
      <c r="R174" s="5"/>
      <c r="AP174" s="218" t="s">
        <v>1578</v>
      </c>
      <c r="AQ174" s="218" t="s">
        <v>334</v>
      </c>
      <c r="BM174" s="43"/>
      <c r="BP174"/>
      <c r="DN174" s="4" t="s">
        <v>953</v>
      </c>
      <c r="DO174" s="4" t="s">
        <v>24</v>
      </c>
      <c r="DP174" s="4">
        <v>80</v>
      </c>
      <c r="DQ174" s="4">
        <v>100</v>
      </c>
      <c r="DR174" s="4">
        <v>12</v>
      </c>
      <c r="DS174" s="4">
        <v>4.75</v>
      </c>
      <c r="DT174" s="4" t="s">
        <v>847</v>
      </c>
    </row>
    <row r="175" spans="17:124" x14ac:dyDescent="0.25">
      <c r="Q175" s="5"/>
      <c r="R175" s="5"/>
      <c r="AP175" s="218" t="s">
        <v>1579</v>
      </c>
      <c r="AQ175" s="218" t="s">
        <v>336</v>
      </c>
      <c r="BM175" s="43"/>
      <c r="BP175"/>
      <c r="DN175" s="4" t="s">
        <v>954</v>
      </c>
      <c r="DO175" s="4" t="s">
        <v>24</v>
      </c>
      <c r="DP175" s="4">
        <v>80</v>
      </c>
      <c r="DQ175" s="4">
        <v>120</v>
      </c>
      <c r="DR175" s="4">
        <v>15</v>
      </c>
      <c r="DS175" s="4">
        <v>4.75</v>
      </c>
      <c r="DT175" s="4" t="s">
        <v>882</v>
      </c>
    </row>
    <row r="176" spans="17:124" x14ac:dyDescent="0.25">
      <c r="Q176" s="5"/>
      <c r="R176" s="5"/>
      <c r="AP176" s="218" t="s">
        <v>1580</v>
      </c>
      <c r="AQ176" s="218" t="s">
        <v>337</v>
      </c>
      <c r="BM176" s="43"/>
      <c r="BP176"/>
      <c r="DN176" s="4" t="s">
        <v>954</v>
      </c>
      <c r="DO176" s="4" t="s">
        <v>24</v>
      </c>
      <c r="DP176" s="4">
        <v>80</v>
      </c>
      <c r="DQ176" s="4">
        <v>120</v>
      </c>
      <c r="DR176" s="4">
        <v>12</v>
      </c>
      <c r="DS176" s="4">
        <v>4.75</v>
      </c>
      <c r="DT176" s="4" t="s">
        <v>847</v>
      </c>
    </row>
    <row r="177" spans="17:124" x14ac:dyDescent="0.25">
      <c r="Q177" s="5"/>
      <c r="R177" s="5"/>
      <c r="AP177" s="218" t="s">
        <v>1581</v>
      </c>
      <c r="AQ177" s="218" t="s">
        <v>338</v>
      </c>
      <c r="BM177" s="43"/>
      <c r="BP177"/>
      <c r="DN177" s="4" t="s">
        <v>955</v>
      </c>
      <c r="DO177" s="4" t="s">
        <v>24</v>
      </c>
      <c r="DP177" s="4">
        <v>80</v>
      </c>
      <c r="DQ177" s="4">
        <v>140</v>
      </c>
      <c r="DR177" s="4">
        <v>15</v>
      </c>
      <c r="DS177" s="4">
        <v>4.75</v>
      </c>
      <c r="DT177" s="4" t="s">
        <v>882</v>
      </c>
    </row>
    <row r="178" spans="17:124" x14ac:dyDescent="0.25">
      <c r="Q178" s="5"/>
      <c r="R178" s="5"/>
      <c r="AP178" s="218" t="s">
        <v>1582</v>
      </c>
      <c r="AQ178" s="218" t="s">
        <v>339</v>
      </c>
      <c r="BM178" s="43"/>
      <c r="BP178"/>
      <c r="DN178" s="4" t="s">
        <v>955</v>
      </c>
      <c r="DO178" s="4" t="s">
        <v>24</v>
      </c>
      <c r="DP178" s="4">
        <v>80</v>
      </c>
      <c r="DQ178" s="4">
        <v>140</v>
      </c>
      <c r="DR178" s="4">
        <v>12</v>
      </c>
      <c r="DS178" s="4">
        <v>4.75</v>
      </c>
      <c r="DT178" s="4" t="s">
        <v>847</v>
      </c>
    </row>
    <row r="179" spans="17:124" x14ac:dyDescent="0.25">
      <c r="Q179" s="5"/>
      <c r="R179" s="5"/>
      <c r="AP179" s="218" t="s">
        <v>1583</v>
      </c>
      <c r="AQ179" s="218" t="s">
        <v>340</v>
      </c>
      <c r="BM179" s="43"/>
      <c r="BP179"/>
      <c r="DN179" s="4" t="s">
        <v>956</v>
      </c>
      <c r="DO179" s="4" t="s">
        <v>24</v>
      </c>
      <c r="DP179" s="4">
        <v>90</v>
      </c>
      <c r="DQ179" s="4">
        <v>110</v>
      </c>
      <c r="DR179" s="4">
        <v>16</v>
      </c>
      <c r="DS179" s="4">
        <v>4.75</v>
      </c>
      <c r="DT179" s="4" t="s">
        <v>882</v>
      </c>
    </row>
    <row r="180" spans="17:124" x14ac:dyDescent="0.25">
      <c r="Q180" s="5"/>
      <c r="R180" s="5"/>
      <c r="AP180" s="218" t="s">
        <v>1584</v>
      </c>
      <c r="AQ180" s="218" t="s">
        <v>341</v>
      </c>
      <c r="BM180" s="43"/>
      <c r="BP180"/>
      <c r="DN180" s="4" t="s">
        <v>956</v>
      </c>
      <c r="DO180" s="4" t="s">
        <v>24</v>
      </c>
      <c r="DP180" s="4">
        <v>90</v>
      </c>
      <c r="DQ180" s="4">
        <v>110</v>
      </c>
      <c r="DR180" s="4">
        <v>9</v>
      </c>
      <c r="DS180" s="4">
        <v>4.75</v>
      </c>
      <c r="DT180" s="4" t="s">
        <v>847</v>
      </c>
    </row>
    <row r="181" spans="17:124" x14ac:dyDescent="0.25">
      <c r="Q181" s="5"/>
      <c r="R181" s="5"/>
      <c r="AP181" s="218" t="s">
        <v>1585</v>
      </c>
      <c r="AQ181" s="218" t="s">
        <v>342</v>
      </c>
      <c r="BM181" s="43"/>
      <c r="BP181"/>
      <c r="DN181" s="4" t="s">
        <v>957</v>
      </c>
      <c r="DO181" s="4" t="s">
        <v>24</v>
      </c>
      <c r="DP181" s="4">
        <v>100</v>
      </c>
      <c r="DQ181" s="4">
        <v>120</v>
      </c>
      <c r="DR181" s="4">
        <v>16</v>
      </c>
      <c r="DS181" s="4">
        <v>4.75</v>
      </c>
      <c r="DT181" s="4" t="s">
        <v>882</v>
      </c>
    </row>
    <row r="182" spans="17:124" x14ac:dyDescent="0.25">
      <c r="Q182" s="5"/>
      <c r="R182" s="5"/>
      <c r="AP182" s="218" t="s">
        <v>1586</v>
      </c>
      <c r="AQ182" s="218" t="s">
        <v>343</v>
      </c>
      <c r="BM182" s="43"/>
      <c r="BP182"/>
      <c r="DN182" s="4" t="s">
        <v>957</v>
      </c>
      <c r="DO182" s="4" t="s">
        <v>24</v>
      </c>
      <c r="DP182" s="4">
        <v>100</v>
      </c>
      <c r="DQ182" s="4">
        <v>120</v>
      </c>
      <c r="DR182" s="4">
        <v>9</v>
      </c>
      <c r="DS182" s="4">
        <v>4.75</v>
      </c>
      <c r="DT182" s="4" t="s">
        <v>847</v>
      </c>
    </row>
    <row r="183" spans="17:124" x14ac:dyDescent="0.25">
      <c r="Q183" s="5"/>
      <c r="R183" s="5"/>
      <c r="AP183" s="218" t="s">
        <v>1587</v>
      </c>
      <c r="AQ183" s="218" t="s">
        <v>345</v>
      </c>
      <c r="BM183" s="43"/>
      <c r="BP183"/>
      <c r="DN183" s="4" t="s">
        <v>958</v>
      </c>
      <c r="DO183" s="4" t="s">
        <v>24</v>
      </c>
      <c r="DP183" s="4">
        <v>100</v>
      </c>
      <c r="DQ183" s="4">
        <v>150</v>
      </c>
      <c r="DR183" s="4">
        <v>12</v>
      </c>
      <c r="DS183" s="4">
        <v>4.75</v>
      </c>
      <c r="DT183" s="4" t="s">
        <v>882</v>
      </c>
    </row>
    <row r="184" spans="17:124" x14ac:dyDescent="0.25">
      <c r="Q184" s="5"/>
      <c r="R184" s="5"/>
      <c r="AP184" s="218" t="s">
        <v>1588</v>
      </c>
      <c r="AQ184" s="218" t="s">
        <v>346</v>
      </c>
      <c r="BM184" s="43"/>
      <c r="BP184"/>
      <c r="DN184" s="4" t="s">
        <v>958</v>
      </c>
      <c r="DO184" s="4" t="s">
        <v>24</v>
      </c>
      <c r="DP184" s="4">
        <v>100</v>
      </c>
      <c r="DQ184" s="4">
        <v>150</v>
      </c>
      <c r="DR184" s="4">
        <v>9</v>
      </c>
      <c r="DS184" s="4">
        <v>4.75</v>
      </c>
      <c r="DT184" s="4" t="s">
        <v>847</v>
      </c>
    </row>
    <row r="185" spans="17:124" x14ac:dyDescent="0.25">
      <c r="Q185" s="5"/>
      <c r="R185" s="5"/>
      <c r="AP185" s="218" t="s">
        <v>1589</v>
      </c>
      <c r="AQ185" s="218" t="s">
        <v>347</v>
      </c>
      <c r="BM185" s="43"/>
      <c r="BP185"/>
      <c r="DN185" s="4" t="s">
        <v>959</v>
      </c>
      <c r="DO185" s="4" t="s">
        <v>24</v>
      </c>
      <c r="DP185" s="4">
        <v>100</v>
      </c>
      <c r="DQ185" s="4">
        <v>200</v>
      </c>
      <c r="DR185" s="4">
        <v>8</v>
      </c>
      <c r="DS185" s="4">
        <v>4.75</v>
      </c>
      <c r="DT185" s="4" t="s">
        <v>882</v>
      </c>
    </row>
    <row r="186" spans="17:124" x14ac:dyDescent="0.25">
      <c r="Q186" s="5"/>
      <c r="R186" s="5"/>
      <c r="AP186" s="218" t="s">
        <v>1590</v>
      </c>
      <c r="AQ186" s="218" t="s">
        <v>348</v>
      </c>
      <c r="BM186" s="43"/>
      <c r="BP186"/>
      <c r="DN186" s="4" t="s">
        <v>959</v>
      </c>
      <c r="DO186" s="4" t="s">
        <v>24</v>
      </c>
      <c r="DP186" s="4">
        <v>100</v>
      </c>
      <c r="DQ186" s="4">
        <v>200</v>
      </c>
      <c r="DR186" s="4">
        <v>6</v>
      </c>
      <c r="DS186" s="4">
        <v>4.75</v>
      </c>
      <c r="DT186" s="4" t="s">
        <v>847</v>
      </c>
    </row>
    <row r="187" spans="17:124" x14ac:dyDescent="0.25">
      <c r="Q187" s="5"/>
      <c r="R187" s="5"/>
      <c r="AP187" s="218" t="s">
        <v>1591</v>
      </c>
      <c r="AQ187" s="218" t="s">
        <v>349</v>
      </c>
      <c r="BM187" s="43"/>
      <c r="BP187"/>
      <c r="DN187" s="4" t="s">
        <v>960</v>
      </c>
      <c r="DO187" s="4" t="s">
        <v>24</v>
      </c>
      <c r="DP187" s="4">
        <v>110</v>
      </c>
      <c r="DQ187" s="4">
        <v>150</v>
      </c>
      <c r="DR187" s="4">
        <v>12</v>
      </c>
      <c r="DS187" s="4">
        <v>4.75</v>
      </c>
      <c r="DT187" s="4" t="s">
        <v>882</v>
      </c>
    </row>
    <row r="188" spans="17:124" x14ac:dyDescent="0.25">
      <c r="Q188" s="5"/>
      <c r="R188" s="5"/>
      <c r="AP188" s="218" t="s">
        <v>1592</v>
      </c>
      <c r="AQ188" s="218" t="s">
        <v>1593</v>
      </c>
      <c r="BM188" s="43"/>
      <c r="BP188"/>
      <c r="DN188" s="4" t="s">
        <v>960</v>
      </c>
      <c r="DO188" s="4" t="s">
        <v>24</v>
      </c>
      <c r="DP188" s="4">
        <v>110</v>
      </c>
      <c r="DQ188" s="4">
        <v>150</v>
      </c>
      <c r="DR188" s="4">
        <v>9</v>
      </c>
      <c r="DS188" s="4">
        <v>4.75</v>
      </c>
      <c r="DT188" s="4" t="s">
        <v>847</v>
      </c>
    </row>
    <row r="189" spans="17:124" x14ac:dyDescent="0.25">
      <c r="Q189" s="5"/>
      <c r="R189" s="5"/>
      <c r="AP189" s="218" t="s">
        <v>1594</v>
      </c>
      <c r="AQ189" s="218" t="s">
        <v>1595</v>
      </c>
      <c r="BM189" s="43"/>
      <c r="BP189"/>
      <c r="DN189" s="4" t="s">
        <v>961</v>
      </c>
      <c r="DO189" s="4" t="s">
        <v>24</v>
      </c>
      <c r="DP189" s="4">
        <v>120</v>
      </c>
      <c r="DQ189" s="4">
        <v>140</v>
      </c>
      <c r="DR189" s="4">
        <v>12</v>
      </c>
      <c r="DS189" s="4">
        <v>4.75</v>
      </c>
      <c r="DT189" s="4" t="s">
        <v>882</v>
      </c>
    </row>
    <row r="190" spans="17:124" x14ac:dyDescent="0.25">
      <c r="Q190" s="5"/>
      <c r="R190" s="5"/>
      <c r="AP190" s="218" t="s">
        <v>1596</v>
      </c>
      <c r="AQ190" s="218" t="s">
        <v>1597</v>
      </c>
      <c r="BM190" s="43"/>
      <c r="BP190"/>
      <c r="DN190" s="4" t="s">
        <v>961</v>
      </c>
      <c r="DO190" s="4" t="s">
        <v>24</v>
      </c>
      <c r="DP190" s="4">
        <v>120</v>
      </c>
      <c r="DQ190" s="4">
        <v>140</v>
      </c>
      <c r="DR190" s="4">
        <v>9</v>
      </c>
      <c r="DS190" s="4">
        <v>4.75</v>
      </c>
      <c r="DT190" s="4" t="s">
        <v>847</v>
      </c>
    </row>
    <row r="191" spans="17:124" x14ac:dyDescent="0.25">
      <c r="Q191" s="5"/>
      <c r="R191" s="5"/>
      <c r="AP191" s="218" t="s">
        <v>1598</v>
      </c>
      <c r="AQ191" s="218" t="s">
        <v>1599</v>
      </c>
      <c r="BM191" s="43"/>
      <c r="BP191"/>
      <c r="DN191" s="4" t="s">
        <v>962</v>
      </c>
      <c r="DO191" s="4" t="s">
        <v>24</v>
      </c>
      <c r="DP191" s="4">
        <v>150</v>
      </c>
      <c r="DQ191" s="4">
        <v>200</v>
      </c>
      <c r="DR191" s="4">
        <v>6</v>
      </c>
      <c r="DS191" s="4">
        <v>0</v>
      </c>
      <c r="DT191" s="4" t="s">
        <v>847</v>
      </c>
    </row>
    <row r="192" spans="17:124" x14ac:dyDescent="0.25">
      <c r="Q192" s="5"/>
      <c r="R192" s="5"/>
      <c r="AP192" s="218" t="s">
        <v>1600</v>
      </c>
      <c r="AQ192" s="218" t="s">
        <v>1601</v>
      </c>
      <c r="BM192" s="43"/>
      <c r="BP192"/>
      <c r="DN192" s="4" t="s">
        <v>963</v>
      </c>
      <c r="DO192" s="4" t="s">
        <v>24</v>
      </c>
      <c r="DP192" s="4">
        <v>100</v>
      </c>
      <c r="DQ192" s="4">
        <v>40</v>
      </c>
      <c r="DR192" s="4">
        <v>36</v>
      </c>
      <c r="DS192" s="4">
        <v>0</v>
      </c>
      <c r="DT192" s="4" t="s">
        <v>847</v>
      </c>
    </row>
    <row r="193" spans="17:68" x14ac:dyDescent="0.25">
      <c r="Q193" s="5"/>
      <c r="R193" s="5"/>
      <c r="AP193" s="218" t="s">
        <v>1602</v>
      </c>
      <c r="AQ193" s="218" t="s">
        <v>1603</v>
      </c>
      <c r="BM193" s="43"/>
      <c r="BP193"/>
    </row>
    <row r="194" spans="17:68" x14ac:dyDescent="0.25">
      <c r="Q194" s="5"/>
      <c r="R194" s="5"/>
      <c r="AP194" s="218" t="s">
        <v>1604</v>
      </c>
      <c r="AQ194" s="218" t="s">
        <v>1605</v>
      </c>
      <c r="BM194" s="43"/>
      <c r="BP194"/>
    </row>
    <row r="195" spans="17:68" x14ac:dyDescent="0.25">
      <c r="Q195" s="5"/>
      <c r="R195" s="5"/>
      <c r="AP195" s="218" t="s">
        <v>1606</v>
      </c>
      <c r="AQ195" s="218" t="s">
        <v>1607</v>
      </c>
      <c r="BM195" s="43"/>
      <c r="BP195"/>
    </row>
    <row r="196" spans="17:68" x14ac:dyDescent="0.25">
      <c r="Q196" s="5"/>
      <c r="R196" s="5"/>
      <c r="AP196" s="218" t="s">
        <v>1608</v>
      </c>
      <c r="AQ196" s="218" t="s">
        <v>1609</v>
      </c>
      <c r="BM196" s="43"/>
      <c r="BP196"/>
    </row>
    <row r="197" spans="17:68" x14ac:dyDescent="0.25">
      <c r="Q197" s="5"/>
      <c r="R197" s="5"/>
      <c r="AP197" s="218" t="s">
        <v>1610</v>
      </c>
      <c r="AQ197" s="218" t="s">
        <v>1611</v>
      </c>
      <c r="BM197" s="43"/>
      <c r="BP197"/>
    </row>
    <row r="198" spans="17:68" x14ac:dyDescent="0.25">
      <c r="Q198" s="5"/>
      <c r="R198" s="5"/>
      <c r="AP198" s="218" t="s">
        <v>1612</v>
      </c>
      <c r="AQ198" s="218" t="s">
        <v>1613</v>
      </c>
      <c r="BM198" s="43"/>
      <c r="BP198"/>
    </row>
    <row r="199" spans="17:68" x14ac:dyDescent="0.25">
      <c r="Q199" s="5"/>
      <c r="R199" s="5"/>
      <c r="AP199" s="218" t="s">
        <v>1614</v>
      </c>
      <c r="AQ199" s="218" t="s">
        <v>1615</v>
      </c>
      <c r="BM199" s="43"/>
      <c r="BP199"/>
    </row>
    <row r="200" spans="17:68" x14ac:dyDescent="0.25">
      <c r="Q200" s="5"/>
      <c r="R200" s="5"/>
      <c r="AP200" s="218" t="s">
        <v>1616</v>
      </c>
      <c r="AQ200" s="218" t="s">
        <v>1617</v>
      </c>
      <c r="BM200" s="43"/>
      <c r="BP200"/>
    </row>
    <row r="201" spans="17:68" x14ac:dyDescent="0.25">
      <c r="Q201" s="5"/>
      <c r="R201" s="5"/>
      <c r="AP201" s="218" t="s">
        <v>1618</v>
      </c>
      <c r="AQ201" s="218" t="s">
        <v>1619</v>
      </c>
      <c r="BM201" s="43"/>
      <c r="BP201"/>
    </row>
    <row r="202" spans="17:68" x14ac:dyDescent="0.25">
      <c r="Q202" s="5"/>
      <c r="R202" s="5"/>
      <c r="AP202" s="218" t="s">
        <v>1620</v>
      </c>
      <c r="AQ202" s="218" t="s">
        <v>1621</v>
      </c>
      <c r="BM202" s="43"/>
      <c r="BP202"/>
    </row>
    <row r="203" spans="17:68" x14ac:dyDescent="0.25">
      <c r="Q203" s="5"/>
      <c r="R203" s="5"/>
      <c r="AP203" s="218" t="s">
        <v>1622</v>
      </c>
      <c r="AQ203" s="218" t="s">
        <v>1623</v>
      </c>
      <c r="BM203" s="43"/>
      <c r="BP203"/>
    </row>
    <row r="204" spans="17:68" x14ac:dyDescent="0.25">
      <c r="Q204" s="5"/>
      <c r="R204" s="5"/>
      <c r="AP204" s="218" t="s">
        <v>1624</v>
      </c>
      <c r="AQ204" s="218" t="s">
        <v>350</v>
      </c>
      <c r="BM204" s="43"/>
      <c r="BP204"/>
    </row>
    <row r="205" spans="17:68" x14ac:dyDescent="0.25">
      <c r="Q205" s="5"/>
      <c r="R205" s="5"/>
      <c r="AP205" s="218" t="s">
        <v>1625</v>
      </c>
      <c r="AQ205" s="218" t="s">
        <v>351</v>
      </c>
      <c r="BM205" s="43"/>
      <c r="BP205"/>
    </row>
    <row r="206" spans="17:68" x14ac:dyDescent="0.25">
      <c r="Q206" s="5"/>
      <c r="R206" s="5"/>
      <c r="AP206" s="218" t="s">
        <v>1626</v>
      </c>
      <c r="AQ206" s="218" t="s">
        <v>352</v>
      </c>
      <c r="BM206" s="43"/>
      <c r="BP206"/>
    </row>
    <row r="207" spans="17:68" x14ac:dyDescent="0.25">
      <c r="Q207" s="5"/>
      <c r="R207" s="5"/>
      <c r="AP207" s="218" t="s">
        <v>1627</v>
      </c>
      <c r="AQ207" s="218" t="s">
        <v>353</v>
      </c>
      <c r="BM207" s="43"/>
      <c r="BP207"/>
    </row>
    <row r="208" spans="17:68" x14ac:dyDescent="0.25">
      <c r="Q208" s="5"/>
      <c r="R208" s="5"/>
      <c r="AP208" s="218" t="s">
        <v>1628</v>
      </c>
      <c r="AQ208" s="218" t="s">
        <v>354</v>
      </c>
      <c r="BM208" s="43"/>
      <c r="BP208"/>
    </row>
    <row r="209" spans="17:68" x14ac:dyDescent="0.25">
      <c r="Q209" s="5"/>
      <c r="R209" s="5"/>
      <c r="AP209" s="218" t="s">
        <v>1629</v>
      </c>
      <c r="AQ209" s="218" t="s">
        <v>1630</v>
      </c>
      <c r="BM209" s="43"/>
      <c r="BP209"/>
    </row>
    <row r="210" spans="17:68" x14ac:dyDescent="0.25">
      <c r="Q210" s="5"/>
      <c r="R210" s="5"/>
      <c r="AP210" s="218" t="s">
        <v>1631</v>
      </c>
      <c r="AQ210" s="218" t="s">
        <v>1632</v>
      </c>
      <c r="BM210" s="43"/>
      <c r="BP210"/>
    </row>
    <row r="211" spans="17:68" x14ac:dyDescent="0.25">
      <c r="Q211" s="5"/>
      <c r="R211" s="5"/>
      <c r="AP211" s="218" t="s">
        <v>1633</v>
      </c>
      <c r="AQ211" s="218" t="s">
        <v>1634</v>
      </c>
      <c r="BM211" s="43"/>
      <c r="BP211"/>
    </row>
    <row r="212" spans="17:68" x14ac:dyDescent="0.25">
      <c r="Q212" s="5"/>
      <c r="R212" s="5"/>
      <c r="AP212" s="218" t="s">
        <v>1635</v>
      </c>
      <c r="AQ212" s="218" t="s">
        <v>1636</v>
      </c>
      <c r="BM212" s="43"/>
      <c r="BP212"/>
    </row>
    <row r="213" spans="17:68" x14ac:dyDescent="0.25">
      <c r="Q213" s="5"/>
      <c r="R213" s="5"/>
      <c r="AP213" s="218" t="s">
        <v>1637</v>
      </c>
      <c r="AQ213" s="218" t="s">
        <v>1638</v>
      </c>
      <c r="BM213" s="43"/>
      <c r="BP213"/>
    </row>
    <row r="214" spans="17:68" x14ac:dyDescent="0.25">
      <c r="Q214" s="5"/>
      <c r="R214" s="5"/>
      <c r="AP214" s="218" t="s">
        <v>1639</v>
      </c>
      <c r="AQ214" s="218" t="s">
        <v>1640</v>
      </c>
      <c r="BM214" s="43"/>
      <c r="BP214"/>
    </row>
    <row r="215" spans="17:68" x14ac:dyDescent="0.25">
      <c r="Q215" s="5"/>
      <c r="R215" s="5"/>
      <c r="AP215" s="218" t="s">
        <v>1641</v>
      </c>
      <c r="AQ215" s="218" t="s">
        <v>1642</v>
      </c>
      <c r="BM215" s="43"/>
      <c r="BP215"/>
    </row>
    <row r="216" spans="17:68" x14ac:dyDescent="0.25">
      <c r="Q216" s="5"/>
      <c r="R216" s="5"/>
      <c r="AP216" s="218" t="s">
        <v>1643</v>
      </c>
      <c r="AQ216" s="218" t="s">
        <v>1644</v>
      </c>
      <c r="BM216" s="43"/>
      <c r="BP216"/>
    </row>
    <row r="217" spans="17:68" x14ac:dyDescent="0.25">
      <c r="Q217" s="5"/>
      <c r="R217" s="5"/>
      <c r="AP217" s="218" t="s">
        <v>1645</v>
      </c>
      <c r="AQ217" s="218" t="s">
        <v>355</v>
      </c>
      <c r="BM217" s="43"/>
      <c r="BP217"/>
    </row>
    <row r="218" spans="17:68" x14ac:dyDescent="0.25">
      <c r="Q218" s="5"/>
      <c r="R218" s="5"/>
      <c r="AP218" s="218" t="s">
        <v>1646</v>
      </c>
      <c r="AQ218" s="218" t="s">
        <v>356</v>
      </c>
      <c r="BM218" s="43"/>
      <c r="BP218"/>
    </row>
    <row r="219" spans="17:68" x14ac:dyDescent="0.25">
      <c r="Q219" s="5"/>
      <c r="R219" s="5"/>
      <c r="AP219" s="218" t="s">
        <v>1647</v>
      </c>
      <c r="AQ219" s="218" t="s">
        <v>357</v>
      </c>
      <c r="BM219" s="43"/>
      <c r="BP219"/>
    </row>
    <row r="220" spans="17:68" x14ac:dyDescent="0.25">
      <c r="Q220" s="5"/>
      <c r="R220" s="5"/>
      <c r="AP220" s="218" t="s">
        <v>1648</v>
      </c>
      <c r="AQ220" s="218" t="s">
        <v>358</v>
      </c>
      <c r="BM220" s="43"/>
      <c r="BP220"/>
    </row>
    <row r="221" spans="17:68" x14ac:dyDescent="0.25">
      <c r="Q221" s="5"/>
      <c r="R221" s="5"/>
      <c r="AP221" s="218" t="s">
        <v>1649</v>
      </c>
      <c r="AQ221" s="218" t="s">
        <v>359</v>
      </c>
      <c r="BM221" s="43"/>
      <c r="BP221"/>
    </row>
    <row r="222" spans="17:68" x14ac:dyDescent="0.25">
      <c r="Q222" s="5"/>
      <c r="R222" s="5"/>
      <c r="AP222" s="218" t="s">
        <v>1650</v>
      </c>
      <c r="AQ222" s="218" t="s">
        <v>1651</v>
      </c>
      <c r="BM222" s="43"/>
      <c r="BP222"/>
    </row>
    <row r="223" spans="17:68" x14ac:dyDescent="0.25">
      <c r="Q223" s="5"/>
      <c r="R223" s="5"/>
      <c r="AP223" s="218" t="s">
        <v>1652</v>
      </c>
      <c r="AQ223" s="218" t="s">
        <v>1653</v>
      </c>
      <c r="BM223" s="43"/>
      <c r="BP223"/>
    </row>
    <row r="224" spans="17:68" x14ac:dyDescent="0.25">
      <c r="Q224" s="5"/>
      <c r="R224" s="5"/>
      <c r="AP224" s="218" t="s">
        <v>1654</v>
      </c>
      <c r="AQ224" s="218" t="s">
        <v>1655</v>
      </c>
      <c r="BM224" s="43"/>
      <c r="BP224"/>
    </row>
    <row r="225" spans="17:68" x14ac:dyDescent="0.25">
      <c r="Q225" s="5"/>
      <c r="R225" s="5"/>
      <c r="AP225" s="218" t="s">
        <v>1656</v>
      </c>
      <c r="AQ225" s="218" t="s">
        <v>1657</v>
      </c>
      <c r="BM225" s="43"/>
      <c r="BP225"/>
    </row>
    <row r="226" spans="17:68" x14ac:dyDescent="0.25">
      <c r="Q226" s="5"/>
      <c r="R226" s="5"/>
      <c r="AP226" s="218" t="s">
        <v>1658</v>
      </c>
      <c r="AQ226" s="218" t="s">
        <v>1659</v>
      </c>
      <c r="BM226" s="43"/>
      <c r="BP226"/>
    </row>
    <row r="227" spans="17:68" x14ac:dyDescent="0.25">
      <c r="Q227" s="5"/>
      <c r="R227" s="5"/>
      <c r="AP227" s="218" t="s">
        <v>1660</v>
      </c>
      <c r="AQ227" s="218" t="s">
        <v>1661</v>
      </c>
      <c r="BM227" s="43"/>
      <c r="BP227"/>
    </row>
    <row r="228" spans="17:68" x14ac:dyDescent="0.25">
      <c r="Q228" s="5"/>
      <c r="R228" s="5"/>
      <c r="AP228" s="218" t="s">
        <v>1662</v>
      </c>
      <c r="AQ228" s="218" t="s">
        <v>1663</v>
      </c>
      <c r="BM228" s="43"/>
      <c r="BP228"/>
    </row>
    <row r="229" spans="17:68" x14ac:dyDescent="0.25">
      <c r="Q229" s="5"/>
      <c r="R229" s="5"/>
      <c r="AP229" s="218" t="s">
        <v>1664</v>
      </c>
      <c r="AQ229" s="218" t="s">
        <v>1665</v>
      </c>
      <c r="BM229" s="43"/>
      <c r="BP229"/>
    </row>
    <row r="230" spans="17:68" x14ac:dyDescent="0.25">
      <c r="Q230" s="5"/>
      <c r="R230" s="5"/>
      <c r="AP230" s="218" t="s">
        <v>1666</v>
      </c>
      <c r="AQ230" s="218" t="s">
        <v>1667</v>
      </c>
      <c r="BM230" s="43"/>
      <c r="BP230"/>
    </row>
    <row r="231" spans="17:68" x14ac:dyDescent="0.25">
      <c r="Q231" s="5"/>
      <c r="R231" s="5"/>
      <c r="AP231" s="218" t="s">
        <v>1668</v>
      </c>
      <c r="AQ231" s="218" t="s">
        <v>1669</v>
      </c>
      <c r="BM231" s="43"/>
      <c r="BP231"/>
    </row>
    <row r="232" spans="17:68" x14ac:dyDescent="0.25">
      <c r="Q232" s="5"/>
      <c r="R232" s="5"/>
      <c r="AP232" s="218" t="s">
        <v>1670</v>
      </c>
      <c r="AQ232" s="218" t="s">
        <v>1671</v>
      </c>
      <c r="BM232" s="43"/>
      <c r="BP232"/>
    </row>
    <row r="233" spans="17:68" x14ac:dyDescent="0.25">
      <c r="Q233" s="5"/>
      <c r="R233" s="5"/>
      <c r="AP233" s="218" t="s">
        <v>1672</v>
      </c>
      <c r="AQ233" s="218" t="s">
        <v>1673</v>
      </c>
      <c r="BM233" s="43"/>
      <c r="BP233"/>
    </row>
    <row r="234" spans="17:68" x14ac:dyDescent="0.25">
      <c r="Q234" s="5"/>
      <c r="R234" s="5"/>
      <c r="AP234" s="218" t="s">
        <v>1674</v>
      </c>
      <c r="AQ234" s="218" t="s">
        <v>360</v>
      </c>
      <c r="BM234" s="43"/>
      <c r="BP234"/>
    </row>
    <row r="235" spans="17:68" x14ac:dyDescent="0.25">
      <c r="Q235" s="5"/>
      <c r="R235" s="5"/>
      <c r="AP235" s="218" t="s">
        <v>1675</v>
      </c>
      <c r="AQ235" s="218" t="s">
        <v>1676</v>
      </c>
      <c r="BM235" s="43"/>
      <c r="BP235"/>
    </row>
    <row r="236" spans="17:68" x14ac:dyDescent="0.25">
      <c r="Q236" s="5"/>
      <c r="R236" s="5"/>
      <c r="AP236" s="218" t="s">
        <v>1677</v>
      </c>
      <c r="AQ236" s="218" t="s">
        <v>1367</v>
      </c>
      <c r="BM236" s="43"/>
      <c r="BP236"/>
    </row>
    <row r="237" spans="17:68" x14ac:dyDescent="0.25">
      <c r="Q237" s="5"/>
      <c r="R237" s="5"/>
      <c r="AP237" s="218" t="s">
        <v>1678</v>
      </c>
      <c r="AQ237" s="218" t="s">
        <v>1679</v>
      </c>
      <c r="BM237" s="43"/>
      <c r="BP237"/>
    </row>
    <row r="238" spans="17:68" x14ac:dyDescent="0.25">
      <c r="Q238" s="5"/>
      <c r="R238" s="5"/>
      <c r="AP238" s="218" t="s">
        <v>1680</v>
      </c>
      <c r="AQ238" s="218" t="s">
        <v>1681</v>
      </c>
      <c r="BM238" s="43"/>
      <c r="BP238"/>
    </row>
    <row r="239" spans="17:68" x14ac:dyDescent="0.25">
      <c r="Q239" s="5"/>
      <c r="R239" s="5"/>
      <c r="AP239" s="218" t="s">
        <v>1682</v>
      </c>
      <c r="AQ239" s="218" t="s">
        <v>1683</v>
      </c>
      <c r="BM239" s="43"/>
      <c r="BP239"/>
    </row>
    <row r="240" spans="17:68" x14ac:dyDescent="0.25">
      <c r="Q240" s="5"/>
      <c r="R240" s="5"/>
      <c r="AP240" s="218" t="s">
        <v>1684</v>
      </c>
      <c r="AQ240" s="218" t="s">
        <v>650</v>
      </c>
      <c r="BM240" s="43"/>
      <c r="BP240"/>
    </row>
    <row r="241" spans="17:68" x14ac:dyDescent="0.25">
      <c r="Q241" s="5"/>
      <c r="R241" s="5"/>
      <c r="AP241" s="218" t="s">
        <v>1685</v>
      </c>
      <c r="AQ241" s="218" t="s">
        <v>1686</v>
      </c>
      <c r="BM241" s="43"/>
      <c r="BP241"/>
    </row>
    <row r="242" spans="17:68" x14ac:dyDescent="0.25">
      <c r="Q242" s="5"/>
      <c r="R242" s="5"/>
      <c r="AP242" s="218" t="s">
        <v>1687</v>
      </c>
      <c r="AQ242" s="218" t="s">
        <v>1688</v>
      </c>
      <c r="BM242" s="43"/>
      <c r="BP242"/>
    </row>
    <row r="243" spans="17:68" x14ac:dyDescent="0.25">
      <c r="Q243" s="5"/>
      <c r="R243" s="5"/>
      <c r="AP243" s="218" t="s">
        <v>1689</v>
      </c>
      <c r="AQ243" s="218" t="s">
        <v>1690</v>
      </c>
      <c r="BM243" s="43"/>
      <c r="BP243"/>
    </row>
    <row r="244" spans="17:68" x14ac:dyDescent="0.25">
      <c r="Q244" s="5"/>
      <c r="R244" s="5"/>
      <c r="AP244" s="218" t="s">
        <v>1691</v>
      </c>
      <c r="AQ244" s="218" t="s">
        <v>1692</v>
      </c>
      <c r="BM244" s="43"/>
      <c r="BP244"/>
    </row>
    <row r="245" spans="17:68" x14ac:dyDescent="0.25">
      <c r="Q245" s="5"/>
      <c r="R245" s="5"/>
      <c r="AP245" s="218" t="s">
        <v>1693</v>
      </c>
      <c r="AQ245" s="218" t="s">
        <v>1694</v>
      </c>
      <c r="BM245" s="43"/>
      <c r="BP245"/>
    </row>
    <row r="246" spans="17:68" x14ac:dyDescent="0.25">
      <c r="Q246" s="5"/>
      <c r="R246" s="5"/>
      <c r="BM246" s="43"/>
      <c r="BP246"/>
    </row>
    <row r="247" spans="17:68" x14ac:dyDescent="0.25">
      <c r="Q247" s="5"/>
      <c r="R247" s="5"/>
      <c r="BM247" s="43"/>
      <c r="BP247"/>
    </row>
    <row r="248" spans="17:68" x14ac:dyDescent="0.25">
      <c r="Q248" s="5"/>
      <c r="R248" s="5"/>
      <c r="BM248" s="43"/>
      <c r="BP248"/>
    </row>
    <row r="249" spans="17:68" x14ac:dyDescent="0.25">
      <c r="Q249" s="5"/>
      <c r="R249" s="5"/>
      <c r="BM249" s="43"/>
      <c r="BP249"/>
    </row>
    <row r="250" spans="17:68" x14ac:dyDescent="0.25">
      <c r="Q250" s="5"/>
      <c r="R250" s="5"/>
      <c r="BM250" s="43"/>
      <c r="BP250"/>
    </row>
    <row r="251" spans="17:68" x14ac:dyDescent="0.25">
      <c r="Q251" s="5"/>
      <c r="R251" s="5"/>
      <c r="BM251" s="43"/>
      <c r="BP251"/>
    </row>
    <row r="252" spans="17:68" x14ac:dyDescent="0.25">
      <c r="Q252" s="5"/>
      <c r="R252" s="5"/>
      <c r="BM252" s="43"/>
      <c r="BP252"/>
    </row>
    <row r="253" spans="17:68" x14ac:dyDescent="0.25">
      <c r="Q253" s="5"/>
      <c r="R253" s="5"/>
      <c r="BM253" s="43"/>
      <c r="BP253"/>
    </row>
    <row r="254" spans="17:68" x14ac:dyDescent="0.25">
      <c r="Q254" s="5"/>
      <c r="R254" s="5"/>
      <c r="BM254" s="43"/>
      <c r="BP254"/>
    </row>
    <row r="255" spans="17:68" x14ac:dyDescent="0.25">
      <c r="Q255" s="5"/>
      <c r="R255" s="5"/>
      <c r="BM255" s="43"/>
      <c r="BP255"/>
    </row>
    <row r="256" spans="17:68" x14ac:dyDescent="0.25">
      <c r="Q256" s="5"/>
      <c r="R256" s="5"/>
      <c r="BM256" s="43"/>
      <c r="BP256"/>
    </row>
    <row r="257" spans="17:68" x14ac:dyDescent="0.25">
      <c r="Q257" s="5"/>
      <c r="R257" s="5"/>
      <c r="BM257" s="43"/>
      <c r="BP257" s="5"/>
    </row>
    <row r="258" spans="17:68" x14ac:dyDescent="0.25">
      <c r="Q258" s="5"/>
      <c r="R258" s="5"/>
      <c r="BM258" s="43"/>
      <c r="BP258" s="5"/>
    </row>
    <row r="259" spans="17:68" x14ac:dyDescent="0.25">
      <c r="Q259" s="5"/>
      <c r="R259" s="5"/>
      <c r="BM259" s="43"/>
      <c r="BP259" s="5"/>
    </row>
    <row r="260" spans="17:68" x14ac:dyDescent="0.25">
      <c r="Q260" s="5"/>
      <c r="R260" s="5"/>
      <c r="BM260" s="43"/>
      <c r="BP260" s="5"/>
    </row>
    <row r="261" spans="17:68" x14ac:dyDescent="0.25">
      <c r="Q261" s="5"/>
      <c r="R261" s="5"/>
      <c r="BM261" s="43"/>
      <c r="BP261" s="5"/>
    </row>
    <row r="262" spans="17:68" x14ac:dyDescent="0.25">
      <c r="Q262" s="5"/>
      <c r="R262" s="5"/>
      <c r="BM262" s="43"/>
      <c r="BP262" s="5"/>
    </row>
    <row r="263" spans="17:68" x14ac:dyDescent="0.25">
      <c r="Q263" s="5"/>
      <c r="R263" s="5"/>
      <c r="BM263" s="43"/>
      <c r="BP263" s="5"/>
    </row>
    <row r="264" spans="17:68" x14ac:dyDescent="0.25">
      <c r="Q264" s="5"/>
      <c r="R264" s="5"/>
      <c r="BM264" s="43"/>
      <c r="BP264" s="5"/>
    </row>
    <row r="265" spans="17:68" x14ac:dyDescent="0.25">
      <c r="Q265" s="5"/>
      <c r="R265" s="5"/>
      <c r="BM265" s="43"/>
      <c r="BP265" s="5"/>
    </row>
    <row r="266" spans="17:68" x14ac:dyDescent="0.25">
      <c r="Q266" s="5"/>
      <c r="R266" s="5"/>
      <c r="BM266" s="43"/>
      <c r="BP266" s="5"/>
    </row>
    <row r="267" spans="17:68" x14ac:dyDescent="0.25">
      <c r="Q267" s="5"/>
      <c r="R267" s="5"/>
      <c r="BM267" s="43"/>
      <c r="BP267" s="5"/>
    </row>
    <row r="268" spans="17:68" x14ac:dyDescent="0.25">
      <c r="Q268" s="5"/>
      <c r="R268" s="5"/>
      <c r="BM268" s="43"/>
      <c r="BP268" s="5"/>
    </row>
    <row r="269" spans="17:68" x14ac:dyDescent="0.25">
      <c r="Q269" s="5"/>
      <c r="R269" s="5"/>
      <c r="BP269" s="5"/>
    </row>
    <row r="270" spans="17:68" x14ac:dyDescent="0.25">
      <c r="Q270" s="5"/>
      <c r="R270" s="5"/>
      <c r="BP270" s="5"/>
    </row>
    <row r="271" spans="17:68" x14ac:dyDescent="0.25">
      <c r="Q271" s="5"/>
      <c r="R271" s="5"/>
      <c r="BP271" s="5"/>
    </row>
    <row r="272" spans="17:68" x14ac:dyDescent="0.25">
      <c r="Q272" s="5"/>
      <c r="R272" s="5"/>
      <c r="BP272" s="5"/>
    </row>
    <row r="273" spans="17:68" x14ac:dyDescent="0.25">
      <c r="Q273" s="5"/>
      <c r="R273" s="5"/>
      <c r="BP273" s="5"/>
    </row>
    <row r="274" spans="17:68" x14ac:dyDescent="0.25">
      <c r="BP274" s="5"/>
    </row>
    <row r="275" spans="17:68" x14ac:dyDescent="0.25">
      <c r="BP275" s="5"/>
    </row>
    <row r="276" spans="17:68" x14ac:dyDescent="0.25">
      <c r="BP276" s="5"/>
    </row>
    <row r="277" spans="17:68" x14ac:dyDescent="0.25">
      <c r="BP277" s="5"/>
    </row>
    <row r="278" spans="17:68" x14ac:dyDescent="0.25">
      <c r="BP278" s="5"/>
    </row>
    <row r="279" spans="17:68" x14ac:dyDescent="0.25">
      <c r="BP279" s="5"/>
    </row>
    <row r="280" spans="17:68" x14ac:dyDescent="0.25">
      <c r="BP280" s="5"/>
    </row>
    <row r="281" spans="17:68" x14ac:dyDescent="0.25">
      <c r="BP281" s="5"/>
    </row>
    <row r="282" spans="17:68" x14ac:dyDescent="0.25">
      <c r="BP282" s="5"/>
    </row>
    <row r="283" spans="17:68" x14ac:dyDescent="0.25">
      <c r="BP283" s="5"/>
    </row>
    <row r="284" spans="17:68" x14ac:dyDescent="0.25">
      <c r="BP284" s="5"/>
    </row>
    <row r="285" spans="17:68" x14ac:dyDescent="0.25">
      <c r="BP285" s="5"/>
    </row>
    <row r="286" spans="17:68" x14ac:dyDescent="0.25">
      <c r="BP286" s="5"/>
    </row>
    <row r="287" spans="17:68" x14ac:dyDescent="0.25">
      <c r="BP287" s="5"/>
    </row>
    <row r="288" spans="17:68" x14ac:dyDescent="0.25">
      <c r="BP288" s="5"/>
    </row>
    <row r="289" spans="68:68" x14ac:dyDescent="0.25">
      <c r="BP289" s="5"/>
    </row>
  </sheetData>
  <sortState ref="Q4:R33">
    <sortCondition descending="1" ref="R4:R33"/>
  </sortState>
  <mergeCells count="39">
    <mergeCell ref="EM1:EO1"/>
    <mergeCell ref="EA1:EI1"/>
    <mergeCell ref="AF1:AG1"/>
    <mergeCell ref="CX1:CY1"/>
    <mergeCell ref="CQ1:CS2"/>
    <mergeCell ref="CU1:CV1"/>
    <mergeCell ref="CM1:CO2"/>
    <mergeCell ref="CJ1:CK1"/>
    <mergeCell ref="AV1:AW1"/>
    <mergeCell ref="AY1:AZ1"/>
    <mergeCell ref="BB1:BC1"/>
    <mergeCell ref="AS1:AT1"/>
    <mergeCell ref="BO1:BP1"/>
    <mergeCell ref="BK2:BL2"/>
    <mergeCell ref="AJ1:AL1"/>
    <mergeCell ref="AP1:AQ1"/>
    <mergeCell ref="AN1:AO1"/>
    <mergeCell ref="B1:O1"/>
    <mergeCell ref="B2:C2"/>
    <mergeCell ref="E2:F2"/>
    <mergeCell ref="H2:I2"/>
    <mergeCell ref="K2:L2"/>
    <mergeCell ref="N2:O2"/>
    <mergeCell ref="AJ19:AL20"/>
    <mergeCell ref="AD1:AE1"/>
    <mergeCell ref="Q1:R1"/>
    <mergeCell ref="DV1:DY1"/>
    <mergeCell ref="T1:U1"/>
    <mergeCell ref="V1:W1"/>
    <mergeCell ref="X1:Y1"/>
    <mergeCell ref="DN1:DT1"/>
    <mergeCell ref="DB1:DL2"/>
    <mergeCell ref="CD1:CE1"/>
    <mergeCell ref="CG1:CH1"/>
    <mergeCell ref="BE1:BM1"/>
    <mergeCell ref="BI2:BJ2"/>
    <mergeCell ref="BZ1:CB1"/>
    <mergeCell ref="BR1:BS1"/>
    <mergeCell ref="BU1:BX1"/>
  </mergeCells>
  <conditionalFormatting sqref="B3:B10 EM3:EN14 BP3:BP154 AJ3:AK10 AK12 AJ15:AK18">
    <cfRule type="containsErrors" dxfId="123" priority="292">
      <formula>ISERROR(B3)</formula>
    </cfRule>
  </conditionalFormatting>
  <conditionalFormatting sqref="B3:B10 EM3:EN14 BP3:BP154 AJ3:AK10 AK12 AJ15:AK18">
    <cfRule type="cellIs" dxfId="122" priority="291" operator="equal">
      <formula>0</formula>
    </cfRule>
  </conditionalFormatting>
  <conditionalFormatting sqref="C3:C10">
    <cfRule type="containsErrors" dxfId="121" priority="290">
      <formula>ISERROR(C3)</formula>
    </cfRule>
  </conditionalFormatting>
  <conditionalFormatting sqref="C3:C10">
    <cfRule type="cellIs" dxfId="120" priority="289" operator="equal">
      <formula>0</formula>
    </cfRule>
  </conditionalFormatting>
  <conditionalFormatting sqref="BB2">
    <cfRule type="containsErrors" dxfId="119" priority="195">
      <formula>ISERROR(BB2)</formula>
    </cfRule>
  </conditionalFormatting>
  <conditionalFormatting sqref="BB2">
    <cfRule type="cellIs" dxfId="118" priority="194" operator="equal">
      <formula>0</formula>
    </cfRule>
  </conditionalFormatting>
  <conditionalFormatting sqref="BB2">
    <cfRule type="containsErrors" dxfId="117" priority="193">
      <formula>ISERROR(BB2)</formula>
    </cfRule>
  </conditionalFormatting>
  <conditionalFormatting sqref="BB2">
    <cfRule type="cellIs" dxfId="116" priority="192" operator="equal">
      <formula>0</formula>
    </cfRule>
  </conditionalFormatting>
  <conditionalFormatting sqref="BC2">
    <cfRule type="cellIs" dxfId="115" priority="190" operator="equal">
      <formula>0</formula>
    </cfRule>
  </conditionalFormatting>
  <conditionalFormatting sqref="BC2">
    <cfRule type="containsErrors" dxfId="114" priority="191">
      <formula>ISERROR(BC2)</formula>
    </cfRule>
  </conditionalFormatting>
  <conditionalFormatting sqref="BC2">
    <cfRule type="containsErrors" dxfId="113" priority="189">
      <formula>ISERROR(BC2)</formula>
    </cfRule>
  </conditionalFormatting>
  <conditionalFormatting sqref="BC2">
    <cfRule type="cellIs" dxfId="112" priority="188" operator="equal">
      <formula>0</formula>
    </cfRule>
  </conditionalFormatting>
  <conditionalFormatting sqref="Q2">
    <cfRule type="cellIs" dxfId="111" priority="180" operator="equal">
      <formula>0</formula>
    </cfRule>
  </conditionalFormatting>
  <conditionalFormatting sqref="Q2">
    <cfRule type="containsErrors" dxfId="110" priority="181">
      <formula>ISERROR(Q2)</formula>
    </cfRule>
  </conditionalFormatting>
  <conditionalFormatting sqref="Q2">
    <cfRule type="containsErrors" dxfId="109" priority="179">
      <formula>ISERROR(Q2)</formula>
    </cfRule>
  </conditionalFormatting>
  <conditionalFormatting sqref="Q2">
    <cfRule type="cellIs" dxfId="108" priority="178" operator="equal">
      <formula>0</formula>
    </cfRule>
  </conditionalFormatting>
  <conditionalFormatting sqref="R2">
    <cfRule type="cellIs" dxfId="107" priority="176" operator="equal">
      <formula>0</formula>
    </cfRule>
  </conditionalFormatting>
  <conditionalFormatting sqref="R2">
    <cfRule type="containsErrors" dxfId="106" priority="177">
      <formula>ISERROR(R2)</formula>
    </cfRule>
  </conditionalFormatting>
  <conditionalFormatting sqref="R2">
    <cfRule type="containsErrors" dxfId="105" priority="175">
      <formula>ISERROR(R2)</formula>
    </cfRule>
  </conditionalFormatting>
  <conditionalFormatting sqref="R2">
    <cfRule type="cellIs" dxfId="104" priority="174" operator="equal">
      <formula>0</formula>
    </cfRule>
  </conditionalFormatting>
  <conditionalFormatting sqref="AT15">
    <cfRule type="cellIs" dxfId="103" priority="148" operator="equal">
      <formula>0</formula>
    </cfRule>
  </conditionalFormatting>
  <conditionalFormatting sqref="AS15">
    <cfRule type="containsErrors" dxfId="102" priority="153">
      <formula>ISERROR(AS15)</formula>
    </cfRule>
  </conditionalFormatting>
  <conditionalFormatting sqref="AS15">
    <cfRule type="cellIs" dxfId="101" priority="152" operator="equal">
      <formula>0</formula>
    </cfRule>
  </conditionalFormatting>
  <conditionalFormatting sqref="AS15">
    <cfRule type="containsErrors" dxfId="100" priority="151">
      <formula>ISERROR(AS15)</formula>
    </cfRule>
  </conditionalFormatting>
  <conditionalFormatting sqref="AS15">
    <cfRule type="cellIs" dxfId="99" priority="150" operator="equal">
      <formula>0</formula>
    </cfRule>
  </conditionalFormatting>
  <conditionalFormatting sqref="AT15">
    <cfRule type="containsErrors" dxfId="98" priority="149">
      <formula>ISERROR(AT15)</formula>
    </cfRule>
  </conditionalFormatting>
  <conditionalFormatting sqref="E3:E6">
    <cfRule type="containsErrors" dxfId="97" priority="120">
      <formula>ISERROR(E3)</formula>
    </cfRule>
  </conditionalFormatting>
  <conditionalFormatting sqref="E3:E6">
    <cfRule type="cellIs" dxfId="96" priority="119" operator="equal">
      <formula>0</formula>
    </cfRule>
  </conditionalFormatting>
  <conditionalFormatting sqref="F3:F6">
    <cfRule type="containsErrors" dxfId="95" priority="118">
      <formula>ISERROR(F3)</formula>
    </cfRule>
  </conditionalFormatting>
  <conditionalFormatting sqref="F3:F6">
    <cfRule type="cellIs" dxfId="94" priority="117" operator="equal">
      <formula>0</formula>
    </cfRule>
  </conditionalFormatting>
  <conditionalFormatting sqref="H3:I8">
    <cfRule type="containsErrors" dxfId="93" priority="116">
      <formula>ISERROR(H3)</formula>
    </cfRule>
  </conditionalFormatting>
  <conditionalFormatting sqref="H3:I8">
    <cfRule type="cellIs" dxfId="92" priority="115" operator="equal">
      <formula>0</formula>
    </cfRule>
  </conditionalFormatting>
  <conditionalFormatting sqref="K3:L9">
    <cfRule type="containsErrors" dxfId="91" priority="114">
      <formula>ISERROR(K3)</formula>
    </cfRule>
  </conditionalFormatting>
  <conditionalFormatting sqref="K3:L9">
    <cfRule type="cellIs" dxfId="90" priority="113" operator="equal">
      <formula>0</formula>
    </cfRule>
  </conditionalFormatting>
  <conditionalFormatting sqref="N3:O37">
    <cfRule type="containsErrors" dxfId="89" priority="112">
      <formula>ISERROR(N3)</formula>
    </cfRule>
  </conditionalFormatting>
  <conditionalFormatting sqref="N3:O37">
    <cfRule type="cellIs" dxfId="88" priority="111" operator="equal">
      <formula>0</formula>
    </cfRule>
  </conditionalFormatting>
  <conditionalFormatting sqref="Q3:R33">
    <cfRule type="containsErrors" dxfId="87" priority="110">
      <formula>ISERROR(Q3)</formula>
    </cfRule>
  </conditionalFormatting>
  <conditionalFormatting sqref="Q3:R33">
    <cfRule type="cellIs" dxfId="86" priority="109" operator="equal">
      <formula>0</formula>
    </cfRule>
  </conditionalFormatting>
  <conditionalFormatting sqref="T3:U9">
    <cfRule type="containsErrors" dxfId="85" priority="108">
      <formula>ISERROR(T3)</formula>
    </cfRule>
  </conditionalFormatting>
  <conditionalFormatting sqref="T3:U9">
    <cfRule type="cellIs" dxfId="84" priority="107" operator="equal">
      <formula>0</formula>
    </cfRule>
  </conditionalFormatting>
  <conditionalFormatting sqref="V3:W15">
    <cfRule type="containsErrors" dxfId="83" priority="106">
      <formula>ISERROR(V3)</formula>
    </cfRule>
  </conditionalFormatting>
  <conditionalFormatting sqref="V3:W15">
    <cfRule type="cellIs" dxfId="82" priority="105" operator="equal">
      <formula>0</formula>
    </cfRule>
  </conditionalFormatting>
  <conditionalFormatting sqref="X3:Y16">
    <cfRule type="containsErrors" dxfId="81" priority="104">
      <formula>ISERROR(X3)</formula>
    </cfRule>
  </conditionalFormatting>
  <conditionalFormatting sqref="X3:Y16">
    <cfRule type="cellIs" dxfId="80" priority="103" operator="equal">
      <formula>0</formula>
    </cfRule>
  </conditionalFormatting>
  <conditionalFormatting sqref="T2:U2">
    <cfRule type="containsErrors" dxfId="79" priority="102">
      <formula>ISERROR(T2)</formula>
    </cfRule>
  </conditionalFormatting>
  <conditionalFormatting sqref="T2:U2">
    <cfRule type="cellIs" dxfId="78" priority="101" operator="equal">
      <formula>0</formula>
    </cfRule>
  </conditionalFormatting>
  <conditionalFormatting sqref="V2:W2">
    <cfRule type="containsErrors" dxfId="77" priority="100">
      <formula>ISERROR(V2)</formula>
    </cfRule>
  </conditionalFormatting>
  <conditionalFormatting sqref="V2:W2">
    <cfRule type="cellIs" dxfId="76" priority="99" operator="equal">
      <formula>0</formula>
    </cfRule>
  </conditionalFormatting>
  <conditionalFormatting sqref="X2:Y2">
    <cfRule type="containsErrors" dxfId="75" priority="98">
      <formula>ISERROR(X2)</formula>
    </cfRule>
  </conditionalFormatting>
  <conditionalFormatting sqref="X2:Y2">
    <cfRule type="cellIs" dxfId="74" priority="97" operator="equal">
      <formula>0</formula>
    </cfRule>
  </conditionalFormatting>
  <conditionalFormatting sqref="AA3:AB48">
    <cfRule type="containsErrors" dxfId="73" priority="96">
      <formula>ISERROR(AA3)</formula>
    </cfRule>
  </conditionalFormatting>
  <conditionalFormatting sqref="AA3:AB48">
    <cfRule type="cellIs" dxfId="72" priority="95" operator="equal">
      <formula>0</formula>
    </cfRule>
  </conditionalFormatting>
  <conditionalFormatting sqref="AD3:AE9">
    <cfRule type="containsErrors" dxfId="71" priority="94">
      <formula>ISERROR(AD3)</formula>
    </cfRule>
  </conditionalFormatting>
  <conditionalFormatting sqref="AD3:AE9">
    <cfRule type="cellIs" dxfId="70" priority="93" operator="equal">
      <formula>0</formula>
    </cfRule>
  </conditionalFormatting>
  <conditionalFormatting sqref="AF3:AG7">
    <cfRule type="containsErrors" dxfId="69" priority="92">
      <formula>ISERROR(AF3)</formula>
    </cfRule>
  </conditionalFormatting>
  <conditionalFormatting sqref="AF3:AG7">
    <cfRule type="cellIs" dxfId="68" priority="91" operator="equal">
      <formula>0</formula>
    </cfRule>
  </conditionalFormatting>
  <conditionalFormatting sqref="AF8:AG8">
    <cfRule type="containsErrors" dxfId="67" priority="90">
      <formula>ISERROR(AF8)</formula>
    </cfRule>
  </conditionalFormatting>
  <conditionalFormatting sqref="AF8:AG8">
    <cfRule type="cellIs" dxfId="66" priority="89" operator="equal">
      <formula>0</formula>
    </cfRule>
  </conditionalFormatting>
  <conditionalFormatting sqref="AK11 AK13:AK14">
    <cfRule type="containsErrors" dxfId="65" priority="88">
      <formula>ISERROR(AK11)</formula>
    </cfRule>
  </conditionalFormatting>
  <conditionalFormatting sqref="AK11 AK13:AK14">
    <cfRule type="cellIs" dxfId="64" priority="87" operator="equal">
      <formula>0</formula>
    </cfRule>
  </conditionalFormatting>
  <conditionalFormatting sqref="AS3:AT16">
    <cfRule type="containsErrors" dxfId="63" priority="84">
      <formula>ISERROR(AS3)</formula>
    </cfRule>
  </conditionalFormatting>
  <conditionalFormatting sqref="AS3:AT16">
    <cfRule type="cellIs" dxfId="62" priority="83" operator="equal">
      <formula>0</formula>
    </cfRule>
  </conditionalFormatting>
  <conditionalFormatting sqref="AV3:AW10">
    <cfRule type="containsErrors" dxfId="61" priority="82">
      <formula>ISERROR(AV3)</formula>
    </cfRule>
  </conditionalFormatting>
  <conditionalFormatting sqref="AV3:AW10">
    <cfRule type="cellIs" dxfId="60" priority="81" operator="equal">
      <formula>0</formula>
    </cfRule>
  </conditionalFormatting>
  <conditionalFormatting sqref="AY3:AZ6">
    <cfRule type="containsErrors" dxfId="59" priority="80">
      <formula>ISERROR(AY3)</formula>
    </cfRule>
  </conditionalFormatting>
  <conditionalFormatting sqref="AY3:AZ6">
    <cfRule type="cellIs" dxfId="58" priority="79" operator="equal">
      <formula>0</formula>
    </cfRule>
  </conditionalFormatting>
  <conditionalFormatting sqref="BB3:BC17">
    <cfRule type="containsErrors" dxfId="57" priority="78">
      <formula>ISERROR(BB3)</formula>
    </cfRule>
  </conditionalFormatting>
  <conditionalFormatting sqref="BB3:BC17">
    <cfRule type="cellIs" dxfId="56" priority="77" operator="equal">
      <formula>0</formula>
    </cfRule>
  </conditionalFormatting>
  <conditionalFormatting sqref="BE3:BM14">
    <cfRule type="containsErrors" dxfId="55" priority="76">
      <formula>ISERROR(BE3)</formula>
    </cfRule>
  </conditionalFormatting>
  <conditionalFormatting sqref="BE3:BM14">
    <cfRule type="cellIs" dxfId="54" priority="75" operator="equal">
      <formula>0</formula>
    </cfRule>
  </conditionalFormatting>
  <conditionalFormatting sqref="BR3:BS6">
    <cfRule type="containsErrors" dxfId="53" priority="72">
      <formula>ISERROR(BR3)</formula>
    </cfRule>
  </conditionalFormatting>
  <conditionalFormatting sqref="BR3:BS6">
    <cfRule type="cellIs" dxfId="52" priority="71" operator="equal">
      <formula>0</formula>
    </cfRule>
  </conditionalFormatting>
  <conditionalFormatting sqref="BU3:BX38">
    <cfRule type="containsErrors" dxfId="51" priority="70">
      <formula>ISERROR(BU3)</formula>
    </cfRule>
  </conditionalFormatting>
  <conditionalFormatting sqref="BU3:BX38">
    <cfRule type="cellIs" dxfId="50" priority="69" operator="equal">
      <formula>0</formula>
    </cfRule>
  </conditionalFormatting>
  <conditionalFormatting sqref="BZ3:CB5 BZ7:CB11">
    <cfRule type="containsErrors" dxfId="49" priority="68">
      <formula>ISERROR(BZ3)</formula>
    </cfRule>
  </conditionalFormatting>
  <conditionalFormatting sqref="BZ3:CB5 BZ7:CB11">
    <cfRule type="cellIs" dxfId="48" priority="67" operator="equal">
      <formula>0</formula>
    </cfRule>
  </conditionalFormatting>
  <conditionalFormatting sqref="CD3:CE5">
    <cfRule type="containsErrors" dxfId="47" priority="66">
      <formula>ISERROR(CD3)</formula>
    </cfRule>
  </conditionalFormatting>
  <conditionalFormatting sqref="CD3:CE5">
    <cfRule type="cellIs" dxfId="46" priority="65" operator="equal">
      <formula>0</formula>
    </cfRule>
  </conditionalFormatting>
  <conditionalFormatting sqref="CG3:CH6">
    <cfRule type="containsErrors" dxfId="45" priority="64">
      <formula>ISERROR(CG3)</formula>
    </cfRule>
  </conditionalFormatting>
  <conditionalFormatting sqref="CG3:CH6">
    <cfRule type="cellIs" dxfId="44" priority="63" operator="equal">
      <formula>0</formula>
    </cfRule>
  </conditionalFormatting>
  <conditionalFormatting sqref="CJ3:CK11">
    <cfRule type="containsErrors" dxfId="43" priority="62">
      <formula>ISERROR(CJ3)</formula>
    </cfRule>
  </conditionalFormatting>
  <conditionalFormatting sqref="CJ3:CK11">
    <cfRule type="cellIs" dxfId="42" priority="61" operator="equal">
      <formula>0</formula>
    </cfRule>
  </conditionalFormatting>
  <conditionalFormatting sqref="CM3:CO7">
    <cfRule type="containsErrors" dxfId="41" priority="60">
      <formula>ISERROR(CM3)</formula>
    </cfRule>
  </conditionalFormatting>
  <conditionalFormatting sqref="CM3:CO7">
    <cfRule type="cellIs" dxfId="40" priority="59" operator="equal">
      <formula>0</formula>
    </cfRule>
  </conditionalFormatting>
  <conditionalFormatting sqref="CQ3:CS7">
    <cfRule type="containsErrors" dxfId="39" priority="58">
      <formula>ISERROR(CQ3)</formula>
    </cfRule>
  </conditionalFormatting>
  <conditionalFormatting sqref="CQ3:CS7">
    <cfRule type="cellIs" dxfId="38" priority="57" operator="equal">
      <formula>0</formula>
    </cfRule>
  </conditionalFormatting>
  <conditionalFormatting sqref="CU3:CU9">
    <cfRule type="containsErrors" dxfId="37" priority="56">
      <formula>ISERROR(CU3)</formula>
    </cfRule>
  </conditionalFormatting>
  <conditionalFormatting sqref="CU3:CU9">
    <cfRule type="cellIs" dxfId="36" priority="55" operator="equal">
      <formula>0</formula>
    </cfRule>
  </conditionalFormatting>
  <conditionalFormatting sqref="CX3:CY6">
    <cfRule type="containsErrors" dxfId="35" priority="54">
      <formula>ISERROR(CX3)</formula>
    </cfRule>
  </conditionalFormatting>
  <conditionalFormatting sqref="CX3:CY6">
    <cfRule type="cellIs" dxfId="34" priority="53" operator="equal">
      <formula>0</formula>
    </cfRule>
  </conditionalFormatting>
  <conditionalFormatting sqref="EK3:EK5">
    <cfRule type="containsErrors" dxfId="33" priority="46">
      <formula>ISERROR(EK3)</formula>
    </cfRule>
  </conditionalFormatting>
  <conditionalFormatting sqref="EK3:EK5">
    <cfRule type="cellIs" dxfId="32" priority="45" operator="equal">
      <formula>0</formula>
    </cfRule>
  </conditionalFormatting>
  <conditionalFormatting sqref="AT16">
    <cfRule type="containsErrors" dxfId="31" priority="38">
      <formula>ISERROR(AT16)</formula>
    </cfRule>
  </conditionalFormatting>
  <conditionalFormatting sqref="AT16">
    <cfRule type="cellIs" dxfId="30" priority="37" operator="equal">
      <formula>0</formula>
    </cfRule>
  </conditionalFormatting>
  <conditionalFormatting sqref="CU10:CU11">
    <cfRule type="containsErrors" dxfId="29" priority="44">
      <formula>ISERROR(CU10)</formula>
    </cfRule>
  </conditionalFormatting>
  <conditionalFormatting sqref="CU10:CU11">
    <cfRule type="cellIs" dxfId="28" priority="43" operator="equal">
      <formula>0</formula>
    </cfRule>
  </conditionalFormatting>
  <conditionalFormatting sqref="AS16">
    <cfRule type="containsErrors" dxfId="27" priority="42">
      <formula>ISERROR(AS16)</formula>
    </cfRule>
  </conditionalFormatting>
  <conditionalFormatting sqref="AS16">
    <cfRule type="cellIs" dxfId="26" priority="41" operator="equal">
      <formula>0</formula>
    </cfRule>
  </conditionalFormatting>
  <conditionalFormatting sqref="AS16">
    <cfRule type="containsErrors" dxfId="25" priority="40">
      <formula>ISERROR(AS16)</formula>
    </cfRule>
  </conditionalFormatting>
  <conditionalFormatting sqref="AS16">
    <cfRule type="cellIs" dxfId="24" priority="39" operator="equal">
      <formula>0</formula>
    </cfRule>
  </conditionalFormatting>
  <conditionalFormatting sqref="AV11:AW15">
    <cfRule type="containsErrors" dxfId="23" priority="26">
      <formula>ISERROR(AV11)</formula>
    </cfRule>
  </conditionalFormatting>
  <conditionalFormatting sqref="AV11:AW15">
    <cfRule type="cellIs" dxfId="22" priority="25" operator="equal">
      <formula>0</formula>
    </cfRule>
  </conditionalFormatting>
  <conditionalFormatting sqref="EO3:EO10">
    <cfRule type="containsErrors" dxfId="21" priority="20">
      <formula>ISERROR(EO3)</formula>
    </cfRule>
  </conditionalFormatting>
  <conditionalFormatting sqref="EO3:EO10">
    <cfRule type="cellIs" dxfId="20" priority="19" operator="equal">
      <formula>0</formula>
    </cfRule>
  </conditionalFormatting>
  <conditionalFormatting sqref="EO11:EO14">
    <cfRule type="containsErrors" dxfId="19" priority="18">
      <formula>ISERROR(EO11)</formula>
    </cfRule>
  </conditionalFormatting>
  <conditionalFormatting sqref="EO11:EO14">
    <cfRule type="cellIs" dxfId="18" priority="17" operator="equal">
      <formula>0</formula>
    </cfRule>
  </conditionalFormatting>
  <conditionalFormatting sqref="AJ9:AJ14">
    <cfRule type="containsErrors" dxfId="17" priority="14">
      <formula>ISERROR(AJ9)</formula>
    </cfRule>
  </conditionalFormatting>
  <conditionalFormatting sqref="AJ9:AJ14">
    <cfRule type="cellIs" dxfId="16" priority="13" operator="equal">
      <formula>0</formula>
    </cfRule>
  </conditionalFormatting>
  <conditionalFormatting sqref="AJ11">
    <cfRule type="containsErrors" dxfId="15" priority="12">
      <formula>ISERROR(AJ11)</formula>
    </cfRule>
  </conditionalFormatting>
  <conditionalFormatting sqref="AJ11">
    <cfRule type="cellIs" dxfId="14" priority="11" operator="equal">
      <formula>0</formula>
    </cfRule>
  </conditionalFormatting>
  <conditionalFormatting sqref="AL3:AL18">
    <cfRule type="containsErrors" dxfId="13" priority="2">
      <formula>ISERROR(AL3)</formula>
    </cfRule>
  </conditionalFormatting>
  <conditionalFormatting sqref="AL3:AL18">
    <cfRule type="cellIs" dxfId="12" priority="1" operator="equal">
      <formula>0</formula>
    </cfRule>
  </conditionalFormatting>
  <dataValidations disablePrompts="1" count="1">
    <dataValidation type="list" allowBlank="1" showInputMessage="1" showErrorMessage="1" sqref="CN5">
      <formula1>"VERDADEIRO, FALSO"</formula1>
    </dataValidation>
  </dataValidations>
  <pageMargins left="0.511811024" right="0.511811024" top="0.78740157499999996" bottom="0.78740157499999996" header="0.31496062000000002" footer="0.31496062000000002"/>
  <pageSetup paperSize="9" orientation="portrait" r:id="rId1"/>
  <drawing r:id="rId2"/>
  <tableParts count="3">
    <tablePart r:id="rId3"/>
    <tablePart r:id="rId4"/>
    <tablePart r:id="rId5"/>
  </tableParts>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s>
</file>

<file path=customUI/customUI14.xml><?xml version="1.0" encoding="utf-8"?>
<customUI xmlns="http://schemas.microsoft.com/office/2009/07/customui">
  <ribbon startFromScratch="false">
    <tabs>
      <tab id="TabEstrutura" label="Estrutura P01" insertBeforeMso="TabHome">
        <group id="GroupNavegar" label="Navegar">
          <button id="btn5" label="Estrutura de Produto" imageMso="OrganizationChartSelectAllAssistants" size="large" onAction="Ribbon.btn5"/>
          <button id="btn6" label="Estrutura de M.P." imageMso="ShapeDonut" size="normal" onAction="Ribbon.btn6"/>
          <button id="btn7" label="Listas de Dados" imageMso="DataFormSource" size="normal" onAction="Ribbon.btn7"/>
        </group>
        <group id="GoupInserir" label="Inserir">
          <button id="btn1" label="Nova Estrutura" imageMso="TableRowsInsertAboveExcel" size="large" onAction="Ribbon.btn1" screentip="Inserir uma nova estrutura de cadastro"/>
          <button id="btn122" label="Dados" imageMso="CitationMark" size="large" onAction="Ribbon.btnDDS" screentip="Inserir dados referentes a respectiva celula ativa"/>
        </group>
        <group id="GroupCaculos" label="Cálculos">
          <button id="btn2" label="Peso Linear" imageMso="SetPertWeights" size="normal" onAction="Ribbon.btn2"/>
          <button id="btn3" label="Tempo de Corte" imageMso="HeaderFooterCurrentTimeInsert" size="normal" onAction="Ribbon.btn3"/>
          <button id="btn4" label="Velocidades" imageMso="RightArrow2" size="normal" onAction="Ribbon.btn4"/>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4A3F715-960B-4F95-8773-481C27E0824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7</vt:i4>
      </vt:variant>
    </vt:vector>
  </HeadingPairs>
  <TitlesOfParts>
    <vt:vector size="11" baseType="lpstr">
      <vt:lpstr>Estrutura P01</vt:lpstr>
      <vt:lpstr>Estrutura MP P01</vt:lpstr>
      <vt:lpstr>CAS P01</vt:lpstr>
      <vt:lpstr>Listas de Dados</vt:lpstr>
      <vt:lpstr>FRUESTBLOCK1</vt:lpstr>
      <vt:lpstr>FRUESTBLOCK2</vt:lpstr>
      <vt:lpstr>SORTNORM1</vt:lpstr>
      <vt:lpstr>SORTNORM2</vt:lpstr>
      <vt:lpstr>STASOABW1</vt:lpstr>
      <vt:lpstr>STASOABW2</vt:lpstr>
      <vt:lpstr>sucatas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Estrutura padrão Cadastros</dc:title>
  <dc:creator>Boff Arthur</dc:creator>
  <cp:keywords>voestalpine Meincol</cp:keywords>
  <cp:lastModifiedBy>Boff Arthur</cp:lastModifiedBy>
  <dcterms:created xsi:type="dcterms:W3CDTF">2015-06-05T18:19:34Z</dcterms:created>
  <dcterms:modified xsi:type="dcterms:W3CDTF">2022-02-14T11:38:33Z</dcterms:modified>
  <cp:category>Sistema SAP P01</cp:category>
</cp:coreProperties>
</file>