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45" windowWidth="27825" windowHeight="12030" tabRatio="864" firstSheet="29" activeTab="29"/>
  </bookViews>
  <sheets>
    <sheet name="январь (2024) прогноз" sheetId="344" state="hidden" r:id="rId1"/>
    <sheet name="февраль (2024) - прогноз" sheetId="265" state="hidden" r:id="rId2"/>
    <sheet name="2 мес (2024) - прогноз" sheetId="346" state="hidden" r:id="rId3"/>
    <sheet name="март (2024) прогноз" sheetId="262" state="hidden" r:id="rId4"/>
    <sheet name="апрель (2024) " sheetId="273" state="hidden" r:id="rId5"/>
    <sheet name="апрель (2024)  прогноз" sheetId="274" state="hidden" r:id="rId6"/>
    <sheet name="4 мес. (2024)" sheetId="352" state="hidden" r:id="rId7"/>
    <sheet name="4 мес (2024)" sheetId="276" state="hidden" r:id="rId8"/>
    <sheet name="11111" sheetId="204" state="hidden" r:id="rId9"/>
    <sheet name="4 мес (2024) прогноз" sheetId="279" state="hidden" r:id="rId10"/>
    <sheet name="май (2024)  прогноз" sheetId="280" state="hidden" r:id="rId11"/>
    <sheet name="5 мес (2024)" sheetId="285" state="hidden" r:id="rId12"/>
    <sheet name="5 мес (2024) прогноз" sheetId="286" state="hidden" r:id="rId13"/>
    <sheet name="2 кв (2024) прогноз" sheetId="282" state="hidden" r:id="rId14"/>
    <sheet name="6 мес (2024) прогноз" sheetId="292" state="hidden" r:id="rId15"/>
    <sheet name="10 мес (2024)" sheetId="325" state="hidden" r:id="rId16"/>
    <sheet name="11 месяцев (2024)" sheetId="333" state="hidden" r:id="rId17"/>
    <sheet name="11 месяцев (2024) прогноз" sheetId="332" state="hidden" r:id="rId18"/>
    <sheet name="2024 год " sheetId="341" state="hidden" r:id="rId19"/>
    <sheet name="2024 год (прогноз)" sheetId="335" state="hidden" r:id="rId20"/>
    <sheet name="свод (ежесуточная) 3 кв" sheetId="355" state="hidden" r:id="rId21"/>
    <sheet name="II квартал" sheetId="354" state="hidden" r:id="rId22"/>
    <sheet name="свод (6 мес, 2 кв)" sheetId="363" state="hidden" r:id="rId23"/>
    <sheet name="январь (причины)" sheetId="349" state="hidden" r:id="rId24"/>
    <sheet name="Полный перечень+ущерб" sheetId="350" state="hidden" r:id="rId25"/>
    <sheet name="свод (ежесуточная)-АРХИВ" sheetId="275" state="hidden" r:id="rId26"/>
    <sheet name="Лист1" sheetId="356" state="hidden" r:id="rId27"/>
    <sheet name="Лист2" sheetId="358" state="hidden" r:id="rId28"/>
    <sheet name="Лист3" sheetId="359" state="hidden" r:id="rId29"/>
    <sheet name="Лист11" sheetId="386" r:id="rId30"/>
  </sheets>
  <definedNames>
    <definedName name="_xlnm._FilterDatabase" localSheetId="21" hidden="1">'II квартал'!$A$3:$AG$34</definedName>
    <definedName name="_xlnm._FilterDatabase" localSheetId="26" hidden="1">Лист1!$B$4:$G$84</definedName>
    <definedName name="_xlnm._FilterDatabase" localSheetId="29" hidden="1">Лист11!$B$5:$X$202</definedName>
    <definedName name="_xlnm._FilterDatabase" localSheetId="27" hidden="1">Лист2!$D$2:$R$20</definedName>
    <definedName name="_xlnm._FilterDatabase" localSheetId="24" hidden="1">'Полный перечень+ущерб'!$A$5:$AA$54</definedName>
    <definedName name="_xlnm._FilterDatabase" localSheetId="23" hidden="1">'январь (причины)'!$A$4:$P$27</definedName>
    <definedName name="_xlnm.Print_Titles" localSheetId="29">Лист11!$4:$4</definedName>
    <definedName name="_xlnm.Print_Area" localSheetId="15">'10 мес (2024)'!$A$1:$AE$26</definedName>
    <definedName name="_xlnm.Print_Area" localSheetId="16">'11 месяцев (2024)'!$A$1:$AE$26</definedName>
    <definedName name="_xlnm.Print_Area" localSheetId="17">'11 месяцев (2024) прогноз'!$A$1:$AE$26</definedName>
    <definedName name="_xlnm.Print_Area" localSheetId="8">'11111'!$A$1:$DV$26</definedName>
    <definedName name="_xlnm.Print_Area" localSheetId="13">'2 кв (2024) прогноз'!$A$1:$AE$26</definedName>
    <definedName name="_xlnm.Print_Area" localSheetId="2">'2 мес (2024) - прогноз'!$A$1:$AE$26</definedName>
    <definedName name="_xlnm.Print_Area" localSheetId="18">'2024 год '!$A$1:$AE$26</definedName>
    <definedName name="_xlnm.Print_Area" localSheetId="19">'2024 год (прогноз)'!$A$1:$AE$26</definedName>
    <definedName name="_xlnm.Print_Area" localSheetId="7">'4 мес (2024)'!$A$1:$AE$26</definedName>
    <definedName name="_xlnm.Print_Area" localSheetId="9">'4 мес (2024) прогноз'!$A$1:$AE$26</definedName>
    <definedName name="_xlnm.Print_Area" localSheetId="6">'4 мес. (2024)'!$A$1:$AE$26</definedName>
    <definedName name="_xlnm.Print_Area" localSheetId="11">'5 мес (2024)'!$A$1:$AE$26</definedName>
    <definedName name="_xlnm.Print_Area" localSheetId="12">'5 мес (2024) прогноз'!$A$1:$AE$26</definedName>
    <definedName name="_xlnm.Print_Area" localSheetId="14">'6 мес (2024) прогноз'!$A$1:$AE$26</definedName>
    <definedName name="_xlnm.Print_Area" localSheetId="21">'II квартал'!$A$1:$AG$36</definedName>
    <definedName name="_xlnm.Print_Area" localSheetId="4">'апрель (2024) '!$A$1:$AE$25</definedName>
    <definedName name="_xlnm.Print_Area" localSheetId="5">'апрель (2024)  прогноз'!$A$1:$AE$26</definedName>
    <definedName name="_xlnm.Print_Area" localSheetId="10">'май (2024)  прогноз'!$A$1:$AE$26</definedName>
    <definedName name="_xlnm.Print_Area" localSheetId="3">'март (2024) прогноз'!$A$1:$AE$26</definedName>
    <definedName name="_xlnm.Print_Area" localSheetId="24">'Полный перечень+ущерб'!$A$1:$P$54</definedName>
    <definedName name="_xlnm.Print_Area" localSheetId="22">'свод (6 мес, 2 кв)'!$A$1:$CK$27</definedName>
    <definedName name="_xlnm.Print_Area" localSheetId="20">'свод (ежесуточная) 3 кв'!$A$1:$CK$27</definedName>
    <definedName name="_xlnm.Print_Area" localSheetId="25">'свод (ежесуточная)-АРХИВ'!$A$1:$CK$27</definedName>
    <definedName name="_xlnm.Print_Area" localSheetId="1">'февраль (2024) - прогноз'!$A$1:$AE$26</definedName>
    <definedName name="_xlnm.Print_Area" localSheetId="0">'январь (2024) прогноз'!$A$1:$AE$26</definedName>
    <definedName name="_xlnm.Print_Area" localSheetId="23">'январь (причины)'!$A$1:$P$27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4" i="386"/>
  <c r="N193"/>
  <c r="N164"/>
  <c r="N136"/>
  <c r="N134"/>
  <c r="N96"/>
  <c r="N82"/>
  <c r="N78"/>
  <c r="N75"/>
  <c r="N72"/>
  <c r="N61"/>
  <c r="N50"/>
  <c r="N42"/>
  <c r="N25"/>
  <c r="N126"/>
  <c r="N48"/>
  <c r="N22"/>
  <c r="N124"/>
  <c r="N139"/>
  <c r="N98"/>
  <c r="N84"/>
  <c r="N7"/>
  <c r="N189"/>
  <c r="N176"/>
  <c r="N69"/>
  <c r="N29"/>
  <c r="N26"/>
  <c r="N199"/>
  <c r="N159"/>
  <c r="N112"/>
  <c r="N39"/>
  <c r="N19"/>
  <c r="N17"/>
  <c r="N202"/>
  <c r="N194"/>
  <c r="N184"/>
  <c r="N167"/>
  <c r="N162"/>
  <c r="N142"/>
  <c r="N89"/>
  <c r="N52"/>
  <c r="N201"/>
  <c r="N200"/>
  <c r="N198"/>
  <c r="N197"/>
  <c r="N196"/>
  <c r="N195"/>
  <c r="N192"/>
  <c r="N191"/>
  <c r="N190"/>
  <c r="N188"/>
  <c r="N187"/>
  <c r="N183"/>
  <c r="N182"/>
  <c r="N181"/>
  <c r="N180"/>
  <c r="N179"/>
  <c r="N177"/>
  <c r="N172"/>
  <c r="N171"/>
  <c r="N170"/>
  <c r="N169"/>
  <c r="N166"/>
  <c r="N165"/>
  <c r="N157"/>
  <c r="N155"/>
  <c r="N152"/>
  <c r="N149"/>
  <c r="N138"/>
  <c r="N137"/>
  <c r="N131"/>
  <c r="N125"/>
  <c r="N122"/>
  <c r="N120"/>
  <c r="N104"/>
  <c r="N101"/>
  <c r="N100"/>
  <c r="N99"/>
  <c r="N81"/>
  <c r="N80"/>
  <c r="N79"/>
  <c r="N77"/>
  <c r="N76"/>
  <c r="N70"/>
  <c r="N65"/>
  <c r="N63"/>
  <c r="N58"/>
  <c r="N56"/>
  <c r="N55"/>
  <c r="N53"/>
  <c r="N51"/>
  <c r="N47"/>
  <c r="N45"/>
  <c r="N44"/>
  <c r="N43"/>
  <c r="N41"/>
  <c r="N37"/>
  <c r="N36"/>
  <c r="N35"/>
  <c r="N33"/>
  <c r="N31"/>
  <c r="N30"/>
  <c r="N28"/>
  <c r="N24"/>
  <c r="N16"/>
  <c r="N13"/>
  <c r="N12"/>
  <c r="N11"/>
  <c r="N10"/>
  <c r="N9"/>
  <c r="N8"/>
  <c r="N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6"/>
  <c r="BY24" i="355" l="1"/>
  <c r="BY27"/>
  <c r="BY26"/>
  <c r="BY13"/>
  <c r="BY15"/>
  <c r="BY23"/>
  <c r="BJ27"/>
  <c r="BJ26"/>
  <c r="BJ25"/>
  <c r="BJ11"/>
  <c r="BJ12"/>
  <c r="BJ13"/>
  <c r="BJ14"/>
  <c r="BJ15"/>
  <c r="BJ16"/>
  <c r="BJ17"/>
  <c r="BJ18"/>
  <c r="BJ19"/>
  <c r="BJ20"/>
  <c r="BJ21"/>
  <c r="BJ22"/>
  <c r="BJ23"/>
  <c r="BJ24"/>
  <c r="BJ10"/>
  <c r="BJ9"/>
  <c r="AP10" l="1"/>
  <c r="AQ10"/>
  <c r="AP11"/>
  <c r="AQ11"/>
  <c r="AP12"/>
  <c r="AQ12"/>
  <c r="AP13"/>
  <c r="AQ13"/>
  <c r="AP14"/>
  <c r="AQ14"/>
  <c r="AP15"/>
  <c r="AQ15"/>
  <c r="AP16"/>
  <c r="AQ16"/>
  <c r="AP17"/>
  <c r="AQ17"/>
  <c r="AP18"/>
  <c r="AQ18"/>
  <c r="AP19"/>
  <c r="AQ19"/>
  <c r="AP20"/>
  <c r="AQ20"/>
  <c r="AP21"/>
  <c r="AQ21"/>
  <c r="AP22"/>
  <c r="AQ22"/>
  <c r="AP23"/>
  <c r="AQ23"/>
  <c r="AP24"/>
  <c r="AQ24"/>
  <c r="AP9"/>
  <c r="AQ9"/>
  <c r="AM10"/>
  <c r="AN10"/>
  <c r="AM11"/>
  <c r="AN11"/>
  <c r="AM12"/>
  <c r="AN12"/>
  <c r="AM13"/>
  <c r="AN13"/>
  <c r="AM14"/>
  <c r="AN14"/>
  <c r="AM15"/>
  <c r="AN15"/>
  <c r="AM16"/>
  <c r="AN16"/>
  <c r="AM17"/>
  <c r="AN17"/>
  <c r="AM18"/>
  <c r="AN18"/>
  <c r="AM19"/>
  <c r="AN19"/>
  <c r="AM20"/>
  <c r="AN20"/>
  <c r="AM21"/>
  <c r="AN21"/>
  <c r="AM22"/>
  <c r="AN22"/>
  <c r="AM23"/>
  <c r="AN23"/>
  <c r="AM24"/>
  <c r="AN24"/>
  <c r="AN9"/>
  <c r="AM9"/>
  <c r="AJ10"/>
  <c r="AK10"/>
  <c r="AJ11"/>
  <c r="AK11"/>
  <c r="AJ12"/>
  <c r="AK12"/>
  <c r="AJ13"/>
  <c r="AK13"/>
  <c r="AJ14"/>
  <c r="AK14"/>
  <c r="AJ15"/>
  <c r="AK15"/>
  <c r="AJ16"/>
  <c r="AK16"/>
  <c r="AJ17"/>
  <c r="AK17"/>
  <c r="AJ18"/>
  <c r="AK18"/>
  <c r="AJ19"/>
  <c r="AK19"/>
  <c r="AJ20"/>
  <c r="AK20"/>
  <c r="AJ21"/>
  <c r="AK21"/>
  <c r="AJ22"/>
  <c r="AK22"/>
  <c r="AJ23"/>
  <c r="AK23"/>
  <c r="AJ24"/>
  <c r="AK24"/>
  <c r="AK9"/>
  <c r="AJ9"/>
  <c r="BY25" l="1"/>
  <c r="BY19"/>
  <c r="BY14"/>
  <c r="BY9"/>
  <c r="BY20"/>
  <c r="BY16"/>
  <c r="BY10"/>
  <c r="BY21"/>
  <c r="BY17"/>
  <c r="BY11"/>
  <c r="BY22"/>
  <c r="BY18"/>
  <c r="BY12"/>
  <c r="CR37" l="1"/>
  <c r="CR38"/>
  <c r="CR39"/>
  <c r="CR40"/>
  <c r="CR41"/>
  <c r="CR42"/>
  <c r="CR43"/>
  <c r="CR44"/>
  <c r="CR45"/>
  <c r="CR46"/>
  <c r="CR47"/>
  <c r="CR48"/>
  <c r="CR49"/>
  <c r="CR50"/>
  <c r="CR51"/>
  <c r="CR52"/>
  <c r="CR53"/>
  <c r="CR54"/>
  <c r="CR36"/>
  <c r="BJ34" l="1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33"/>
  <c r="CZ8"/>
  <c r="CY8"/>
  <c r="CW8"/>
  <c r="CV8"/>
  <c r="CT8"/>
  <c r="CS8"/>
  <c r="CQ8"/>
  <c r="CP8"/>
  <c r="AL26" i="282" l="1"/>
  <c r="BU24" i="355" l="1"/>
  <c r="BT24"/>
  <c r="BU23"/>
  <c r="BU22"/>
  <c r="BT22"/>
  <c r="BU21"/>
  <c r="BU20"/>
  <c r="BT20"/>
  <c r="BU19"/>
  <c r="BT19"/>
  <c r="BU18"/>
  <c r="BT18"/>
  <c r="BU17"/>
  <c r="BU16"/>
  <c r="BT16"/>
  <c r="BU15"/>
  <c r="BT15"/>
  <c r="BU14"/>
  <c r="BT14"/>
  <c r="BU13"/>
  <c r="BU12"/>
  <c r="BT12"/>
  <c r="BU11"/>
  <c r="BT11"/>
  <c r="BU10"/>
  <c r="BT10"/>
  <c r="BU9"/>
  <c r="BT9"/>
  <c r="BR24"/>
  <c r="BQ24"/>
  <c r="BR23"/>
  <c r="BR22"/>
  <c r="BQ22"/>
  <c r="BR21"/>
  <c r="BQ21"/>
  <c r="BR20"/>
  <c r="BQ20"/>
  <c r="BR19"/>
  <c r="BR18"/>
  <c r="BQ18"/>
  <c r="BR17"/>
  <c r="BQ17"/>
  <c r="BR16"/>
  <c r="BQ16"/>
  <c r="BR15"/>
  <c r="BQ15"/>
  <c r="BR14"/>
  <c r="BQ14"/>
  <c r="BR13"/>
  <c r="BQ13"/>
  <c r="BR12"/>
  <c r="BQ12"/>
  <c r="BR11"/>
  <c r="BQ11"/>
  <c r="BR10"/>
  <c r="BQ10"/>
  <c r="BQ9"/>
  <c r="BN10"/>
  <c r="BO10"/>
  <c r="BN11"/>
  <c r="BO11"/>
  <c r="BO12"/>
  <c r="BN13"/>
  <c r="BO13"/>
  <c r="BN14"/>
  <c r="BO14"/>
  <c r="BO15"/>
  <c r="BN16"/>
  <c r="BO16"/>
  <c r="BN17"/>
  <c r="BO17"/>
  <c r="BN18"/>
  <c r="BO18"/>
  <c r="BO19"/>
  <c r="BN20"/>
  <c r="BO20"/>
  <c r="BO21"/>
  <c r="BN22"/>
  <c r="BO22"/>
  <c r="BO23"/>
  <c r="BN24"/>
  <c r="BN9"/>
  <c r="BP33" i="363"/>
  <c r="D27"/>
  <c r="C27"/>
  <c r="D26"/>
  <c r="C26"/>
  <c r="AQ24"/>
  <c r="AP24"/>
  <c r="AN24"/>
  <c r="AM24"/>
  <c r="AK24"/>
  <c r="AJ24"/>
  <c r="AB24"/>
  <c r="AA24"/>
  <c r="Y24"/>
  <c r="X24"/>
  <c r="V24"/>
  <c r="U24"/>
  <c r="M24"/>
  <c r="L24"/>
  <c r="J24"/>
  <c r="I24"/>
  <c r="G24"/>
  <c r="F24"/>
  <c r="AQ23"/>
  <c r="AP23"/>
  <c r="AN23"/>
  <c r="AM23"/>
  <c r="AK23"/>
  <c r="AJ23"/>
  <c r="AB23"/>
  <c r="AA23"/>
  <c r="Y23"/>
  <c r="X23"/>
  <c r="V23"/>
  <c r="U23"/>
  <c r="M23"/>
  <c r="L23"/>
  <c r="J23"/>
  <c r="I23"/>
  <c r="G23"/>
  <c r="F23"/>
  <c r="AQ22"/>
  <c r="AP22"/>
  <c r="AN22"/>
  <c r="AM22"/>
  <c r="AK22"/>
  <c r="AJ22"/>
  <c r="AB22"/>
  <c r="AA22"/>
  <c r="Y22"/>
  <c r="X22"/>
  <c r="V22"/>
  <c r="U22"/>
  <c r="M22"/>
  <c r="L22"/>
  <c r="J22"/>
  <c r="I22"/>
  <c r="G22"/>
  <c r="F22"/>
  <c r="AQ21"/>
  <c r="AP21"/>
  <c r="AN21"/>
  <c r="AM21"/>
  <c r="AK21"/>
  <c r="AJ21"/>
  <c r="AB21"/>
  <c r="AA21"/>
  <c r="Y21"/>
  <c r="X21"/>
  <c r="V21"/>
  <c r="U21"/>
  <c r="M21"/>
  <c r="L21"/>
  <c r="J21"/>
  <c r="I21"/>
  <c r="G21"/>
  <c r="F21"/>
  <c r="AQ20"/>
  <c r="AP20"/>
  <c r="AN20"/>
  <c r="AM20"/>
  <c r="AK20"/>
  <c r="AJ20"/>
  <c r="AB20"/>
  <c r="AA20"/>
  <c r="Y20"/>
  <c r="X20"/>
  <c r="V20"/>
  <c r="U20"/>
  <c r="M20"/>
  <c r="L20"/>
  <c r="J20"/>
  <c r="I20"/>
  <c r="G20"/>
  <c r="F20"/>
  <c r="AQ19"/>
  <c r="AP19"/>
  <c r="AN19"/>
  <c r="AM19"/>
  <c r="AK19"/>
  <c r="AJ19"/>
  <c r="AB19"/>
  <c r="AA19"/>
  <c r="Y19"/>
  <c r="X19"/>
  <c r="V19"/>
  <c r="U19"/>
  <c r="M19"/>
  <c r="L19"/>
  <c r="J19"/>
  <c r="I19"/>
  <c r="G19"/>
  <c r="F19"/>
  <c r="AQ18"/>
  <c r="AP18"/>
  <c r="AN18"/>
  <c r="AM18"/>
  <c r="AK18"/>
  <c r="AJ18"/>
  <c r="AB18"/>
  <c r="AA18"/>
  <c r="Y18"/>
  <c r="X18"/>
  <c r="V18"/>
  <c r="U18"/>
  <c r="M18"/>
  <c r="L18"/>
  <c r="J18"/>
  <c r="I18"/>
  <c r="G18"/>
  <c r="F18"/>
  <c r="AQ17"/>
  <c r="AP17"/>
  <c r="AN17"/>
  <c r="AM17"/>
  <c r="AK17"/>
  <c r="AJ17"/>
  <c r="AB17"/>
  <c r="AA17"/>
  <c r="Y17"/>
  <c r="X17"/>
  <c r="V17"/>
  <c r="U17"/>
  <c r="M17"/>
  <c r="L17"/>
  <c r="J17"/>
  <c r="I17"/>
  <c r="G17"/>
  <c r="F17"/>
  <c r="AQ16"/>
  <c r="AP16"/>
  <c r="AN16"/>
  <c r="AM16"/>
  <c r="AK16"/>
  <c r="AJ16"/>
  <c r="AB16"/>
  <c r="AA16"/>
  <c r="Y16"/>
  <c r="X16"/>
  <c r="V16"/>
  <c r="U16"/>
  <c r="M16"/>
  <c r="L16"/>
  <c r="J16"/>
  <c r="I16"/>
  <c r="G16"/>
  <c r="F16"/>
  <c r="AQ15"/>
  <c r="AP15"/>
  <c r="AN15"/>
  <c r="AM15"/>
  <c r="AK15"/>
  <c r="AJ15"/>
  <c r="AB15"/>
  <c r="AA15"/>
  <c r="Y15"/>
  <c r="X15"/>
  <c r="V15"/>
  <c r="U15"/>
  <c r="M15"/>
  <c r="L15"/>
  <c r="J15"/>
  <c r="I15"/>
  <c r="G15"/>
  <c r="F15"/>
  <c r="AQ14"/>
  <c r="AP14"/>
  <c r="AN14"/>
  <c r="AM14"/>
  <c r="AK14"/>
  <c r="AJ14"/>
  <c r="AB14"/>
  <c r="AA14"/>
  <c r="Y14"/>
  <c r="X14"/>
  <c r="V14"/>
  <c r="U14"/>
  <c r="M14"/>
  <c r="L14"/>
  <c r="J14"/>
  <c r="I14"/>
  <c r="G14"/>
  <c r="F14"/>
  <c r="AQ13"/>
  <c r="AP13"/>
  <c r="AN13"/>
  <c r="AM13"/>
  <c r="AK13"/>
  <c r="AJ13"/>
  <c r="AB13"/>
  <c r="AA13"/>
  <c r="Y13"/>
  <c r="X13"/>
  <c r="V13"/>
  <c r="U13"/>
  <c r="M13"/>
  <c r="L13"/>
  <c r="J13"/>
  <c r="I13"/>
  <c r="G13"/>
  <c r="F13"/>
  <c r="AQ12"/>
  <c r="AP12"/>
  <c r="AN12"/>
  <c r="AM12"/>
  <c r="AK12"/>
  <c r="AJ12"/>
  <c r="AB12"/>
  <c r="AA12"/>
  <c r="Y12"/>
  <c r="X12"/>
  <c r="V12"/>
  <c r="U12"/>
  <c r="M12"/>
  <c r="L12"/>
  <c r="J12"/>
  <c r="I12"/>
  <c r="G12"/>
  <c r="F12"/>
  <c r="AQ11"/>
  <c r="AP11"/>
  <c r="AN11"/>
  <c r="AM11"/>
  <c r="AK11"/>
  <c r="AJ11"/>
  <c r="AB11"/>
  <c r="AA11"/>
  <c r="Y11"/>
  <c r="X11"/>
  <c r="V11"/>
  <c r="U11"/>
  <c r="M11"/>
  <c r="L11"/>
  <c r="J11"/>
  <c r="I11"/>
  <c r="G11"/>
  <c r="F11"/>
  <c r="AQ10"/>
  <c r="AP10"/>
  <c r="AN10"/>
  <c r="AM10"/>
  <c r="AK10"/>
  <c r="AJ10"/>
  <c r="AB10"/>
  <c r="AA10"/>
  <c r="Y10"/>
  <c r="X10"/>
  <c r="V10"/>
  <c r="U10"/>
  <c r="M10"/>
  <c r="L10"/>
  <c r="J10"/>
  <c r="I10"/>
  <c r="G10"/>
  <c r="F10"/>
  <c r="AQ9"/>
  <c r="AP9"/>
  <c r="AN9"/>
  <c r="AM9"/>
  <c r="AK9"/>
  <c r="AJ9"/>
  <c r="AB9"/>
  <c r="AA9"/>
  <c r="Y9"/>
  <c r="X9"/>
  <c r="V9"/>
  <c r="U9"/>
  <c r="M9"/>
  <c r="L9"/>
  <c r="L25" s="1"/>
  <c r="J9"/>
  <c r="J25" s="1"/>
  <c r="I9"/>
  <c r="I25" s="1"/>
  <c r="G9"/>
  <c r="F9"/>
  <c r="CJ8"/>
  <c r="CI8"/>
  <c r="CG8"/>
  <c r="CF8"/>
  <c r="CD8"/>
  <c r="CC8"/>
  <c r="CA8"/>
  <c r="BZ8"/>
  <c r="BL8"/>
  <c r="BK8"/>
  <c r="AQ8"/>
  <c r="BU8" s="1"/>
  <c r="AP8"/>
  <c r="BT8" s="1"/>
  <c r="AN8"/>
  <c r="BR8" s="1"/>
  <c r="AM8"/>
  <c r="BQ8" s="1"/>
  <c r="AK8"/>
  <c r="BO8" s="1"/>
  <c r="AJ8"/>
  <c r="BN8" s="1"/>
  <c r="BM3"/>
  <c r="AY3"/>
  <c r="AC15" l="1"/>
  <c r="Z10"/>
  <c r="AR10"/>
  <c r="D9"/>
  <c r="D25" s="1"/>
  <c r="AH9"/>
  <c r="H17"/>
  <c r="D16"/>
  <c r="N16"/>
  <c r="R17"/>
  <c r="AL17"/>
  <c r="N19"/>
  <c r="N21"/>
  <c r="E26"/>
  <c r="W12"/>
  <c r="Z13"/>
  <c r="AO17"/>
  <c r="Z18"/>
  <c r="K19"/>
  <c r="H20"/>
  <c r="AL20"/>
  <c r="K21"/>
  <c r="AO21"/>
  <c r="H22"/>
  <c r="Z22"/>
  <c r="AL22"/>
  <c r="K23"/>
  <c r="AC23"/>
  <c r="AO23"/>
  <c r="N24"/>
  <c r="Z24"/>
  <c r="AR24"/>
  <c r="E27"/>
  <c r="N11"/>
  <c r="AC12"/>
  <c r="N13"/>
  <c r="K14"/>
  <c r="Z15"/>
  <c r="H18"/>
  <c r="AL18"/>
  <c r="W19"/>
  <c r="AO19"/>
  <c r="Z20"/>
  <c r="S13"/>
  <c r="D14"/>
  <c r="D17"/>
  <c r="D19"/>
  <c r="AH19"/>
  <c r="D20"/>
  <c r="S22"/>
  <c r="D23"/>
  <c r="H13"/>
  <c r="K17"/>
  <c r="N18"/>
  <c r="W21"/>
  <c r="K25"/>
  <c r="H10"/>
  <c r="N10"/>
  <c r="M25"/>
  <c r="N25" s="1"/>
  <c r="H11"/>
  <c r="AL9"/>
  <c r="AH10"/>
  <c r="AC11"/>
  <c r="H12"/>
  <c r="N12"/>
  <c r="Z12"/>
  <c r="W13"/>
  <c r="AC13"/>
  <c r="H14"/>
  <c r="N14"/>
  <c r="AR14"/>
  <c r="K15"/>
  <c r="W15"/>
  <c r="AC10"/>
  <c r="AL16"/>
  <c r="Z11"/>
  <c r="K12"/>
  <c r="D15"/>
  <c r="N15"/>
  <c r="K16"/>
  <c r="AO16"/>
  <c r="H9"/>
  <c r="AC9"/>
  <c r="D10"/>
  <c r="AL10"/>
  <c r="D11"/>
  <c r="AR11"/>
  <c r="AR12"/>
  <c r="K13"/>
  <c r="AH13"/>
  <c r="AC14"/>
  <c r="AO14"/>
  <c r="H15"/>
  <c r="S15"/>
  <c r="H16"/>
  <c r="N17"/>
  <c r="K18"/>
  <c r="W18"/>
  <c r="AC18"/>
  <c r="AO18"/>
  <c r="H19"/>
  <c r="Z19"/>
  <c r="AL19"/>
  <c r="K20"/>
  <c r="W20"/>
  <c r="AO20"/>
  <c r="H21"/>
  <c r="Z21"/>
  <c r="AL21"/>
  <c r="K22"/>
  <c r="W22"/>
  <c r="AC22"/>
  <c r="AO22"/>
  <c r="H23"/>
  <c r="N23"/>
  <c r="Z23"/>
  <c r="AR23"/>
  <c r="K24"/>
  <c r="W24"/>
  <c r="AC24"/>
  <c r="AO24"/>
  <c r="AH21"/>
  <c r="S24"/>
  <c r="D12"/>
  <c r="D13"/>
  <c r="AH14"/>
  <c r="C17"/>
  <c r="D18"/>
  <c r="S19"/>
  <c r="N20"/>
  <c r="D21"/>
  <c r="S21"/>
  <c r="D22"/>
  <c r="N22"/>
  <c r="AH22"/>
  <c r="H24"/>
  <c r="BL26" i="355"/>
  <c r="N9" i="363"/>
  <c r="Y25"/>
  <c r="K10"/>
  <c r="K11"/>
  <c r="AP25"/>
  <c r="BR9" i="355"/>
  <c r="BQ23"/>
  <c r="BQ19"/>
  <c r="BT23"/>
  <c r="BT21"/>
  <c r="S16" i="363"/>
  <c r="X25"/>
  <c r="AN25"/>
  <c r="W10"/>
  <c r="AO11"/>
  <c r="S12"/>
  <c r="AO12"/>
  <c r="AL13"/>
  <c r="Z14"/>
  <c r="AO15"/>
  <c r="W16"/>
  <c r="AC16"/>
  <c r="AH16"/>
  <c r="Z17"/>
  <c r="AH18"/>
  <c r="AR19"/>
  <c r="S20"/>
  <c r="AR20"/>
  <c r="AR21"/>
  <c r="AR22"/>
  <c r="AL23"/>
  <c r="AL24"/>
  <c r="BN12" i="355"/>
  <c r="S10" i="363"/>
  <c r="AB25"/>
  <c r="AR9"/>
  <c r="AH12"/>
  <c r="S14"/>
  <c r="AH15"/>
  <c r="W17"/>
  <c r="S17"/>
  <c r="BK26" i="355"/>
  <c r="S9" i="363"/>
  <c r="AM25"/>
  <c r="S11"/>
  <c r="W9"/>
  <c r="AA25"/>
  <c r="AO10"/>
  <c r="W11"/>
  <c r="AL12"/>
  <c r="AO13"/>
  <c r="W14"/>
  <c r="Z16"/>
  <c r="AC17"/>
  <c r="AH17"/>
  <c r="S18"/>
  <c r="AC19"/>
  <c r="AC20"/>
  <c r="AH20"/>
  <c r="AC21"/>
  <c r="W23"/>
  <c r="BN21" i="355"/>
  <c r="BN19"/>
  <c r="BN23"/>
  <c r="BL27"/>
  <c r="BK27"/>
  <c r="AR13" i="363"/>
  <c r="AG17"/>
  <c r="AQ25"/>
  <c r="AR15"/>
  <c r="AG16"/>
  <c r="AH11"/>
  <c r="AR17"/>
  <c r="AR16"/>
  <c r="BT17" i="355"/>
  <c r="BT13"/>
  <c r="BO24"/>
  <c r="AL15" i="363"/>
  <c r="BN15" i="355"/>
  <c r="AL14" i="363"/>
  <c r="AL11"/>
  <c r="BO9" i="355"/>
  <c r="C9" i="363"/>
  <c r="K9"/>
  <c r="R9"/>
  <c r="Z9"/>
  <c r="AG9"/>
  <c r="AO9"/>
  <c r="C10"/>
  <c r="R10"/>
  <c r="AG10"/>
  <c r="C11"/>
  <c r="R11"/>
  <c r="AG11"/>
  <c r="C12"/>
  <c r="R12"/>
  <c r="AG12"/>
  <c r="C13"/>
  <c r="R13"/>
  <c r="AG13"/>
  <c r="C14"/>
  <c r="R14"/>
  <c r="AG14"/>
  <c r="C15"/>
  <c r="R15"/>
  <c r="AG15"/>
  <c r="C16"/>
  <c r="R16"/>
  <c r="C18"/>
  <c r="R18"/>
  <c r="AG18"/>
  <c r="C19"/>
  <c r="R19"/>
  <c r="AG19"/>
  <c r="C20"/>
  <c r="R20"/>
  <c r="AG20"/>
  <c r="C21"/>
  <c r="R21"/>
  <c r="AG21"/>
  <c r="C22"/>
  <c r="R22"/>
  <c r="AG22"/>
  <c r="C23"/>
  <c r="R23"/>
  <c r="AG23"/>
  <c r="C24"/>
  <c r="R24"/>
  <c r="AG24"/>
  <c r="G25"/>
  <c r="V25"/>
  <c r="AK25"/>
  <c r="AR18"/>
  <c r="F25"/>
  <c r="U25"/>
  <c r="AJ25"/>
  <c r="S23"/>
  <c r="AH23"/>
  <c r="D24"/>
  <c r="AH24"/>
  <c r="BP33" i="355"/>
  <c r="AI9" i="363" l="1"/>
  <c r="T13"/>
  <c r="E12"/>
  <c r="T21"/>
  <c r="AI19"/>
  <c r="W25"/>
  <c r="E20"/>
  <c r="H25"/>
  <c r="AI10"/>
  <c r="AI21"/>
  <c r="E15"/>
  <c r="AI13"/>
  <c r="E11"/>
  <c r="T11"/>
  <c r="E10"/>
  <c r="E14"/>
  <c r="E16"/>
  <c r="T15"/>
  <c r="T22"/>
  <c r="AI16"/>
  <c r="E23"/>
  <c r="E19"/>
  <c r="T17"/>
  <c r="AR25"/>
  <c r="AO25"/>
  <c r="E17"/>
  <c r="Z25"/>
  <c r="E21"/>
  <c r="AI22"/>
  <c r="E9"/>
  <c r="C25"/>
  <c r="E25" s="1"/>
  <c r="AI17"/>
  <c r="T24"/>
  <c r="T20"/>
  <c r="T16"/>
  <c r="T12"/>
  <c r="AI20"/>
  <c r="E18"/>
  <c r="AI12"/>
  <c r="AI15"/>
  <c r="T14"/>
  <c r="AI11"/>
  <c r="T10"/>
  <c r="E22"/>
  <c r="T19"/>
  <c r="T18"/>
  <c r="E13"/>
  <c r="E24"/>
  <c r="AI18"/>
  <c r="AI14"/>
  <c r="AC25"/>
  <c r="AL25"/>
  <c r="AI24"/>
  <c r="T9"/>
  <c r="T23"/>
  <c r="AI23"/>
  <c r="AH26" l="1"/>
  <c r="AR25" i="292"/>
  <c r="AO25"/>
  <c r="AL25"/>
  <c r="AG21" i="355" l="1"/>
  <c r="AG23"/>
  <c r="AG19"/>
  <c r="AG17"/>
  <c r="AG15"/>
  <c r="AG13"/>
  <c r="AG26" i="363"/>
  <c r="AI26" s="1"/>
  <c r="AG16" i="355"/>
  <c r="AG20"/>
  <c r="AH27" i="363"/>
  <c r="AH25" s="1"/>
  <c r="AG27"/>
  <c r="AG18" i="355"/>
  <c r="AG24"/>
  <c r="AG11"/>
  <c r="AG22"/>
  <c r="AG14"/>
  <c r="AG12"/>
  <c r="AH19"/>
  <c r="AV26" i="286"/>
  <c r="AU26"/>
  <c r="AT26"/>
  <c r="AI27" i="363" l="1"/>
  <c r="AG25"/>
  <c r="AI25" s="1"/>
  <c r="AV26" i="280"/>
  <c r="AU26"/>
  <c r="AT26"/>
  <c r="AL26"/>
  <c r="AL50" l="1"/>
  <c r="R24" i="359" l="1"/>
  <c r="R25"/>
  <c r="R26"/>
  <c r="R9"/>
  <c r="R10"/>
  <c r="R11"/>
  <c r="R12"/>
  <c r="R13"/>
  <c r="R14"/>
  <c r="R15"/>
  <c r="R16"/>
  <c r="R17"/>
  <c r="R18"/>
  <c r="R19"/>
  <c r="R20"/>
  <c r="R21"/>
  <c r="R22"/>
  <c r="R23"/>
  <c r="R8"/>
  <c r="M10" i="280" l="1"/>
  <c r="M11"/>
  <c r="M12"/>
  <c r="M13"/>
  <c r="M14"/>
  <c r="M15"/>
  <c r="M16"/>
  <c r="M17"/>
  <c r="M18"/>
  <c r="M19"/>
  <c r="M20"/>
  <c r="M21"/>
  <c r="M22"/>
  <c r="M23"/>
  <c r="M24"/>
  <c r="J10"/>
  <c r="J11"/>
  <c r="J12"/>
  <c r="J13"/>
  <c r="J14"/>
  <c r="J15"/>
  <c r="J16"/>
  <c r="J17"/>
  <c r="J18"/>
  <c r="J19"/>
  <c r="J20"/>
  <c r="J21"/>
  <c r="J22"/>
  <c r="J23"/>
  <c r="J24"/>
  <c r="J9" i="274" l="1"/>
  <c r="AR25" i="286" l="1"/>
  <c r="AO25"/>
  <c r="AL10"/>
  <c r="AL11"/>
  <c r="AL12"/>
  <c r="AL13"/>
  <c r="AL14"/>
  <c r="AL15"/>
  <c r="AL16"/>
  <c r="AL17"/>
  <c r="AL18"/>
  <c r="AL19"/>
  <c r="AL20"/>
  <c r="AL21"/>
  <c r="AL22"/>
  <c r="AL23"/>
  <c r="AL24"/>
  <c r="AL25"/>
  <c r="AL9"/>
  <c r="AL26" l="1"/>
  <c r="AL50" s="1"/>
  <c r="AV26" i="279"/>
  <c r="AU26"/>
  <c r="AT26"/>
  <c r="AL26"/>
  <c r="AV26" i="274"/>
  <c r="AU26"/>
  <c r="AT26"/>
  <c r="AL26"/>
  <c r="AL50" i="279" l="1"/>
  <c r="AL50" i="274"/>
  <c r="H54" i="350"/>
  <c r="P54" l="1"/>
  <c r="O54"/>
  <c r="N54"/>
  <c r="M54"/>
  <c r="L54"/>
  <c r="K54"/>
  <c r="J54"/>
  <c r="I54"/>
  <c r="AB24" i="280"/>
  <c r="AB23"/>
  <c r="AB22"/>
  <c r="AB21"/>
  <c r="AB20"/>
  <c r="AB19"/>
  <c r="AB18"/>
  <c r="AB17"/>
  <c r="AB16"/>
  <c r="AB15"/>
  <c r="AB14"/>
  <c r="AB13"/>
  <c r="AB12"/>
  <c r="AB11"/>
  <c r="AB10"/>
  <c r="AB9"/>
  <c r="V24"/>
  <c r="V23"/>
  <c r="V22"/>
  <c r="V21"/>
  <c r="V20"/>
  <c r="V19"/>
  <c r="V18"/>
  <c r="V17"/>
  <c r="V16"/>
  <c r="V15"/>
  <c r="V14"/>
  <c r="V13"/>
  <c r="V12"/>
  <c r="V11"/>
  <c r="V10"/>
  <c r="V9"/>
  <c r="S24"/>
  <c r="S23"/>
  <c r="S22"/>
  <c r="S21"/>
  <c r="S20"/>
  <c r="S19"/>
  <c r="S18"/>
  <c r="S17"/>
  <c r="S16"/>
  <c r="S15"/>
  <c r="S14"/>
  <c r="S13"/>
  <c r="S12"/>
  <c r="S11"/>
  <c r="S10"/>
  <c r="S9"/>
  <c r="P24"/>
  <c r="P23"/>
  <c r="P22"/>
  <c r="P21"/>
  <c r="P20"/>
  <c r="P19"/>
  <c r="P18"/>
  <c r="P17"/>
  <c r="P16"/>
  <c r="P15"/>
  <c r="P14"/>
  <c r="P13"/>
  <c r="P12"/>
  <c r="P11"/>
  <c r="P10"/>
  <c r="P9"/>
  <c r="M9"/>
  <c r="J9"/>
  <c r="BL8" i="355"/>
  <c r="BK8"/>
  <c r="AV26" i="262" l="1"/>
  <c r="AT26"/>
  <c r="BU10" i="363" l="1"/>
  <c r="BU11"/>
  <c r="BU12"/>
  <c r="BU13"/>
  <c r="BU14"/>
  <c r="BU15"/>
  <c r="BU16"/>
  <c r="BU17"/>
  <c r="BU18"/>
  <c r="BU19"/>
  <c r="BU20"/>
  <c r="BU21"/>
  <c r="BU22"/>
  <c r="BU23"/>
  <c r="BU24"/>
  <c r="BU9"/>
  <c r="BT10"/>
  <c r="BT11"/>
  <c r="BV11" s="1"/>
  <c r="BT12"/>
  <c r="BT13"/>
  <c r="BT14"/>
  <c r="BT15"/>
  <c r="BT16"/>
  <c r="BT17"/>
  <c r="BT18"/>
  <c r="BT19"/>
  <c r="BT20"/>
  <c r="BT21"/>
  <c r="BT22"/>
  <c r="BT23"/>
  <c r="BT24"/>
  <c r="BT9"/>
  <c r="BR10"/>
  <c r="BR11"/>
  <c r="BR12"/>
  <c r="BR13"/>
  <c r="BR14"/>
  <c r="BR15"/>
  <c r="BR16"/>
  <c r="BR17"/>
  <c r="BR18"/>
  <c r="BR19"/>
  <c r="BR20"/>
  <c r="BR21"/>
  <c r="BR22"/>
  <c r="BR23"/>
  <c r="BR24"/>
  <c r="BR9"/>
  <c r="BQ10"/>
  <c r="BQ11"/>
  <c r="BQ12"/>
  <c r="BQ13"/>
  <c r="BQ14"/>
  <c r="BQ15"/>
  <c r="BQ16"/>
  <c r="BQ17"/>
  <c r="BQ18"/>
  <c r="BQ19"/>
  <c r="BQ20"/>
  <c r="BQ21"/>
  <c r="BQ22"/>
  <c r="BQ23"/>
  <c r="BQ24"/>
  <c r="BS24" s="1"/>
  <c r="BQ9"/>
  <c r="BO10"/>
  <c r="BO11"/>
  <c r="BL11" s="1"/>
  <c r="BO12"/>
  <c r="BO13"/>
  <c r="BO14"/>
  <c r="BO15"/>
  <c r="BO16"/>
  <c r="BO17"/>
  <c r="BO18"/>
  <c r="BO19"/>
  <c r="BO20"/>
  <c r="BO21"/>
  <c r="BO22"/>
  <c r="BO23"/>
  <c r="BO24"/>
  <c r="BO9"/>
  <c r="BN10"/>
  <c r="BN11"/>
  <c r="BN12"/>
  <c r="BN13"/>
  <c r="BN14"/>
  <c r="BN15"/>
  <c r="BN16"/>
  <c r="BN17"/>
  <c r="BN18"/>
  <c r="BN19"/>
  <c r="BN20"/>
  <c r="BN21"/>
  <c r="BN22"/>
  <c r="BN23"/>
  <c r="BN24"/>
  <c r="BN9"/>
  <c r="AA10" i="282"/>
  <c r="AA11"/>
  <c r="AA12"/>
  <c r="AA13"/>
  <c r="AA14"/>
  <c r="AA15"/>
  <c r="AA16"/>
  <c r="AA17"/>
  <c r="AA18"/>
  <c r="AA19"/>
  <c r="AA20"/>
  <c r="AA21"/>
  <c r="AA22"/>
  <c r="AA23"/>
  <c r="AA24"/>
  <c r="AA9"/>
  <c r="U10"/>
  <c r="U11"/>
  <c r="U12"/>
  <c r="U13"/>
  <c r="U14"/>
  <c r="U15"/>
  <c r="U16"/>
  <c r="U17"/>
  <c r="U18"/>
  <c r="U19"/>
  <c r="U20"/>
  <c r="U21"/>
  <c r="U22"/>
  <c r="U23"/>
  <c r="U24"/>
  <c r="U9"/>
  <c r="R10"/>
  <c r="R11"/>
  <c r="R12"/>
  <c r="R13"/>
  <c r="R14"/>
  <c r="R15"/>
  <c r="R16"/>
  <c r="R17"/>
  <c r="R18"/>
  <c r="R19"/>
  <c r="R20"/>
  <c r="R21"/>
  <c r="R22"/>
  <c r="R23"/>
  <c r="R24"/>
  <c r="R9"/>
  <c r="O10"/>
  <c r="O11"/>
  <c r="O12"/>
  <c r="O13"/>
  <c r="O14"/>
  <c r="O15"/>
  <c r="O16"/>
  <c r="O17"/>
  <c r="O18"/>
  <c r="O19"/>
  <c r="O20"/>
  <c r="O21"/>
  <c r="O22"/>
  <c r="O23"/>
  <c r="O24"/>
  <c r="O9"/>
  <c r="L10"/>
  <c r="L11"/>
  <c r="L12"/>
  <c r="L13"/>
  <c r="L14"/>
  <c r="L15"/>
  <c r="L16"/>
  <c r="L17"/>
  <c r="L18"/>
  <c r="L19"/>
  <c r="L20"/>
  <c r="L21"/>
  <c r="L22"/>
  <c r="L23"/>
  <c r="L24"/>
  <c r="L9"/>
  <c r="I10"/>
  <c r="I11"/>
  <c r="I12"/>
  <c r="I13"/>
  <c r="I14"/>
  <c r="I15"/>
  <c r="I16"/>
  <c r="I17"/>
  <c r="I18"/>
  <c r="I19"/>
  <c r="I20"/>
  <c r="I21"/>
  <c r="I22"/>
  <c r="I23"/>
  <c r="I24"/>
  <c r="I9"/>
  <c r="BS20" i="363" l="1"/>
  <c r="BL22"/>
  <c r="BL13"/>
  <c r="BV13"/>
  <c r="BL15"/>
  <c r="BL24"/>
  <c r="BS22"/>
  <c r="BS21"/>
  <c r="BV23"/>
  <c r="BS18"/>
  <c r="BL23"/>
  <c r="BS23"/>
  <c r="BV17"/>
  <c r="BL10"/>
  <c r="BV10"/>
  <c r="BS19"/>
  <c r="BS15"/>
  <c r="BS17"/>
  <c r="F16" i="282"/>
  <c r="BV24" i="363"/>
  <c r="BL21"/>
  <c r="F20" i="282"/>
  <c r="BV16" i="363"/>
  <c r="F18" i="282"/>
  <c r="F9"/>
  <c r="F21"/>
  <c r="F13"/>
  <c r="BV22" i="363"/>
  <c r="F24" i="282"/>
  <c r="BS12" i="363"/>
  <c r="F23" i="282"/>
  <c r="F14"/>
  <c r="F11"/>
  <c r="BV15" i="363"/>
  <c r="F15" i="282"/>
  <c r="F12"/>
  <c r="BS16" i="363"/>
  <c r="BV14"/>
  <c r="BL14"/>
  <c r="F22" i="282"/>
  <c r="BS13" i="363"/>
  <c r="F19" i="282"/>
  <c r="F10"/>
  <c r="F17"/>
  <c r="BS14" i="363"/>
  <c r="BL12"/>
  <c r="BV12"/>
  <c r="BP22"/>
  <c r="BK22"/>
  <c r="BP18"/>
  <c r="BK18"/>
  <c r="BP14"/>
  <c r="BK14"/>
  <c r="BP10"/>
  <c r="BK10"/>
  <c r="BL18"/>
  <c r="BS10"/>
  <c r="BV18"/>
  <c r="BP23"/>
  <c r="BK23"/>
  <c r="BP19"/>
  <c r="BK19"/>
  <c r="BP15"/>
  <c r="BK15"/>
  <c r="BP11"/>
  <c r="BK11"/>
  <c r="BM11" s="1"/>
  <c r="BL19"/>
  <c r="BS11"/>
  <c r="BV19"/>
  <c r="BP24"/>
  <c r="BK24"/>
  <c r="BP20"/>
  <c r="BK20"/>
  <c r="BK16"/>
  <c r="BP16"/>
  <c r="BP12"/>
  <c r="BK12"/>
  <c r="BL20"/>
  <c r="BV20"/>
  <c r="BL16"/>
  <c r="BP9"/>
  <c r="BN25"/>
  <c r="BK9"/>
  <c r="BP21"/>
  <c r="BK21"/>
  <c r="BK17"/>
  <c r="BP17"/>
  <c r="BP13"/>
  <c r="BK13"/>
  <c r="BL9"/>
  <c r="BO25"/>
  <c r="BQ25"/>
  <c r="BS9"/>
  <c r="BT25"/>
  <c r="BV9"/>
  <c r="BR25"/>
  <c r="BU25"/>
  <c r="BV21"/>
  <c r="BL17"/>
  <c r="R53" i="350"/>
  <c r="R52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Q22"/>
  <c r="R22"/>
  <c r="Q23"/>
  <c r="R23"/>
  <c r="Q24"/>
  <c r="R24"/>
  <c r="Q25"/>
  <c r="R25"/>
  <c r="Q26"/>
  <c r="R26"/>
  <c r="Q27"/>
  <c r="R27"/>
  <c r="Q28"/>
  <c r="R28"/>
  <c r="Q29"/>
  <c r="R29"/>
  <c r="Q30"/>
  <c r="R30"/>
  <c r="Q31"/>
  <c r="R31"/>
  <c r="Q32"/>
  <c r="R32"/>
  <c r="Q33"/>
  <c r="R33"/>
  <c r="Q34"/>
  <c r="R34"/>
  <c r="Q35"/>
  <c r="R35"/>
  <c r="Q36"/>
  <c r="R36"/>
  <c r="Q37"/>
  <c r="R37"/>
  <c r="Q38"/>
  <c r="R38"/>
  <c r="Q39"/>
  <c r="R39"/>
  <c r="Q40"/>
  <c r="R40"/>
  <c r="Q41"/>
  <c r="R41"/>
  <c r="Q42"/>
  <c r="R42"/>
  <c r="Q43"/>
  <c r="R43"/>
  <c r="Q44"/>
  <c r="R44"/>
  <c r="Q45"/>
  <c r="R45"/>
  <c r="Q46"/>
  <c r="R46"/>
  <c r="Q47"/>
  <c r="R47"/>
  <c r="Q48"/>
  <c r="R48"/>
  <c r="Q49"/>
  <c r="R49"/>
  <c r="Q50"/>
  <c r="R50"/>
  <c r="Q51"/>
  <c r="R51"/>
  <c r="Q52"/>
  <c r="Q53"/>
  <c r="U24" i="279"/>
  <c r="U23"/>
  <c r="U22"/>
  <c r="U21"/>
  <c r="U20"/>
  <c r="U19"/>
  <c r="U18"/>
  <c r="U17"/>
  <c r="U16"/>
  <c r="U15"/>
  <c r="U14"/>
  <c r="U13"/>
  <c r="U12"/>
  <c r="U11"/>
  <c r="U10"/>
  <c r="U9"/>
  <c r="L24"/>
  <c r="L23"/>
  <c r="L22"/>
  <c r="L21"/>
  <c r="L20"/>
  <c r="L19"/>
  <c r="L18"/>
  <c r="L17"/>
  <c r="L16"/>
  <c r="L15"/>
  <c r="L14"/>
  <c r="L13"/>
  <c r="L12"/>
  <c r="L11"/>
  <c r="L10"/>
  <c r="L9"/>
  <c r="AQ8" i="355"/>
  <c r="BU8" s="1"/>
  <c r="AP8"/>
  <c r="BT8" s="1"/>
  <c r="AN8"/>
  <c r="BR8" s="1"/>
  <c r="AM8"/>
  <c r="BQ8" s="1"/>
  <c r="AK8"/>
  <c r="BO8" s="1"/>
  <c r="AJ8"/>
  <c r="BN8" s="1"/>
  <c r="CJ8"/>
  <c r="CI8"/>
  <c r="CG8"/>
  <c r="CF8"/>
  <c r="CD8"/>
  <c r="CC8"/>
  <c r="CA8"/>
  <c r="BZ8"/>
  <c r="D27"/>
  <c r="C27"/>
  <c r="D26"/>
  <c r="C26"/>
  <c r="AO24"/>
  <c r="AB24"/>
  <c r="AA24"/>
  <c r="Y24"/>
  <c r="X24"/>
  <c r="V24"/>
  <c r="U24"/>
  <c r="M24"/>
  <c r="L24"/>
  <c r="J24"/>
  <c r="I24"/>
  <c r="G24"/>
  <c r="F24"/>
  <c r="AB23"/>
  <c r="AA23"/>
  <c r="Y23"/>
  <c r="X23"/>
  <c r="V23"/>
  <c r="U23"/>
  <c r="M23"/>
  <c r="L23"/>
  <c r="J23"/>
  <c r="I23"/>
  <c r="G23"/>
  <c r="F23"/>
  <c r="AB22"/>
  <c r="AA22"/>
  <c r="Y22"/>
  <c r="X22"/>
  <c r="V22"/>
  <c r="U22"/>
  <c r="M22"/>
  <c r="L22"/>
  <c r="J22"/>
  <c r="I22"/>
  <c r="G22"/>
  <c r="F22"/>
  <c r="AB21"/>
  <c r="AA21"/>
  <c r="Y21"/>
  <c r="X21"/>
  <c r="V21"/>
  <c r="U21"/>
  <c r="M21"/>
  <c r="L21"/>
  <c r="J21"/>
  <c r="I21"/>
  <c r="G21"/>
  <c r="F21"/>
  <c r="AB20"/>
  <c r="AA20"/>
  <c r="Y20"/>
  <c r="X20"/>
  <c r="V20"/>
  <c r="U20"/>
  <c r="M20"/>
  <c r="L20"/>
  <c r="J20"/>
  <c r="I20"/>
  <c r="G20"/>
  <c r="F20"/>
  <c r="AB19"/>
  <c r="AA19"/>
  <c r="Y19"/>
  <c r="X19"/>
  <c r="V19"/>
  <c r="U19"/>
  <c r="M19"/>
  <c r="L19"/>
  <c r="J19"/>
  <c r="I19"/>
  <c r="G19"/>
  <c r="F19"/>
  <c r="AB18"/>
  <c r="AA18"/>
  <c r="Y18"/>
  <c r="X18"/>
  <c r="V18"/>
  <c r="U18"/>
  <c r="M18"/>
  <c r="L18"/>
  <c r="J18"/>
  <c r="I18"/>
  <c r="G18"/>
  <c r="F18"/>
  <c r="AB17"/>
  <c r="AA17"/>
  <c r="Y17"/>
  <c r="X17"/>
  <c r="V17"/>
  <c r="U17"/>
  <c r="M17"/>
  <c r="L17"/>
  <c r="J17"/>
  <c r="I17"/>
  <c r="G17"/>
  <c r="F17"/>
  <c r="AB16"/>
  <c r="AA16"/>
  <c r="Y16"/>
  <c r="X16"/>
  <c r="V16"/>
  <c r="U16"/>
  <c r="M16"/>
  <c r="L16"/>
  <c r="J16"/>
  <c r="I16"/>
  <c r="G16"/>
  <c r="F16"/>
  <c r="AB15"/>
  <c r="AA15"/>
  <c r="Y15"/>
  <c r="X15"/>
  <c r="V15"/>
  <c r="U15"/>
  <c r="M15"/>
  <c r="L15"/>
  <c r="J15"/>
  <c r="I15"/>
  <c r="G15"/>
  <c r="F15"/>
  <c r="AB14"/>
  <c r="AA14"/>
  <c r="Y14"/>
  <c r="X14"/>
  <c r="V14"/>
  <c r="U14"/>
  <c r="M14"/>
  <c r="L14"/>
  <c r="J14"/>
  <c r="I14"/>
  <c r="G14"/>
  <c r="F14"/>
  <c r="AB13"/>
  <c r="AA13"/>
  <c r="Y13"/>
  <c r="X13"/>
  <c r="V13"/>
  <c r="U13"/>
  <c r="M13"/>
  <c r="L13"/>
  <c r="J13"/>
  <c r="I13"/>
  <c r="G13"/>
  <c r="F13"/>
  <c r="AB12"/>
  <c r="AA12"/>
  <c r="Y12"/>
  <c r="X12"/>
  <c r="V12"/>
  <c r="U12"/>
  <c r="M12"/>
  <c r="L12"/>
  <c r="J12"/>
  <c r="I12"/>
  <c r="G12"/>
  <c r="F12"/>
  <c r="AB11"/>
  <c r="AA11"/>
  <c r="Y11"/>
  <c r="X11"/>
  <c r="V11"/>
  <c r="U11"/>
  <c r="M11"/>
  <c r="L11"/>
  <c r="J11"/>
  <c r="I11"/>
  <c r="G11"/>
  <c r="F11"/>
  <c r="AB10"/>
  <c r="AA10"/>
  <c r="Y10"/>
  <c r="X10"/>
  <c r="V10"/>
  <c r="U10"/>
  <c r="M10"/>
  <c r="L10"/>
  <c r="J10"/>
  <c r="I10"/>
  <c r="G10"/>
  <c r="F10"/>
  <c r="AB9"/>
  <c r="AA9"/>
  <c r="Y9"/>
  <c r="X9"/>
  <c r="V9"/>
  <c r="U9"/>
  <c r="M9"/>
  <c r="L9"/>
  <c r="L25" s="1"/>
  <c r="J9"/>
  <c r="J25" s="1"/>
  <c r="I9"/>
  <c r="I25" s="1"/>
  <c r="G9"/>
  <c r="G25" s="1"/>
  <c r="F9"/>
  <c r="BM3"/>
  <c r="AY3"/>
  <c r="BM22" i="363" l="1"/>
  <c r="BM13"/>
  <c r="BM21"/>
  <c r="BM15"/>
  <c r="BC10"/>
  <c r="BC12"/>
  <c r="BC14"/>
  <c r="BC16"/>
  <c r="BC18"/>
  <c r="BC20"/>
  <c r="BC22"/>
  <c r="BC24"/>
  <c r="BF10"/>
  <c r="BF12"/>
  <c r="BF14"/>
  <c r="BF16"/>
  <c r="BF18"/>
  <c r="BF20"/>
  <c r="BF22"/>
  <c r="BF24"/>
  <c r="AZ22"/>
  <c r="AZ20"/>
  <c r="AZ18"/>
  <c r="AZ16"/>
  <c r="AZ14"/>
  <c r="AZ10"/>
  <c r="BB18"/>
  <c r="BB24"/>
  <c r="BE10"/>
  <c r="BE12"/>
  <c r="BE16"/>
  <c r="BE18"/>
  <c r="AZ9"/>
  <c r="AY21"/>
  <c r="AY13"/>
  <c r="BC9"/>
  <c r="BC11"/>
  <c r="BC15"/>
  <c r="BC17"/>
  <c r="BC19"/>
  <c r="BC21"/>
  <c r="BC23"/>
  <c r="BF9"/>
  <c r="BF13"/>
  <c r="BF15"/>
  <c r="BF17"/>
  <c r="BF19"/>
  <c r="BF21"/>
  <c r="AY9"/>
  <c r="AZ23"/>
  <c r="AZ21"/>
  <c r="AZ19"/>
  <c r="AZ17"/>
  <c r="AZ15"/>
  <c r="AZ13"/>
  <c r="BB11"/>
  <c r="BE23"/>
  <c r="BM24"/>
  <c r="BM23"/>
  <c r="BM10"/>
  <c r="BM14"/>
  <c r="AZ11"/>
  <c r="BM12"/>
  <c r="BM20"/>
  <c r="BM19"/>
  <c r="I23" i="279"/>
  <c r="AY23" i="363"/>
  <c r="I19" i="279"/>
  <c r="AY19" i="363"/>
  <c r="I17" i="279"/>
  <c r="AY17" i="363"/>
  <c r="I15" i="279"/>
  <c r="AY15" i="363"/>
  <c r="I11" i="279"/>
  <c r="AY11" i="363"/>
  <c r="BC13" i="355"/>
  <c r="BC13" i="363"/>
  <c r="BF11" i="355"/>
  <c r="BF11" i="363"/>
  <c r="BF23" i="355"/>
  <c r="BF23" i="363"/>
  <c r="BS25"/>
  <c r="O9" i="279"/>
  <c r="BB9" i="363"/>
  <c r="O13" i="279"/>
  <c r="BB13" i="363"/>
  <c r="O15" i="279"/>
  <c r="BB15" i="363"/>
  <c r="O17" i="279"/>
  <c r="BB17" i="363"/>
  <c r="O19" i="279"/>
  <c r="BB19" i="363"/>
  <c r="O21" i="279"/>
  <c r="BB21" i="363"/>
  <c r="O23" i="279"/>
  <c r="BB23" i="363"/>
  <c r="R9" i="279"/>
  <c r="BE9" i="363"/>
  <c r="R11" i="279"/>
  <c r="BE11" i="363"/>
  <c r="R13" i="279"/>
  <c r="BE13" i="363"/>
  <c r="R15" i="279"/>
  <c r="BE15" i="363"/>
  <c r="R17" i="279"/>
  <c r="BE17" i="363"/>
  <c r="R19" i="279"/>
  <c r="BE19" i="363"/>
  <c r="R21" i="279"/>
  <c r="BE21" i="363"/>
  <c r="I24" i="279"/>
  <c r="AY24" i="363"/>
  <c r="I22" i="279"/>
  <c r="AY22" i="363"/>
  <c r="I20" i="279"/>
  <c r="AY20" i="363"/>
  <c r="I18" i="279"/>
  <c r="AY18" i="363"/>
  <c r="I16" i="279"/>
  <c r="AY16" i="363"/>
  <c r="I14" i="279"/>
  <c r="AY14" i="363"/>
  <c r="I12" i="279"/>
  <c r="AY12" i="363"/>
  <c r="I10" i="279"/>
  <c r="AY10" i="363"/>
  <c r="BV25"/>
  <c r="BM17"/>
  <c r="BP25"/>
  <c r="BM16"/>
  <c r="AZ24" i="355"/>
  <c r="AZ24" i="363"/>
  <c r="AZ12" i="355"/>
  <c r="AZ12" i="363"/>
  <c r="O10" i="279"/>
  <c r="BB10" i="363"/>
  <c r="O12" i="279"/>
  <c r="BB12" i="363"/>
  <c r="O14" i="279"/>
  <c r="BB14" i="363"/>
  <c r="O16" i="279"/>
  <c r="BB16" i="363"/>
  <c r="O20" i="279"/>
  <c r="BB20" i="363"/>
  <c r="O22" i="279"/>
  <c r="BB22" i="363"/>
  <c r="R14" i="279"/>
  <c r="BE14" i="363"/>
  <c r="R20" i="279"/>
  <c r="BE20" i="363"/>
  <c r="R22" i="279"/>
  <c r="BE22" i="363"/>
  <c r="R24" i="279"/>
  <c r="BE24" i="363"/>
  <c r="BM9"/>
  <c r="BM18"/>
  <c r="AZ9" i="355"/>
  <c r="AY21"/>
  <c r="I21" i="279"/>
  <c r="AY13" i="355"/>
  <c r="I13" i="279"/>
  <c r="I9"/>
  <c r="BB11" i="355"/>
  <c r="O11" i="279"/>
  <c r="BE23" i="355"/>
  <c r="R23" i="279"/>
  <c r="BB18" i="355"/>
  <c r="O18" i="279"/>
  <c r="BB24" i="355"/>
  <c r="O24" i="279"/>
  <c r="BE10" i="355"/>
  <c r="R10" i="279"/>
  <c r="BE12" i="355"/>
  <c r="R12" i="279"/>
  <c r="BE16" i="355"/>
  <c r="R16" i="279"/>
  <c r="BE18" i="355"/>
  <c r="R18" i="279"/>
  <c r="AY22" i="355"/>
  <c r="AY20"/>
  <c r="BF16"/>
  <c r="AY16"/>
  <c r="BF14"/>
  <c r="AY10"/>
  <c r="BF22"/>
  <c r="AY24"/>
  <c r="BE14"/>
  <c r="BC20"/>
  <c r="BF10"/>
  <c r="AY18"/>
  <c r="BF24"/>
  <c r="BB20"/>
  <c r="AZ22"/>
  <c r="C21"/>
  <c r="R21"/>
  <c r="BE11"/>
  <c r="BB23"/>
  <c r="AC21"/>
  <c r="N16"/>
  <c r="BC23"/>
  <c r="Z16"/>
  <c r="N12"/>
  <c r="BB14"/>
  <c r="BB16"/>
  <c r="K20"/>
  <c r="W20"/>
  <c r="AZ20"/>
  <c r="BB10"/>
  <c r="S12"/>
  <c r="AZ14"/>
  <c r="AZ16"/>
  <c r="AZ18"/>
  <c r="BE20"/>
  <c r="BE22"/>
  <c r="R23"/>
  <c r="BE24"/>
  <c r="AZ10"/>
  <c r="BB12"/>
  <c r="BB22"/>
  <c r="K17"/>
  <c r="K13"/>
  <c r="BC15"/>
  <c r="H19"/>
  <c r="BB9"/>
  <c r="R11"/>
  <c r="BB13"/>
  <c r="AO14"/>
  <c r="N15"/>
  <c r="BB19"/>
  <c r="N19"/>
  <c r="BF9"/>
  <c r="C15"/>
  <c r="AZ15"/>
  <c r="AR20"/>
  <c r="BC11"/>
  <c r="BF13"/>
  <c r="N9"/>
  <c r="C10"/>
  <c r="N10"/>
  <c r="Z10"/>
  <c r="AL10"/>
  <c r="AR10"/>
  <c r="C11"/>
  <c r="AY11"/>
  <c r="BF15"/>
  <c r="AY17"/>
  <c r="BC21"/>
  <c r="BC9"/>
  <c r="N11"/>
  <c r="H13"/>
  <c r="N13"/>
  <c r="AR13"/>
  <c r="H17"/>
  <c r="N17"/>
  <c r="BF17"/>
  <c r="BC19"/>
  <c r="N21"/>
  <c r="K23"/>
  <c r="K24"/>
  <c r="AC24"/>
  <c r="BS23"/>
  <c r="AH15"/>
  <c r="BC17"/>
  <c r="C22"/>
  <c r="N22"/>
  <c r="H23"/>
  <c r="C17"/>
  <c r="AO17"/>
  <c r="AR18"/>
  <c r="D20"/>
  <c r="C24"/>
  <c r="C14"/>
  <c r="C9"/>
  <c r="C25" s="1"/>
  <c r="AM25"/>
  <c r="K14"/>
  <c r="AC14"/>
  <c r="K15"/>
  <c r="AH11"/>
  <c r="D14"/>
  <c r="AO18"/>
  <c r="K19"/>
  <c r="AC19"/>
  <c r="Z22"/>
  <c r="AL22"/>
  <c r="AR22"/>
  <c r="AL23"/>
  <c r="H24"/>
  <c r="BS10"/>
  <c r="BS22"/>
  <c r="AC12"/>
  <c r="BE15"/>
  <c r="W16"/>
  <c r="AZ19"/>
  <c r="X25"/>
  <c r="AG9"/>
  <c r="BE9"/>
  <c r="K10"/>
  <c r="W10"/>
  <c r="BC10"/>
  <c r="H11"/>
  <c r="AC11"/>
  <c r="AZ11"/>
  <c r="D12"/>
  <c r="Z12"/>
  <c r="BF12"/>
  <c r="AY14"/>
  <c r="R15"/>
  <c r="D16"/>
  <c r="AL16"/>
  <c r="AR16"/>
  <c r="BC16"/>
  <c r="R17"/>
  <c r="AR17"/>
  <c r="D18"/>
  <c r="BF18"/>
  <c r="C20"/>
  <c r="N20"/>
  <c r="Z20"/>
  <c r="AL20"/>
  <c r="K21"/>
  <c r="BB21"/>
  <c r="K22"/>
  <c r="W22"/>
  <c r="BC22"/>
  <c r="C23"/>
  <c r="N23"/>
  <c r="BS24"/>
  <c r="BS18"/>
  <c r="C13"/>
  <c r="AO13"/>
  <c r="AZ13"/>
  <c r="N14"/>
  <c r="BE17"/>
  <c r="AC18"/>
  <c r="C19"/>
  <c r="H21"/>
  <c r="N24"/>
  <c r="Z24"/>
  <c r="H9"/>
  <c r="D10"/>
  <c r="K11"/>
  <c r="C12"/>
  <c r="AO12"/>
  <c r="BC12"/>
  <c r="R13"/>
  <c r="BE13"/>
  <c r="AR14"/>
  <c r="BC14"/>
  <c r="H15"/>
  <c r="AC15"/>
  <c r="BB15"/>
  <c r="C16"/>
  <c r="BB17"/>
  <c r="C18"/>
  <c r="N18"/>
  <c r="Z18"/>
  <c r="BC18"/>
  <c r="R19"/>
  <c r="BF20"/>
  <c r="D22"/>
  <c r="BC24"/>
  <c r="K12"/>
  <c r="Z14"/>
  <c r="K16"/>
  <c r="K18"/>
  <c r="BS11"/>
  <c r="R54" i="350"/>
  <c r="T14"/>
  <c r="T12"/>
  <c r="T10"/>
  <c r="T29"/>
  <c r="T27"/>
  <c r="T23"/>
  <c r="T21"/>
  <c r="T19"/>
  <c r="T17"/>
  <c r="T13"/>
  <c r="T40"/>
  <c r="T8"/>
  <c r="T49"/>
  <c r="T45"/>
  <c r="T38"/>
  <c r="T30"/>
  <c r="T26"/>
  <c r="T22"/>
  <c r="T15"/>
  <c r="T52"/>
  <c r="T50"/>
  <c r="T48"/>
  <c r="T43"/>
  <c r="T35"/>
  <c r="T46"/>
  <c r="T28"/>
  <c r="T42"/>
  <c r="T25"/>
  <c r="T18"/>
  <c r="T16"/>
  <c r="T9"/>
  <c r="T20"/>
  <c r="T39"/>
  <c r="T36"/>
  <c r="T34"/>
  <c r="T32"/>
  <c r="T24"/>
  <c r="T47"/>
  <c r="T53"/>
  <c r="T51"/>
  <c r="T37"/>
  <c r="T7"/>
  <c r="T11"/>
  <c r="T44"/>
  <c r="T41"/>
  <c r="T33"/>
  <c r="T31"/>
  <c r="AP25" i="355"/>
  <c r="AR12"/>
  <c r="AH21"/>
  <c r="W23"/>
  <c r="R24"/>
  <c r="AB25"/>
  <c r="AG10"/>
  <c r="AO10"/>
  <c r="AR11"/>
  <c r="W12"/>
  <c r="AL12"/>
  <c r="BS12"/>
  <c r="AC13"/>
  <c r="AR15"/>
  <c r="AO16"/>
  <c r="AC17"/>
  <c r="AR19"/>
  <c r="AO20"/>
  <c r="AR21"/>
  <c r="AO22"/>
  <c r="AC23"/>
  <c r="AO23"/>
  <c r="AY23"/>
  <c r="AL24"/>
  <c r="BS14"/>
  <c r="BS16"/>
  <c r="S14"/>
  <c r="S18"/>
  <c r="Y25"/>
  <c r="AK25"/>
  <c r="AQ25"/>
  <c r="S10"/>
  <c r="AC10"/>
  <c r="AO11"/>
  <c r="AH13"/>
  <c r="W14"/>
  <c r="AL14"/>
  <c r="AO15"/>
  <c r="S16"/>
  <c r="AC16"/>
  <c r="AH17"/>
  <c r="W18"/>
  <c r="AL18"/>
  <c r="AO19"/>
  <c r="S20"/>
  <c r="AC20"/>
  <c r="AO21"/>
  <c r="S22"/>
  <c r="AC22"/>
  <c r="Z23"/>
  <c r="AR23"/>
  <c r="W24"/>
  <c r="BE19"/>
  <c r="BE21"/>
  <c r="BF19"/>
  <c r="BF21"/>
  <c r="AZ17"/>
  <c r="AZ21"/>
  <c r="AY12"/>
  <c r="AY15"/>
  <c r="AY19"/>
  <c r="AY9"/>
  <c r="W9"/>
  <c r="Z9"/>
  <c r="AN25"/>
  <c r="AR9"/>
  <c r="BS9"/>
  <c r="AH10"/>
  <c r="D11"/>
  <c r="W11"/>
  <c r="Z11"/>
  <c r="AH12"/>
  <c r="D13"/>
  <c r="W13"/>
  <c r="Z13"/>
  <c r="AH14"/>
  <c r="D15"/>
  <c r="W15"/>
  <c r="Z15"/>
  <c r="BS15"/>
  <c r="AH16"/>
  <c r="D17"/>
  <c r="W17"/>
  <c r="Z17"/>
  <c r="BS17"/>
  <c r="AH18"/>
  <c r="D19"/>
  <c r="W19"/>
  <c r="Z19"/>
  <c r="BS19"/>
  <c r="AH20"/>
  <c r="D21"/>
  <c r="W21"/>
  <c r="Z21"/>
  <c r="BS21"/>
  <c r="AH22"/>
  <c r="AR24"/>
  <c r="E27"/>
  <c r="K9"/>
  <c r="R9"/>
  <c r="AC9"/>
  <c r="E26"/>
  <c r="M25"/>
  <c r="N25" s="1"/>
  <c r="V25"/>
  <c r="AA25"/>
  <c r="AL9"/>
  <c r="AO9"/>
  <c r="H10"/>
  <c r="R10"/>
  <c r="S11"/>
  <c r="AL11"/>
  <c r="H12"/>
  <c r="R12"/>
  <c r="S13"/>
  <c r="AL13"/>
  <c r="H14"/>
  <c r="R14"/>
  <c r="S15"/>
  <c r="AL15"/>
  <c r="H16"/>
  <c r="R16"/>
  <c r="S17"/>
  <c r="AL17"/>
  <c r="H18"/>
  <c r="R18"/>
  <c r="S19"/>
  <c r="AL19"/>
  <c r="H20"/>
  <c r="R20"/>
  <c r="S21"/>
  <c r="AL21"/>
  <c r="H22"/>
  <c r="R22"/>
  <c r="K25"/>
  <c r="F25"/>
  <c r="H25" s="1"/>
  <c r="U25"/>
  <c r="AJ25"/>
  <c r="D9"/>
  <c r="D25" s="1"/>
  <c r="S9"/>
  <c r="AH9"/>
  <c r="D23"/>
  <c r="S23"/>
  <c r="AH23"/>
  <c r="D24"/>
  <c r="S24"/>
  <c r="AH24"/>
  <c r="R6" i="350"/>
  <c r="Q6"/>
  <c r="Q54"/>
  <c r="BG12" i="363" l="1"/>
  <c r="BD24"/>
  <c r="AW20"/>
  <c r="BD18"/>
  <c r="BD20"/>
  <c r="BD23"/>
  <c r="BD19"/>
  <c r="BD15"/>
  <c r="BG10"/>
  <c r="AW16"/>
  <c r="BG24"/>
  <c r="BG20"/>
  <c r="BD16"/>
  <c r="BD12"/>
  <c r="AW12"/>
  <c r="AW18"/>
  <c r="AW22"/>
  <c r="AW14"/>
  <c r="BG16"/>
  <c r="BG22"/>
  <c r="BG14"/>
  <c r="BD14"/>
  <c r="BD10"/>
  <c r="BD21"/>
  <c r="BD17"/>
  <c r="BG18"/>
  <c r="AW10"/>
  <c r="BD22"/>
  <c r="BG19"/>
  <c r="BG15"/>
  <c r="AW19"/>
  <c r="BD11"/>
  <c r="BG23"/>
  <c r="BA9"/>
  <c r="AW9"/>
  <c r="BA21"/>
  <c r="BA13"/>
  <c r="AW17"/>
  <c r="AW21"/>
  <c r="BG21"/>
  <c r="BG17"/>
  <c r="BG13"/>
  <c r="BC25"/>
  <c r="AW15"/>
  <c r="AW11"/>
  <c r="BA12" i="355"/>
  <c r="AW23" i="363"/>
  <c r="AW13"/>
  <c r="BF25"/>
  <c r="BG11" i="355"/>
  <c r="BA24"/>
  <c r="BD13"/>
  <c r="BG23"/>
  <c r="BG11" i="363"/>
  <c r="F12" i="279"/>
  <c r="BA24" i="363"/>
  <c r="AW24"/>
  <c r="BA12"/>
  <c r="AV12"/>
  <c r="AV16"/>
  <c r="BA16"/>
  <c r="BA20"/>
  <c r="AV20"/>
  <c r="AX20" s="1"/>
  <c r="AV24"/>
  <c r="BB25"/>
  <c r="BD9"/>
  <c r="AV17"/>
  <c r="BA17"/>
  <c r="AV13"/>
  <c r="AV21"/>
  <c r="AZ25"/>
  <c r="BA10"/>
  <c r="AV10"/>
  <c r="AX10" s="1"/>
  <c r="BA14"/>
  <c r="AV14"/>
  <c r="BA18"/>
  <c r="AV18"/>
  <c r="BA22"/>
  <c r="AV22"/>
  <c r="AY25"/>
  <c r="BE25"/>
  <c r="BG9"/>
  <c r="BA11"/>
  <c r="AV11"/>
  <c r="BA15"/>
  <c r="AV15"/>
  <c r="BA19"/>
  <c r="AV19"/>
  <c r="BA23"/>
  <c r="AV23"/>
  <c r="BD13"/>
  <c r="AV9"/>
  <c r="BG15" i="355"/>
  <c r="E20"/>
  <c r="BG18"/>
  <c r="BG12"/>
  <c r="BD18"/>
  <c r="BA13"/>
  <c r="BA9"/>
  <c r="AW9"/>
  <c r="BD11"/>
  <c r="AV18"/>
  <c r="BG10"/>
  <c r="BG16"/>
  <c r="E18"/>
  <c r="E12"/>
  <c r="AW24"/>
  <c r="BD15"/>
  <c r="BD12"/>
  <c r="BG17"/>
  <c r="BG14"/>
  <c r="BA22"/>
  <c r="BA20"/>
  <c r="AV10"/>
  <c r="AV16"/>
  <c r="AV21"/>
  <c r="AI9"/>
  <c r="T24"/>
  <c r="BG22"/>
  <c r="AI13"/>
  <c r="BA18"/>
  <c r="BA16"/>
  <c r="BD20"/>
  <c r="BA10"/>
  <c r="E21"/>
  <c r="AV14"/>
  <c r="T21"/>
  <c r="BG24"/>
  <c r="BD9"/>
  <c r="BD10"/>
  <c r="AW22"/>
  <c r="AV24"/>
  <c r="AI20"/>
  <c r="E17"/>
  <c r="BD16"/>
  <c r="BG9"/>
  <c r="T15"/>
  <c r="E24"/>
  <c r="AI18"/>
  <c r="T23"/>
  <c r="BG20"/>
  <c r="BS13"/>
  <c r="BA11"/>
  <c r="AV11"/>
  <c r="AI22"/>
  <c r="AI17"/>
  <c r="E14"/>
  <c r="AV20"/>
  <c r="BD23"/>
  <c r="AW20"/>
  <c r="AI16"/>
  <c r="AI21"/>
  <c r="AV23"/>
  <c r="AW11"/>
  <c r="AW10"/>
  <c r="T12"/>
  <c r="T11"/>
  <c r="AI23"/>
  <c r="BD24"/>
  <c r="Z25"/>
  <c r="BD17"/>
  <c r="BD22"/>
  <c r="BD14"/>
  <c r="AV13"/>
  <c r="E13"/>
  <c r="AI10"/>
  <c r="AO25"/>
  <c r="BA15"/>
  <c r="AW17"/>
  <c r="AI19"/>
  <c r="BG13"/>
  <c r="AW16"/>
  <c r="T13"/>
  <c r="AW15"/>
  <c r="BA14"/>
  <c r="T10"/>
  <c r="AW14"/>
  <c r="AV22"/>
  <c r="E11"/>
  <c r="AV12"/>
  <c r="AC25"/>
  <c r="E19"/>
  <c r="E22"/>
  <c r="AV17"/>
  <c r="T20"/>
  <c r="T14"/>
  <c r="E23"/>
  <c r="E10"/>
  <c r="AI15"/>
  <c r="BD21"/>
  <c r="E15"/>
  <c r="AV19"/>
  <c r="AI11"/>
  <c r="T22"/>
  <c r="AI14"/>
  <c r="AW13"/>
  <c r="BD19"/>
  <c r="AI12"/>
  <c r="E25"/>
  <c r="W25"/>
  <c r="BC25"/>
  <c r="E16"/>
  <c r="AW19"/>
  <c r="AW18"/>
  <c r="T16"/>
  <c r="BB25"/>
  <c r="BF25"/>
  <c r="T19"/>
  <c r="T17"/>
  <c r="AW12"/>
  <c r="BA19"/>
  <c r="T18"/>
  <c r="T54" i="350"/>
  <c r="T6"/>
  <c r="AR25" i="355"/>
  <c r="AW21"/>
  <c r="AL25"/>
  <c r="BA17"/>
  <c r="BA21"/>
  <c r="BG19"/>
  <c r="BG21"/>
  <c r="BE25"/>
  <c r="AV15"/>
  <c r="AY25"/>
  <c r="AV9"/>
  <c r="E9"/>
  <c r="AI24"/>
  <c r="T9"/>
  <c r="AX22" i="363" l="1"/>
  <c r="AX16"/>
  <c r="AX12"/>
  <c r="AX18"/>
  <c r="AX14"/>
  <c r="AX17"/>
  <c r="BD25"/>
  <c r="AX19"/>
  <c r="AX9"/>
  <c r="AX21"/>
  <c r="AX15"/>
  <c r="BG25"/>
  <c r="AX11"/>
  <c r="AX23"/>
  <c r="AX13"/>
  <c r="BA25"/>
  <c r="AX24"/>
  <c r="AX9" i="355"/>
  <c r="AX18"/>
  <c r="AX17"/>
  <c r="AX14"/>
  <c r="AX24"/>
  <c r="AX22"/>
  <c r="AX16"/>
  <c r="AX10"/>
  <c r="AX21"/>
  <c r="AX12"/>
  <c r="BG25"/>
  <c r="AX20"/>
  <c r="AX11"/>
  <c r="AX15"/>
  <c r="AX13"/>
  <c r="AX19"/>
  <c r="BD25"/>
  <c r="AB24" i="274" l="1"/>
  <c r="AB24" i="282" s="1"/>
  <c r="AB23" i="274"/>
  <c r="AB23" i="282" s="1"/>
  <c r="AB22" i="274"/>
  <c r="AB22" i="282" s="1"/>
  <c r="AB21" i="274"/>
  <c r="AB21" i="282" s="1"/>
  <c r="AB20" i="274"/>
  <c r="AB20" i="282" s="1"/>
  <c r="AB19" i="274"/>
  <c r="AB19" i="282" s="1"/>
  <c r="AB18" i="274"/>
  <c r="AB18" i="282" s="1"/>
  <c r="AB17" i="274"/>
  <c r="AB17" i="282" s="1"/>
  <c r="AB16" i="274"/>
  <c r="AB16" i="282" s="1"/>
  <c r="AB15" i="274"/>
  <c r="AB15" i="282" s="1"/>
  <c r="AB14" i="274"/>
  <c r="AB14" i="282" s="1"/>
  <c r="AB13" i="274"/>
  <c r="AB13" i="282" s="1"/>
  <c r="AB12" i="274"/>
  <c r="AB12" i="282" s="1"/>
  <c r="AB11" i="274"/>
  <c r="AB11" i="282" s="1"/>
  <c r="AB10" i="274"/>
  <c r="AB10" i="282" s="1"/>
  <c r="AB9" i="274"/>
  <c r="AB9" i="282" s="1"/>
  <c r="V24" i="274"/>
  <c r="V24" i="282" s="1"/>
  <c r="V23" i="274"/>
  <c r="V23" i="282" s="1"/>
  <c r="V22" i="274"/>
  <c r="V22" i="282" s="1"/>
  <c r="V21" i="274"/>
  <c r="V21" i="282" s="1"/>
  <c r="V20" i="274"/>
  <c r="V20" i="282" s="1"/>
  <c r="V19" i="274"/>
  <c r="V19" i="282" s="1"/>
  <c r="V18" i="274"/>
  <c r="V18" i="282" s="1"/>
  <c r="V17" i="274"/>
  <c r="V17" i="282" s="1"/>
  <c r="V16" i="274"/>
  <c r="V16" i="282" s="1"/>
  <c r="V15" i="274"/>
  <c r="V15" i="282" s="1"/>
  <c r="V14" i="274"/>
  <c r="V14" i="282" s="1"/>
  <c r="V13" i="274"/>
  <c r="V13" i="282" s="1"/>
  <c r="V12" i="274"/>
  <c r="V12" i="282" s="1"/>
  <c r="V11" i="274"/>
  <c r="V11" i="282" s="1"/>
  <c r="V10" i="274"/>
  <c r="V10" i="282" s="1"/>
  <c r="V9" i="274"/>
  <c r="V9" i="282" s="1"/>
  <c r="S24" i="274"/>
  <c r="S24" i="282" s="1"/>
  <c r="S23" i="274"/>
  <c r="S23" i="282" s="1"/>
  <c r="S22" i="274"/>
  <c r="S22" i="282" s="1"/>
  <c r="S21" i="274"/>
  <c r="S21" i="282" s="1"/>
  <c r="S20" i="274"/>
  <c r="S20" i="282" s="1"/>
  <c r="S19" i="274"/>
  <c r="S19" i="282" s="1"/>
  <c r="S18" i="274"/>
  <c r="S18" i="282" s="1"/>
  <c r="S17" i="274"/>
  <c r="S17" i="282" s="1"/>
  <c r="S16" i="274"/>
  <c r="S16" i="282" s="1"/>
  <c r="S15" i="274"/>
  <c r="S15" i="282" s="1"/>
  <c r="S14" i="274"/>
  <c r="S14" i="282" s="1"/>
  <c r="S13" i="274"/>
  <c r="S13" i="282" s="1"/>
  <c r="S12" i="274"/>
  <c r="S12" i="282" s="1"/>
  <c r="S11" i="274"/>
  <c r="S11" i="282" s="1"/>
  <c r="S10" i="274"/>
  <c r="S10" i="282" s="1"/>
  <c r="S9" i="274"/>
  <c r="S9" i="282" s="1"/>
  <c r="P24" i="274"/>
  <c r="P24" i="282" s="1"/>
  <c r="P23" i="274"/>
  <c r="P23" i="282" s="1"/>
  <c r="P22" i="274"/>
  <c r="P22" i="282" s="1"/>
  <c r="P21" i="274"/>
  <c r="P21" i="282" s="1"/>
  <c r="P20" i="274"/>
  <c r="P20" i="282" s="1"/>
  <c r="P19" i="274"/>
  <c r="P19" i="282" s="1"/>
  <c r="P18" i="274"/>
  <c r="P18" i="282" s="1"/>
  <c r="P17" i="274"/>
  <c r="P17" i="282" s="1"/>
  <c r="P16" i="274"/>
  <c r="P16" i="282" s="1"/>
  <c r="P15" i="274"/>
  <c r="P15" i="282" s="1"/>
  <c r="P14" i="274"/>
  <c r="P14" i="282" s="1"/>
  <c r="P13" i="274"/>
  <c r="P13" i="282" s="1"/>
  <c r="P12" i="274"/>
  <c r="P12" i="282" s="1"/>
  <c r="P11" i="274"/>
  <c r="P11" i="282" s="1"/>
  <c r="P10" i="274"/>
  <c r="P10" i="282" s="1"/>
  <c r="P9" i="274"/>
  <c r="P9" i="282" s="1"/>
  <c r="M24" i="274"/>
  <c r="M24" i="282" s="1"/>
  <c r="M23" i="274"/>
  <c r="M23" i="282" s="1"/>
  <c r="M22" i="274"/>
  <c r="M22" i="282" s="1"/>
  <c r="M21" i="274"/>
  <c r="M21" i="282" s="1"/>
  <c r="M20" i="274"/>
  <c r="M20" i="282" s="1"/>
  <c r="M19" i="274"/>
  <c r="M19" i="282" s="1"/>
  <c r="M18" i="274"/>
  <c r="M18" i="282" s="1"/>
  <c r="M17" i="274"/>
  <c r="M17" i="282" s="1"/>
  <c r="M16" i="274"/>
  <c r="M16" i="282" s="1"/>
  <c r="M15" i="274"/>
  <c r="M15" i="282" s="1"/>
  <c r="M14" i="274"/>
  <c r="M14" i="282" s="1"/>
  <c r="M13" i="274"/>
  <c r="M13" i="282" s="1"/>
  <c r="M12" i="274"/>
  <c r="M12" i="282" s="1"/>
  <c r="M11" i="274"/>
  <c r="M11" i="282" s="1"/>
  <c r="M10" i="274"/>
  <c r="M10" i="282" s="1"/>
  <c r="M9" i="274"/>
  <c r="M9" i="282" s="1"/>
  <c r="J10" i="274"/>
  <c r="J10" i="282" s="1"/>
  <c r="J11" i="274"/>
  <c r="J11" i="282" s="1"/>
  <c r="J12" i="274"/>
  <c r="J12" i="282" s="1"/>
  <c r="J13" i="274"/>
  <c r="J13" i="282" s="1"/>
  <c r="G13" s="1"/>
  <c r="J14" i="274"/>
  <c r="J14" i="282" s="1"/>
  <c r="J15" i="274"/>
  <c r="J15" i="282" s="1"/>
  <c r="J16" i="274"/>
  <c r="J16" i="282" s="1"/>
  <c r="J17" i="274"/>
  <c r="J17" i="282" s="1"/>
  <c r="J18" i="274"/>
  <c r="J18" i="282" s="1"/>
  <c r="J19" i="274"/>
  <c r="J19" i="282" s="1"/>
  <c r="J20" i="274"/>
  <c r="J20" i="282" s="1"/>
  <c r="J21" i="274"/>
  <c r="J21" i="282" s="1"/>
  <c r="J22" i="274"/>
  <c r="J22" i="282" s="1"/>
  <c r="J23" i="274"/>
  <c r="J23" i="282" s="1"/>
  <c r="J24" i="274"/>
  <c r="J24" i="282" s="1"/>
  <c r="J9"/>
  <c r="AI54" i="352"/>
  <c r="AH54"/>
  <c r="AI53"/>
  <c r="AH53"/>
  <c r="AF25"/>
  <c r="Y25"/>
  <c r="X25"/>
  <c r="AF24"/>
  <c r="Z24"/>
  <c r="E24"/>
  <c r="AF23"/>
  <c r="Z23"/>
  <c r="E23"/>
  <c r="AF22"/>
  <c r="Z22"/>
  <c r="E22"/>
  <c r="AF21"/>
  <c r="Z21"/>
  <c r="E21"/>
  <c r="AF20"/>
  <c r="Z20"/>
  <c r="E20"/>
  <c r="AF19"/>
  <c r="Z19"/>
  <c r="E19"/>
  <c r="AF18"/>
  <c r="Z18"/>
  <c r="E18"/>
  <c r="AF17"/>
  <c r="Z17"/>
  <c r="E17"/>
  <c r="AF16"/>
  <c r="Z16"/>
  <c r="E16"/>
  <c r="AF15"/>
  <c r="Z15"/>
  <c r="E15"/>
  <c r="AF14"/>
  <c r="Z14"/>
  <c r="E14"/>
  <c r="AF13"/>
  <c r="Z13"/>
  <c r="E13"/>
  <c r="AF12"/>
  <c r="Z12"/>
  <c r="E12"/>
  <c r="AF11"/>
  <c r="Z11"/>
  <c r="E11"/>
  <c r="Z10"/>
  <c r="E10"/>
  <c r="AF9"/>
  <c r="Z9"/>
  <c r="E9"/>
  <c r="AQ10" i="275"/>
  <c r="AQ11"/>
  <c r="AQ12"/>
  <c r="AQ13"/>
  <c r="AQ14"/>
  <c r="AQ15"/>
  <c r="AQ16"/>
  <c r="AQ17"/>
  <c r="AQ18"/>
  <c r="AQ19"/>
  <c r="AQ20"/>
  <c r="AQ21"/>
  <c r="AQ22"/>
  <c r="AQ23"/>
  <c r="AQ24"/>
  <c r="AQ9"/>
  <c r="AP10"/>
  <c r="AP11"/>
  <c r="AP12"/>
  <c r="AP13"/>
  <c r="AP14"/>
  <c r="AP15"/>
  <c r="AP16"/>
  <c r="AP17"/>
  <c r="AP18"/>
  <c r="AP19"/>
  <c r="AP20"/>
  <c r="AP21"/>
  <c r="AP22"/>
  <c r="AP23"/>
  <c r="AP24"/>
  <c r="AP9"/>
  <c r="AN10"/>
  <c r="AN11"/>
  <c r="AN12"/>
  <c r="AN13"/>
  <c r="AN14"/>
  <c r="AN15"/>
  <c r="AN16"/>
  <c r="AN17"/>
  <c r="AN18"/>
  <c r="AN19"/>
  <c r="AN20"/>
  <c r="AN21"/>
  <c r="AN22"/>
  <c r="AN23"/>
  <c r="AN9"/>
  <c r="AM10"/>
  <c r="AM11"/>
  <c r="AM12"/>
  <c r="AM13"/>
  <c r="AM14"/>
  <c r="AM15"/>
  <c r="AM16"/>
  <c r="AM17"/>
  <c r="AM18"/>
  <c r="AM19"/>
  <c r="AM20"/>
  <c r="AM21"/>
  <c r="AM22"/>
  <c r="AM23"/>
  <c r="AM24"/>
  <c r="AM9"/>
  <c r="AK10"/>
  <c r="AK11"/>
  <c r="AK12"/>
  <c r="AK13"/>
  <c r="AK14"/>
  <c r="AK15"/>
  <c r="AK16"/>
  <c r="AK17"/>
  <c r="AK18"/>
  <c r="AK19"/>
  <c r="AK20"/>
  <c r="AK21"/>
  <c r="AK22"/>
  <c r="AK23"/>
  <c r="AK24"/>
  <c r="AK9"/>
  <c r="AJ10"/>
  <c r="AJ11"/>
  <c r="AJ12"/>
  <c r="AJ13"/>
  <c r="AJ14"/>
  <c r="AJ15"/>
  <c r="AJ16"/>
  <c r="AJ17"/>
  <c r="AJ18"/>
  <c r="AJ19"/>
  <c r="AJ20"/>
  <c r="AJ21"/>
  <c r="AJ22"/>
  <c r="AJ23"/>
  <c r="AJ24"/>
  <c r="AJ9"/>
  <c r="G19" i="282" l="1"/>
  <c r="G9"/>
  <c r="G15"/>
  <c r="G17"/>
  <c r="G21"/>
  <c r="G11"/>
  <c r="G23"/>
  <c r="G22"/>
  <c r="G18"/>
  <c r="G14"/>
  <c r="G10"/>
  <c r="G24"/>
  <c r="G20"/>
  <c r="G16"/>
  <c r="G12"/>
  <c r="AG26" i="275"/>
  <c r="AH26"/>
  <c r="AH27"/>
  <c r="AG27"/>
  <c r="Z25" i="352"/>
  <c r="AH22" i="275"/>
  <c r="BT10" l="1"/>
  <c r="BT11"/>
  <c r="BT12"/>
  <c r="BT13"/>
  <c r="BT14"/>
  <c r="BT15"/>
  <c r="BT16"/>
  <c r="BT17"/>
  <c r="BT18"/>
  <c r="BT19"/>
  <c r="BT20"/>
  <c r="BT21"/>
  <c r="BT22"/>
  <c r="BT23"/>
  <c r="BT24"/>
  <c r="BT9"/>
  <c r="BQ10"/>
  <c r="BQ11"/>
  <c r="BQ12"/>
  <c r="BQ13"/>
  <c r="BQ14"/>
  <c r="BQ15"/>
  <c r="BQ16"/>
  <c r="BQ17"/>
  <c r="BQ18"/>
  <c r="BQ19"/>
  <c r="BQ20"/>
  <c r="BQ21"/>
  <c r="BQ22"/>
  <c r="BQ23"/>
  <c r="BQ24"/>
  <c r="BQ9"/>
  <c r="BN10"/>
  <c r="BN11"/>
  <c r="BN12"/>
  <c r="BN13"/>
  <c r="BN14"/>
  <c r="BN15"/>
  <c r="BN16"/>
  <c r="BN17"/>
  <c r="BN18"/>
  <c r="BN19"/>
  <c r="BN20"/>
  <c r="BN21"/>
  <c r="BN22"/>
  <c r="BN23"/>
  <c r="BN24"/>
  <c r="BN9"/>
  <c r="R10" i="344" l="1"/>
  <c r="R11"/>
  <c r="R12"/>
  <c r="R13"/>
  <c r="R14"/>
  <c r="R15"/>
  <c r="R16"/>
  <c r="R17"/>
  <c r="R18"/>
  <c r="R19"/>
  <c r="R20"/>
  <c r="R21"/>
  <c r="R22"/>
  <c r="R23"/>
  <c r="R24"/>
  <c r="R9"/>
  <c r="AR25" i="346"/>
  <c r="AO25"/>
  <c r="AL10"/>
  <c r="AL11"/>
  <c r="AL12"/>
  <c r="AL13"/>
  <c r="AL14"/>
  <c r="AL15"/>
  <c r="AL16"/>
  <c r="AL17"/>
  <c r="AL18"/>
  <c r="AL19"/>
  <c r="AL20"/>
  <c r="AL21"/>
  <c r="AL22"/>
  <c r="AL23"/>
  <c r="AL24"/>
  <c r="AL25"/>
  <c r="AL9"/>
  <c r="CN10" i="275"/>
  <c r="CN11"/>
  <c r="CN12"/>
  <c r="CN13"/>
  <c r="CN14"/>
  <c r="CN15"/>
  <c r="CN16"/>
  <c r="CN17"/>
  <c r="CN18"/>
  <c r="CN19"/>
  <c r="CN20"/>
  <c r="CN21"/>
  <c r="CN22"/>
  <c r="CN23"/>
  <c r="CN24"/>
  <c r="CN25"/>
  <c r="CN26"/>
  <c r="CN27"/>
  <c r="CN9"/>
  <c r="AL34" i="344"/>
  <c r="AL35"/>
  <c r="AL36"/>
  <c r="AL37"/>
  <c r="AL38"/>
  <c r="AL39"/>
  <c r="AL40"/>
  <c r="AL41"/>
  <c r="AL42"/>
  <c r="AL43"/>
  <c r="AL44"/>
  <c r="AL45"/>
  <c r="AL46"/>
  <c r="AL47"/>
  <c r="AL48"/>
  <c r="AJ25" i="275" l="1"/>
  <c r="AA10" i="346" l="1"/>
  <c r="AA11"/>
  <c r="AA12"/>
  <c r="AA13"/>
  <c r="AA14"/>
  <c r="AA15"/>
  <c r="AA16"/>
  <c r="AA17"/>
  <c r="AA18"/>
  <c r="AA19"/>
  <c r="AA20"/>
  <c r="AA21"/>
  <c r="AA22"/>
  <c r="AA23"/>
  <c r="AA24"/>
  <c r="AA9"/>
  <c r="U10"/>
  <c r="U11"/>
  <c r="U12"/>
  <c r="U13"/>
  <c r="U14"/>
  <c r="U15"/>
  <c r="U16"/>
  <c r="U17"/>
  <c r="U18"/>
  <c r="U19"/>
  <c r="U20"/>
  <c r="U21"/>
  <c r="U22"/>
  <c r="U23"/>
  <c r="U24"/>
  <c r="U9"/>
  <c r="R10"/>
  <c r="R11"/>
  <c r="R12"/>
  <c r="R13"/>
  <c r="R14"/>
  <c r="R15"/>
  <c r="R16"/>
  <c r="R17"/>
  <c r="R18"/>
  <c r="R19"/>
  <c r="R20"/>
  <c r="R21"/>
  <c r="R22"/>
  <c r="R23"/>
  <c r="R24"/>
  <c r="R9"/>
  <c r="O10"/>
  <c r="O11"/>
  <c r="O12"/>
  <c r="O13"/>
  <c r="O14"/>
  <c r="O15"/>
  <c r="O16"/>
  <c r="O17"/>
  <c r="O18"/>
  <c r="O19"/>
  <c r="O20"/>
  <c r="O21"/>
  <c r="O22"/>
  <c r="O23"/>
  <c r="O24"/>
  <c r="O9"/>
  <c r="L10"/>
  <c r="L11"/>
  <c r="L12"/>
  <c r="L13"/>
  <c r="L14"/>
  <c r="L15"/>
  <c r="L16"/>
  <c r="L17"/>
  <c r="L18"/>
  <c r="L18" i="286" s="1"/>
  <c r="L19" i="346"/>
  <c r="L20"/>
  <c r="L21"/>
  <c r="L21" i="286" s="1"/>
  <c r="L22" i="346"/>
  <c r="L23"/>
  <c r="L24"/>
  <c r="L9"/>
  <c r="I10"/>
  <c r="I11"/>
  <c r="I12"/>
  <c r="I13"/>
  <c r="I14"/>
  <c r="I15"/>
  <c r="I16"/>
  <c r="I17"/>
  <c r="I18"/>
  <c r="I19"/>
  <c r="I20"/>
  <c r="I21"/>
  <c r="I22"/>
  <c r="I23"/>
  <c r="I24"/>
  <c r="I9"/>
  <c r="AB10" i="352"/>
  <c r="AB10" i="285" s="1"/>
  <c r="AB11" i="352"/>
  <c r="AB11" i="285" s="1"/>
  <c r="AB12" i="352"/>
  <c r="AB12" i="285" s="1"/>
  <c r="AB13" i="352"/>
  <c r="AB13" i="285" s="1"/>
  <c r="AB14" i="352"/>
  <c r="AB14" i="285" s="1"/>
  <c r="AB15" i="352"/>
  <c r="AB15" i="285" s="1"/>
  <c r="AB16" i="352"/>
  <c r="AB16" i="285" s="1"/>
  <c r="AB17" i="352"/>
  <c r="AB17" i="285" s="1"/>
  <c r="AB18" i="352"/>
  <c r="AB18" i="285" s="1"/>
  <c r="AB19" i="352"/>
  <c r="AB19" i="285" s="1"/>
  <c r="AB20" i="352"/>
  <c r="AB20" i="285" s="1"/>
  <c r="AB21" i="352"/>
  <c r="AB21" i="285" s="1"/>
  <c r="AB22" i="352"/>
  <c r="AB22" i="285" s="1"/>
  <c r="AB23" i="352"/>
  <c r="AB23" i="285" s="1"/>
  <c r="AB24" i="352"/>
  <c r="AB24" i="285" s="1"/>
  <c r="AB9" i="352"/>
  <c r="AB9" i="285" s="1"/>
  <c r="AA10" i="352"/>
  <c r="AA10" i="285" s="1"/>
  <c r="AA11" i="352"/>
  <c r="AA11" i="285" s="1"/>
  <c r="AA12" i="352"/>
  <c r="AA13"/>
  <c r="AA13" i="285" s="1"/>
  <c r="AA14" i="352"/>
  <c r="AA15"/>
  <c r="AA16"/>
  <c r="AA16" i="285" s="1"/>
  <c r="AA17" i="352"/>
  <c r="AA17" i="285" s="1"/>
  <c r="AA18" i="352"/>
  <c r="AA19"/>
  <c r="AA20"/>
  <c r="AA21"/>
  <c r="AA22"/>
  <c r="AA23"/>
  <c r="AA24"/>
  <c r="AA9"/>
  <c r="AA9" i="285" s="1"/>
  <c r="V10" i="352"/>
  <c r="V10" i="285" s="1"/>
  <c r="V10" i="286" s="1"/>
  <c r="V11" i="352"/>
  <c r="V11" i="285" s="1"/>
  <c r="V11" i="286" s="1"/>
  <c r="V12" i="352"/>
  <c r="V12" i="285" s="1"/>
  <c r="V12" i="286" s="1"/>
  <c r="V13" i="352"/>
  <c r="V13" i="285" s="1"/>
  <c r="V13" i="286" s="1"/>
  <c r="V14" i="352"/>
  <c r="V14" i="285" s="1"/>
  <c r="V14" i="286" s="1"/>
  <c r="V15" i="352"/>
  <c r="V15" i="285" s="1"/>
  <c r="V15" i="286" s="1"/>
  <c r="V16" i="352"/>
  <c r="V16" i="285" s="1"/>
  <c r="V16" i="286" s="1"/>
  <c r="V17" i="352"/>
  <c r="V17" i="285" s="1"/>
  <c r="V17" i="286" s="1"/>
  <c r="V18" i="352"/>
  <c r="V18" i="285" s="1"/>
  <c r="V18" i="286" s="1"/>
  <c r="V19" i="352"/>
  <c r="V19" i="285" s="1"/>
  <c r="V19" i="286" s="1"/>
  <c r="V20" i="352"/>
  <c r="V20" i="285" s="1"/>
  <c r="V20" i="286" s="1"/>
  <c r="V21" i="352"/>
  <c r="V21" i="285" s="1"/>
  <c r="V21" i="286" s="1"/>
  <c r="V22" i="352"/>
  <c r="V22" i="285" s="1"/>
  <c r="V22" i="286" s="1"/>
  <c r="V23" i="352"/>
  <c r="V23" i="285" s="1"/>
  <c r="V23" i="286" s="1"/>
  <c r="V24" i="352"/>
  <c r="V24" i="285" s="1"/>
  <c r="V24" i="286" s="1"/>
  <c r="V9" i="352"/>
  <c r="V9" i="285" s="1"/>
  <c r="U10" i="352"/>
  <c r="U10" i="285" s="1"/>
  <c r="U11" i="352"/>
  <c r="U11" i="285" s="1"/>
  <c r="U12" i="352"/>
  <c r="U12" i="285" s="1"/>
  <c r="U13" i="352"/>
  <c r="U13" i="285" s="1"/>
  <c r="U14" i="352"/>
  <c r="U14" i="285" s="1"/>
  <c r="U15" i="352"/>
  <c r="U15" i="285" s="1"/>
  <c r="U16" i="352"/>
  <c r="U16" i="285" s="1"/>
  <c r="U17" i="352"/>
  <c r="U18"/>
  <c r="U18" i="285" s="1"/>
  <c r="U19" i="352"/>
  <c r="U20"/>
  <c r="U21"/>
  <c r="U22"/>
  <c r="U23"/>
  <c r="U23" i="285" s="1"/>
  <c r="U24" i="352"/>
  <c r="U24" i="285" s="1"/>
  <c r="U9" i="352"/>
  <c r="U9" i="285" s="1"/>
  <c r="O11" i="352"/>
  <c r="M10"/>
  <c r="M10" i="285" s="1"/>
  <c r="M10" i="286" s="1"/>
  <c r="M11" i="352"/>
  <c r="M11" i="285" s="1"/>
  <c r="M11" i="286" s="1"/>
  <c r="M12" i="352"/>
  <c r="M12" i="285" s="1"/>
  <c r="M12" i="286" s="1"/>
  <c r="M13" i="352"/>
  <c r="M13" i="285" s="1"/>
  <c r="M13" i="286" s="1"/>
  <c r="M14" i="352"/>
  <c r="M14" i="285" s="1"/>
  <c r="M14" i="286" s="1"/>
  <c r="M15" i="352"/>
  <c r="M15" i="285" s="1"/>
  <c r="M15" i="286" s="1"/>
  <c r="M16" i="352"/>
  <c r="M16" i="285" s="1"/>
  <c r="M16" i="286" s="1"/>
  <c r="M17" i="352"/>
  <c r="M17" i="285" s="1"/>
  <c r="M17" i="286" s="1"/>
  <c r="M18" i="352"/>
  <c r="M18" i="285" s="1"/>
  <c r="M18" i="286" s="1"/>
  <c r="M19" i="352"/>
  <c r="M19" i="285" s="1"/>
  <c r="M19" i="286" s="1"/>
  <c r="M20" i="352"/>
  <c r="M20" i="285" s="1"/>
  <c r="M20" i="286" s="1"/>
  <c r="M21" i="352"/>
  <c r="M21" i="285" s="1"/>
  <c r="M21" i="286" s="1"/>
  <c r="M22" i="352"/>
  <c r="M22" i="285" s="1"/>
  <c r="M22" i="286" s="1"/>
  <c r="M23" i="352"/>
  <c r="M23" i="285" s="1"/>
  <c r="M23" i="286" s="1"/>
  <c r="M24" i="352"/>
  <c r="M24" i="285" s="1"/>
  <c r="M24" i="286" s="1"/>
  <c r="M9" i="352"/>
  <c r="M9" i="285" s="1"/>
  <c r="M9" i="286" s="1"/>
  <c r="L10" i="352"/>
  <c r="L10" i="285" s="1"/>
  <c r="L11" i="352"/>
  <c r="L11" i="285" s="1"/>
  <c r="L12" i="352"/>
  <c r="L13"/>
  <c r="L14"/>
  <c r="L14" i="285" s="1"/>
  <c r="L15" i="352"/>
  <c r="L15" i="285" s="1"/>
  <c r="L16" i="352"/>
  <c r="L16" i="285" s="1"/>
  <c r="L17" i="352"/>
  <c r="L18"/>
  <c r="L19"/>
  <c r="L19" i="285" s="1"/>
  <c r="L20" i="352"/>
  <c r="L20" i="285" s="1"/>
  <c r="L21" i="352"/>
  <c r="L21" i="285" s="1"/>
  <c r="L22" i="352"/>
  <c r="L23"/>
  <c r="L23" i="285" s="1"/>
  <c r="L24" i="352"/>
  <c r="L9"/>
  <c r="L9" i="285" s="1"/>
  <c r="J9" i="265"/>
  <c r="J10"/>
  <c r="J11"/>
  <c r="J12"/>
  <c r="J13"/>
  <c r="J14"/>
  <c r="J15"/>
  <c r="J16"/>
  <c r="J17"/>
  <c r="J18"/>
  <c r="J19"/>
  <c r="J20"/>
  <c r="J21"/>
  <c r="J22"/>
  <c r="J23"/>
  <c r="J24"/>
  <c r="AV27" i="346"/>
  <c r="AR49"/>
  <c r="AO49"/>
  <c r="AL49"/>
  <c r="AF25"/>
  <c r="Y25"/>
  <c r="X25"/>
  <c r="AL48"/>
  <c r="AZ53" s="1"/>
  <c r="AF24"/>
  <c r="Z24"/>
  <c r="E24"/>
  <c r="AL47"/>
  <c r="AY53" s="1"/>
  <c r="AF23"/>
  <c r="Z23"/>
  <c r="E23"/>
  <c r="AL46"/>
  <c r="AX53" s="1"/>
  <c r="AF22"/>
  <c r="Z22"/>
  <c r="E22"/>
  <c r="AL45"/>
  <c r="AW53" s="1"/>
  <c r="AF21"/>
  <c r="Z21"/>
  <c r="E21"/>
  <c r="AL44"/>
  <c r="AV53" s="1"/>
  <c r="AF20"/>
  <c r="Z20"/>
  <c r="E20"/>
  <c r="AL43"/>
  <c r="AU53" s="1"/>
  <c r="AF19"/>
  <c r="Z19"/>
  <c r="E19"/>
  <c r="AL42"/>
  <c r="AT53" s="1"/>
  <c r="AF18"/>
  <c r="Z18"/>
  <c r="E18"/>
  <c r="AL41"/>
  <c r="AS53" s="1"/>
  <c r="AF17"/>
  <c r="Z17"/>
  <c r="E17"/>
  <c r="AL40"/>
  <c r="AR53" s="1"/>
  <c r="AF16"/>
  <c r="Z16"/>
  <c r="E16"/>
  <c r="AL39"/>
  <c r="AQ53" s="1"/>
  <c r="AF15"/>
  <c r="Z15"/>
  <c r="E15"/>
  <c r="AL38"/>
  <c r="AP53" s="1"/>
  <c r="AF14"/>
  <c r="Z14"/>
  <c r="E14"/>
  <c r="AL37"/>
  <c r="AO53" s="1"/>
  <c r="AF13"/>
  <c r="Z13"/>
  <c r="E13"/>
  <c r="AL36"/>
  <c r="AN53" s="1"/>
  <c r="AF12"/>
  <c r="Z12"/>
  <c r="E12"/>
  <c r="AL35"/>
  <c r="AM53" s="1"/>
  <c r="AF11"/>
  <c r="Z11"/>
  <c r="E11"/>
  <c r="AL34"/>
  <c r="AL53" s="1"/>
  <c r="Z10"/>
  <c r="E10"/>
  <c r="AL33"/>
  <c r="AK53" s="1"/>
  <c r="AF9"/>
  <c r="Z9"/>
  <c r="E9"/>
  <c r="AB13" i="344"/>
  <c r="AC13" s="1"/>
  <c r="AB24"/>
  <c r="AC24" s="1"/>
  <c r="AB23"/>
  <c r="AC23" s="1"/>
  <c r="AB22"/>
  <c r="AC22" s="1"/>
  <c r="AB21"/>
  <c r="AC21" s="1"/>
  <c r="AB20"/>
  <c r="AC20" s="1"/>
  <c r="AB19"/>
  <c r="AC19" s="1"/>
  <c r="AB18"/>
  <c r="AC18" s="1"/>
  <c r="AB17"/>
  <c r="AC17" s="1"/>
  <c r="AB16"/>
  <c r="AC16" s="1"/>
  <c r="AB15"/>
  <c r="AC15" s="1"/>
  <c r="AB14"/>
  <c r="AC14" s="1"/>
  <c r="AB12"/>
  <c r="AC12" s="1"/>
  <c r="AB11"/>
  <c r="AC11" s="1"/>
  <c r="AB10"/>
  <c r="AC10" s="1"/>
  <c r="AB9"/>
  <c r="V24"/>
  <c r="W24" s="1"/>
  <c r="V23"/>
  <c r="W23" s="1"/>
  <c r="V22"/>
  <c r="W22" s="1"/>
  <c r="V21"/>
  <c r="W21" s="1"/>
  <c r="V20"/>
  <c r="W20" s="1"/>
  <c r="V19"/>
  <c r="W19" s="1"/>
  <c r="V18"/>
  <c r="W18" s="1"/>
  <c r="V17"/>
  <c r="W17" s="1"/>
  <c r="V16"/>
  <c r="W16" s="1"/>
  <c r="V15"/>
  <c r="W15" s="1"/>
  <c r="V14"/>
  <c r="W14" s="1"/>
  <c r="V13"/>
  <c r="W13" s="1"/>
  <c r="V12"/>
  <c r="W12" s="1"/>
  <c r="V11"/>
  <c r="W11" s="1"/>
  <c r="V10"/>
  <c r="W10" s="1"/>
  <c r="V9"/>
  <c r="W9" s="1"/>
  <c r="S24"/>
  <c r="S23"/>
  <c r="T23" s="1"/>
  <c r="S22"/>
  <c r="S21"/>
  <c r="T21" s="1"/>
  <c r="S20"/>
  <c r="S19"/>
  <c r="T19" s="1"/>
  <c r="S18"/>
  <c r="S17"/>
  <c r="S16"/>
  <c r="S15"/>
  <c r="T15" s="1"/>
  <c r="S14"/>
  <c r="S13"/>
  <c r="S12"/>
  <c r="S11"/>
  <c r="T11" s="1"/>
  <c r="S10"/>
  <c r="S9"/>
  <c r="T9" s="1"/>
  <c r="P24"/>
  <c r="P23"/>
  <c r="P22"/>
  <c r="P21"/>
  <c r="Q21" s="1"/>
  <c r="P20"/>
  <c r="P19"/>
  <c r="P18"/>
  <c r="P17"/>
  <c r="Q17" s="1"/>
  <c r="P16"/>
  <c r="P15"/>
  <c r="P14"/>
  <c r="Q14" s="1"/>
  <c r="P13"/>
  <c r="Q13" s="1"/>
  <c r="P12"/>
  <c r="P11"/>
  <c r="P10"/>
  <c r="Q10" s="1"/>
  <c r="P9"/>
  <c r="M24"/>
  <c r="N24" s="1"/>
  <c r="M23"/>
  <c r="N23" s="1"/>
  <c r="M22"/>
  <c r="M21"/>
  <c r="N21" s="1"/>
  <c r="M20"/>
  <c r="N20" s="1"/>
  <c r="M19"/>
  <c r="N19" s="1"/>
  <c r="M18"/>
  <c r="N18" s="1"/>
  <c r="M17"/>
  <c r="N17" s="1"/>
  <c r="M16"/>
  <c r="N16" s="1"/>
  <c r="M15"/>
  <c r="N15" s="1"/>
  <c r="M14"/>
  <c r="N14" s="1"/>
  <c r="M13"/>
  <c r="N13" s="1"/>
  <c r="M12"/>
  <c r="N12" s="1"/>
  <c r="M11"/>
  <c r="M10"/>
  <c r="N10" s="1"/>
  <c r="M9"/>
  <c r="N9" s="1"/>
  <c r="J11"/>
  <c r="J12"/>
  <c r="K12" s="1"/>
  <c r="J13"/>
  <c r="J14"/>
  <c r="J15"/>
  <c r="J16"/>
  <c r="K16" s="1"/>
  <c r="J17"/>
  <c r="J18"/>
  <c r="J19"/>
  <c r="J20"/>
  <c r="K20" s="1"/>
  <c r="J21"/>
  <c r="J22"/>
  <c r="J23"/>
  <c r="J24"/>
  <c r="K24" s="1"/>
  <c r="J10"/>
  <c r="K10" s="1"/>
  <c r="J9"/>
  <c r="K9" s="1"/>
  <c r="AR49"/>
  <c r="AO49"/>
  <c r="AL49"/>
  <c r="AZ53"/>
  <c r="AY53"/>
  <c r="AX53"/>
  <c r="AW53"/>
  <c r="AV53"/>
  <c r="AU53"/>
  <c r="AT53"/>
  <c r="AS53"/>
  <c r="AR53"/>
  <c r="AQ53"/>
  <c r="AP53"/>
  <c r="AO53"/>
  <c r="AN53"/>
  <c r="AM53"/>
  <c r="AL53"/>
  <c r="AL33"/>
  <c r="AK53" s="1"/>
  <c r="AV27"/>
  <c r="AF25"/>
  <c r="AA25"/>
  <c r="Y25"/>
  <c r="X25"/>
  <c r="U25"/>
  <c r="R25"/>
  <c r="O25"/>
  <c r="L25"/>
  <c r="AQ25" s="1"/>
  <c r="AQ49" s="1"/>
  <c r="I25"/>
  <c r="AF24"/>
  <c r="Z24"/>
  <c r="F24"/>
  <c r="AK24" s="1"/>
  <c r="AK48" s="1"/>
  <c r="E24"/>
  <c r="AF23"/>
  <c r="Z23"/>
  <c r="F23"/>
  <c r="AK23" s="1"/>
  <c r="AK47" s="1"/>
  <c r="E23"/>
  <c r="AF22"/>
  <c r="Z22"/>
  <c r="F22"/>
  <c r="AK22" s="1"/>
  <c r="AK46" s="1"/>
  <c r="E22"/>
  <c r="AF21"/>
  <c r="Z21"/>
  <c r="F21"/>
  <c r="AK21" s="1"/>
  <c r="AK45" s="1"/>
  <c r="E21"/>
  <c r="AF20"/>
  <c r="Z20"/>
  <c r="F20"/>
  <c r="AK20" s="1"/>
  <c r="AK44" s="1"/>
  <c r="E20"/>
  <c r="AF19"/>
  <c r="Z19"/>
  <c r="F19"/>
  <c r="AK19" s="1"/>
  <c r="AK43" s="1"/>
  <c r="E19"/>
  <c r="AF18"/>
  <c r="Z18"/>
  <c r="F18"/>
  <c r="AK18" s="1"/>
  <c r="AK42" s="1"/>
  <c r="E18"/>
  <c r="AF17"/>
  <c r="Z17"/>
  <c r="F17"/>
  <c r="AK17" s="1"/>
  <c r="AK41" s="1"/>
  <c r="E17"/>
  <c r="AF16"/>
  <c r="Z16"/>
  <c r="F16"/>
  <c r="AK16" s="1"/>
  <c r="AK40" s="1"/>
  <c r="E16"/>
  <c r="AF15"/>
  <c r="Z15"/>
  <c r="F15"/>
  <c r="AK15" s="1"/>
  <c r="AK39" s="1"/>
  <c r="E15"/>
  <c r="AF14"/>
  <c r="Z14"/>
  <c r="F14"/>
  <c r="AK14" s="1"/>
  <c r="AK38" s="1"/>
  <c r="E14"/>
  <c r="AF13"/>
  <c r="Z13"/>
  <c r="F13"/>
  <c r="AK13" s="1"/>
  <c r="AK37" s="1"/>
  <c r="E13"/>
  <c r="AF12"/>
  <c r="Z12"/>
  <c r="F12"/>
  <c r="AK12" s="1"/>
  <c r="AK36" s="1"/>
  <c r="E12"/>
  <c r="AF11"/>
  <c r="Z11"/>
  <c r="F11"/>
  <c r="AK11" s="1"/>
  <c r="AK35" s="1"/>
  <c r="E11"/>
  <c r="Z10"/>
  <c r="F10"/>
  <c r="E10"/>
  <c r="AF9"/>
  <c r="Z9"/>
  <c r="F9"/>
  <c r="E9"/>
  <c r="M22" i="292" l="1"/>
  <c r="M18"/>
  <c r="M14"/>
  <c r="M10"/>
  <c r="V22"/>
  <c r="V18"/>
  <c r="V14"/>
  <c r="V10"/>
  <c r="L18"/>
  <c r="M23"/>
  <c r="M19"/>
  <c r="M15"/>
  <c r="M11"/>
  <c r="V23"/>
  <c r="V19"/>
  <c r="V15"/>
  <c r="V11"/>
  <c r="M24"/>
  <c r="M20"/>
  <c r="M16"/>
  <c r="M12"/>
  <c r="V24"/>
  <c r="V20"/>
  <c r="V16"/>
  <c r="V12"/>
  <c r="M9"/>
  <c r="M21"/>
  <c r="M17"/>
  <c r="M13"/>
  <c r="V21"/>
  <c r="V17"/>
  <c r="V13"/>
  <c r="L21"/>
  <c r="V9" i="286"/>
  <c r="N22" i="352"/>
  <c r="L22" i="285"/>
  <c r="N18" i="352"/>
  <c r="L18" i="285"/>
  <c r="W22" i="352"/>
  <c r="U22" i="285"/>
  <c r="AC22" i="352"/>
  <c r="AA22" i="285"/>
  <c r="AC18" i="352"/>
  <c r="AA18" i="285"/>
  <c r="AC14" i="352"/>
  <c r="AA14" i="285"/>
  <c r="O11"/>
  <c r="W19" i="352"/>
  <c r="U19" i="285"/>
  <c r="AC23" i="352"/>
  <c r="AA23" i="285"/>
  <c r="AC19" i="352"/>
  <c r="AA19" i="285"/>
  <c r="AC15" i="352"/>
  <c r="AA15" i="285"/>
  <c r="N24" i="352"/>
  <c r="L24" i="285"/>
  <c r="N12" i="352"/>
  <c r="L12" i="285"/>
  <c r="W20" i="352"/>
  <c r="U20" i="285"/>
  <c r="AC24" i="352"/>
  <c r="AA24" i="285"/>
  <c r="AC20" i="352"/>
  <c r="AA20" i="285"/>
  <c r="N17" i="352"/>
  <c r="L17" i="285"/>
  <c r="N13" i="352"/>
  <c r="L13" i="285"/>
  <c r="W21" i="352"/>
  <c r="U21" i="285"/>
  <c r="W17" i="352"/>
  <c r="U17" i="285"/>
  <c r="AC21" i="352"/>
  <c r="AA21" i="285"/>
  <c r="AC12" i="352"/>
  <c r="AA12" i="285"/>
  <c r="N10" i="352"/>
  <c r="N14"/>
  <c r="W15"/>
  <c r="N20"/>
  <c r="W14"/>
  <c r="W23"/>
  <c r="W16"/>
  <c r="AC11"/>
  <c r="W24"/>
  <c r="W18"/>
  <c r="W13"/>
  <c r="W11"/>
  <c r="W10"/>
  <c r="N16"/>
  <c r="AB25"/>
  <c r="O22"/>
  <c r="CF22" i="275"/>
  <c r="O18" i="352"/>
  <c r="O18" i="285" s="1"/>
  <c r="CF18" i="275"/>
  <c r="O14" i="352"/>
  <c r="CF14" i="275"/>
  <c r="O10" i="352"/>
  <c r="CF10" i="275"/>
  <c r="R18" i="352"/>
  <c r="CI18" i="275"/>
  <c r="R10" i="352"/>
  <c r="CI10" i="275"/>
  <c r="O23" i="352"/>
  <c r="CF23" i="275"/>
  <c r="O19" i="352"/>
  <c r="CF19" i="275"/>
  <c r="O15" i="352"/>
  <c r="CF15" i="275"/>
  <c r="R15" i="352"/>
  <c r="CI15" i="275"/>
  <c r="N23" i="352"/>
  <c r="N19"/>
  <c r="N15"/>
  <c r="N11"/>
  <c r="O24"/>
  <c r="CF24" i="275"/>
  <c r="O20" i="352"/>
  <c r="CF20" i="275"/>
  <c r="O16" i="352"/>
  <c r="CF16" i="275"/>
  <c r="O12" i="352"/>
  <c r="CF12" i="275"/>
  <c r="R16" i="352"/>
  <c r="CI16" i="275"/>
  <c r="R12" i="352"/>
  <c r="CI12" i="275"/>
  <c r="W12" i="352"/>
  <c r="AC16"/>
  <c r="N9"/>
  <c r="L25"/>
  <c r="O9"/>
  <c r="CF9" i="275"/>
  <c r="O21" i="352"/>
  <c r="O21" i="285" s="1"/>
  <c r="CF21" i="275"/>
  <c r="O17" i="352"/>
  <c r="CF17" i="275"/>
  <c r="O13" i="352"/>
  <c r="O13" i="285" s="1"/>
  <c r="CF13" i="275"/>
  <c r="R13" i="352"/>
  <c r="CI13" i="275"/>
  <c r="U25" i="352"/>
  <c r="W9"/>
  <c r="AA25"/>
  <c r="AC9"/>
  <c r="M25"/>
  <c r="N21"/>
  <c r="V25"/>
  <c r="AC17"/>
  <c r="CF11" i="275"/>
  <c r="AK25"/>
  <c r="L23" i="286"/>
  <c r="L19"/>
  <c r="L15"/>
  <c r="R23"/>
  <c r="R19"/>
  <c r="R15"/>
  <c r="R11"/>
  <c r="U23"/>
  <c r="U19"/>
  <c r="U15"/>
  <c r="U11"/>
  <c r="AA23" i="279"/>
  <c r="AA23" i="286" s="1"/>
  <c r="AA19" i="279"/>
  <c r="AA19" i="286" s="1"/>
  <c r="AA15" i="279"/>
  <c r="AA15" i="286" s="1"/>
  <c r="AA11" i="279"/>
  <c r="AA11" i="286" s="1"/>
  <c r="L24"/>
  <c r="L20"/>
  <c r="L16"/>
  <c r="L12"/>
  <c r="U24"/>
  <c r="U16"/>
  <c r="U12"/>
  <c r="AA24" i="279"/>
  <c r="AA24" i="286" s="1"/>
  <c r="AA20" i="279"/>
  <c r="AA20" i="286" s="1"/>
  <c r="AA16" i="279"/>
  <c r="AA16" i="286" s="1"/>
  <c r="AA12" i="279"/>
  <c r="AA12" i="286" s="1"/>
  <c r="L9"/>
  <c r="L17"/>
  <c r="L13"/>
  <c r="U9"/>
  <c r="U21"/>
  <c r="U17"/>
  <c r="U13"/>
  <c r="AA9" i="279"/>
  <c r="AA9" i="286" s="1"/>
  <c r="AA21" i="279"/>
  <c r="AA21" i="286" s="1"/>
  <c r="AA17" i="279"/>
  <c r="AA17" i="286" s="1"/>
  <c r="AA13" i="279"/>
  <c r="AA13" i="286" s="1"/>
  <c r="L22"/>
  <c r="L14"/>
  <c r="L10"/>
  <c r="U22"/>
  <c r="U18"/>
  <c r="U14"/>
  <c r="U10"/>
  <c r="AA22" i="279"/>
  <c r="AA22" i="286" s="1"/>
  <c r="AA18" i="279"/>
  <c r="AA18" i="286" s="1"/>
  <c r="AA14" i="279"/>
  <c r="AA14" i="286" s="1"/>
  <c r="AA10" i="279"/>
  <c r="AA10" i="286" s="1"/>
  <c r="T14" i="344"/>
  <c r="Q22"/>
  <c r="G12"/>
  <c r="AM12" s="1"/>
  <c r="T10"/>
  <c r="T22"/>
  <c r="Z25" i="346"/>
  <c r="Q18" i="344"/>
  <c r="S24" i="352"/>
  <c r="S20"/>
  <c r="J24" i="346"/>
  <c r="J20"/>
  <c r="J16"/>
  <c r="J12"/>
  <c r="R25"/>
  <c r="O23" i="286"/>
  <c r="O19"/>
  <c r="O15"/>
  <c r="O11"/>
  <c r="R24"/>
  <c r="R20"/>
  <c r="R16"/>
  <c r="R12"/>
  <c r="U20"/>
  <c r="S21" i="352"/>
  <c r="J9" i="346"/>
  <c r="J21"/>
  <c r="J17"/>
  <c r="J13"/>
  <c r="O9" i="286"/>
  <c r="O20"/>
  <c r="O16"/>
  <c r="O12"/>
  <c r="R9"/>
  <c r="R21"/>
  <c r="R17"/>
  <c r="R13"/>
  <c r="S22" i="352"/>
  <c r="J22" i="346"/>
  <c r="J18"/>
  <c r="J14"/>
  <c r="J10"/>
  <c r="O21" i="286"/>
  <c r="O17"/>
  <c r="O13"/>
  <c r="O24"/>
  <c r="R22"/>
  <c r="R18"/>
  <c r="R14"/>
  <c r="R10"/>
  <c r="P11" i="352"/>
  <c r="P11" i="285" s="1"/>
  <c r="S23" i="352"/>
  <c r="S11"/>
  <c r="J23" i="346"/>
  <c r="J19"/>
  <c r="J15"/>
  <c r="J11"/>
  <c r="L25"/>
  <c r="L11" i="286"/>
  <c r="O22"/>
  <c r="O18"/>
  <c r="O14"/>
  <c r="O10"/>
  <c r="AA25" i="346"/>
  <c r="I25"/>
  <c r="F16"/>
  <c r="AK16" s="1"/>
  <c r="AK40" s="1"/>
  <c r="F19"/>
  <c r="AK19" s="1"/>
  <c r="AK43" s="1"/>
  <c r="F13"/>
  <c r="F18"/>
  <c r="AK18" s="1"/>
  <c r="AK42" s="1"/>
  <c r="F20"/>
  <c r="F24"/>
  <c r="AK24" s="1"/>
  <c r="AK48" s="1"/>
  <c r="F23"/>
  <c r="AK23" s="1"/>
  <c r="AK47" s="1"/>
  <c r="U25"/>
  <c r="AN25" s="1"/>
  <c r="AN49" s="1"/>
  <c r="F17"/>
  <c r="AK17" s="1"/>
  <c r="AK41" s="1"/>
  <c r="F15"/>
  <c r="F14"/>
  <c r="F21"/>
  <c r="F22"/>
  <c r="O25"/>
  <c r="F9"/>
  <c r="F11"/>
  <c r="F10"/>
  <c r="F12"/>
  <c r="K21" i="344"/>
  <c r="Q19"/>
  <c r="T13"/>
  <c r="T17"/>
  <c r="K19"/>
  <c r="K11"/>
  <c r="G16"/>
  <c r="AM16" s="1"/>
  <c r="K22"/>
  <c r="Q23"/>
  <c r="T16"/>
  <c r="T24"/>
  <c r="T12"/>
  <c r="Q16"/>
  <c r="T20"/>
  <c r="Q24"/>
  <c r="Q12"/>
  <c r="K15"/>
  <c r="Q20"/>
  <c r="K23"/>
  <c r="Q11"/>
  <c r="K13"/>
  <c r="Q15"/>
  <c r="K17"/>
  <c r="T18"/>
  <c r="G20"/>
  <c r="AM20" s="1"/>
  <c r="K14"/>
  <c r="G22"/>
  <c r="AM22" s="1"/>
  <c r="Z25"/>
  <c r="M25"/>
  <c r="N25" s="1"/>
  <c r="G21"/>
  <c r="AM21" s="1"/>
  <c r="S25"/>
  <c r="T25" s="1"/>
  <c r="G17"/>
  <c r="AM17" s="1"/>
  <c r="K18"/>
  <c r="G18"/>
  <c r="AM18" s="1"/>
  <c r="AB25"/>
  <c r="AC25" s="1"/>
  <c r="G13"/>
  <c r="AM13" s="1"/>
  <c r="AC9"/>
  <c r="G11"/>
  <c r="AM11" s="1"/>
  <c r="G15"/>
  <c r="AM15" s="1"/>
  <c r="G19"/>
  <c r="AM19" s="1"/>
  <c r="G23"/>
  <c r="AM23" s="1"/>
  <c r="P25"/>
  <c r="Q25" s="1"/>
  <c r="G14"/>
  <c r="AM14" s="1"/>
  <c r="N22"/>
  <c r="G24"/>
  <c r="AM24" s="1"/>
  <c r="G9"/>
  <c r="H9" s="1"/>
  <c r="AK9"/>
  <c r="AK33" s="1"/>
  <c r="G10"/>
  <c r="AM10" s="1"/>
  <c r="N11"/>
  <c r="F25"/>
  <c r="J25"/>
  <c r="K25" s="1"/>
  <c r="V25"/>
  <c r="Q9"/>
  <c r="AK10"/>
  <c r="AK34" s="1"/>
  <c r="AN25"/>
  <c r="AN49" s="1"/>
  <c r="O10" i="292" l="1"/>
  <c r="L11"/>
  <c r="R22"/>
  <c r="O21"/>
  <c r="R13"/>
  <c r="O12"/>
  <c r="R16"/>
  <c r="O15"/>
  <c r="AA10"/>
  <c r="U10"/>
  <c r="L10"/>
  <c r="AA17"/>
  <c r="U17"/>
  <c r="L13"/>
  <c r="AA12"/>
  <c r="U12"/>
  <c r="L16"/>
  <c r="AA15"/>
  <c r="U15"/>
  <c r="R15"/>
  <c r="L19"/>
  <c r="O22"/>
  <c r="R18"/>
  <c r="O17"/>
  <c r="R9"/>
  <c r="O9"/>
  <c r="R12"/>
  <c r="O11"/>
  <c r="AA22"/>
  <c r="U22"/>
  <c r="AA13"/>
  <c r="U13"/>
  <c r="AA24"/>
  <c r="L12"/>
  <c r="AA11"/>
  <c r="U11"/>
  <c r="R11"/>
  <c r="L15"/>
  <c r="O18"/>
  <c r="R14"/>
  <c r="O13"/>
  <c r="R21"/>
  <c r="O20"/>
  <c r="U20"/>
  <c r="R24"/>
  <c r="O23"/>
  <c r="AA18"/>
  <c r="U18"/>
  <c r="L22"/>
  <c r="AA9"/>
  <c r="U9"/>
  <c r="L9"/>
  <c r="AA20"/>
  <c r="U24"/>
  <c r="L24"/>
  <c r="AA23"/>
  <c r="U23"/>
  <c r="R23"/>
  <c r="O14"/>
  <c r="R10"/>
  <c r="O24"/>
  <c r="R17"/>
  <c r="O16"/>
  <c r="R20"/>
  <c r="O19"/>
  <c r="AA14"/>
  <c r="U14"/>
  <c r="L14"/>
  <c r="AA21"/>
  <c r="U21"/>
  <c r="L17"/>
  <c r="AA16"/>
  <c r="U16"/>
  <c r="L20"/>
  <c r="AA19"/>
  <c r="U19"/>
  <c r="R19"/>
  <c r="L23"/>
  <c r="V9"/>
  <c r="P11" i="286"/>
  <c r="S23" i="285"/>
  <c r="R13"/>
  <c r="O17"/>
  <c r="O9"/>
  <c r="R16"/>
  <c r="O16"/>
  <c r="O24"/>
  <c r="O15"/>
  <c r="O23"/>
  <c r="R18"/>
  <c r="O14"/>
  <c r="O22"/>
  <c r="S22"/>
  <c r="S22" i="286" s="1"/>
  <c r="S24" i="285"/>
  <c r="R12"/>
  <c r="O12"/>
  <c r="R15"/>
  <c r="O19"/>
  <c r="R10"/>
  <c r="O10"/>
  <c r="S11"/>
  <c r="S21"/>
  <c r="S20"/>
  <c r="O20"/>
  <c r="I24" i="286"/>
  <c r="I13"/>
  <c r="F24" i="279"/>
  <c r="Q11" i="352"/>
  <c r="AZ23" i="355"/>
  <c r="AC25" i="352"/>
  <c r="CG23" i="275"/>
  <c r="P23" i="352"/>
  <c r="P23" i="285" s="1"/>
  <c r="J23" i="352"/>
  <c r="CG22" i="275"/>
  <c r="P22" i="352"/>
  <c r="P22" i="285" s="1"/>
  <c r="J22" i="352"/>
  <c r="CJ17" i="275"/>
  <c r="S17" i="352"/>
  <c r="CG17" i="275"/>
  <c r="P17" i="352"/>
  <c r="Q17" s="1"/>
  <c r="CG20" i="275"/>
  <c r="P20" i="352"/>
  <c r="J20"/>
  <c r="I11"/>
  <c r="R22"/>
  <c r="R22" i="285" s="1"/>
  <c r="CI22" i="275"/>
  <c r="I18" i="352"/>
  <c r="F18" s="1"/>
  <c r="I21"/>
  <c r="CC21" i="275"/>
  <c r="I20" i="352"/>
  <c r="CC20" i="275"/>
  <c r="I23" i="352"/>
  <c r="R11"/>
  <c r="R11" i="285" s="1"/>
  <c r="CI11" i="275"/>
  <c r="R24" i="352"/>
  <c r="R24" i="285" s="1"/>
  <c r="CI24" i="275"/>
  <c r="O25" i="352"/>
  <c r="CJ19" i="275"/>
  <c r="S19" i="352"/>
  <c r="CG19" i="275"/>
  <c r="P19" i="352"/>
  <c r="P19" i="285" s="1"/>
  <c r="J19" i="352"/>
  <c r="CJ18" i="275"/>
  <c r="S18" i="352"/>
  <c r="CG18" i="275"/>
  <c r="P18" i="352"/>
  <c r="P18" i="285" s="1"/>
  <c r="J18" i="352"/>
  <c r="CJ13" i="275"/>
  <c r="S13" i="352"/>
  <c r="S13" i="285" s="1"/>
  <c r="CG13" i="275"/>
  <c r="P13" i="352"/>
  <c r="P13" i="285" s="1"/>
  <c r="J13" i="352"/>
  <c r="CJ16" i="275"/>
  <c r="S16" i="352"/>
  <c r="T16" s="1"/>
  <c r="CG16" i="275"/>
  <c r="P16" i="352"/>
  <c r="J16"/>
  <c r="R23"/>
  <c r="R23" i="285" s="1"/>
  <c r="CI23" i="275"/>
  <c r="I14" i="352"/>
  <c r="CC14" i="275"/>
  <c r="I16" i="352"/>
  <c r="F16" s="1"/>
  <c r="I19"/>
  <c r="R17"/>
  <c r="R17" i="285" s="1"/>
  <c r="CI17" i="275"/>
  <c r="CJ15"/>
  <c r="S15" i="352"/>
  <c r="T15" s="1"/>
  <c r="CG15" i="275"/>
  <c r="P15" i="352"/>
  <c r="J15"/>
  <c r="CJ14" i="275"/>
  <c r="S14" i="352"/>
  <c r="CG14" i="275"/>
  <c r="P14" i="352"/>
  <c r="CJ9" i="275"/>
  <c r="S9" i="352"/>
  <c r="CG9" i="275"/>
  <c r="P9" i="352"/>
  <c r="P9" i="285" s="1"/>
  <c r="CJ12" i="275"/>
  <c r="S12" i="352"/>
  <c r="CG12" i="275"/>
  <c r="P12" i="352"/>
  <c r="P12" i="285" s="1"/>
  <c r="J12" i="352"/>
  <c r="R19"/>
  <c r="CI19" i="275"/>
  <c r="I10" i="352"/>
  <c r="F10" s="1"/>
  <c r="CC10" i="275"/>
  <c r="I13" i="352"/>
  <c r="F13" s="1"/>
  <c r="CC13" i="275"/>
  <c r="I12" i="352"/>
  <c r="F12" s="1"/>
  <c r="I15"/>
  <c r="F15" s="1"/>
  <c r="CC15" i="275"/>
  <c r="R14" i="352"/>
  <c r="CI14" i="275"/>
  <c r="W25" i="352"/>
  <c r="J11"/>
  <c r="G11" s="1"/>
  <c r="CJ10" i="275"/>
  <c r="S10" i="352"/>
  <c r="S10" i="285" s="1"/>
  <c r="CG10" i="275"/>
  <c r="P10" i="352"/>
  <c r="P10" i="285" s="1"/>
  <c r="J10" i="352"/>
  <c r="CG21" i="275"/>
  <c r="P21" i="352"/>
  <c r="P21" i="285" s="1"/>
  <c r="J21" i="352"/>
  <c r="CG24" i="275"/>
  <c r="P24" i="352"/>
  <c r="P24" i="285" s="1"/>
  <c r="J24" i="352"/>
  <c r="R20"/>
  <c r="R20" i="285" s="1"/>
  <c r="CI20" i="275"/>
  <c r="R21" i="352"/>
  <c r="R21" i="285" s="1"/>
  <c r="CI21" i="275"/>
  <c r="I22" i="352"/>
  <c r="CC22" i="275"/>
  <c r="I24" i="352"/>
  <c r="R9"/>
  <c r="CI9" i="275"/>
  <c r="N25" i="352"/>
  <c r="I17"/>
  <c r="J17"/>
  <c r="J14"/>
  <c r="J9"/>
  <c r="CC9" i="275"/>
  <c r="I9" i="352"/>
  <c r="CC17" i="275"/>
  <c r="CC11"/>
  <c r="CC24"/>
  <c r="CC23"/>
  <c r="CC19"/>
  <c r="CC18"/>
  <c r="CC12"/>
  <c r="CC16"/>
  <c r="CG11"/>
  <c r="CD11"/>
  <c r="CD21"/>
  <c r="CD23"/>
  <c r="CD22"/>
  <c r="CD20"/>
  <c r="CD24"/>
  <c r="AM34" i="344"/>
  <c r="AL54" s="1"/>
  <c r="AM38"/>
  <c r="AP54" s="1"/>
  <c r="AM39"/>
  <c r="AQ54" s="1"/>
  <c r="CD10" i="275"/>
  <c r="AM36" i="344"/>
  <c r="AN54" s="1"/>
  <c r="AM43"/>
  <c r="AU54" s="1"/>
  <c r="AM37"/>
  <c r="AO54" s="1"/>
  <c r="CD17" i="275"/>
  <c r="AM40" i="344"/>
  <c r="AR54" s="1"/>
  <c r="CD19" i="275"/>
  <c r="CD18"/>
  <c r="CD13"/>
  <c r="CD16"/>
  <c r="AM42" i="344"/>
  <c r="AT54" s="1"/>
  <c r="AM41"/>
  <c r="AS54" s="1"/>
  <c r="CD15" i="275"/>
  <c r="CD14"/>
  <c r="CD9"/>
  <c r="CD12"/>
  <c r="CJ11"/>
  <c r="AM48" i="344"/>
  <c r="AZ54" s="1"/>
  <c r="AM47"/>
  <c r="AY54" s="1"/>
  <c r="AM46"/>
  <c r="AX54" s="1"/>
  <c r="CJ21" i="275"/>
  <c r="CJ24"/>
  <c r="AM45" i="344"/>
  <c r="AW54" s="1"/>
  <c r="CJ23" i="275"/>
  <c r="CJ22"/>
  <c r="CJ20"/>
  <c r="AM44" i="344"/>
  <c r="AV54" s="1"/>
  <c r="AM35"/>
  <c r="AM54" s="1"/>
  <c r="K19" i="346"/>
  <c r="K18"/>
  <c r="K21"/>
  <c r="K15"/>
  <c r="K14"/>
  <c r="K17"/>
  <c r="K20"/>
  <c r="K11"/>
  <c r="K10"/>
  <c r="K13"/>
  <c r="K16"/>
  <c r="K23"/>
  <c r="K9"/>
  <c r="K12"/>
  <c r="H12" i="344"/>
  <c r="H16"/>
  <c r="AQ25" i="346"/>
  <c r="AQ49" s="1"/>
  <c r="J25"/>
  <c r="K25" s="1"/>
  <c r="K24"/>
  <c r="K22"/>
  <c r="AK13"/>
  <c r="AK37" s="1"/>
  <c r="AK20"/>
  <c r="AK44" s="1"/>
  <c r="AK15"/>
  <c r="AK39" s="1"/>
  <c r="AK21"/>
  <c r="AK45" s="1"/>
  <c r="AK22"/>
  <c r="AK46" s="1"/>
  <c r="AK11"/>
  <c r="AK35" s="1"/>
  <c r="AK10"/>
  <c r="AK34" s="1"/>
  <c r="AK12"/>
  <c r="AK36" s="1"/>
  <c r="F25"/>
  <c r="AK9"/>
  <c r="AK33" s="1"/>
  <c r="AK14"/>
  <c r="AK38" s="1"/>
  <c r="H23" i="344"/>
  <c r="H22"/>
  <c r="H17"/>
  <c r="H20"/>
  <c r="H21"/>
  <c r="H13"/>
  <c r="AS25"/>
  <c r="AS49" s="1"/>
  <c r="H18"/>
  <c r="H11"/>
  <c r="AP25"/>
  <c r="AP49" s="1"/>
  <c r="H19"/>
  <c r="H15"/>
  <c r="H24"/>
  <c r="H14"/>
  <c r="AK25"/>
  <c r="AK49" s="1"/>
  <c r="C25"/>
  <c r="G25"/>
  <c r="H25" s="1"/>
  <c r="AM9"/>
  <c r="AM33" s="1"/>
  <c r="AK54" s="1"/>
  <c r="W25"/>
  <c r="H10"/>
  <c r="AR49" i="341"/>
  <c r="AO49"/>
  <c r="AL49"/>
  <c r="AL48"/>
  <c r="AZ53" s="1"/>
  <c r="AL47"/>
  <c r="AY53" s="1"/>
  <c r="AL46"/>
  <c r="AX53" s="1"/>
  <c r="AL45"/>
  <c r="AW53" s="1"/>
  <c r="AL44"/>
  <c r="AV53" s="1"/>
  <c r="AL43"/>
  <c r="AU53" s="1"/>
  <c r="AL42"/>
  <c r="AT53" s="1"/>
  <c r="AL41"/>
  <c r="AS53" s="1"/>
  <c r="AL40"/>
  <c r="AR53" s="1"/>
  <c r="AL39"/>
  <c r="AQ53" s="1"/>
  <c r="AL38"/>
  <c r="AP53" s="1"/>
  <c r="AL37"/>
  <c r="AO53" s="1"/>
  <c r="AL36"/>
  <c r="AN53" s="1"/>
  <c r="AL35"/>
  <c r="AM53" s="1"/>
  <c r="AL34"/>
  <c r="AL53" s="1"/>
  <c r="AL33"/>
  <c r="AK53" s="1"/>
  <c r="AU26"/>
  <c r="AT26"/>
  <c r="AF25"/>
  <c r="Y25"/>
  <c r="X25"/>
  <c r="AF24"/>
  <c r="Z24"/>
  <c r="E24"/>
  <c r="AF23"/>
  <c r="Z23"/>
  <c r="E23"/>
  <c r="AF22"/>
  <c r="Z22"/>
  <c r="E22"/>
  <c r="AF21"/>
  <c r="Z21"/>
  <c r="E21"/>
  <c r="AF20"/>
  <c r="Z20"/>
  <c r="E20"/>
  <c r="AF19"/>
  <c r="Z19"/>
  <c r="E19"/>
  <c r="AF18"/>
  <c r="Z18"/>
  <c r="E18"/>
  <c r="AF17"/>
  <c r="Z17"/>
  <c r="E17"/>
  <c r="AF16"/>
  <c r="Z16"/>
  <c r="E16"/>
  <c r="AF15"/>
  <c r="Z15"/>
  <c r="E15"/>
  <c r="AF14"/>
  <c r="Z14"/>
  <c r="E14"/>
  <c r="AF13"/>
  <c r="Z13"/>
  <c r="E13"/>
  <c r="AF12"/>
  <c r="Z12"/>
  <c r="E12"/>
  <c r="AF11"/>
  <c r="Z11"/>
  <c r="E11"/>
  <c r="Z10"/>
  <c r="E10"/>
  <c r="AF9"/>
  <c r="Z9"/>
  <c r="E9"/>
  <c r="F17" i="352" l="1"/>
  <c r="CY17" i="355"/>
  <c r="CY23"/>
  <c r="CV23"/>
  <c r="CY21"/>
  <c r="CV9"/>
  <c r="CV22"/>
  <c r="CV12"/>
  <c r="CV16"/>
  <c r="CV14"/>
  <c r="CV20"/>
  <c r="CV18"/>
  <c r="CY12"/>
  <c r="CY18"/>
  <c r="CY16"/>
  <c r="CY22"/>
  <c r="CY20"/>
  <c r="CY10"/>
  <c r="CY14"/>
  <c r="CV11"/>
  <c r="CV17"/>
  <c r="CY15"/>
  <c r="CV15"/>
  <c r="CV21"/>
  <c r="CY19"/>
  <c r="CV19"/>
  <c r="CV24"/>
  <c r="CY24"/>
  <c r="CV13"/>
  <c r="CY11"/>
  <c r="CY9"/>
  <c r="CY13"/>
  <c r="CV10"/>
  <c r="P11" i="292"/>
  <c r="S22"/>
  <c r="I13"/>
  <c r="I24"/>
  <c r="S20" i="286"/>
  <c r="P24"/>
  <c r="P21"/>
  <c r="P10"/>
  <c r="P12"/>
  <c r="P9"/>
  <c r="S13"/>
  <c r="P18"/>
  <c r="P22"/>
  <c r="P23"/>
  <c r="S11"/>
  <c r="S23"/>
  <c r="S10"/>
  <c r="P13"/>
  <c r="P19"/>
  <c r="S21"/>
  <c r="S24"/>
  <c r="G17" i="352"/>
  <c r="F24"/>
  <c r="G24"/>
  <c r="G10"/>
  <c r="G9"/>
  <c r="F11"/>
  <c r="G19"/>
  <c r="G14"/>
  <c r="F22"/>
  <c r="G21"/>
  <c r="G16"/>
  <c r="G18"/>
  <c r="F9"/>
  <c r="G22"/>
  <c r="I20" i="285"/>
  <c r="F20" i="352"/>
  <c r="G12"/>
  <c r="F14"/>
  <c r="F23"/>
  <c r="G23"/>
  <c r="J20" i="285"/>
  <c r="G20" i="352"/>
  <c r="F19"/>
  <c r="F21"/>
  <c r="G15"/>
  <c r="G13"/>
  <c r="F21" i="279"/>
  <c r="I21" i="286"/>
  <c r="I12"/>
  <c r="F14" i="279"/>
  <c r="I14" i="286"/>
  <c r="F16" i="279"/>
  <c r="I16" i="286"/>
  <c r="F9" i="279"/>
  <c r="I9" i="286"/>
  <c r="F22" i="279"/>
  <c r="I22" i="286"/>
  <c r="F17" i="279"/>
  <c r="I17" i="286"/>
  <c r="F13" i="279"/>
  <c r="F15"/>
  <c r="I15" i="286"/>
  <c r="F18" i="279"/>
  <c r="I18" i="286"/>
  <c r="F19" i="279"/>
  <c r="I19" i="286"/>
  <c r="F10" i="279"/>
  <c r="I10" i="286"/>
  <c r="F23" i="279"/>
  <c r="I23" i="286"/>
  <c r="F20" i="279"/>
  <c r="I20" i="286"/>
  <c r="F11" i="279"/>
  <c r="I11" i="286"/>
  <c r="J21" i="285"/>
  <c r="I12"/>
  <c r="R19"/>
  <c r="I19"/>
  <c r="J19"/>
  <c r="J17"/>
  <c r="I24"/>
  <c r="J24"/>
  <c r="J10"/>
  <c r="R14"/>
  <c r="P14"/>
  <c r="J15"/>
  <c r="S15"/>
  <c r="P16"/>
  <c r="J13"/>
  <c r="S19"/>
  <c r="I23"/>
  <c r="I18"/>
  <c r="I11"/>
  <c r="S17"/>
  <c r="I9"/>
  <c r="I15"/>
  <c r="I13"/>
  <c r="I10"/>
  <c r="J12"/>
  <c r="I16"/>
  <c r="I14"/>
  <c r="J16"/>
  <c r="J23"/>
  <c r="J14"/>
  <c r="I17"/>
  <c r="R9"/>
  <c r="I22"/>
  <c r="J11"/>
  <c r="S12"/>
  <c r="S9"/>
  <c r="S14"/>
  <c r="P15"/>
  <c r="S16"/>
  <c r="J18"/>
  <c r="S18"/>
  <c r="I21"/>
  <c r="P17"/>
  <c r="J22"/>
  <c r="J9"/>
  <c r="P20"/>
  <c r="P20" i="286" s="1"/>
  <c r="Q20" i="352"/>
  <c r="T20"/>
  <c r="T11"/>
  <c r="T22"/>
  <c r="T21"/>
  <c r="T23"/>
  <c r="T24"/>
  <c r="T10"/>
  <c r="T17"/>
  <c r="T13"/>
  <c r="Q24"/>
  <c r="Q21"/>
  <c r="Q10"/>
  <c r="Q13"/>
  <c r="Q19"/>
  <c r="Q12"/>
  <c r="Q9"/>
  <c r="Q18"/>
  <c r="Q22"/>
  <c r="Q23"/>
  <c r="BA23" i="355"/>
  <c r="AW23"/>
  <c r="AZ25"/>
  <c r="BA25" s="1"/>
  <c r="T18" i="352"/>
  <c r="T12"/>
  <c r="T19"/>
  <c r="CA9" i="275"/>
  <c r="K21" i="352"/>
  <c r="Q14"/>
  <c r="Q16"/>
  <c r="Q15"/>
  <c r="K24"/>
  <c r="K19"/>
  <c r="S25"/>
  <c r="K12"/>
  <c r="K23"/>
  <c r="K20"/>
  <c r="K18"/>
  <c r="K11"/>
  <c r="T9"/>
  <c r="R25"/>
  <c r="K22"/>
  <c r="K16"/>
  <c r="T14"/>
  <c r="P25"/>
  <c r="Q25" s="1"/>
  <c r="K15"/>
  <c r="K10"/>
  <c r="K13"/>
  <c r="K17"/>
  <c r="K14"/>
  <c r="I25"/>
  <c r="K9"/>
  <c r="J25"/>
  <c r="AK25" i="346"/>
  <c r="AK49" s="1"/>
  <c r="C25"/>
  <c r="AM25" i="344"/>
  <c r="AM49" s="1"/>
  <c r="D25"/>
  <c r="E25" s="1"/>
  <c r="Z25" i="341"/>
  <c r="CZ22" i="355" l="1"/>
  <c r="DA22" s="1"/>
  <c r="CW11"/>
  <c r="CX11" s="1"/>
  <c r="F24" i="292"/>
  <c r="CS24" i="355"/>
  <c r="CP24" s="1"/>
  <c r="CY25"/>
  <c r="CV25"/>
  <c r="F13" i="292"/>
  <c r="CS13" i="355"/>
  <c r="I17" i="292"/>
  <c r="P18"/>
  <c r="P20"/>
  <c r="I22"/>
  <c r="I16"/>
  <c r="I12"/>
  <c r="P13"/>
  <c r="P23"/>
  <c r="P9"/>
  <c r="P24"/>
  <c r="I14"/>
  <c r="S23"/>
  <c r="I23"/>
  <c r="I19"/>
  <c r="I15"/>
  <c r="P19"/>
  <c r="S11"/>
  <c r="S13"/>
  <c r="P21"/>
  <c r="I9"/>
  <c r="S21"/>
  <c r="P10"/>
  <c r="I20"/>
  <c r="I10"/>
  <c r="I18"/>
  <c r="I21"/>
  <c r="S24"/>
  <c r="S10"/>
  <c r="P22"/>
  <c r="P12"/>
  <c r="S20"/>
  <c r="F11" i="286"/>
  <c r="I11" i="292"/>
  <c r="G9" i="285"/>
  <c r="F22"/>
  <c r="G23"/>
  <c r="G12"/>
  <c r="F9"/>
  <c r="F23"/>
  <c r="G10"/>
  <c r="G19"/>
  <c r="G21"/>
  <c r="F21"/>
  <c r="G11"/>
  <c r="G14"/>
  <c r="F16"/>
  <c r="F15"/>
  <c r="F18"/>
  <c r="G17"/>
  <c r="F12"/>
  <c r="G20"/>
  <c r="F17"/>
  <c r="F14"/>
  <c r="F13"/>
  <c r="F11"/>
  <c r="G13"/>
  <c r="F24"/>
  <c r="G22"/>
  <c r="G18"/>
  <c r="G16"/>
  <c r="F10"/>
  <c r="G15"/>
  <c r="G24"/>
  <c r="F19"/>
  <c r="F20"/>
  <c r="P15" i="286"/>
  <c r="J11"/>
  <c r="J14"/>
  <c r="P16"/>
  <c r="J17"/>
  <c r="P17"/>
  <c r="S16"/>
  <c r="S12"/>
  <c r="J13"/>
  <c r="P14"/>
  <c r="J22"/>
  <c r="J18"/>
  <c r="S9"/>
  <c r="J16"/>
  <c r="S17"/>
  <c r="S19"/>
  <c r="J15"/>
  <c r="J24"/>
  <c r="J9"/>
  <c r="S18"/>
  <c r="S14"/>
  <c r="J23"/>
  <c r="J12"/>
  <c r="S15"/>
  <c r="J10"/>
  <c r="J19"/>
  <c r="J21"/>
  <c r="J20"/>
  <c r="H10" i="352"/>
  <c r="H16"/>
  <c r="H13"/>
  <c r="H22"/>
  <c r="H11"/>
  <c r="H12"/>
  <c r="H17"/>
  <c r="AX23" i="355"/>
  <c r="H20" i="352"/>
  <c r="H19"/>
  <c r="H24"/>
  <c r="H14"/>
  <c r="H21"/>
  <c r="H15"/>
  <c r="T25"/>
  <c r="H18"/>
  <c r="H23"/>
  <c r="G25"/>
  <c r="D25" s="1"/>
  <c r="K25"/>
  <c r="F25"/>
  <c r="H9"/>
  <c r="CZ10" i="355" l="1"/>
  <c r="DA10" s="1"/>
  <c r="CW19"/>
  <c r="CX19" s="1"/>
  <c r="CZ23"/>
  <c r="DA23" s="1"/>
  <c r="CW23"/>
  <c r="CX23" s="1"/>
  <c r="CW22"/>
  <c r="CX22" s="1"/>
  <c r="CZ21"/>
  <c r="DA21" s="1"/>
  <c r="CZ11"/>
  <c r="DA11" s="1"/>
  <c r="CW9"/>
  <c r="CX9" s="1"/>
  <c r="CW12"/>
  <c r="CX12" s="1"/>
  <c r="CW10"/>
  <c r="CX10" s="1"/>
  <c r="CZ13"/>
  <c r="DA13" s="1"/>
  <c r="CW24"/>
  <c r="CX24" s="1"/>
  <c r="CW18"/>
  <c r="CX18" s="1"/>
  <c r="CZ20"/>
  <c r="DA20" s="1"/>
  <c r="CZ24"/>
  <c r="DA24" s="1"/>
  <c r="CW21"/>
  <c r="CX21" s="1"/>
  <c r="CW13"/>
  <c r="CX13" s="1"/>
  <c r="CW20"/>
  <c r="CX20" s="1"/>
  <c r="F20" i="292"/>
  <c r="CS20" i="355"/>
  <c r="CP20" s="1"/>
  <c r="F15" i="292"/>
  <c r="CS15" i="355"/>
  <c r="F14" i="292"/>
  <c r="CS14" i="355"/>
  <c r="F22" i="292"/>
  <c r="CS22" i="355"/>
  <c r="F17" i="292"/>
  <c r="CS17" i="355"/>
  <c r="F10" i="292"/>
  <c r="CS10" i="355"/>
  <c r="F9" i="292"/>
  <c r="CS9" i="355"/>
  <c r="F16" i="292"/>
  <c r="CS16" i="355"/>
  <c r="CP16" s="1"/>
  <c r="F11" i="292"/>
  <c r="CS11" i="355"/>
  <c r="CP11" s="1"/>
  <c r="F18" i="292"/>
  <c r="CS18" i="355"/>
  <c r="F23" i="292"/>
  <c r="CS23" i="355"/>
  <c r="F12" i="292"/>
  <c r="CS12" i="355"/>
  <c r="F21" i="292"/>
  <c r="CS21" i="355"/>
  <c r="F19" i="292"/>
  <c r="CS19" i="355"/>
  <c r="CP13"/>
  <c r="J12" i="292"/>
  <c r="J9"/>
  <c r="S17"/>
  <c r="S16"/>
  <c r="J14"/>
  <c r="S15"/>
  <c r="S18"/>
  <c r="S19"/>
  <c r="J18"/>
  <c r="S12"/>
  <c r="P16"/>
  <c r="S14"/>
  <c r="J15"/>
  <c r="S9"/>
  <c r="J17"/>
  <c r="P15"/>
  <c r="J16"/>
  <c r="P14"/>
  <c r="P17"/>
  <c r="CC20" i="363"/>
  <c r="CD24"/>
  <c r="CC10"/>
  <c r="CD18"/>
  <c r="CC24"/>
  <c r="CC11"/>
  <c r="CC14"/>
  <c r="CD20"/>
  <c r="CD17"/>
  <c r="CC15"/>
  <c r="CD14"/>
  <c r="CC21"/>
  <c r="CD19"/>
  <c r="CC23"/>
  <c r="CD12"/>
  <c r="CC22"/>
  <c r="CC19"/>
  <c r="CD15"/>
  <c r="CD16"/>
  <c r="CD22"/>
  <c r="CD13"/>
  <c r="CC13"/>
  <c r="CC17"/>
  <c r="CC12"/>
  <c r="CC18"/>
  <c r="CC16"/>
  <c r="CD11"/>
  <c r="CD21"/>
  <c r="CD10"/>
  <c r="CC9"/>
  <c r="CD23"/>
  <c r="CD9"/>
  <c r="G21" i="286"/>
  <c r="J21" i="292"/>
  <c r="G20" i="286"/>
  <c r="J20" i="292"/>
  <c r="G22" i="286"/>
  <c r="J22" i="292"/>
  <c r="G10" i="286"/>
  <c r="J10" i="292"/>
  <c r="G13" i="286"/>
  <c r="J13" i="292"/>
  <c r="G19" i="286"/>
  <c r="J19" i="292"/>
  <c r="G23" i="286"/>
  <c r="J23" i="292"/>
  <c r="G11" i="286"/>
  <c r="J11" i="292"/>
  <c r="G24" i="286"/>
  <c r="J24" i="292"/>
  <c r="G16" i="286"/>
  <c r="G12"/>
  <c r="G17"/>
  <c r="G14"/>
  <c r="G18"/>
  <c r="G15"/>
  <c r="H25" i="352"/>
  <c r="C25"/>
  <c r="E25" s="1"/>
  <c r="AU26" i="335"/>
  <c r="AT26"/>
  <c r="CW14" i="355" l="1"/>
  <c r="CX14" s="1"/>
  <c r="CW16"/>
  <c r="CX16" s="1"/>
  <c r="CZ18"/>
  <c r="DA18" s="1"/>
  <c r="CZ16"/>
  <c r="DA16" s="1"/>
  <c r="G11" i="292"/>
  <c r="CW17" i="355"/>
  <c r="CX17" s="1"/>
  <c r="CW15"/>
  <c r="CX15" s="1"/>
  <c r="CZ14"/>
  <c r="DA14" s="1"/>
  <c r="CZ19"/>
  <c r="DA19" s="1"/>
  <c r="CZ9"/>
  <c r="DA9" s="1"/>
  <c r="CZ12"/>
  <c r="DA12" s="1"/>
  <c r="CZ15"/>
  <c r="DA15" s="1"/>
  <c r="CZ17"/>
  <c r="DA17" s="1"/>
  <c r="G9" i="292"/>
  <c r="CT9" i="355"/>
  <c r="CP23"/>
  <c r="CP14"/>
  <c r="G19" i="292"/>
  <c r="CT19" i="355"/>
  <c r="G10" i="292"/>
  <c r="CT10" i="355"/>
  <c r="CQ10" s="1"/>
  <c r="G20" i="292"/>
  <c r="CT20" i="355"/>
  <c r="G15" i="292"/>
  <c r="CT15" i="355"/>
  <c r="G18" i="292"/>
  <c r="CT18" i="355"/>
  <c r="CP18"/>
  <c r="CS25"/>
  <c r="CP9"/>
  <c r="CP15"/>
  <c r="G16" i="292"/>
  <c r="CT16" i="355"/>
  <c r="CP19"/>
  <c r="CP10"/>
  <c r="CP17"/>
  <c r="G24" i="292"/>
  <c r="CT24" i="355"/>
  <c r="G23" i="292"/>
  <c r="CT23" i="355"/>
  <c r="CQ23" s="1"/>
  <c r="G13" i="292"/>
  <c r="CT13" i="355"/>
  <c r="G22" i="292"/>
  <c r="CT22" i="355"/>
  <c r="CQ22" s="1"/>
  <c r="G21" i="292"/>
  <c r="CT21" i="355"/>
  <c r="CQ21" s="1"/>
  <c r="G17" i="292"/>
  <c r="CT17" i="355"/>
  <c r="G14" i="292"/>
  <c r="CT14" i="355"/>
  <c r="G12" i="292"/>
  <c r="CT12" i="355"/>
  <c r="CP21"/>
  <c r="CP12"/>
  <c r="CP22"/>
  <c r="CT11"/>
  <c r="CE18" i="363"/>
  <c r="CE17"/>
  <c r="CE19"/>
  <c r="CE14"/>
  <c r="CE24"/>
  <c r="CE10"/>
  <c r="CE20"/>
  <c r="CE9"/>
  <c r="CC25"/>
  <c r="CE16"/>
  <c r="CE12"/>
  <c r="CE13"/>
  <c r="CE22"/>
  <c r="CE23"/>
  <c r="CE21"/>
  <c r="CE15"/>
  <c r="CE11"/>
  <c r="CD25"/>
  <c r="CQ18" i="355" l="1"/>
  <c r="CR18" s="1"/>
  <c r="CQ14"/>
  <c r="CR14" s="1"/>
  <c r="CQ19"/>
  <c r="CR19" s="1"/>
  <c r="CQ15"/>
  <c r="CR15" s="1"/>
  <c r="CW25"/>
  <c r="CX25" s="1"/>
  <c r="CQ12"/>
  <c r="CR12" s="1"/>
  <c r="CQ17"/>
  <c r="CR17" s="1"/>
  <c r="CZ25"/>
  <c r="DA25" s="1"/>
  <c r="CQ9"/>
  <c r="CR9" s="1"/>
  <c r="CD17"/>
  <c r="CD20"/>
  <c r="CC21"/>
  <c r="CC20"/>
  <c r="CC17"/>
  <c r="CR22"/>
  <c r="CU12"/>
  <c r="CU21"/>
  <c r="CR10"/>
  <c r="CU10"/>
  <c r="CU22"/>
  <c r="CR21"/>
  <c r="CU19"/>
  <c r="CU9"/>
  <c r="CU15"/>
  <c r="CU18"/>
  <c r="CU16"/>
  <c r="CQ16"/>
  <c r="CR16" s="1"/>
  <c r="CU23"/>
  <c r="CQ13"/>
  <c r="CR13" s="1"/>
  <c r="CU13"/>
  <c r="CU24"/>
  <c r="CQ24"/>
  <c r="CR24" s="1"/>
  <c r="CR23"/>
  <c r="CU20"/>
  <c r="CQ20"/>
  <c r="CR20" s="1"/>
  <c r="CU17"/>
  <c r="CU14"/>
  <c r="CT25"/>
  <c r="CU25" s="1"/>
  <c r="CQ11"/>
  <c r="CU11"/>
  <c r="CE25" i="363"/>
  <c r="AV23" i="335"/>
  <c r="AV25"/>
  <c r="AV26" s="1"/>
  <c r="AV21"/>
  <c r="AV17"/>
  <c r="AV13"/>
  <c r="AV9"/>
  <c r="AV22"/>
  <c r="AV18"/>
  <c r="AV14"/>
  <c r="AV10"/>
  <c r="AV15"/>
  <c r="AV11"/>
  <c r="AV19"/>
  <c r="AV24"/>
  <c r="AV20"/>
  <c r="AV16"/>
  <c r="AV12"/>
  <c r="CD19" i="355" l="1"/>
  <c r="CD9"/>
  <c r="CC22"/>
  <c r="CD18"/>
  <c r="CD22"/>
  <c r="CD21"/>
  <c r="CE21" s="1"/>
  <c r="CC18"/>
  <c r="CD12"/>
  <c r="CC10"/>
  <c r="CD10"/>
  <c r="CC19"/>
  <c r="CD23"/>
  <c r="CD16"/>
  <c r="CD15"/>
  <c r="CD11"/>
  <c r="CC13"/>
  <c r="CD24"/>
  <c r="CC12"/>
  <c r="CC15"/>
  <c r="CD13"/>
  <c r="CC9"/>
  <c r="CC23"/>
  <c r="CC11"/>
  <c r="CC24"/>
  <c r="CC16"/>
  <c r="CC14"/>
  <c r="CD14"/>
  <c r="CE20"/>
  <c r="CE17"/>
  <c r="CR11"/>
  <c r="AV26" i="341"/>
  <c r="AV27"/>
  <c r="AR49" i="335"/>
  <c r="AO49"/>
  <c r="AL49"/>
  <c r="AL48"/>
  <c r="AZ53" s="1"/>
  <c r="AL47"/>
  <c r="AY53" s="1"/>
  <c r="AL46"/>
  <c r="AX53" s="1"/>
  <c r="AL45"/>
  <c r="AW53" s="1"/>
  <c r="AL44"/>
  <c r="AV53" s="1"/>
  <c r="AL43"/>
  <c r="AU53" s="1"/>
  <c r="AL42"/>
  <c r="AT53" s="1"/>
  <c r="AL41"/>
  <c r="AS53" s="1"/>
  <c r="AL40"/>
  <c r="AR53" s="1"/>
  <c r="AL39"/>
  <c r="AQ53" s="1"/>
  <c r="AL38"/>
  <c r="AP53" s="1"/>
  <c r="AL37"/>
  <c r="AO53" s="1"/>
  <c r="AL36"/>
  <c r="AN53" s="1"/>
  <c r="AL35"/>
  <c r="AM53" s="1"/>
  <c r="AL34"/>
  <c r="AL53" s="1"/>
  <c r="AL33"/>
  <c r="AK53" s="1"/>
  <c r="AV27"/>
  <c r="AF25"/>
  <c r="Y25"/>
  <c r="X25"/>
  <c r="AF24"/>
  <c r="Z24"/>
  <c r="E24"/>
  <c r="AF23"/>
  <c r="Z23"/>
  <c r="E23"/>
  <c r="AF22"/>
  <c r="Z22"/>
  <c r="E22"/>
  <c r="AF21"/>
  <c r="Z21"/>
  <c r="E21"/>
  <c r="AF20"/>
  <c r="Z20"/>
  <c r="E20"/>
  <c r="AF19"/>
  <c r="Z19"/>
  <c r="E19"/>
  <c r="AF18"/>
  <c r="Z18"/>
  <c r="E18"/>
  <c r="AF17"/>
  <c r="Z17"/>
  <c r="E17"/>
  <c r="AF16"/>
  <c r="Z16"/>
  <c r="E16"/>
  <c r="AF15"/>
  <c r="Z15"/>
  <c r="E15"/>
  <c r="AF14"/>
  <c r="Z14"/>
  <c r="E14"/>
  <c r="AF13"/>
  <c r="Z13"/>
  <c r="E13"/>
  <c r="AF12"/>
  <c r="Z12"/>
  <c r="E12"/>
  <c r="AF11"/>
  <c r="Z11"/>
  <c r="E11"/>
  <c r="Z10"/>
  <c r="E10"/>
  <c r="AF9"/>
  <c r="Z9"/>
  <c r="E9"/>
  <c r="CE24" i="355" l="1"/>
  <c r="CE19"/>
  <c r="CE22"/>
  <c r="CE18"/>
  <c r="CE16"/>
  <c r="CE13"/>
  <c r="CE15"/>
  <c r="CE11"/>
  <c r="CE12"/>
  <c r="CD25"/>
  <c r="CE23"/>
  <c r="CE10"/>
  <c r="CC25"/>
  <c r="CE9"/>
  <c r="CE14"/>
  <c r="Z25" i="335"/>
  <c r="CY10" i="275"/>
  <c r="CY11"/>
  <c r="CY12"/>
  <c r="CY13"/>
  <c r="CY14"/>
  <c r="CY15"/>
  <c r="CY16"/>
  <c r="CY17"/>
  <c r="CY18"/>
  <c r="CY19"/>
  <c r="CY20"/>
  <c r="CY21"/>
  <c r="CY22"/>
  <c r="CY23"/>
  <c r="CY24"/>
  <c r="CY25"/>
  <c r="CY26"/>
  <c r="CY27"/>
  <c r="CY9"/>
  <c r="CE25" i="355" l="1"/>
  <c r="AR49" i="333"/>
  <c r="AO49"/>
  <c r="AL49"/>
  <c r="AL48"/>
  <c r="AZ53" s="1"/>
  <c r="AL47"/>
  <c r="AY53" s="1"/>
  <c r="AL46"/>
  <c r="AX53" s="1"/>
  <c r="AL45"/>
  <c r="AW53" s="1"/>
  <c r="AL44"/>
  <c r="AV53" s="1"/>
  <c r="AL43"/>
  <c r="AU53" s="1"/>
  <c r="AL42"/>
  <c r="AT53" s="1"/>
  <c r="AL41"/>
  <c r="AS53" s="1"/>
  <c r="AL40"/>
  <c r="AR53" s="1"/>
  <c r="AL39"/>
  <c r="AQ53" s="1"/>
  <c r="AL38"/>
  <c r="AP53" s="1"/>
  <c r="AL37"/>
  <c r="AO53" s="1"/>
  <c r="AL36"/>
  <c r="AN53" s="1"/>
  <c r="AL35"/>
  <c r="AM53" s="1"/>
  <c r="AL34"/>
  <c r="AL53" s="1"/>
  <c r="AL33"/>
  <c r="AK53" s="1"/>
  <c r="AV27"/>
  <c r="AF25"/>
  <c r="Y25"/>
  <c r="X25"/>
  <c r="AF24"/>
  <c r="Z24"/>
  <c r="E24"/>
  <c r="AF23"/>
  <c r="Z23"/>
  <c r="E23"/>
  <c r="AF22"/>
  <c r="Z22"/>
  <c r="E22"/>
  <c r="AF21"/>
  <c r="Z21"/>
  <c r="E21"/>
  <c r="AF20"/>
  <c r="Z20"/>
  <c r="E20"/>
  <c r="AF19"/>
  <c r="Z19"/>
  <c r="E19"/>
  <c r="AF18"/>
  <c r="Z18"/>
  <c r="E18"/>
  <c r="AF17"/>
  <c r="Z17"/>
  <c r="E17"/>
  <c r="AF16"/>
  <c r="Z16"/>
  <c r="E16"/>
  <c r="AF15"/>
  <c r="Z15"/>
  <c r="E15"/>
  <c r="AF14"/>
  <c r="Z14"/>
  <c r="E14"/>
  <c r="AF13"/>
  <c r="Z13"/>
  <c r="E13"/>
  <c r="AF12"/>
  <c r="Z12"/>
  <c r="E12"/>
  <c r="AF11"/>
  <c r="Z11"/>
  <c r="E11"/>
  <c r="Z10"/>
  <c r="E10"/>
  <c r="AF9"/>
  <c r="Z9"/>
  <c r="E9"/>
  <c r="AR49" i="332"/>
  <c r="AO49"/>
  <c r="AL49"/>
  <c r="AL48"/>
  <c r="AZ53" s="1"/>
  <c r="AL47"/>
  <c r="AY53" s="1"/>
  <c r="AL46"/>
  <c r="AX53" s="1"/>
  <c r="AL45"/>
  <c r="AW53" s="1"/>
  <c r="AL44"/>
  <c r="AV53" s="1"/>
  <c r="AL43"/>
  <c r="AU53" s="1"/>
  <c r="AL42"/>
  <c r="AT53" s="1"/>
  <c r="AL41"/>
  <c r="AS53" s="1"/>
  <c r="AL40"/>
  <c r="AR53" s="1"/>
  <c r="AL39"/>
  <c r="AQ53" s="1"/>
  <c r="AL38"/>
  <c r="AP53" s="1"/>
  <c r="AL37"/>
  <c r="AO53" s="1"/>
  <c r="AL36"/>
  <c r="AN53" s="1"/>
  <c r="AL35"/>
  <c r="AM53" s="1"/>
  <c r="AL34"/>
  <c r="AL53" s="1"/>
  <c r="AL33"/>
  <c r="AK53" s="1"/>
  <c r="AV27"/>
  <c r="AF25"/>
  <c r="Y25"/>
  <c r="X25"/>
  <c r="AF24"/>
  <c r="Z24"/>
  <c r="E24"/>
  <c r="AF23"/>
  <c r="Z23"/>
  <c r="E23"/>
  <c r="AF22"/>
  <c r="Z22"/>
  <c r="E22"/>
  <c r="AF21"/>
  <c r="Z21"/>
  <c r="E21"/>
  <c r="AF20"/>
  <c r="Z20"/>
  <c r="E20"/>
  <c r="AF19"/>
  <c r="Z19"/>
  <c r="E19"/>
  <c r="AF18"/>
  <c r="Z18"/>
  <c r="E18"/>
  <c r="AF17"/>
  <c r="Z17"/>
  <c r="E17"/>
  <c r="AF16"/>
  <c r="Z16"/>
  <c r="E16"/>
  <c r="AF15"/>
  <c r="Z15"/>
  <c r="E15"/>
  <c r="AF14"/>
  <c r="Z14"/>
  <c r="E14"/>
  <c r="AF13"/>
  <c r="Z13"/>
  <c r="E13"/>
  <c r="AF12"/>
  <c r="Z12"/>
  <c r="E12"/>
  <c r="AF11"/>
  <c r="Z11"/>
  <c r="E11"/>
  <c r="Z10"/>
  <c r="E10"/>
  <c r="AF9"/>
  <c r="Z9"/>
  <c r="E9"/>
  <c r="Z25" i="333" l="1"/>
  <c r="Z25" i="332"/>
  <c r="AL10" i="325" l="1"/>
  <c r="AL11"/>
  <c r="AL12"/>
  <c r="AL13"/>
  <c r="AL14"/>
  <c r="AL15"/>
  <c r="AL16"/>
  <c r="AL17"/>
  <c r="AL18"/>
  <c r="AL19"/>
  <c r="AL20"/>
  <c r="AL21"/>
  <c r="AL22"/>
  <c r="AL23"/>
  <c r="AL24"/>
  <c r="AL9"/>
  <c r="AR25" l="1"/>
  <c r="AR49" s="1"/>
  <c r="AO25"/>
  <c r="AO49" s="1"/>
  <c r="AL25"/>
  <c r="AL49" s="1"/>
  <c r="AL48"/>
  <c r="AZ53" s="1"/>
  <c r="AL47"/>
  <c r="AY53" s="1"/>
  <c r="AL46"/>
  <c r="AX53" s="1"/>
  <c r="AL45"/>
  <c r="AW53" s="1"/>
  <c r="AL44"/>
  <c r="AV53" s="1"/>
  <c r="AL43"/>
  <c r="AU53" s="1"/>
  <c r="AL42"/>
  <c r="AT53" s="1"/>
  <c r="AL41"/>
  <c r="AS53" s="1"/>
  <c r="AL40"/>
  <c r="AR53" s="1"/>
  <c r="AL39"/>
  <c r="AQ53" s="1"/>
  <c r="AL38"/>
  <c r="AP53" s="1"/>
  <c r="AL37"/>
  <c r="AO53" s="1"/>
  <c r="AL36"/>
  <c r="AN53" s="1"/>
  <c r="AL35"/>
  <c r="AM53" s="1"/>
  <c r="AL34"/>
  <c r="AL53" s="1"/>
  <c r="AL33"/>
  <c r="AK53" s="1"/>
  <c r="AV27"/>
  <c r="AU27"/>
  <c r="AT27"/>
  <c r="BA25"/>
  <c r="AF25"/>
  <c r="Y25"/>
  <c r="X25"/>
  <c r="AF24"/>
  <c r="Z24"/>
  <c r="E24"/>
  <c r="AF23"/>
  <c r="Z23"/>
  <c r="E23"/>
  <c r="AF22"/>
  <c r="Z22"/>
  <c r="E22"/>
  <c r="AF21"/>
  <c r="Z21"/>
  <c r="E21"/>
  <c r="AF20"/>
  <c r="Z20"/>
  <c r="E20"/>
  <c r="AF19"/>
  <c r="Z19"/>
  <c r="E19"/>
  <c r="AF18"/>
  <c r="Z18"/>
  <c r="E18"/>
  <c r="AF17"/>
  <c r="Z17"/>
  <c r="E17"/>
  <c r="AF16"/>
  <c r="Z16"/>
  <c r="E16"/>
  <c r="AF15"/>
  <c r="Z15"/>
  <c r="E15"/>
  <c r="AF14"/>
  <c r="Z14"/>
  <c r="E14"/>
  <c r="AF13"/>
  <c r="Z13"/>
  <c r="E13"/>
  <c r="AF12"/>
  <c r="Z12"/>
  <c r="E12"/>
  <c r="AF11"/>
  <c r="Z11"/>
  <c r="E11"/>
  <c r="Z10"/>
  <c r="E10"/>
  <c r="AF9"/>
  <c r="Z9"/>
  <c r="E9"/>
  <c r="AG27" i="355" l="1"/>
  <c r="AH26"/>
  <c r="AG26"/>
  <c r="AH27"/>
  <c r="Z25" i="325"/>
  <c r="AV26" i="282" l="1"/>
  <c r="AU26"/>
  <c r="AL27" s="1"/>
  <c r="AT26"/>
  <c r="AU27" i="292" l="1"/>
  <c r="AT27"/>
  <c r="BR25" i="355" l="1"/>
  <c r="BL24" l="1"/>
  <c r="BL22"/>
  <c r="BL18"/>
  <c r="BL16"/>
  <c r="BL14"/>
  <c r="BL12"/>
  <c r="BL10"/>
  <c r="BV10"/>
  <c r="BV12"/>
  <c r="BV14"/>
  <c r="BV16"/>
  <c r="BV18"/>
  <c r="BV20"/>
  <c r="BV22"/>
  <c r="BV24"/>
  <c r="BL20"/>
  <c r="BV11"/>
  <c r="BV13"/>
  <c r="BV15"/>
  <c r="BV19"/>
  <c r="BV21"/>
  <c r="BV23"/>
  <c r="BL23"/>
  <c r="BL21"/>
  <c r="BL19"/>
  <c r="BL15"/>
  <c r="BL13"/>
  <c r="BL11"/>
  <c r="BV17"/>
  <c r="BU25"/>
  <c r="BL17"/>
  <c r="BQ25"/>
  <c r="BS25" s="1"/>
  <c r="BS20"/>
  <c r="BV9"/>
  <c r="BT25"/>
  <c r="BK24"/>
  <c r="BP24"/>
  <c r="BP16"/>
  <c r="BK16"/>
  <c r="BL9"/>
  <c r="BO25"/>
  <c r="BK23"/>
  <c r="BP23"/>
  <c r="BK21"/>
  <c r="BP21"/>
  <c r="BK19"/>
  <c r="BP19"/>
  <c r="BK17"/>
  <c r="BP17"/>
  <c r="BK15"/>
  <c r="BM15" s="1"/>
  <c r="BP15"/>
  <c r="BP13"/>
  <c r="BK13"/>
  <c r="BP11"/>
  <c r="BK11"/>
  <c r="BK14"/>
  <c r="BP14"/>
  <c r="BP9"/>
  <c r="BK9"/>
  <c r="BN25"/>
  <c r="BP20"/>
  <c r="BK20"/>
  <c r="BP10"/>
  <c r="BK10"/>
  <c r="BP22"/>
  <c r="BK22"/>
  <c r="BP18"/>
  <c r="BK18"/>
  <c r="BK12"/>
  <c r="BP12"/>
  <c r="BM22" l="1"/>
  <c r="BM21"/>
  <c r="BM12"/>
  <c r="BM16"/>
  <c r="BM18"/>
  <c r="BM10"/>
  <c r="BM14"/>
  <c r="BM24"/>
  <c r="BM11"/>
  <c r="BM13"/>
  <c r="BM23"/>
  <c r="BM20"/>
  <c r="BM19"/>
  <c r="BV25"/>
  <c r="BM17"/>
  <c r="BM9"/>
  <c r="BP25"/>
  <c r="AR49" i="292"/>
  <c r="AO49"/>
  <c r="AV27"/>
  <c r="AL49"/>
  <c r="AF25"/>
  <c r="Y25"/>
  <c r="X25"/>
  <c r="AL48"/>
  <c r="AZ53" s="1"/>
  <c r="AF24"/>
  <c r="Z24"/>
  <c r="E24"/>
  <c r="AL47"/>
  <c r="AY53" s="1"/>
  <c r="AF23"/>
  <c r="Z23"/>
  <c r="E23"/>
  <c r="AL46"/>
  <c r="AX53" s="1"/>
  <c r="AF22"/>
  <c r="Z22"/>
  <c r="E22"/>
  <c r="AL45"/>
  <c r="AW53" s="1"/>
  <c r="AF21"/>
  <c r="Z21"/>
  <c r="E21"/>
  <c r="AL44"/>
  <c r="AV53" s="1"/>
  <c r="AF20"/>
  <c r="Z20"/>
  <c r="E20"/>
  <c r="AL43"/>
  <c r="AU53" s="1"/>
  <c r="AF19"/>
  <c r="Z19"/>
  <c r="E19"/>
  <c r="AL42"/>
  <c r="AT53" s="1"/>
  <c r="AF18"/>
  <c r="Z18"/>
  <c r="E18"/>
  <c r="AL41"/>
  <c r="AS53" s="1"/>
  <c r="AF17"/>
  <c r="Z17"/>
  <c r="E17"/>
  <c r="AL40"/>
  <c r="AR53" s="1"/>
  <c r="AF16"/>
  <c r="Z16"/>
  <c r="E16"/>
  <c r="AL39"/>
  <c r="AQ53" s="1"/>
  <c r="AF15"/>
  <c r="Z15"/>
  <c r="E15"/>
  <c r="AL38"/>
  <c r="AP53" s="1"/>
  <c r="AF14"/>
  <c r="Z14"/>
  <c r="E14"/>
  <c r="AL37"/>
  <c r="AO53" s="1"/>
  <c r="AF13"/>
  <c r="Z13"/>
  <c r="E13"/>
  <c r="AL36"/>
  <c r="AN53" s="1"/>
  <c r="AF12"/>
  <c r="Z12"/>
  <c r="E12"/>
  <c r="AL35"/>
  <c r="AM53" s="1"/>
  <c r="AF11"/>
  <c r="Z11"/>
  <c r="E11"/>
  <c r="AL34"/>
  <c r="AL53" s="1"/>
  <c r="Z10"/>
  <c r="E10"/>
  <c r="AL33"/>
  <c r="AK53" s="1"/>
  <c r="AF9"/>
  <c r="Z9"/>
  <c r="E9"/>
  <c r="AK13" l="1"/>
  <c r="AK37" s="1"/>
  <c r="AK16"/>
  <c r="AK40" s="1"/>
  <c r="AK12"/>
  <c r="AK36" s="1"/>
  <c r="Z25"/>
  <c r="AK17"/>
  <c r="AK41" s="1"/>
  <c r="AK15"/>
  <c r="AK39" s="1"/>
  <c r="AK11"/>
  <c r="AK35" s="1"/>
  <c r="AK14" l="1"/>
  <c r="AK38" s="1"/>
  <c r="AK24"/>
  <c r="AK48" s="1"/>
  <c r="AK20"/>
  <c r="AK44" s="1"/>
  <c r="AK21"/>
  <c r="AK45" s="1"/>
  <c r="AK10"/>
  <c r="AK34" s="1"/>
  <c r="AK22"/>
  <c r="AK46" s="1"/>
  <c r="AK18"/>
  <c r="AK42" s="1"/>
  <c r="AK23"/>
  <c r="AK47" s="1"/>
  <c r="AK19"/>
  <c r="AK43" s="1"/>
  <c r="F25"/>
  <c r="AK9"/>
  <c r="AK33" s="1"/>
  <c r="AW10" i="276"/>
  <c r="AW11"/>
  <c r="AW12"/>
  <c r="AW13"/>
  <c r="AW14"/>
  <c r="AW15"/>
  <c r="AW16"/>
  <c r="AW17"/>
  <c r="AW18"/>
  <c r="AW19"/>
  <c r="AW20"/>
  <c r="AW21"/>
  <c r="AW22"/>
  <c r="AW23"/>
  <c r="AW24"/>
  <c r="AW25"/>
  <c r="AW9"/>
  <c r="AK25" i="292" l="1"/>
  <c r="AK49" s="1"/>
  <c r="BL27" i="363" l="1"/>
  <c r="BK27"/>
  <c r="BK26"/>
  <c r="BL26"/>
  <c r="BL25" l="1"/>
  <c r="BM27"/>
  <c r="BM26"/>
  <c r="BK25"/>
  <c r="BM25" l="1"/>
  <c r="T21" i="285"/>
  <c r="AR49" i="286"/>
  <c r="AO49"/>
  <c r="AV27"/>
  <c r="AL49"/>
  <c r="AF25"/>
  <c r="Y25"/>
  <c r="X25"/>
  <c r="AL48"/>
  <c r="AZ53" s="1"/>
  <c r="AF24"/>
  <c r="Z24"/>
  <c r="E24"/>
  <c r="AL47"/>
  <c r="AY53" s="1"/>
  <c r="AF23"/>
  <c r="Z23"/>
  <c r="E23"/>
  <c r="AL46"/>
  <c r="AX53" s="1"/>
  <c r="AF22"/>
  <c r="Z22"/>
  <c r="E22"/>
  <c r="AL45"/>
  <c r="AW53" s="1"/>
  <c r="AF21"/>
  <c r="Z21"/>
  <c r="E21"/>
  <c r="AL44"/>
  <c r="AV53" s="1"/>
  <c r="AF20"/>
  <c r="Z20"/>
  <c r="E20"/>
  <c r="AL43"/>
  <c r="AU53" s="1"/>
  <c r="AF19"/>
  <c r="Z19"/>
  <c r="E19"/>
  <c r="AL42"/>
  <c r="AT53" s="1"/>
  <c r="AF18"/>
  <c r="Z18"/>
  <c r="E18"/>
  <c r="AL41"/>
  <c r="AS53" s="1"/>
  <c r="AF17"/>
  <c r="Z17"/>
  <c r="E17"/>
  <c r="AL40"/>
  <c r="AR53" s="1"/>
  <c r="AF16"/>
  <c r="Z16"/>
  <c r="E16"/>
  <c r="AL39"/>
  <c r="AQ53" s="1"/>
  <c r="AF15"/>
  <c r="Z15"/>
  <c r="E15"/>
  <c r="AL38"/>
  <c r="AP53" s="1"/>
  <c r="AF14"/>
  <c r="Z14"/>
  <c r="E14"/>
  <c r="AL37"/>
  <c r="AO53" s="1"/>
  <c r="AF13"/>
  <c r="Z13"/>
  <c r="E13"/>
  <c r="AL36"/>
  <c r="AN53" s="1"/>
  <c r="AF12"/>
  <c r="Z12"/>
  <c r="E12"/>
  <c r="AL35"/>
  <c r="AM53" s="1"/>
  <c r="AF11"/>
  <c r="Z11"/>
  <c r="E11"/>
  <c r="AL34"/>
  <c r="AL53" s="1"/>
  <c r="Z10"/>
  <c r="E10"/>
  <c r="AL33"/>
  <c r="AK53" s="1"/>
  <c r="AF9"/>
  <c r="Z9"/>
  <c r="E9"/>
  <c r="AF25" i="285"/>
  <c r="Y25"/>
  <c r="X25"/>
  <c r="AF24"/>
  <c r="Z24"/>
  <c r="E24"/>
  <c r="AF23"/>
  <c r="Z23"/>
  <c r="E23"/>
  <c r="AF22"/>
  <c r="Z22"/>
  <c r="E22"/>
  <c r="AF21"/>
  <c r="Z21"/>
  <c r="E21"/>
  <c r="AF20"/>
  <c r="Z20"/>
  <c r="E20"/>
  <c r="AF19"/>
  <c r="Z19"/>
  <c r="E19"/>
  <c r="AF18"/>
  <c r="Z18"/>
  <c r="E18"/>
  <c r="AF17"/>
  <c r="Z17"/>
  <c r="E17"/>
  <c r="AF16"/>
  <c r="Z16"/>
  <c r="E16"/>
  <c r="AF15"/>
  <c r="Z15"/>
  <c r="E15"/>
  <c r="AF14"/>
  <c r="Z14"/>
  <c r="E14"/>
  <c r="AF13"/>
  <c r="Z13"/>
  <c r="E13"/>
  <c r="AF12"/>
  <c r="Z12"/>
  <c r="E12"/>
  <c r="AF11"/>
  <c r="Z11"/>
  <c r="E11"/>
  <c r="Z10"/>
  <c r="E10"/>
  <c r="AF9"/>
  <c r="Z9"/>
  <c r="E9"/>
  <c r="CJ19" i="363" l="1"/>
  <c r="CJ20"/>
  <c r="CJ21"/>
  <c r="CJ17"/>
  <c r="CG22"/>
  <c r="CG18"/>
  <c r="CG14"/>
  <c r="CG10"/>
  <c r="CJ23"/>
  <c r="CJ15"/>
  <c r="CJ11"/>
  <c r="CG23"/>
  <c r="CG19"/>
  <c r="CG15"/>
  <c r="CG11"/>
  <c r="CJ24"/>
  <c r="CJ16"/>
  <c r="CJ12"/>
  <c r="CG24"/>
  <c r="CG20"/>
  <c r="CG16"/>
  <c r="CG12"/>
  <c r="CJ9"/>
  <c r="CJ13"/>
  <c r="CG9"/>
  <c r="CG21"/>
  <c r="CG17"/>
  <c r="CG13"/>
  <c r="CJ22"/>
  <c r="CJ18"/>
  <c r="CJ14"/>
  <c r="CJ10"/>
  <c r="AH25" i="355"/>
  <c r="AI27"/>
  <c r="AG25"/>
  <c r="AI26"/>
  <c r="N24" i="285"/>
  <c r="N20"/>
  <c r="N16"/>
  <c r="N12"/>
  <c r="W24"/>
  <c r="W20"/>
  <c r="AC24"/>
  <c r="AC20"/>
  <c r="N21"/>
  <c r="N17"/>
  <c r="W21"/>
  <c r="AC21"/>
  <c r="CA26" i="363"/>
  <c r="CA27"/>
  <c r="N22" i="285"/>
  <c r="N15"/>
  <c r="AC19"/>
  <c r="W16"/>
  <c r="N24" i="292"/>
  <c r="N12"/>
  <c r="W20"/>
  <c r="N22"/>
  <c r="N18"/>
  <c r="N14"/>
  <c r="N10"/>
  <c r="W22"/>
  <c r="W18"/>
  <c r="W14"/>
  <c r="W10"/>
  <c r="W16"/>
  <c r="N23"/>
  <c r="N19"/>
  <c r="N15"/>
  <c r="N11"/>
  <c r="W23"/>
  <c r="W19"/>
  <c r="W15"/>
  <c r="W11"/>
  <c r="N20"/>
  <c r="W12"/>
  <c r="N16"/>
  <c r="W24"/>
  <c r="N21"/>
  <c r="N17"/>
  <c r="N13"/>
  <c r="W21"/>
  <c r="W17"/>
  <c r="W13"/>
  <c r="N13" i="285"/>
  <c r="AC17"/>
  <c r="W14"/>
  <c r="W23"/>
  <c r="W18"/>
  <c r="W22"/>
  <c r="N14"/>
  <c r="AC12"/>
  <c r="W11"/>
  <c r="N18"/>
  <c r="N10"/>
  <c r="W10"/>
  <c r="T12"/>
  <c r="Q22"/>
  <c r="T19"/>
  <c r="T24"/>
  <c r="T20"/>
  <c r="T16"/>
  <c r="Q14"/>
  <c r="Q10"/>
  <c r="T23"/>
  <c r="T15"/>
  <c r="T11"/>
  <c r="Q17"/>
  <c r="T17"/>
  <c r="T13"/>
  <c r="AC22"/>
  <c r="AC23"/>
  <c r="AC15"/>
  <c r="W17"/>
  <c r="W13"/>
  <c r="AC13"/>
  <c r="K24"/>
  <c r="K20"/>
  <c r="K16"/>
  <c r="K21"/>
  <c r="K17"/>
  <c r="T14"/>
  <c r="K11"/>
  <c r="K19"/>
  <c r="AC18"/>
  <c r="AC14"/>
  <c r="AC10"/>
  <c r="K13"/>
  <c r="K18"/>
  <c r="Q18"/>
  <c r="K10"/>
  <c r="K22"/>
  <c r="O25"/>
  <c r="V25"/>
  <c r="K14"/>
  <c r="Z25"/>
  <c r="L25" i="286"/>
  <c r="Q24" i="285"/>
  <c r="Z25" i="286"/>
  <c r="U25"/>
  <c r="F13"/>
  <c r="AK13" s="1"/>
  <c r="AK37" s="1"/>
  <c r="F14"/>
  <c r="AK14" s="1"/>
  <c r="AK38" s="1"/>
  <c r="N9" i="285"/>
  <c r="Q13"/>
  <c r="W9"/>
  <c r="I25" i="286"/>
  <c r="O25"/>
  <c r="F17"/>
  <c r="AK17" s="1"/>
  <c r="AK41" s="1"/>
  <c r="T22" i="285"/>
  <c r="T18"/>
  <c r="T10"/>
  <c r="AK11" i="286"/>
  <c r="AK35" s="1"/>
  <c r="F16"/>
  <c r="AK16" s="1"/>
  <c r="AK40" s="1"/>
  <c r="N23" i="285"/>
  <c r="N19"/>
  <c r="N11"/>
  <c r="Q11"/>
  <c r="W19"/>
  <c r="W15"/>
  <c r="R25" i="286"/>
  <c r="F15"/>
  <c r="I25" i="285"/>
  <c r="Q20"/>
  <c r="W12"/>
  <c r="AC16"/>
  <c r="AA25"/>
  <c r="AB25"/>
  <c r="AC9"/>
  <c r="AC11"/>
  <c r="U25"/>
  <c r="S25"/>
  <c r="R25"/>
  <c r="P25"/>
  <c r="Q15"/>
  <c r="Q19"/>
  <c r="Q23"/>
  <c r="Q12"/>
  <c r="Q16"/>
  <c r="Q21"/>
  <c r="M25"/>
  <c r="K15"/>
  <c r="K23"/>
  <c r="J25"/>
  <c r="K9"/>
  <c r="K12"/>
  <c r="F12" i="286"/>
  <c r="F9"/>
  <c r="F10"/>
  <c r="F18"/>
  <c r="F19"/>
  <c r="F20"/>
  <c r="F21"/>
  <c r="F22"/>
  <c r="F23"/>
  <c r="F24"/>
  <c r="AA25"/>
  <c r="Q9" i="285"/>
  <c r="L25"/>
  <c r="T9"/>
  <c r="CA15" i="363" l="1"/>
  <c r="CA11"/>
  <c r="CA17"/>
  <c r="CA20"/>
  <c r="CA21"/>
  <c r="CA19"/>
  <c r="CA12"/>
  <c r="CI19"/>
  <c r="CK19" s="1"/>
  <c r="CI17"/>
  <c r="CK17" s="1"/>
  <c r="CI20"/>
  <c r="CK20" s="1"/>
  <c r="CA13"/>
  <c r="CA24"/>
  <c r="CA16"/>
  <c r="CI11"/>
  <c r="CK11" s="1"/>
  <c r="CF11"/>
  <c r="CI18"/>
  <c r="CK18" s="1"/>
  <c r="CF18"/>
  <c r="CF17"/>
  <c r="CF20"/>
  <c r="CA14"/>
  <c r="CA22"/>
  <c r="CI23"/>
  <c r="CK23" s="1"/>
  <c r="CF23"/>
  <c r="CI14"/>
  <c r="CK14" s="1"/>
  <c r="CF14"/>
  <c r="CI13"/>
  <c r="CK13" s="1"/>
  <c r="CF13"/>
  <c r="CI16"/>
  <c r="CK16" s="1"/>
  <c r="CF16"/>
  <c r="CF19"/>
  <c r="CI10"/>
  <c r="CK10" s="1"/>
  <c r="CF10"/>
  <c r="CI9"/>
  <c r="CF9"/>
  <c r="CI12"/>
  <c r="CK12" s="1"/>
  <c r="CF12"/>
  <c r="CA10"/>
  <c r="CJ25"/>
  <c r="CA18"/>
  <c r="CI15"/>
  <c r="CK15" s="1"/>
  <c r="CF15"/>
  <c r="CI22"/>
  <c r="CK22" s="1"/>
  <c r="CF22"/>
  <c r="CI21"/>
  <c r="CK21" s="1"/>
  <c r="CF21"/>
  <c r="CI24"/>
  <c r="CK24" s="1"/>
  <c r="CF24"/>
  <c r="CG25"/>
  <c r="CA9"/>
  <c r="CA23"/>
  <c r="AQ25" i="286"/>
  <c r="AQ49" s="1"/>
  <c r="AN25"/>
  <c r="AN49" s="1"/>
  <c r="AI25" i="355"/>
  <c r="BZ27" i="363"/>
  <c r="CB27" s="1"/>
  <c r="T11" i="292"/>
  <c r="T19"/>
  <c r="Q11"/>
  <c r="Q19"/>
  <c r="Q24"/>
  <c r="T10"/>
  <c r="T18"/>
  <c r="Q10"/>
  <c r="Q18"/>
  <c r="T20"/>
  <c r="Q20"/>
  <c r="T13"/>
  <c r="T21"/>
  <c r="Q21"/>
  <c r="T24"/>
  <c r="T15"/>
  <c r="T23"/>
  <c r="Q15"/>
  <c r="Q23"/>
  <c r="T16"/>
  <c r="K12"/>
  <c r="T14"/>
  <c r="T22"/>
  <c r="Q14"/>
  <c r="Q22"/>
  <c r="Q12"/>
  <c r="T17"/>
  <c r="Q17"/>
  <c r="Q16"/>
  <c r="K13"/>
  <c r="Q13"/>
  <c r="K21"/>
  <c r="K15"/>
  <c r="K18"/>
  <c r="T12"/>
  <c r="K20"/>
  <c r="W9"/>
  <c r="T9"/>
  <c r="Q9"/>
  <c r="N9"/>
  <c r="K17"/>
  <c r="K9"/>
  <c r="K16"/>
  <c r="K11"/>
  <c r="K10"/>
  <c r="K22"/>
  <c r="K19"/>
  <c r="K24"/>
  <c r="K23"/>
  <c r="K14"/>
  <c r="H10" i="285"/>
  <c r="AK15" i="286"/>
  <c r="AK39" s="1"/>
  <c r="Q25" i="285"/>
  <c r="W25"/>
  <c r="K25"/>
  <c r="T25"/>
  <c r="AC25"/>
  <c r="G25"/>
  <c r="D25" s="1"/>
  <c r="AK24" i="286"/>
  <c r="AK48" s="1"/>
  <c r="AK20"/>
  <c r="AK44" s="1"/>
  <c r="AK23"/>
  <c r="AK47" s="1"/>
  <c r="AK19"/>
  <c r="AK43" s="1"/>
  <c r="AK10"/>
  <c r="AK34" s="1"/>
  <c r="AK12"/>
  <c r="AK36" s="1"/>
  <c r="AK21"/>
  <c r="F25"/>
  <c r="AK9"/>
  <c r="AK33" s="1"/>
  <c r="AK22"/>
  <c r="AK46" s="1"/>
  <c r="AK18"/>
  <c r="AK42" s="1"/>
  <c r="H21" i="285"/>
  <c r="H24"/>
  <c r="H20"/>
  <c r="H16"/>
  <c r="H12"/>
  <c r="N25"/>
  <c r="H17"/>
  <c r="H13"/>
  <c r="H22"/>
  <c r="H18"/>
  <c r="H14"/>
  <c r="F25"/>
  <c r="H9"/>
  <c r="H23"/>
  <c r="H19"/>
  <c r="H15"/>
  <c r="H11"/>
  <c r="CJ14" i="355" l="1"/>
  <c r="CG22"/>
  <c r="CJ9"/>
  <c r="CJ15"/>
  <c r="CJ24"/>
  <c r="CJ23"/>
  <c r="CJ10"/>
  <c r="CJ18"/>
  <c r="CJ12"/>
  <c r="CG17"/>
  <c r="CJ16"/>
  <c r="CJ20"/>
  <c r="CJ21"/>
  <c r="CJ13"/>
  <c r="CJ11"/>
  <c r="CJ19"/>
  <c r="U12" i="325"/>
  <c r="BZ10" i="363"/>
  <c r="CB10" s="1"/>
  <c r="CA25"/>
  <c r="BZ26"/>
  <c r="CH12"/>
  <c r="BZ12"/>
  <c r="CB12" s="1"/>
  <c r="CH19"/>
  <c r="BZ19"/>
  <c r="CB19" s="1"/>
  <c r="CH16"/>
  <c r="BZ16"/>
  <c r="CB16" s="1"/>
  <c r="CH20"/>
  <c r="BZ20"/>
  <c r="CB20" s="1"/>
  <c r="CH18"/>
  <c r="BZ18"/>
  <c r="CB18" s="1"/>
  <c r="CH15"/>
  <c r="BZ15"/>
  <c r="CB15" s="1"/>
  <c r="CI25"/>
  <c r="CK25" s="1"/>
  <c r="CK9"/>
  <c r="CH23"/>
  <c r="BZ23"/>
  <c r="CB23" s="1"/>
  <c r="CH24"/>
  <c r="BZ24"/>
  <c r="CB24" s="1"/>
  <c r="CH22"/>
  <c r="BZ22"/>
  <c r="CB22" s="1"/>
  <c r="CH14"/>
  <c r="BZ14"/>
  <c r="CB14" s="1"/>
  <c r="CH17"/>
  <c r="BZ17"/>
  <c r="CB17" s="1"/>
  <c r="CH10"/>
  <c r="CH21"/>
  <c r="BZ21"/>
  <c r="CB21" s="1"/>
  <c r="CF25"/>
  <c r="CH25" s="1"/>
  <c r="CH9"/>
  <c r="BZ9"/>
  <c r="CB9" s="1"/>
  <c r="CH13"/>
  <c r="BZ13"/>
  <c r="CB13" s="1"/>
  <c r="CH11"/>
  <c r="BZ11"/>
  <c r="CB11" s="1"/>
  <c r="AK45" i="286"/>
  <c r="AK26"/>
  <c r="AK50" s="1"/>
  <c r="AM22" i="292"/>
  <c r="AM46" s="1"/>
  <c r="AX54" s="1"/>
  <c r="H22"/>
  <c r="AM20"/>
  <c r="AM44" s="1"/>
  <c r="AV54" s="1"/>
  <c r="H20"/>
  <c r="AM18"/>
  <c r="AM42" s="1"/>
  <c r="AT54" s="1"/>
  <c r="H18"/>
  <c r="AM21"/>
  <c r="AM45" s="1"/>
  <c r="AW54" s="1"/>
  <c r="H21"/>
  <c r="AM10"/>
  <c r="AM34" s="1"/>
  <c r="AL54" s="1"/>
  <c r="H10"/>
  <c r="AM16"/>
  <c r="AM40" s="1"/>
  <c r="AR54" s="1"/>
  <c r="H16"/>
  <c r="AM17"/>
  <c r="AM41" s="1"/>
  <c r="AS54" s="1"/>
  <c r="H17"/>
  <c r="AM12"/>
  <c r="AM36" s="1"/>
  <c r="AN54" s="1"/>
  <c r="H12"/>
  <c r="AM15"/>
  <c r="AM39" s="1"/>
  <c r="AQ54" s="1"/>
  <c r="H15"/>
  <c r="AM13"/>
  <c r="AM37" s="1"/>
  <c r="AO54" s="1"/>
  <c r="H13"/>
  <c r="AM11"/>
  <c r="AM35" s="1"/>
  <c r="AM54" s="1"/>
  <c r="H11"/>
  <c r="AM9"/>
  <c r="AM33" s="1"/>
  <c r="AK54" s="1"/>
  <c r="H9"/>
  <c r="AM19"/>
  <c r="AM43" s="1"/>
  <c r="AU54" s="1"/>
  <c r="H19"/>
  <c r="AM24"/>
  <c r="AM48" s="1"/>
  <c r="AZ54" s="1"/>
  <c r="H24"/>
  <c r="AM23"/>
  <c r="AM47" s="1"/>
  <c r="AY54" s="1"/>
  <c r="H23"/>
  <c r="AM14"/>
  <c r="AM38" s="1"/>
  <c r="AP54" s="1"/>
  <c r="H14"/>
  <c r="G25"/>
  <c r="AK25" i="286"/>
  <c r="AK49" s="1"/>
  <c r="C25"/>
  <c r="C25" i="285"/>
  <c r="E25" s="1"/>
  <c r="H25"/>
  <c r="CG19" i="355" l="1"/>
  <c r="CA19" s="1"/>
  <c r="CG20"/>
  <c r="CA20" s="1"/>
  <c r="CG16"/>
  <c r="CA16" s="1"/>
  <c r="CG9"/>
  <c r="CA9" s="1"/>
  <c r="CG21"/>
  <c r="CA21" s="1"/>
  <c r="CG12"/>
  <c r="CA12" s="1"/>
  <c r="CG23"/>
  <c r="CA23" s="1"/>
  <c r="CG13"/>
  <c r="CA13" s="1"/>
  <c r="CF21"/>
  <c r="CF17"/>
  <c r="CF22"/>
  <c r="CH22" s="1"/>
  <c r="CG18"/>
  <c r="CA18" s="1"/>
  <c r="CA26"/>
  <c r="CG11"/>
  <c r="CA11" s="1"/>
  <c r="CG14"/>
  <c r="CA14" s="1"/>
  <c r="CG10"/>
  <c r="CA10" s="1"/>
  <c r="CG24"/>
  <c r="CA24" s="1"/>
  <c r="CG15"/>
  <c r="CA15" s="1"/>
  <c r="CI24"/>
  <c r="CK24" s="1"/>
  <c r="CA27"/>
  <c r="CJ17"/>
  <c r="CA17" s="1"/>
  <c r="CJ22"/>
  <c r="CB26" i="363"/>
  <c r="BZ25"/>
  <c r="CB25" s="1"/>
  <c r="U12" i="332"/>
  <c r="U12" i="333"/>
  <c r="U19" i="325"/>
  <c r="J19"/>
  <c r="L14"/>
  <c r="I13"/>
  <c r="AB15"/>
  <c r="AB22"/>
  <c r="M22"/>
  <c r="M21"/>
  <c r="S12"/>
  <c r="U17"/>
  <c r="I9"/>
  <c r="I15"/>
  <c r="V18"/>
  <c r="AB13"/>
  <c r="V19"/>
  <c r="S19"/>
  <c r="P10"/>
  <c r="M24"/>
  <c r="J21"/>
  <c r="AB14"/>
  <c r="M14"/>
  <c r="P21"/>
  <c r="U23"/>
  <c r="J15"/>
  <c r="J10"/>
  <c r="AA17"/>
  <c r="I17"/>
  <c r="L23"/>
  <c r="I12"/>
  <c r="U11"/>
  <c r="M11"/>
  <c r="S18"/>
  <c r="P20"/>
  <c r="J16"/>
  <c r="AB16"/>
  <c r="U16"/>
  <c r="S23"/>
  <c r="AA18"/>
  <c r="I18"/>
  <c r="S21"/>
  <c r="P24"/>
  <c r="AA22"/>
  <c r="S16"/>
  <c r="M17"/>
  <c r="AA9"/>
  <c r="AB10"/>
  <c r="AB11"/>
  <c r="AB12"/>
  <c r="AA10"/>
  <c r="V9"/>
  <c r="AA12"/>
  <c r="V12"/>
  <c r="P19"/>
  <c r="S24"/>
  <c r="AA13"/>
  <c r="I21"/>
  <c r="AB23"/>
  <c r="AA14"/>
  <c r="L18"/>
  <c r="L13"/>
  <c r="S15"/>
  <c r="P12"/>
  <c r="I10"/>
  <c r="S13"/>
  <c r="AA16"/>
  <c r="I23"/>
  <c r="P18"/>
  <c r="P9"/>
  <c r="J23"/>
  <c r="P11"/>
  <c r="U18"/>
  <c r="I22"/>
  <c r="S17"/>
  <c r="P16"/>
  <c r="I11"/>
  <c r="V22"/>
  <c r="AB17"/>
  <c r="P23"/>
  <c r="U22"/>
  <c r="V20"/>
  <c r="L9"/>
  <c r="AB19"/>
  <c r="L10"/>
  <c r="P17"/>
  <c r="M13"/>
  <c r="M19"/>
  <c r="U10"/>
  <c r="I14"/>
  <c r="U9"/>
  <c r="V16"/>
  <c r="L19"/>
  <c r="V14"/>
  <c r="I20"/>
  <c r="I16"/>
  <c r="P15"/>
  <c r="U14"/>
  <c r="P13"/>
  <c r="M20"/>
  <c r="V24"/>
  <c r="M18"/>
  <c r="V21"/>
  <c r="V15"/>
  <c r="S11"/>
  <c r="J22"/>
  <c r="U13"/>
  <c r="AB20"/>
  <c r="AA23"/>
  <c r="P22"/>
  <c r="M23"/>
  <c r="S22"/>
  <c r="J12"/>
  <c r="M10"/>
  <c r="V13"/>
  <c r="I24"/>
  <c r="AA11"/>
  <c r="J20"/>
  <c r="J18"/>
  <c r="S20"/>
  <c r="J11"/>
  <c r="AB9"/>
  <c r="V10"/>
  <c r="J13"/>
  <c r="V11"/>
  <c r="AA15"/>
  <c r="L11"/>
  <c r="S10"/>
  <c r="AB24"/>
  <c r="S9"/>
  <c r="M12"/>
  <c r="I19"/>
  <c r="P14"/>
  <c r="V17"/>
  <c r="U15"/>
  <c r="M15"/>
  <c r="S14"/>
  <c r="M16"/>
  <c r="J17"/>
  <c r="AB18"/>
  <c r="AB21"/>
  <c r="J24"/>
  <c r="V23"/>
  <c r="M9"/>
  <c r="J9"/>
  <c r="J14"/>
  <c r="AM25" i="292"/>
  <c r="AM49" s="1"/>
  <c r="H25"/>
  <c r="AB19" i="276"/>
  <c r="AA19"/>
  <c r="AB18"/>
  <c r="AA18"/>
  <c r="AB17"/>
  <c r="AA17"/>
  <c r="AB16"/>
  <c r="AA16"/>
  <c r="AB15"/>
  <c r="AA15"/>
  <c r="AB14"/>
  <c r="AA14"/>
  <c r="AB13"/>
  <c r="AA13"/>
  <c r="AB12"/>
  <c r="AA12"/>
  <c r="AB10"/>
  <c r="AA10"/>
  <c r="AB9"/>
  <c r="AA9"/>
  <c r="CF20" i="355" l="1"/>
  <c r="CH20" s="1"/>
  <c r="CG25"/>
  <c r="CI23"/>
  <c r="CK23" s="1"/>
  <c r="CF14"/>
  <c r="CH14" s="1"/>
  <c r="CI14"/>
  <c r="CK14" s="1"/>
  <c r="CF13"/>
  <c r="CH13" s="1"/>
  <c r="BZ26"/>
  <c r="CB26" s="1"/>
  <c r="CI10"/>
  <c r="CK10" s="1"/>
  <c r="CF19"/>
  <c r="CH19" s="1"/>
  <c r="CF18"/>
  <c r="CH18" s="1"/>
  <c r="CI19"/>
  <c r="CK19" s="1"/>
  <c r="CI15"/>
  <c r="CK15" s="1"/>
  <c r="CF9"/>
  <c r="CH9" s="1"/>
  <c r="CI18"/>
  <c r="CK18" s="1"/>
  <c r="CF11"/>
  <c r="CH11" s="1"/>
  <c r="CF12"/>
  <c r="CH12" s="1"/>
  <c r="CF16"/>
  <c r="CH16" s="1"/>
  <c r="CF23"/>
  <c r="CF10"/>
  <c r="CH10" s="1"/>
  <c r="CI16"/>
  <c r="CK16" s="1"/>
  <c r="CF15"/>
  <c r="CH15" s="1"/>
  <c r="CI12"/>
  <c r="CK12" s="1"/>
  <c r="CI20"/>
  <c r="CK20" s="1"/>
  <c r="CF24"/>
  <c r="CH24" s="1"/>
  <c r="CI11"/>
  <c r="CK11" s="1"/>
  <c r="BZ27"/>
  <c r="CB27" s="1"/>
  <c r="CI13"/>
  <c r="CK13" s="1"/>
  <c r="CI9"/>
  <c r="CK9" s="1"/>
  <c r="CI17"/>
  <c r="CJ25"/>
  <c r="CA22"/>
  <c r="CA25" s="1"/>
  <c r="CI22"/>
  <c r="CK22" s="1"/>
  <c r="CI21"/>
  <c r="CK21" s="1"/>
  <c r="CH17"/>
  <c r="CH21"/>
  <c r="U12" i="335"/>
  <c r="U12" i="341"/>
  <c r="G11" i="325"/>
  <c r="AM11" s="1"/>
  <c r="AM35" s="1"/>
  <c r="AM54" s="1"/>
  <c r="G19"/>
  <c r="AM19" s="1"/>
  <c r="AM43" s="1"/>
  <c r="AU54" s="1"/>
  <c r="G9"/>
  <c r="G20"/>
  <c r="AM20" s="1"/>
  <c r="AM44" s="1"/>
  <c r="AV54" s="1"/>
  <c r="G22"/>
  <c r="AM22" s="1"/>
  <c r="AM46" s="1"/>
  <c r="AX54" s="1"/>
  <c r="G17"/>
  <c r="AM17" s="1"/>
  <c r="AM41" s="1"/>
  <c r="AS54" s="1"/>
  <c r="G13"/>
  <c r="AM13" s="1"/>
  <c r="AM37" s="1"/>
  <c r="AO54" s="1"/>
  <c r="G23"/>
  <c r="AM23" s="1"/>
  <c r="AM47" s="1"/>
  <c r="AY54" s="1"/>
  <c r="G21"/>
  <c r="AM21" s="1"/>
  <c r="AM45" s="1"/>
  <c r="AW54" s="1"/>
  <c r="G15"/>
  <c r="AM15" s="1"/>
  <c r="AM39" s="1"/>
  <c r="AQ54" s="1"/>
  <c r="G14"/>
  <c r="G18"/>
  <c r="AM18" s="1"/>
  <c r="AM42" s="1"/>
  <c r="AT54" s="1"/>
  <c r="G12"/>
  <c r="AM12" s="1"/>
  <c r="AM36" s="1"/>
  <c r="AN54" s="1"/>
  <c r="G16"/>
  <c r="AM16" s="1"/>
  <c r="AM40" s="1"/>
  <c r="AR54" s="1"/>
  <c r="G24"/>
  <c r="AM24" s="1"/>
  <c r="AM48" s="1"/>
  <c r="AZ54" s="1"/>
  <c r="G10"/>
  <c r="AM10" s="1"/>
  <c r="AM34" s="1"/>
  <c r="AL54" s="1"/>
  <c r="V23" i="333"/>
  <c r="V23" i="332"/>
  <c r="I19" i="333"/>
  <c r="I19" i="332"/>
  <c r="AA15" i="333"/>
  <c r="AA15" i="332"/>
  <c r="AA15" i="341" s="1"/>
  <c r="U13" i="333"/>
  <c r="U13" i="332"/>
  <c r="U22" i="333"/>
  <c r="U22" i="332"/>
  <c r="I11" i="333"/>
  <c r="I11" i="332"/>
  <c r="S15" i="333"/>
  <c r="S15" i="332"/>
  <c r="AA10" i="333"/>
  <c r="AA10" i="332"/>
  <c r="S23" i="333"/>
  <c r="S23" i="332"/>
  <c r="I17" i="333"/>
  <c r="I17" i="332"/>
  <c r="J15" i="333"/>
  <c r="J15" i="332"/>
  <c r="AB14"/>
  <c r="AB14" i="333"/>
  <c r="AB15"/>
  <c r="AB15" i="332"/>
  <c r="L14" i="333"/>
  <c r="L14" i="332"/>
  <c r="U19" i="333"/>
  <c r="U19" i="332"/>
  <c r="M9"/>
  <c r="M9" i="333"/>
  <c r="AB18" i="332"/>
  <c r="AB18" i="333"/>
  <c r="M12"/>
  <c r="M12" i="332"/>
  <c r="AB24" i="333"/>
  <c r="AB24" i="332"/>
  <c r="V11" i="333"/>
  <c r="V11" i="332"/>
  <c r="J11" i="333"/>
  <c r="J11" i="332"/>
  <c r="V13"/>
  <c r="V13" i="333"/>
  <c r="J12"/>
  <c r="J12" i="332"/>
  <c r="AA23" i="333"/>
  <c r="AA23" i="332"/>
  <c r="M20" i="333"/>
  <c r="M20" i="332"/>
  <c r="I16" i="333"/>
  <c r="I16" i="332"/>
  <c r="V16" i="333"/>
  <c r="V16" i="332"/>
  <c r="M19" i="333"/>
  <c r="M19" i="332"/>
  <c r="P17"/>
  <c r="P17" i="333"/>
  <c r="AB19"/>
  <c r="AB19" i="332"/>
  <c r="V20" i="333"/>
  <c r="V20" i="332"/>
  <c r="P23" i="333"/>
  <c r="P23" i="332"/>
  <c r="P16" i="333"/>
  <c r="P16" i="332"/>
  <c r="P11" i="333"/>
  <c r="P11" i="332"/>
  <c r="I23" i="333"/>
  <c r="I23" i="332"/>
  <c r="S13"/>
  <c r="S13" i="333"/>
  <c r="P12"/>
  <c r="P12" i="332"/>
  <c r="L13" i="333"/>
  <c r="L13" i="332"/>
  <c r="W12" i="325"/>
  <c r="V12" i="333"/>
  <c r="W12" s="1"/>
  <c r="V12" i="332"/>
  <c r="V9"/>
  <c r="V9" i="333"/>
  <c r="AB12"/>
  <c r="AB12" i="332"/>
  <c r="AB10"/>
  <c r="AB10" i="333"/>
  <c r="M17" i="332"/>
  <c r="M17" i="333"/>
  <c r="AA17"/>
  <c r="AA17" i="332"/>
  <c r="J21" i="333"/>
  <c r="J21" i="332"/>
  <c r="P10"/>
  <c r="P10" i="333"/>
  <c r="V19"/>
  <c r="V19" i="332"/>
  <c r="V18"/>
  <c r="V18" i="333"/>
  <c r="I9"/>
  <c r="I9" i="332"/>
  <c r="S12" i="333"/>
  <c r="S12" i="332"/>
  <c r="M22"/>
  <c r="M22" i="333"/>
  <c r="S10" i="332"/>
  <c r="S10" i="333"/>
  <c r="V10" i="332"/>
  <c r="V10" i="341" s="1"/>
  <c r="V10" i="333"/>
  <c r="M10" i="332"/>
  <c r="M10" i="333"/>
  <c r="M23"/>
  <c r="M23" i="332"/>
  <c r="M23" i="341" s="1"/>
  <c r="S11" i="333"/>
  <c r="S11" i="332"/>
  <c r="L19" i="333"/>
  <c r="L19" i="332"/>
  <c r="L19" i="341" s="1"/>
  <c r="U10" i="333"/>
  <c r="U10" i="332"/>
  <c r="S17"/>
  <c r="S17" i="333"/>
  <c r="P9" i="332"/>
  <c r="P9" i="333"/>
  <c r="I10"/>
  <c r="I10" i="332"/>
  <c r="I18" i="333"/>
  <c r="I18" i="332"/>
  <c r="AB16" i="333"/>
  <c r="AB16" i="332"/>
  <c r="J14" i="333"/>
  <c r="J14" i="332"/>
  <c r="J24" i="333"/>
  <c r="J24" i="332"/>
  <c r="AB21"/>
  <c r="AB21" i="333"/>
  <c r="S14" i="332"/>
  <c r="S14" i="333"/>
  <c r="U15"/>
  <c r="U15" i="332"/>
  <c r="P14"/>
  <c r="P14" i="333"/>
  <c r="L11"/>
  <c r="L11" i="332"/>
  <c r="AB9"/>
  <c r="AB9" i="333"/>
  <c r="S20"/>
  <c r="S20" i="332"/>
  <c r="AC11" i="325"/>
  <c r="AA11" i="333"/>
  <c r="AA11" i="332"/>
  <c r="AB20" i="333"/>
  <c r="AB20" i="332"/>
  <c r="J22" i="333"/>
  <c r="J22" i="332"/>
  <c r="V15" i="333"/>
  <c r="V15" i="332"/>
  <c r="M18"/>
  <c r="M18" i="333"/>
  <c r="U14"/>
  <c r="U14" i="332"/>
  <c r="V14"/>
  <c r="V14" i="333"/>
  <c r="I14"/>
  <c r="I14" i="332"/>
  <c r="V22"/>
  <c r="V22" i="333"/>
  <c r="I22"/>
  <c r="I22" i="332"/>
  <c r="AA14" i="333"/>
  <c r="AA14" i="332"/>
  <c r="AA14" i="341" s="1"/>
  <c r="I21" i="333"/>
  <c r="I21" i="332"/>
  <c r="S24" i="333"/>
  <c r="S24" i="332"/>
  <c r="AA22" i="333"/>
  <c r="AA22" i="332"/>
  <c r="S21"/>
  <c r="S21" i="333"/>
  <c r="AA18"/>
  <c r="AA18" i="332"/>
  <c r="AA18" i="341" s="1"/>
  <c r="U16" i="332"/>
  <c r="U16" i="333"/>
  <c r="S18" i="332"/>
  <c r="S18" i="333"/>
  <c r="U11"/>
  <c r="U11" i="332"/>
  <c r="U11" i="341" s="1"/>
  <c r="L23" i="333"/>
  <c r="L23" i="332"/>
  <c r="U23" i="333"/>
  <c r="U23" i="332"/>
  <c r="U23" i="341" s="1"/>
  <c r="M14" i="332"/>
  <c r="M14" i="333"/>
  <c r="M24"/>
  <c r="M24" i="332"/>
  <c r="AB13"/>
  <c r="AB13" i="333"/>
  <c r="U17"/>
  <c r="U17" i="332"/>
  <c r="U17" i="341" s="1"/>
  <c r="M21" i="332"/>
  <c r="M21" i="333"/>
  <c r="J19"/>
  <c r="J19" i="332"/>
  <c r="J20" i="333"/>
  <c r="J20" i="332"/>
  <c r="U18" i="333"/>
  <c r="U18" i="332"/>
  <c r="U18" i="341" s="1"/>
  <c r="J9" i="333"/>
  <c r="J9" i="332"/>
  <c r="J17" i="333"/>
  <c r="J17" i="332"/>
  <c r="M16" i="333"/>
  <c r="M16" i="332"/>
  <c r="M15" i="333"/>
  <c r="M15" i="332"/>
  <c r="V17"/>
  <c r="V17" i="333"/>
  <c r="S9" i="332"/>
  <c r="S9" i="333"/>
  <c r="J13"/>
  <c r="J13" i="332"/>
  <c r="J18" i="333"/>
  <c r="J18" i="332"/>
  <c r="I24" i="333"/>
  <c r="I24" i="332"/>
  <c r="S22"/>
  <c r="S22" i="333"/>
  <c r="P22" i="332"/>
  <c r="P22" i="333"/>
  <c r="V21" i="332"/>
  <c r="V21" i="333"/>
  <c r="V24"/>
  <c r="V24" i="332"/>
  <c r="P13"/>
  <c r="P13" i="333"/>
  <c r="P15"/>
  <c r="P15" i="332"/>
  <c r="I20" i="333"/>
  <c r="I20" i="332"/>
  <c r="U9" i="333"/>
  <c r="U9" i="332"/>
  <c r="M13"/>
  <c r="M13" i="333"/>
  <c r="L10"/>
  <c r="L10" i="332"/>
  <c r="L9" i="333"/>
  <c r="L9" i="332"/>
  <c r="AB17"/>
  <c r="AB17" i="333"/>
  <c r="J23"/>
  <c r="J23" i="332"/>
  <c r="P18"/>
  <c r="P18" i="333"/>
  <c r="AA16" i="332"/>
  <c r="AA16" i="333"/>
  <c r="L18"/>
  <c r="L18" i="332"/>
  <c r="L18" i="341" s="1"/>
  <c r="AB23" i="333"/>
  <c r="AB23" i="332"/>
  <c r="AA13" i="333"/>
  <c r="AA13" i="332"/>
  <c r="AA13" i="341" s="1"/>
  <c r="P19" i="333"/>
  <c r="P19" i="332"/>
  <c r="AA12"/>
  <c r="AA12" i="333"/>
  <c r="AB11"/>
  <c r="AB11" i="332"/>
  <c r="AA9" i="333"/>
  <c r="AA9" i="332"/>
  <c r="S16" i="333"/>
  <c r="S16" i="332"/>
  <c r="P24" i="333"/>
  <c r="P24" i="332"/>
  <c r="J16" i="333"/>
  <c r="J16" i="332"/>
  <c r="P20" i="333"/>
  <c r="P20" i="332"/>
  <c r="M11" i="333"/>
  <c r="M11" i="332"/>
  <c r="I12" i="333"/>
  <c r="I12" i="332"/>
  <c r="J10" i="333"/>
  <c r="J10" i="332"/>
  <c r="P21"/>
  <c r="P21" i="333"/>
  <c r="S19"/>
  <c r="S19" i="332"/>
  <c r="I15" i="333"/>
  <c r="I15" i="332"/>
  <c r="AB22"/>
  <c r="AB22" i="333"/>
  <c r="I13"/>
  <c r="I13" i="332"/>
  <c r="W18" i="325"/>
  <c r="AC14"/>
  <c r="N11"/>
  <c r="K10"/>
  <c r="AC15"/>
  <c r="N13"/>
  <c r="W22"/>
  <c r="AC22"/>
  <c r="AC16"/>
  <c r="N19"/>
  <c r="AC12"/>
  <c r="O10"/>
  <c r="L24"/>
  <c r="R17"/>
  <c r="R23"/>
  <c r="O20"/>
  <c r="R15"/>
  <c r="O11"/>
  <c r="U20"/>
  <c r="R21"/>
  <c r="O17"/>
  <c r="R18"/>
  <c r="L21"/>
  <c r="W13"/>
  <c r="K21"/>
  <c r="V25"/>
  <c r="W11"/>
  <c r="K15"/>
  <c r="W15"/>
  <c r="W14"/>
  <c r="R9"/>
  <c r="O22"/>
  <c r="AA20"/>
  <c r="O14"/>
  <c r="L12"/>
  <c r="L16"/>
  <c r="O24"/>
  <c r="R19"/>
  <c r="T19" s="1"/>
  <c r="R13"/>
  <c r="O13"/>
  <c r="R12"/>
  <c r="R16"/>
  <c r="K24"/>
  <c r="K22"/>
  <c r="K23"/>
  <c r="K18"/>
  <c r="K12"/>
  <c r="K17"/>
  <c r="AB25"/>
  <c r="N10"/>
  <c r="K11"/>
  <c r="P25"/>
  <c r="N18"/>
  <c r="AC23"/>
  <c r="I25"/>
  <c r="W17"/>
  <c r="K13"/>
  <c r="N14"/>
  <c r="W19"/>
  <c r="O12"/>
  <c r="L17"/>
  <c r="O21"/>
  <c r="O19"/>
  <c r="O18"/>
  <c r="O23"/>
  <c r="U24"/>
  <c r="L20"/>
  <c r="AA24"/>
  <c r="AA21"/>
  <c r="R10"/>
  <c r="R22"/>
  <c r="K20"/>
  <c r="AC9"/>
  <c r="AC18"/>
  <c r="W16"/>
  <c r="W23"/>
  <c r="O16"/>
  <c r="O9"/>
  <c r="R11"/>
  <c r="L22"/>
  <c r="U21"/>
  <c r="R14"/>
  <c r="O15"/>
  <c r="L15"/>
  <c r="R20"/>
  <c r="R24"/>
  <c r="AA19"/>
  <c r="K16"/>
  <c r="W9"/>
  <c r="W10"/>
  <c r="K19"/>
  <c r="S25"/>
  <c r="N23"/>
  <c r="N9"/>
  <c r="M25"/>
  <c r="K9"/>
  <c r="K14"/>
  <c r="J25"/>
  <c r="AC10" i="276"/>
  <c r="AC12"/>
  <c r="AC13"/>
  <c r="AC14"/>
  <c r="AC15"/>
  <c r="AC16"/>
  <c r="AC17"/>
  <c r="AC18"/>
  <c r="AC19"/>
  <c r="AC10" i="280"/>
  <c r="AC11"/>
  <c r="AC12"/>
  <c r="AC13"/>
  <c r="AC14"/>
  <c r="AC15"/>
  <c r="AC16"/>
  <c r="AC17"/>
  <c r="AC18"/>
  <c r="AC19"/>
  <c r="AC20"/>
  <c r="AC21"/>
  <c r="AC22"/>
  <c r="AC23"/>
  <c r="AC24"/>
  <c r="BZ23" i="355" l="1"/>
  <c r="CB23" s="1"/>
  <c r="BZ16"/>
  <c r="CB16" s="1"/>
  <c r="BZ15"/>
  <c r="CB15" s="1"/>
  <c r="BZ18"/>
  <c r="CB18" s="1"/>
  <c r="BZ12"/>
  <c r="CB12" s="1"/>
  <c r="BZ10"/>
  <c r="CB10" s="1"/>
  <c r="BZ24"/>
  <c r="CB24" s="1"/>
  <c r="CH23"/>
  <c r="BZ19"/>
  <c r="CB19" s="1"/>
  <c r="BZ13"/>
  <c r="CB13" s="1"/>
  <c r="BZ9"/>
  <c r="CB9" s="1"/>
  <c r="BZ14"/>
  <c r="CB14" s="1"/>
  <c r="BZ22"/>
  <c r="CB22" s="1"/>
  <c r="BZ11"/>
  <c r="CB11" s="1"/>
  <c r="CF25"/>
  <c r="CH25" s="1"/>
  <c r="BZ20"/>
  <c r="CB20" s="1"/>
  <c r="CK17"/>
  <c r="BZ17"/>
  <c r="CB17" s="1"/>
  <c r="CI25"/>
  <c r="CK25" s="1"/>
  <c r="BZ21"/>
  <c r="CB21" s="1"/>
  <c r="G16" i="333"/>
  <c r="AM16" s="1"/>
  <c r="AM40" s="1"/>
  <c r="AR54" s="1"/>
  <c r="G10"/>
  <c r="AM10" s="1"/>
  <c r="AM34" s="1"/>
  <c r="AL54" s="1"/>
  <c r="G23"/>
  <c r="AM23" s="1"/>
  <c r="AM47" s="1"/>
  <c r="AY54" s="1"/>
  <c r="I13" i="335"/>
  <c r="I13" i="341"/>
  <c r="I15" i="335"/>
  <c r="I15" i="341"/>
  <c r="J10" i="335"/>
  <c r="J10" i="341"/>
  <c r="M11" i="335"/>
  <c r="M11" i="341"/>
  <c r="J16" i="335"/>
  <c r="J16" i="341"/>
  <c r="S16" i="335"/>
  <c r="S16" i="341"/>
  <c r="AB11" i="335"/>
  <c r="AB11" i="341"/>
  <c r="P19" i="335"/>
  <c r="P19" i="341"/>
  <c r="AB23" i="335"/>
  <c r="AB23" i="341"/>
  <c r="L9" i="335"/>
  <c r="L9" i="341"/>
  <c r="I20" i="335"/>
  <c r="I20" i="341"/>
  <c r="J18" i="335"/>
  <c r="J18" i="341"/>
  <c r="J13" i="335"/>
  <c r="J13" i="341"/>
  <c r="M16" i="335"/>
  <c r="M16" i="341"/>
  <c r="J20" i="335"/>
  <c r="J20" i="341"/>
  <c r="J19" i="335"/>
  <c r="J19" i="341"/>
  <c r="M24" i="335"/>
  <c r="M24" i="341"/>
  <c r="L23" i="335"/>
  <c r="L23" i="341"/>
  <c r="N23" s="1"/>
  <c r="AA22" i="335"/>
  <c r="AA22" i="341"/>
  <c r="I21" i="335"/>
  <c r="I21" i="341"/>
  <c r="J22"/>
  <c r="AA11" i="335"/>
  <c r="AA11" i="341"/>
  <c r="AB9" i="335"/>
  <c r="AB9" i="341"/>
  <c r="AB21" i="335"/>
  <c r="AB21" i="341"/>
  <c r="S17"/>
  <c r="V18" i="335"/>
  <c r="V18" i="341"/>
  <c r="W18" s="1"/>
  <c r="P10"/>
  <c r="M17" i="335"/>
  <c r="M17" i="341"/>
  <c r="P12"/>
  <c r="I23" i="335"/>
  <c r="I23" i="341"/>
  <c r="P16"/>
  <c r="V20" i="335"/>
  <c r="V20" i="341"/>
  <c r="V16" i="335"/>
  <c r="V16" i="341"/>
  <c r="M20" i="335"/>
  <c r="M20" i="341"/>
  <c r="AA23" i="335"/>
  <c r="AA23" i="341"/>
  <c r="V11" i="335"/>
  <c r="V11" i="341"/>
  <c r="M12" i="335"/>
  <c r="M12" i="341"/>
  <c r="L14" i="335"/>
  <c r="L14" i="341"/>
  <c r="I17" i="335"/>
  <c r="I17" i="341"/>
  <c r="AA10" i="335"/>
  <c r="AA10" i="341"/>
  <c r="I11" i="335"/>
  <c r="I11" i="341"/>
  <c r="U13" i="335"/>
  <c r="U13" i="341"/>
  <c r="V23" i="335"/>
  <c r="V23" i="341"/>
  <c r="W23" s="1"/>
  <c r="G14" i="333"/>
  <c r="AM14" s="1"/>
  <c r="AM38" s="1"/>
  <c r="AP54" s="1"/>
  <c r="AA12" i="335"/>
  <c r="AA12" i="341"/>
  <c r="P18"/>
  <c r="AB17" i="335"/>
  <c r="AB17" i="341"/>
  <c r="P22" i="335"/>
  <c r="P22" i="341"/>
  <c r="S9" i="335"/>
  <c r="S9" i="341"/>
  <c r="M21" i="335"/>
  <c r="M21" i="341"/>
  <c r="AB13" i="335"/>
  <c r="AB13" i="341"/>
  <c r="AC13" s="1"/>
  <c r="M14" i="335"/>
  <c r="M14" i="341"/>
  <c r="U16" i="335"/>
  <c r="U16" i="341"/>
  <c r="S21"/>
  <c r="L11" i="335"/>
  <c r="L11" i="341"/>
  <c r="U15" i="335"/>
  <c r="U15" i="341"/>
  <c r="J14"/>
  <c r="AB16" i="335"/>
  <c r="AB16" i="341"/>
  <c r="I10" i="335"/>
  <c r="I10" i="341"/>
  <c r="S12" i="335"/>
  <c r="S12" i="341"/>
  <c r="AA17" i="335"/>
  <c r="AA17" i="341"/>
  <c r="AB12" i="335"/>
  <c r="AB12" i="341"/>
  <c r="V12" i="335"/>
  <c r="W12" s="1"/>
  <c r="V12" i="341"/>
  <c r="S13"/>
  <c r="M9" i="335"/>
  <c r="M9" i="341"/>
  <c r="G17" i="333"/>
  <c r="AM17" s="1"/>
  <c r="AM41" s="1"/>
  <c r="AS54" s="1"/>
  <c r="G12"/>
  <c r="AM12" s="1"/>
  <c r="AM36" s="1"/>
  <c r="AN54" s="1"/>
  <c r="G11"/>
  <c r="AM11" s="1"/>
  <c r="AM35" s="1"/>
  <c r="AM54" s="1"/>
  <c r="G15"/>
  <c r="S19" i="341"/>
  <c r="I12" i="335"/>
  <c r="I12" i="341"/>
  <c r="P20"/>
  <c r="P24"/>
  <c r="AA9" i="335"/>
  <c r="AA9" i="341"/>
  <c r="L10" i="335"/>
  <c r="L10" i="341"/>
  <c r="U9" i="335"/>
  <c r="U9" i="341"/>
  <c r="P15"/>
  <c r="V24" i="335"/>
  <c r="V24" i="341"/>
  <c r="I24" i="335"/>
  <c r="I24" i="341"/>
  <c r="M15" i="335"/>
  <c r="M15" i="341"/>
  <c r="J17" i="335"/>
  <c r="J17" i="341"/>
  <c r="S24" i="335"/>
  <c r="S24" i="341"/>
  <c r="I22" i="335"/>
  <c r="I22" i="341"/>
  <c r="I14" i="335"/>
  <c r="I14" i="341"/>
  <c r="U14" i="335"/>
  <c r="U14" i="341"/>
  <c r="V15" i="335"/>
  <c r="V15" i="341"/>
  <c r="AB20" i="335"/>
  <c r="AB20" i="341"/>
  <c r="P14"/>
  <c r="S14"/>
  <c r="P9" i="335"/>
  <c r="P9" i="341"/>
  <c r="M10" i="335"/>
  <c r="M10" i="341"/>
  <c r="S10"/>
  <c r="M22" i="335"/>
  <c r="M22" i="341"/>
  <c r="AB10" i="335"/>
  <c r="AB10" i="341"/>
  <c r="V9" i="335"/>
  <c r="V9" i="341"/>
  <c r="L13" i="335"/>
  <c r="L13" i="341"/>
  <c r="P11"/>
  <c r="P23" i="335"/>
  <c r="P23" i="341"/>
  <c r="AB19" i="335"/>
  <c r="AB19" i="341"/>
  <c r="M19" i="335"/>
  <c r="M19" i="341"/>
  <c r="N19" s="1"/>
  <c r="I16" i="335"/>
  <c r="I16" i="341"/>
  <c r="J12" i="335"/>
  <c r="J12" i="341"/>
  <c r="J11" i="335"/>
  <c r="J11" i="341"/>
  <c r="AB24" i="335"/>
  <c r="AB24" i="341"/>
  <c r="U19" i="335"/>
  <c r="U19" i="341"/>
  <c r="AB15" i="335"/>
  <c r="AB15" i="341"/>
  <c r="AC15" s="1"/>
  <c r="J15" i="335"/>
  <c r="J15" i="341"/>
  <c r="S23"/>
  <c r="S15"/>
  <c r="U22" i="335"/>
  <c r="U22" i="341"/>
  <c r="I19"/>
  <c r="G24" i="333"/>
  <c r="AM24" s="1"/>
  <c r="AM48" s="1"/>
  <c r="AZ54" s="1"/>
  <c r="G21"/>
  <c r="AM21" s="1"/>
  <c r="AM45" s="1"/>
  <c r="AW54" s="1"/>
  <c r="P21" i="341"/>
  <c r="AA16" i="335"/>
  <c r="AA16" i="341"/>
  <c r="M13" i="335"/>
  <c r="M13" i="341"/>
  <c r="P13"/>
  <c r="V21" i="335"/>
  <c r="V21" i="341"/>
  <c r="S22"/>
  <c r="V17" i="335"/>
  <c r="V17" i="341"/>
  <c r="W17" s="1"/>
  <c r="S18"/>
  <c r="V22" i="335"/>
  <c r="V22" i="341"/>
  <c r="V14" i="335"/>
  <c r="V14" i="341"/>
  <c r="M18" i="335"/>
  <c r="M18" i="341"/>
  <c r="N18" s="1"/>
  <c r="S20" i="335"/>
  <c r="S20" i="341"/>
  <c r="I18" i="335"/>
  <c r="I18" i="341"/>
  <c r="U10" i="335"/>
  <c r="U10" i="341"/>
  <c r="S11"/>
  <c r="I9" i="335"/>
  <c r="I9" i="341"/>
  <c r="V19" i="335"/>
  <c r="V19" i="341"/>
  <c r="J21" i="335"/>
  <c r="J21" i="341"/>
  <c r="P17"/>
  <c r="V13" i="335"/>
  <c r="V13" i="341"/>
  <c r="AB18" i="335"/>
  <c r="AB18" i="341"/>
  <c r="AC18" s="1"/>
  <c r="AB14" i="335"/>
  <c r="AB14" i="341"/>
  <c r="AC14" s="1"/>
  <c r="G18" i="333"/>
  <c r="AM18" s="1"/>
  <c r="AM42" s="1"/>
  <c r="AT54" s="1"/>
  <c r="G13"/>
  <c r="AM13" s="1"/>
  <c r="AM37" s="1"/>
  <c r="AO54" s="1"/>
  <c r="G9"/>
  <c r="G20"/>
  <c r="AM20" s="1"/>
  <c r="AM44" s="1"/>
  <c r="AV54" s="1"/>
  <c r="G19"/>
  <c r="AM19" s="1"/>
  <c r="AM43" s="1"/>
  <c r="AU54" s="1"/>
  <c r="G22"/>
  <c r="AM22" s="1"/>
  <c r="AM46" s="1"/>
  <c r="AX54" s="1"/>
  <c r="J9" i="335"/>
  <c r="J9" i="341"/>
  <c r="AB22" i="335"/>
  <c r="AB22" i="341"/>
  <c r="J24" i="335"/>
  <c r="J24" i="341"/>
  <c r="J23" i="335"/>
  <c r="J23" i="341"/>
  <c r="F9" i="325"/>
  <c r="H9" s="1"/>
  <c r="AC13" i="333"/>
  <c r="F18" i="325"/>
  <c r="F23"/>
  <c r="F16"/>
  <c r="F19"/>
  <c r="F24"/>
  <c r="F14"/>
  <c r="AK14" s="1"/>
  <c r="AK38" s="1"/>
  <c r="F10"/>
  <c r="AK10" s="1"/>
  <c r="AK34" s="1"/>
  <c r="F21"/>
  <c r="H21" s="1"/>
  <c r="F12"/>
  <c r="F22"/>
  <c r="F17"/>
  <c r="F20"/>
  <c r="F11"/>
  <c r="F15"/>
  <c r="F13"/>
  <c r="AC18" i="333"/>
  <c r="AC14"/>
  <c r="W16"/>
  <c r="AC23"/>
  <c r="W11"/>
  <c r="N19"/>
  <c r="AC16"/>
  <c r="W18"/>
  <c r="W12" i="332"/>
  <c r="W13" i="333"/>
  <c r="W23"/>
  <c r="W14"/>
  <c r="W17"/>
  <c r="N10"/>
  <c r="S21" i="335"/>
  <c r="J14"/>
  <c r="S10"/>
  <c r="P10"/>
  <c r="P12"/>
  <c r="P16"/>
  <c r="P18"/>
  <c r="P15"/>
  <c r="W18" i="332"/>
  <c r="U18" i="335"/>
  <c r="W11" i="332"/>
  <c r="U11" i="335"/>
  <c r="AC14" i="332"/>
  <c r="AA14" i="335"/>
  <c r="P14"/>
  <c r="S14"/>
  <c r="S11"/>
  <c r="S13"/>
  <c r="S23"/>
  <c r="S15"/>
  <c r="I19"/>
  <c r="S19"/>
  <c r="P20"/>
  <c r="P24"/>
  <c r="AC13" i="332"/>
  <c r="AA13" i="335"/>
  <c r="N18" i="332"/>
  <c r="L18" i="335"/>
  <c r="P13"/>
  <c r="S22"/>
  <c r="K19" i="333"/>
  <c r="S18" i="335"/>
  <c r="S17"/>
  <c r="P11"/>
  <c r="AC12" i="333"/>
  <c r="K15"/>
  <c r="P21" i="335"/>
  <c r="W17" i="332"/>
  <c r="U17" i="335"/>
  <c r="W23" i="332"/>
  <c r="U23" i="335"/>
  <c r="AC18" i="332"/>
  <c r="AA18" i="335"/>
  <c r="J22"/>
  <c r="N19" i="332"/>
  <c r="L19" i="335"/>
  <c r="N23" i="332"/>
  <c r="M23" i="335"/>
  <c r="P17"/>
  <c r="AC15" i="332"/>
  <c r="AA15" i="335"/>
  <c r="W13" i="332"/>
  <c r="W10"/>
  <c r="V10" i="335"/>
  <c r="AC24" i="325"/>
  <c r="AA24" i="332"/>
  <c r="AC24" s="1"/>
  <c r="AA24" i="333"/>
  <c r="AC24" s="1"/>
  <c r="T13" i="325"/>
  <c r="R13" i="333"/>
  <c r="T13" s="1"/>
  <c r="R13" i="332"/>
  <c r="Q20" i="325"/>
  <c r="O20" i="332"/>
  <c r="O20" i="333"/>
  <c r="Q20" s="1"/>
  <c r="G16" i="332"/>
  <c r="AM16" s="1"/>
  <c r="AM40" s="1"/>
  <c r="AR54" s="1"/>
  <c r="G13"/>
  <c r="AM13" s="1"/>
  <c r="AM37" s="1"/>
  <c r="AO54" s="1"/>
  <c r="G21"/>
  <c r="AM21" s="1"/>
  <c r="AM45" s="1"/>
  <c r="AW54" s="1"/>
  <c r="K16" i="333"/>
  <c r="G11" i="332"/>
  <c r="AM11" s="1"/>
  <c r="AM35" s="1"/>
  <c r="AM54" s="1"/>
  <c r="AC19" i="325"/>
  <c r="AA19" i="333"/>
  <c r="AC19" s="1"/>
  <c r="AA19" i="332"/>
  <c r="AA19" i="341" s="1"/>
  <c r="T24" i="325"/>
  <c r="R24" i="332"/>
  <c r="R24" i="333"/>
  <c r="T24" s="1"/>
  <c r="N15" i="325"/>
  <c r="L15" i="333"/>
  <c r="N15" s="1"/>
  <c r="L15" i="332"/>
  <c r="Q15" i="325"/>
  <c r="O15" i="333"/>
  <c r="O15" i="332"/>
  <c r="N22" i="325"/>
  <c r="L22" i="333"/>
  <c r="N22" s="1"/>
  <c r="L22" i="332"/>
  <c r="L22" i="341" s="1"/>
  <c r="T22" i="325"/>
  <c r="R22" i="333"/>
  <c r="T22" s="1"/>
  <c r="R22" i="332"/>
  <c r="N20" i="325"/>
  <c r="L20" i="332"/>
  <c r="L20" i="341" s="1"/>
  <c r="L20" i="333"/>
  <c r="Q18" i="325"/>
  <c r="O18" i="333"/>
  <c r="Q18" s="1"/>
  <c r="O18" i="332"/>
  <c r="Q19" i="325"/>
  <c r="O19" i="333"/>
  <c r="O19" i="332"/>
  <c r="T12" i="325"/>
  <c r="R12" i="332"/>
  <c r="R12" i="333"/>
  <c r="T12" s="1"/>
  <c r="N16" i="325"/>
  <c r="L16" i="332"/>
  <c r="L16" i="341" s="1"/>
  <c r="L16" i="333"/>
  <c r="N16" s="1"/>
  <c r="Q17" i="325"/>
  <c r="O17" i="333"/>
  <c r="Q17" s="1"/>
  <c r="O17" i="332"/>
  <c r="W20" i="325"/>
  <c r="U20" i="332"/>
  <c r="U20" i="341" s="1"/>
  <c r="U20" i="333"/>
  <c r="W20" s="1"/>
  <c r="Q11" i="325"/>
  <c r="O11" i="333"/>
  <c r="Q11" s="1"/>
  <c r="O11" i="332"/>
  <c r="T23" i="325"/>
  <c r="R23" i="333"/>
  <c r="R23" i="332"/>
  <c r="N24" i="325"/>
  <c r="L24" i="332"/>
  <c r="L24" i="341" s="1"/>
  <c r="L24" i="333"/>
  <c r="N24" s="1"/>
  <c r="K15" i="332"/>
  <c r="G10"/>
  <c r="AM10" s="1"/>
  <c r="AM34" s="1"/>
  <c r="AL54" s="1"/>
  <c r="AC9" i="333"/>
  <c r="N18"/>
  <c r="G18" i="332"/>
  <c r="AM18" s="1"/>
  <c r="AM42" s="1"/>
  <c r="AT54" s="1"/>
  <c r="G17"/>
  <c r="AM17" s="1"/>
  <c r="AM41" s="1"/>
  <c r="AS54" s="1"/>
  <c r="J25" i="333"/>
  <c r="G20" i="332"/>
  <c r="AM20" s="1"/>
  <c r="AM44" s="1"/>
  <c r="AV54" s="1"/>
  <c r="K19"/>
  <c r="K22"/>
  <c r="G24"/>
  <c r="AM24" s="1"/>
  <c r="AM48" s="1"/>
  <c r="AZ54" s="1"/>
  <c r="P25"/>
  <c r="W10" i="333"/>
  <c r="K16" i="332"/>
  <c r="G12"/>
  <c r="AM12" s="1"/>
  <c r="AM36" s="1"/>
  <c r="AN54" s="1"/>
  <c r="K17"/>
  <c r="K11"/>
  <c r="V25" i="333"/>
  <c r="AP25" s="1"/>
  <c r="AP49" s="1"/>
  <c r="W19" i="332"/>
  <c r="K12" i="333"/>
  <c r="K20"/>
  <c r="S25"/>
  <c r="AC22" i="332"/>
  <c r="W14"/>
  <c r="AC11" i="333"/>
  <c r="N10" i="332"/>
  <c r="AC17" i="333"/>
  <c r="N14"/>
  <c r="AC10" i="332"/>
  <c r="W22" i="333"/>
  <c r="O9"/>
  <c r="O9" i="332"/>
  <c r="Q12" i="325"/>
  <c r="O12" i="332"/>
  <c r="O12" i="333"/>
  <c r="Q12" s="1"/>
  <c r="Q24" i="325"/>
  <c r="O24" i="332"/>
  <c r="O24" i="333"/>
  <c r="Q24" s="1"/>
  <c r="Q14" i="325"/>
  <c r="O14" i="333"/>
  <c r="Q14" s="1"/>
  <c r="O14" i="332"/>
  <c r="T18" i="325"/>
  <c r="R18" i="333"/>
  <c r="T18" s="1"/>
  <c r="R18" i="332"/>
  <c r="G23"/>
  <c r="AM23" s="1"/>
  <c r="AM47" s="1"/>
  <c r="AY54" s="1"/>
  <c r="W9"/>
  <c r="S25"/>
  <c r="K21"/>
  <c r="K14"/>
  <c r="K10"/>
  <c r="I25"/>
  <c r="K9"/>
  <c r="K23"/>
  <c r="G15"/>
  <c r="AM15" s="1"/>
  <c r="AM39" s="1"/>
  <c r="AQ54" s="1"/>
  <c r="K17" i="333"/>
  <c r="K11"/>
  <c r="T11" i="325"/>
  <c r="R11" i="333"/>
  <c r="T11" s="1"/>
  <c r="R11" i="332"/>
  <c r="Q16" i="325"/>
  <c r="O16" i="332"/>
  <c r="O16" i="333"/>
  <c r="Q16" s="1"/>
  <c r="Q21" i="325"/>
  <c r="O21" i="333"/>
  <c r="Q21" s="1"/>
  <c r="O21" i="332"/>
  <c r="R19" i="333"/>
  <c r="T19" s="1"/>
  <c r="R19" i="332"/>
  <c r="N12" i="325"/>
  <c r="L12" i="332"/>
  <c r="L12" i="341" s="1"/>
  <c r="L12" i="333"/>
  <c r="Q22" i="325"/>
  <c r="O22" i="333"/>
  <c r="Q22" s="1"/>
  <c r="O22" i="332"/>
  <c r="R9" i="333"/>
  <c r="R9" i="332"/>
  <c r="N21" i="325"/>
  <c r="L21" i="333"/>
  <c r="N21" s="1"/>
  <c r="L21" i="332"/>
  <c r="T21" i="325"/>
  <c r="R21" i="333"/>
  <c r="R21" i="332"/>
  <c r="T15" i="325"/>
  <c r="R15" i="333"/>
  <c r="T15" s="1"/>
  <c r="R15" i="332"/>
  <c r="K13"/>
  <c r="K12"/>
  <c r="AC9"/>
  <c r="N9" i="333"/>
  <c r="K20" i="332"/>
  <c r="K24" i="333"/>
  <c r="J25" i="332"/>
  <c r="G9"/>
  <c r="M25" i="333"/>
  <c r="AS25" s="1"/>
  <c r="AS49" s="1"/>
  <c r="AC10"/>
  <c r="G14" i="332"/>
  <c r="AM14" s="1"/>
  <c r="AM38" s="1"/>
  <c r="AP54" s="1"/>
  <c r="W16"/>
  <c r="AC11"/>
  <c r="AB25"/>
  <c r="N11" i="333"/>
  <c r="W15"/>
  <c r="AC16" i="332"/>
  <c r="K18" i="333"/>
  <c r="P25"/>
  <c r="AC17" i="332"/>
  <c r="AC12"/>
  <c r="N13" i="333"/>
  <c r="G19" i="332"/>
  <c r="AM19" s="1"/>
  <c r="AM43" s="1"/>
  <c r="AU54" s="1"/>
  <c r="N14"/>
  <c r="W22"/>
  <c r="W21" i="325"/>
  <c r="U21" i="333"/>
  <c r="W21" s="1"/>
  <c r="U21" i="332"/>
  <c r="U21" i="341" s="1"/>
  <c r="AC20" i="325"/>
  <c r="AA20" i="332"/>
  <c r="AA20" i="341" s="1"/>
  <c r="AA20" i="333"/>
  <c r="AC20" s="1"/>
  <c r="K22"/>
  <c r="R20" i="332"/>
  <c r="R20" i="333"/>
  <c r="T14" i="325"/>
  <c r="R14" i="333"/>
  <c r="T14" s="1"/>
  <c r="R14" i="332"/>
  <c r="T10" i="325"/>
  <c r="R10" i="333"/>
  <c r="T10" s="1"/>
  <c r="R10" i="332"/>
  <c r="AC21" i="325"/>
  <c r="AA21" i="333"/>
  <c r="AC21" s="1"/>
  <c r="AA21" i="332"/>
  <c r="AA21" i="341" s="1"/>
  <c r="W24" i="325"/>
  <c r="U24" i="332"/>
  <c r="U24" i="341" s="1"/>
  <c r="U24" i="333"/>
  <c r="W24" s="1"/>
  <c r="Q23" i="325"/>
  <c r="O23" i="333"/>
  <c r="Q23" s="1"/>
  <c r="O23" i="332"/>
  <c r="N17" i="325"/>
  <c r="L17" i="333"/>
  <c r="N17" s="1"/>
  <c r="L17" i="332"/>
  <c r="L17" i="341" s="1"/>
  <c r="T16" i="325"/>
  <c r="R16" i="332"/>
  <c r="R16" i="333"/>
  <c r="T16" s="1"/>
  <c r="Q13" i="325"/>
  <c r="O13" i="333"/>
  <c r="O13" i="332"/>
  <c r="T17" i="325"/>
  <c r="R17" i="333"/>
  <c r="T17" s="1"/>
  <c r="R17" i="332"/>
  <c r="Q10" i="325"/>
  <c r="O10" i="333"/>
  <c r="Q10" s="1"/>
  <c r="O10" i="332"/>
  <c r="N9"/>
  <c r="G22"/>
  <c r="AM22" s="1"/>
  <c r="AM46" s="1"/>
  <c r="AX54" s="1"/>
  <c r="K24"/>
  <c r="K13" i="333"/>
  <c r="K14"/>
  <c r="K18" i="332"/>
  <c r="K10" i="333"/>
  <c r="K9"/>
  <c r="I25"/>
  <c r="AC22"/>
  <c r="W9"/>
  <c r="AB25"/>
  <c r="N11" i="332"/>
  <c r="W15"/>
  <c r="N23" i="333"/>
  <c r="K21"/>
  <c r="V25" i="332"/>
  <c r="N13"/>
  <c r="K23" i="333"/>
  <c r="AC23" i="332"/>
  <c r="M25"/>
  <c r="W19" i="333"/>
  <c r="AC15"/>
  <c r="T20" i="325"/>
  <c r="AP25"/>
  <c r="AP49" s="1"/>
  <c r="K25"/>
  <c r="U25"/>
  <c r="W25" s="1"/>
  <c r="Q9"/>
  <c r="O25"/>
  <c r="Q25" s="1"/>
  <c r="T9"/>
  <c r="R25"/>
  <c r="T25" s="1"/>
  <c r="AA25"/>
  <c r="AC25" s="1"/>
  <c r="L25"/>
  <c r="AQ25" s="1"/>
  <c r="AQ49" s="1"/>
  <c r="AS25"/>
  <c r="AS49" s="1"/>
  <c r="AM9"/>
  <c r="AM33" s="1"/>
  <c r="AK54" s="1"/>
  <c r="AM14"/>
  <c r="AM38" s="1"/>
  <c r="AP54" s="1"/>
  <c r="G25"/>
  <c r="AK17" i="282"/>
  <c r="AK41" s="1"/>
  <c r="AR49"/>
  <c r="AO49"/>
  <c r="AL49"/>
  <c r="AL48"/>
  <c r="AZ53" s="1"/>
  <c r="AL47"/>
  <c r="AY53" s="1"/>
  <c r="AL46"/>
  <c r="AX53" s="1"/>
  <c r="AL45"/>
  <c r="AW53" s="1"/>
  <c r="AL44"/>
  <c r="AV53" s="1"/>
  <c r="AL43"/>
  <c r="AU53" s="1"/>
  <c r="AL42"/>
  <c r="AT53" s="1"/>
  <c r="AL41"/>
  <c r="AS53" s="1"/>
  <c r="AL40"/>
  <c r="AR53" s="1"/>
  <c r="AL39"/>
  <c r="AQ53" s="1"/>
  <c r="AL38"/>
  <c r="AP53" s="1"/>
  <c r="AL37"/>
  <c r="AO53" s="1"/>
  <c r="AL36"/>
  <c r="AN53" s="1"/>
  <c r="AL35"/>
  <c r="AM53" s="1"/>
  <c r="AL34"/>
  <c r="AL53" s="1"/>
  <c r="AL33"/>
  <c r="AK53" s="1"/>
  <c r="AV27"/>
  <c r="AF25"/>
  <c r="Y25"/>
  <c r="X25"/>
  <c r="AF24"/>
  <c r="Z24"/>
  <c r="E24"/>
  <c r="AF23"/>
  <c r="Z23"/>
  <c r="E23"/>
  <c r="AF22"/>
  <c r="Z22"/>
  <c r="E22"/>
  <c r="AF21"/>
  <c r="Z21"/>
  <c r="E21"/>
  <c r="AF20"/>
  <c r="Z20"/>
  <c r="E20"/>
  <c r="AF19"/>
  <c r="Z19"/>
  <c r="E19"/>
  <c r="AF18"/>
  <c r="Z18"/>
  <c r="E18"/>
  <c r="AF17"/>
  <c r="Z17"/>
  <c r="E17"/>
  <c r="AF16"/>
  <c r="Z16"/>
  <c r="E16"/>
  <c r="AF15"/>
  <c r="Z15"/>
  <c r="E15"/>
  <c r="AF14"/>
  <c r="Z14"/>
  <c r="E14"/>
  <c r="AF13"/>
  <c r="Z13"/>
  <c r="E13"/>
  <c r="AF12"/>
  <c r="Z12"/>
  <c r="E12"/>
  <c r="AF11"/>
  <c r="Z11"/>
  <c r="E11"/>
  <c r="Z10"/>
  <c r="E10"/>
  <c r="AF9"/>
  <c r="Z9"/>
  <c r="E9"/>
  <c r="AR49" i="280"/>
  <c r="AO49"/>
  <c r="AL49"/>
  <c r="AL48"/>
  <c r="AZ53" s="1"/>
  <c r="AL47"/>
  <c r="AY53" s="1"/>
  <c r="AL46"/>
  <c r="AX53" s="1"/>
  <c r="AL45"/>
  <c r="AW53" s="1"/>
  <c r="AL44"/>
  <c r="AV53" s="1"/>
  <c r="AL43"/>
  <c r="AU53" s="1"/>
  <c r="AL42"/>
  <c r="AT53" s="1"/>
  <c r="AL41"/>
  <c r="AS53" s="1"/>
  <c r="AL40"/>
  <c r="AR53" s="1"/>
  <c r="AL39"/>
  <c r="AQ53" s="1"/>
  <c r="AL38"/>
  <c r="AP53" s="1"/>
  <c r="AL37"/>
  <c r="AO53" s="1"/>
  <c r="AL36"/>
  <c r="AN53" s="1"/>
  <c r="AL35"/>
  <c r="AM53" s="1"/>
  <c r="AL34"/>
  <c r="AL53" s="1"/>
  <c r="AL33"/>
  <c r="AK53" s="1"/>
  <c r="AV27"/>
  <c r="AF25"/>
  <c r="AA25"/>
  <c r="Y25"/>
  <c r="X25"/>
  <c r="U25"/>
  <c r="R25"/>
  <c r="O25"/>
  <c r="L25"/>
  <c r="I25"/>
  <c r="AF24"/>
  <c r="Z24"/>
  <c r="W24"/>
  <c r="T24"/>
  <c r="Q24"/>
  <c r="N24"/>
  <c r="K24"/>
  <c r="G24"/>
  <c r="AM24" s="1"/>
  <c r="AM48" s="1"/>
  <c r="AZ54" s="1"/>
  <c r="F24"/>
  <c r="AK24" s="1"/>
  <c r="AK48" s="1"/>
  <c r="E24"/>
  <c r="AF23"/>
  <c r="Z23"/>
  <c r="W23"/>
  <c r="T23"/>
  <c r="Q23"/>
  <c r="N23"/>
  <c r="K23"/>
  <c r="G23"/>
  <c r="AM23" s="1"/>
  <c r="AM47" s="1"/>
  <c r="AY54" s="1"/>
  <c r="F23"/>
  <c r="AK23" s="1"/>
  <c r="AK47" s="1"/>
  <c r="E23"/>
  <c r="AF22"/>
  <c r="Z22"/>
  <c r="W22"/>
  <c r="T22"/>
  <c r="Q22"/>
  <c r="N22"/>
  <c r="K22"/>
  <c r="G22"/>
  <c r="AM22" s="1"/>
  <c r="AM46" s="1"/>
  <c r="AX54" s="1"/>
  <c r="F22"/>
  <c r="AK22" s="1"/>
  <c r="AK46" s="1"/>
  <c r="E22"/>
  <c r="AF21"/>
  <c r="Z21"/>
  <c r="W21"/>
  <c r="T21"/>
  <c r="Q21"/>
  <c r="N21"/>
  <c r="K21"/>
  <c r="G21"/>
  <c r="AM21" s="1"/>
  <c r="F21"/>
  <c r="AK21" s="1"/>
  <c r="E21"/>
  <c r="AF20"/>
  <c r="Z20"/>
  <c r="W20"/>
  <c r="T20"/>
  <c r="Q20"/>
  <c r="N20"/>
  <c r="K20"/>
  <c r="G20"/>
  <c r="AM20" s="1"/>
  <c r="AM44" s="1"/>
  <c r="AV54" s="1"/>
  <c r="F20"/>
  <c r="AK20" s="1"/>
  <c r="AK44" s="1"/>
  <c r="E20"/>
  <c r="AF19"/>
  <c r="Z19"/>
  <c r="W19"/>
  <c r="T19"/>
  <c r="Q19"/>
  <c r="N19"/>
  <c r="K19"/>
  <c r="G19"/>
  <c r="AM19" s="1"/>
  <c r="AM43" s="1"/>
  <c r="AU54" s="1"/>
  <c r="F19"/>
  <c r="AK19" s="1"/>
  <c r="AK43" s="1"/>
  <c r="E19"/>
  <c r="AF18"/>
  <c r="Z18"/>
  <c r="W18"/>
  <c r="T18"/>
  <c r="Q18"/>
  <c r="N18"/>
  <c r="K18"/>
  <c r="G18"/>
  <c r="F18"/>
  <c r="AK18" s="1"/>
  <c r="AK42" s="1"/>
  <c r="E18"/>
  <c r="AF17"/>
  <c r="Z17"/>
  <c r="W17"/>
  <c r="T17"/>
  <c r="Q17"/>
  <c r="N17"/>
  <c r="K17"/>
  <c r="F17"/>
  <c r="E17"/>
  <c r="AF16"/>
  <c r="Z16"/>
  <c r="W16"/>
  <c r="T16"/>
  <c r="Q16"/>
  <c r="N16"/>
  <c r="K16"/>
  <c r="F16"/>
  <c r="AK16" s="1"/>
  <c r="AK40" s="1"/>
  <c r="E16"/>
  <c r="AF15"/>
  <c r="Z15"/>
  <c r="W15"/>
  <c r="T15"/>
  <c r="Q15"/>
  <c r="N15"/>
  <c r="K15"/>
  <c r="F15"/>
  <c r="AK15" s="1"/>
  <c r="AK39" s="1"/>
  <c r="E15"/>
  <c r="AF14"/>
  <c r="Z14"/>
  <c r="W14"/>
  <c r="T14"/>
  <c r="Q14"/>
  <c r="N14"/>
  <c r="K14"/>
  <c r="F14"/>
  <c r="AK14" s="1"/>
  <c r="AK38" s="1"/>
  <c r="E14"/>
  <c r="AF13"/>
  <c r="Z13"/>
  <c r="W13"/>
  <c r="T13"/>
  <c r="Q13"/>
  <c r="N13"/>
  <c r="K13"/>
  <c r="F13"/>
  <c r="AK13" s="1"/>
  <c r="AK37" s="1"/>
  <c r="E13"/>
  <c r="AF12"/>
  <c r="Z12"/>
  <c r="W12"/>
  <c r="T12"/>
  <c r="Q12"/>
  <c r="N12"/>
  <c r="K12"/>
  <c r="F12"/>
  <c r="AK12" s="1"/>
  <c r="AK36" s="1"/>
  <c r="E12"/>
  <c r="AF11"/>
  <c r="Z11"/>
  <c r="W11"/>
  <c r="T11"/>
  <c r="P25"/>
  <c r="N11"/>
  <c r="K11"/>
  <c r="F11"/>
  <c r="AK11" s="1"/>
  <c r="AK35" s="1"/>
  <c r="E11"/>
  <c r="Z10"/>
  <c r="W10"/>
  <c r="T10"/>
  <c r="Q10"/>
  <c r="N10"/>
  <c r="K10"/>
  <c r="G10"/>
  <c r="AM10" s="1"/>
  <c r="AM34" s="1"/>
  <c r="AL54" s="1"/>
  <c r="F10"/>
  <c r="AK10" s="1"/>
  <c r="AK34" s="1"/>
  <c r="E10"/>
  <c r="AF9"/>
  <c r="AB25"/>
  <c r="Z9"/>
  <c r="W9"/>
  <c r="V25"/>
  <c r="S25"/>
  <c r="Q9"/>
  <c r="M25"/>
  <c r="K9"/>
  <c r="J25"/>
  <c r="F9"/>
  <c r="E9"/>
  <c r="AR49" i="279"/>
  <c r="AO49"/>
  <c r="AV27"/>
  <c r="AL49"/>
  <c r="AF25"/>
  <c r="Y25"/>
  <c r="X25"/>
  <c r="AL48"/>
  <c r="AZ53" s="1"/>
  <c r="AF24"/>
  <c r="Z24"/>
  <c r="E24"/>
  <c r="AL47"/>
  <c r="AY53" s="1"/>
  <c r="AF23"/>
  <c r="Z23"/>
  <c r="E23"/>
  <c r="AL46"/>
  <c r="AX53" s="1"/>
  <c r="AF22"/>
  <c r="Z22"/>
  <c r="E22"/>
  <c r="AL45"/>
  <c r="AW53" s="1"/>
  <c r="AF21"/>
  <c r="Z21"/>
  <c r="E21"/>
  <c r="AL44"/>
  <c r="AV53" s="1"/>
  <c r="AF20"/>
  <c r="Z20"/>
  <c r="E20"/>
  <c r="AL43"/>
  <c r="AU53" s="1"/>
  <c r="AF19"/>
  <c r="Z19"/>
  <c r="E19"/>
  <c r="AL42"/>
  <c r="AT53" s="1"/>
  <c r="AF18"/>
  <c r="Z18"/>
  <c r="E18"/>
  <c r="AL41"/>
  <c r="AS53" s="1"/>
  <c r="AF17"/>
  <c r="Z17"/>
  <c r="E17"/>
  <c r="AL40"/>
  <c r="AR53" s="1"/>
  <c r="AF16"/>
  <c r="Z16"/>
  <c r="E16"/>
  <c r="AL39"/>
  <c r="AQ53" s="1"/>
  <c r="AF15"/>
  <c r="Z15"/>
  <c r="E15"/>
  <c r="AL38"/>
  <c r="AP53" s="1"/>
  <c r="AF14"/>
  <c r="Z14"/>
  <c r="E14"/>
  <c r="AL37"/>
  <c r="AO53" s="1"/>
  <c r="AF13"/>
  <c r="Z13"/>
  <c r="E13"/>
  <c r="AL36"/>
  <c r="AN53" s="1"/>
  <c r="AF12"/>
  <c r="Z12"/>
  <c r="E12"/>
  <c r="AL35"/>
  <c r="AM53" s="1"/>
  <c r="AF11"/>
  <c r="Z11"/>
  <c r="E11"/>
  <c r="AL34"/>
  <c r="AL53" s="1"/>
  <c r="Z10"/>
  <c r="E10"/>
  <c r="AL33"/>
  <c r="AK53" s="1"/>
  <c r="AF9"/>
  <c r="Z9"/>
  <c r="E9"/>
  <c r="AC12" i="273"/>
  <c r="BZ25" i="355" l="1"/>
  <c r="CB25" s="1"/>
  <c r="AM45" i="280"/>
  <c r="AW54" s="1"/>
  <c r="AM26"/>
  <c r="AM50" s="1"/>
  <c r="AK45"/>
  <c r="AK26"/>
  <c r="AK50" s="1"/>
  <c r="AM18"/>
  <c r="AM42" s="1"/>
  <c r="AT54" s="1"/>
  <c r="O25" i="292"/>
  <c r="L25"/>
  <c r="I25"/>
  <c r="U25"/>
  <c r="R25"/>
  <c r="AA25"/>
  <c r="AC17" i="341"/>
  <c r="W14" i="335"/>
  <c r="AC17"/>
  <c r="N24" i="341"/>
  <c r="G23"/>
  <c r="G21"/>
  <c r="AM21" s="1"/>
  <c r="AM45" s="1"/>
  <c r="AW54" s="1"/>
  <c r="G24"/>
  <c r="G13"/>
  <c r="AM13" s="1"/>
  <c r="AM37" s="1"/>
  <c r="AO54" s="1"/>
  <c r="G10"/>
  <c r="AM10" s="1"/>
  <c r="AM34" s="1"/>
  <c r="AL54" s="1"/>
  <c r="G12"/>
  <c r="AM12" s="1"/>
  <c r="AM36" s="1"/>
  <c r="AN54" s="1"/>
  <c r="G20"/>
  <c r="AM20" s="1"/>
  <c r="AM44" s="1"/>
  <c r="AV54" s="1"/>
  <c r="G18"/>
  <c r="AM18" s="1"/>
  <c r="AM42" s="1"/>
  <c r="AT54" s="1"/>
  <c r="G11"/>
  <c r="AM11" s="1"/>
  <c r="AM35" s="1"/>
  <c r="AM54" s="1"/>
  <c r="G16"/>
  <c r="AM16" s="1"/>
  <c r="AM40" s="1"/>
  <c r="AR54" s="1"/>
  <c r="G14"/>
  <c r="AM14" s="1"/>
  <c r="AM38" s="1"/>
  <c r="AP54" s="1"/>
  <c r="G22"/>
  <c r="G15"/>
  <c r="AM15" s="1"/>
  <c r="AM39" s="1"/>
  <c r="AQ54" s="1"/>
  <c r="G9"/>
  <c r="G17"/>
  <c r="AM17" s="1"/>
  <c r="AM41" s="1"/>
  <c r="AS54" s="1"/>
  <c r="G19"/>
  <c r="AM19" s="1"/>
  <c r="AM43" s="1"/>
  <c r="AU54" s="1"/>
  <c r="AC21"/>
  <c r="N17"/>
  <c r="W21"/>
  <c r="W20"/>
  <c r="W11" i="335"/>
  <c r="F13" i="333"/>
  <c r="N19" i="335"/>
  <c r="AC13"/>
  <c r="K13"/>
  <c r="AC10"/>
  <c r="K11"/>
  <c r="W24" i="341"/>
  <c r="N12"/>
  <c r="N16"/>
  <c r="K16" i="335"/>
  <c r="K10" i="341"/>
  <c r="N14" i="335"/>
  <c r="AC23" i="341"/>
  <c r="W23" i="335"/>
  <c r="K24"/>
  <c r="AC16" i="341"/>
  <c r="W22" i="335"/>
  <c r="AC9"/>
  <c r="W19"/>
  <c r="K21"/>
  <c r="G19"/>
  <c r="AM19" s="1"/>
  <c r="AM43" s="1"/>
  <c r="AU54" s="1"/>
  <c r="W13"/>
  <c r="AC16"/>
  <c r="K17"/>
  <c r="W16"/>
  <c r="K18"/>
  <c r="AC11"/>
  <c r="N11"/>
  <c r="K15"/>
  <c r="K10"/>
  <c r="M25"/>
  <c r="AS25" s="1"/>
  <c r="AS49" s="1"/>
  <c r="G20"/>
  <c r="AM20" s="1"/>
  <c r="AM44" s="1"/>
  <c r="AV54" s="1"/>
  <c r="I25"/>
  <c r="AC14"/>
  <c r="W18"/>
  <c r="N13"/>
  <c r="N22" i="341"/>
  <c r="AC19"/>
  <c r="AC15" i="335"/>
  <c r="G24"/>
  <c r="AM24" s="1"/>
  <c r="AM48" s="1"/>
  <c r="AZ54" s="1"/>
  <c r="AC22"/>
  <c r="K12"/>
  <c r="N10"/>
  <c r="K18" i="341"/>
  <c r="F9" i="333"/>
  <c r="H9" s="1"/>
  <c r="N13" i="341"/>
  <c r="N10"/>
  <c r="W22"/>
  <c r="W14"/>
  <c r="K20" i="335"/>
  <c r="AC23"/>
  <c r="AC11" i="341"/>
  <c r="N11"/>
  <c r="F19" i="333"/>
  <c r="AB25" i="335"/>
  <c r="W15"/>
  <c r="AC12"/>
  <c r="F15" i="333"/>
  <c r="AK15" s="1"/>
  <c r="AK39" s="1"/>
  <c r="F20"/>
  <c r="N14" i="341"/>
  <c r="W13"/>
  <c r="W12"/>
  <c r="W11"/>
  <c r="W9" i="335"/>
  <c r="K9"/>
  <c r="G9"/>
  <c r="AM9" s="1"/>
  <c r="AM33" s="1"/>
  <c r="AK54" s="1"/>
  <c r="O13"/>
  <c r="Q13" s="1"/>
  <c r="O13" i="341"/>
  <c r="Q13" s="1"/>
  <c r="R16"/>
  <c r="T16" s="1"/>
  <c r="R9" i="335"/>
  <c r="T9" s="1"/>
  <c r="R9" i="341"/>
  <c r="R19" i="335"/>
  <c r="T19" s="1"/>
  <c r="R19" i="341"/>
  <c r="T19" s="1"/>
  <c r="R11" i="335"/>
  <c r="T11" s="1"/>
  <c r="R11" i="341"/>
  <c r="T11" s="1"/>
  <c r="O17" i="335"/>
  <c r="Q17" s="1"/>
  <c r="O17" i="341"/>
  <c r="Q17" s="1"/>
  <c r="O18"/>
  <c r="Q18" s="1"/>
  <c r="O15" i="335"/>
  <c r="Q15" s="1"/>
  <c r="O15" i="341"/>
  <c r="Q15" s="1"/>
  <c r="R13" i="335"/>
  <c r="T13" s="1"/>
  <c r="R13" i="341"/>
  <c r="T13" s="1"/>
  <c r="AA24" i="335"/>
  <c r="AC24" s="1"/>
  <c r="AA24" i="341"/>
  <c r="AC24" s="1"/>
  <c r="K19"/>
  <c r="K16"/>
  <c r="K14"/>
  <c r="K11"/>
  <c r="N9" i="335"/>
  <c r="G13"/>
  <c r="AM13" s="1"/>
  <c r="AM37" s="1"/>
  <c r="AO54" s="1"/>
  <c r="G12"/>
  <c r="AM12" s="1"/>
  <c r="AM36" s="1"/>
  <c r="AN54" s="1"/>
  <c r="F23" i="333"/>
  <c r="I25" i="341"/>
  <c r="K12"/>
  <c r="F16" i="333"/>
  <c r="S25" i="341"/>
  <c r="F10" i="333"/>
  <c r="H10" s="1"/>
  <c r="N20" i="341"/>
  <c r="R15" i="335"/>
  <c r="T15" s="1"/>
  <c r="R15" i="341"/>
  <c r="T15" s="1"/>
  <c r="R18" i="335"/>
  <c r="T18" s="1"/>
  <c r="R18" i="341"/>
  <c r="O9" i="335"/>
  <c r="Q9" s="1"/>
  <c r="O9" i="341"/>
  <c r="R23" i="335"/>
  <c r="T23" s="1"/>
  <c r="R23" i="341"/>
  <c r="T23" s="1"/>
  <c r="T12" i="332"/>
  <c r="R12" i="341"/>
  <c r="T12" s="1"/>
  <c r="L15" i="335"/>
  <c r="N15" s="1"/>
  <c r="L15" i="341"/>
  <c r="N15" s="1"/>
  <c r="T24" i="332"/>
  <c r="R24" i="341"/>
  <c r="T24" s="1"/>
  <c r="K22"/>
  <c r="N9"/>
  <c r="K15"/>
  <c r="G16" i="335"/>
  <c r="AM16" s="1"/>
  <c r="AM40" s="1"/>
  <c r="AR54" s="1"/>
  <c r="K14"/>
  <c r="F17" i="333"/>
  <c r="P25" i="341"/>
  <c r="F22" i="333"/>
  <c r="AK22" s="1"/>
  <c r="AK46" s="1"/>
  <c r="W16" i="341"/>
  <c r="AC10"/>
  <c r="O10" i="335"/>
  <c r="Q10" s="1"/>
  <c r="O10" i="341"/>
  <c r="Q10" s="1"/>
  <c r="R10" i="335"/>
  <c r="T10" s="1"/>
  <c r="R10" i="341"/>
  <c r="T10" s="1"/>
  <c r="R21" i="335"/>
  <c r="T21" s="1"/>
  <c r="R21" i="341"/>
  <c r="T21" s="1"/>
  <c r="O22" i="335"/>
  <c r="Q22" s="1"/>
  <c r="O22" i="341"/>
  <c r="Q22" s="1"/>
  <c r="O21" i="335"/>
  <c r="Q21" s="1"/>
  <c r="O21" i="341"/>
  <c r="Q21" s="1"/>
  <c r="O16"/>
  <c r="Q16" s="1"/>
  <c r="O14" i="335"/>
  <c r="O14" i="341"/>
  <c r="Q14" s="1"/>
  <c r="O24" i="335"/>
  <c r="Q24" s="1"/>
  <c r="O24" i="341"/>
  <c r="Q24" s="1"/>
  <c r="O11" i="335"/>
  <c r="Q11" s="1"/>
  <c r="O11" i="341"/>
  <c r="Q11" s="1"/>
  <c r="R22" i="335"/>
  <c r="T22" s="1"/>
  <c r="R22" i="341"/>
  <c r="T22" s="1"/>
  <c r="O20" i="335"/>
  <c r="Q20" s="1"/>
  <c r="O20" i="341"/>
  <c r="Q20" s="1"/>
  <c r="K13"/>
  <c r="F11" i="333"/>
  <c r="H11" s="1"/>
  <c r="F21"/>
  <c r="AC20" i="341"/>
  <c r="F14" i="333"/>
  <c r="H14" s="1"/>
  <c r="F12"/>
  <c r="R17" i="335"/>
  <c r="T17" s="1"/>
  <c r="R17" i="341"/>
  <c r="T17" s="1"/>
  <c r="O23"/>
  <c r="Q23" s="1"/>
  <c r="R14" i="335"/>
  <c r="T14" s="1"/>
  <c r="R14" i="341"/>
  <c r="T14" s="1"/>
  <c r="R20"/>
  <c r="T20" s="1"/>
  <c r="L21" i="335"/>
  <c r="N21" s="1"/>
  <c r="L21" i="341"/>
  <c r="N21" s="1"/>
  <c r="O12" i="335"/>
  <c r="Q12" s="1"/>
  <c r="O12" i="341"/>
  <c r="Q12" s="1"/>
  <c r="Q19" i="332"/>
  <c r="O19" i="341"/>
  <c r="Q19" s="1"/>
  <c r="W10"/>
  <c r="W9"/>
  <c r="U25"/>
  <c r="AC9"/>
  <c r="K17"/>
  <c r="K21"/>
  <c r="K20"/>
  <c r="AC18" i="335"/>
  <c r="W17"/>
  <c r="N18"/>
  <c r="K23"/>
  <c r="F18" i="333"/>
  <c r="AK18" s="1"/>
  <c r="AK42" s="1"/>
  <c r="W19" i="341"/>
  <c r="V25"/>
  <c r="AP25" s="1"/>
  <c r="AP49" s="1"/>
  <c r="F24" i="333"/>
  <c r="H24" s="1"/>
  <c r="M25" i="341"/>
  <c r="AS25" s="1"/>
  <c r="AS49" s="1"/>
  <c r="W15"/>
  <c r="AC12"/>
  <c r="K9"/>
  <c r="AC22"/>
  <c r="AB25"/>
  <c r="K24"/>
  <c r="K23"/>
  <c r="J25"/>
  <c r="T20" i="333"/>
  <c r="G11" i="335"/>
  <c r="AM11" s="1"/>
  <c r="AM35" s="1"/>
  <c r="AM54" s="1"/>
  <c r="G18"/>
  <c r="AM18" s="1"/>
  <c r="AM42" s="1"/>
  <c r="AT54" s="1"/>
  <c r="G22"/>
  <c r="AM22" s="1"/>
  <c r="AM46" s="1"/>
  <c r="AX54" s="1"/>
  <c r="F24" i="332"/>
  <c r="H24" s="1"/>
  <c r="N21"/>
  <c r="N15"/>
  <c r="G17" i="335"/>
  <c r="AM17" s="1"/>
  <c r="AM41" s="1"/>
  <c r="AS54" s="1"/>
  <c r="N23"/>
  <c r="G15"/>
  <c r="AM15" s="1"/>
  <c r="AM39" s="1"/>
  <c r="AQ54" s="1"/>
  <c r="G21"/>
  <c r="AM21" s="1"/>
  <c r="AM45" s="1"/>
  <c r="AW54" s="1"/>
  <c r="G23"/>
  <c r="AM23" s="1"/>
  <c r="AM47" s="1"/>
  <c r="AY54" s="1"/>
  <c r="P25"/>
  <c r="S25"/>
  <c r="O23"/>
  <c r="W24" i="332"/>
  <c r="U24" i="335"/>
  <c r="W24" s="1"/>
  <c r="R20"/>
  <c r="T20" s="1"/>
  <c r="W20" i="332"/>
  <c r="U20" i="335"/>
  <c r="W20" s="1"/>
  <c r="L25" i="333"/>
  <c r="AQ25" s="1"/>
  <c r="AQ49" s="1"/>
  <c r="R16" i="335"/>
  <c r="T16" s="1"/>
  <c r="AA25" i="332"/>
  <c r="AC25" s="1"/>
  <c r="AA20" i="335"/>
  <c r="AC20" s="1"/>
  <c r="N24" i="332"/>
  <c r="L24" i="335"/>
  <c r="N24" s="1"/>
  <c r="O19"/>
  <c r="Q19" s="1"/>
  <c r="N22" i="332"/>
  <c r="L22" i="335"/>
  <c r="N22" s="1"/>
  <c r="AC19" i="332"/>
  <c r="AA19" i="335"/>
  <c r="AC19" s="1"/>
  <c r="G14"/>
  <c r="AM14" s="1"/>
  <c r="AM38" s="1"/>
  <c r="AP54" s="1"/>
  <c r="AC21" i="332"/>
  <c r="AA21" i="335"/>
  <c r="AC21" s="1"/>
  <c r="N16" i="332"/>
  <c r="L16" i="335"/>
  <c r="N16" s="1"/>
  <c r="F18" i="332"/>
  <c r="H18" s="1"/>
  <c r="O18" i="335"/>
  <c r="N20" i="332"/>
  <c r="L20" i="335"/>
  <c r="N20" s="1"/>
  <c r="K19"/>
  <c r="N17" i="332"/>
  <c r="L17" i="335"/>
  <c r="N17" s="1"/>
  <c r="W21" i="332"/>
  <c r="U21" i="335"/>
  <c r="W21" s="1"/>
  <c r="N12" i="332"/>
  <c r="L12" i="335"/>
  <c r="F16" i="332"/>
  <c r="AK16" s="1"/>
  <c r="AK40" s="1"/>
  <c r="O16" i="335"/>
  <c r="R12"/>
  <c r="T12" s="1"/>
  <c r="R24"/>
  <c r="T24" s="1"/>
  <c r="K22"/>
  <c r="J25"/>
  <c r="W10"/>
  <c r="G10"/>
  <c r="V25"/>
  <c r="AP25" s="1"/>
  <c r="AP49" s="1"/>
  <c r="K25" i="333"/>
  <c r="K25" i="332"/>
  <c r="T14"/>
  <c r="F19"/>
  <c r="T19"/>
  <c r="F11"/>
  <c r="T11"/>
  <c r="Q12"/>
  <c r="Q17"/>
  <c r="Q15"/>
  <c r="AM15" i="333"/>
  <c r="AM39" s="1"/>
  <c r="AQ54" s="1"/>
  <c r="Q13" i="332"/>
  <c r="T15"/>
  <c r="T21" i="333"/>
  <c r="Q9"/>
  <c r="O25"/>
  <c r="Q25" s="1"/>
  <c r="F23" i="332"/>
  <c r="T23"/>
  <c r="N20" i="333"/>
  <c r="Q20" i="332"/>
  <c r="AC20"/>
  <c r="U25"/>
  <c r="U25" i="333"/>
  <c r="AP25" i="332"/>
  <c r="AP49" s="1"/>
  <c r="T21"/>
  <c r="Q22"/>
  <c r="Q21"/>
  <c r="Q16"/>
  <c r="T18"/>
  <c r="O25"/>
  <c r="Q25" s="1"/>
  <c r="Q9"/>
  <c r="AM9" i="333"/>
  <c r="AM33" s="1"/>
  <c r="AK54" s="1"/>
  <c r="G25"/>
  <c r="Q11" i="332"/>
  <c r="Q19" i="333"/>
  <c r="T22" i="332"/>
  <c r="L25"/>
  <c r="Q23"/>
  <c r="F20"/>
  <c r="F14"/>
  <c r="F17"/>
  <c r="F22"/>
  <c r="F15"/>
  <c r="T17"/>
  <c r="Q13" i="333"/>
  <c r="T9" i="332"/>
  <c r="T23" i="333"/>
  <c r="Q18" i="332"/>
  <c r="AS25"/>
  <c r="AS49" s="1"/>
  <c r="Q10"/>
  <c r="R25"/>
  <c r="T25" s="1"/>
  <c r="T10"/>
  <c r="AM9"/>
  <c r="AM33" s="1"/>
  <c r="AK54" s="1"/>
  <c r="G25"/>
  <c r="R25" i="333"/>
  <c r="T25" s="1"/>
  <c r="T9"/>
  <c r="N12"/>
  <c r="Q14" i="332"/>
  <c r="Q24"/>
  <c r="Q15" i="333"/>
  <c r="T13" i="332"/>
  <c r="F12"/>
  <c r="F13"/>
  <c r="F9"/>
  <c r="F10"/>
  <c r="F21"/>
  <c r="T16"/>
  <c r="T20"/>
  <c r="AA25" i="333"/>
  <c r="AC25" s="1"/>
  <c r="N25" i="325"/>
  <c r="AK9"/>
  <c r="AK33" s="1"/>
  <c r="H10"/>
  <c r="AN25"/>
  <c r="AN49" s="1"/>
  <c r="AK21"/>
  <c r="AK45" s="1"/>
  <c r="H14"/>
  <c r="H18"/>
  <c r="AK18"/>
  <c r="AK42" s="1"/>
  <c r="AK23"/>
  <c r="AK47" s="1"/>
  <c r="H23"/>
  <c r="H12"/>
  <c r="AK12"/>
  <c r="AK36" s="1"/>
  <c r="H11"/>
  <c r="AK11"/>
  <c r="AK35" s="1"/>
  <c r="H22"/>
  <c r="AK22"/>
  <c r="AK46" s="1"/>
  <c r="AK24"/>
  <c r="AK48" s="1"/>
  <c r="H24"/>
  <c r="H15"/>
  <c r="AK15"/>
  <c r="AK39" s="1"/>
  <c r="F25"/>
  <c r="AK13"/>
  <c r="AK37" s="1"/>
  <c r="H13"/>
  <c r="H17"/>
  <c r="AK17"/>
  <c r="AK41" s="1"/>
  <c r="H16"/>
  <c r="AK16"/>
  <c r="AK40" s="1"/>
  <c r="AK19"/>
  <c r="AK43" s="1"/>
  <c r="H19"/>
  <c r="AK20"/>
  <c r="AK44" s="1"/>
  <c r="H20"/>
  <c r="AM25"/>
  <c r="AM49" s="1"/>
  <c r="D25"/>
  <c r="AQ25" i="280"/>
  <c r="AQ49" s="1"/>
  <c r="AP25"/>
  <c r="AP49" s="1"/>
  <c r="AS25"/>
  <c r="AS49" s="1"/>
  <c r="Q25"/>
  <c r="Z25"/>
  <c r="T25"/>
  <c r="O25" i="282"/>
  <c r="AK19"/>
  <c r="AK43" s="1"/>
  <c r="Z25" i="279"/>
  <c r="L25" i="282"/>
  <c r="U25"/>
  <c r="AA25"/>
  <c r="Z25"/>
  <c r="AK14" i="279"/>
  <c r="AK38" s="1"/>
  <c r="I25"/>
  <c r="O25"/>
  <c r="AC25" i="280"/>
  <c r="L25" i="279"/>
  <c r="AQ25" s="1"/>
  <c r="AQ49" s="1"/>
  <c r="U25"/>
  <c r="AN25" s="1"/>
  <c r="AN49" s="1"/>
  <c r="R25"/>
  <c r="AK16"/>
  <c r="AK40" s="1"/>
  <c r="AK23" i="282"/>
  <c r="AK47" s="1"/>
  <c r="AK15"/>
  <c r="AK39" s="1"/>
  <c r="BZ19" i="275"/>
  <c r="BZ15"/>
  <c r="AK12" i="282"/>
  <c r="AK36" s="1"/>
  <c r="BZ16" i="275"/>
  <c r="R25" i="282"/>
  <c r="BZ21" i="275"/>
  <c r="BZ17"/>
  <c r="BZ10"/>
  <c r="AK17" i="279"/>
  <c r="AK41" s="1"/>
  <c r="AK9" i="282"/>
  <c r="AK33" s="1"/>
  <c r="AK21"/>
  <c r="AK45" s="1"/>
  <c r="I25"/>
  <c r="F25" i="280"/>
  <c r="AK25" s="1"/>
  <c r="AK49" s="1"/>
  <c r="AK9"/>
  <c r="AK33" s="1"/>
  <c r="K25"/>
  <c r="W25"/>
  <c r="AC9"/>
  <c r="G11"/>
  <c r="AM11" s="1"/>
  <c r="AM35" s="1"/>
  <c r="AM54" s="1"/>
  <c r="G12"/>
  <c r="AM12" s="1"/>
  <c r="AM36" s="1"/>
  <c r="AN54" s="1"/>
  <c r="G13"/>
  <c r="AM13" s="1"/>
  <c r="AM37" s="1"/>
  <c r="AO54" s="1"/>
  <c r="G14"/>
  <c r="AM14" s="1"/>
  <c r="AM38" s="1"/>
  <c r="AP54" s="1"/>
  <c r="G15"/>
  <c r="AM15" s="1"/>
  <c r="AM39" s="1"/>
  <c r="AQ54" s="1"/>
  <c r="G16"/>
  <c r="AM16" s="1"/>
  <c r="AM40" s="1"/>
  <c r="AR54" s="1"/>
  <c r="G17"/>
  <c r="AM17" s="1"/>
  <c r="AM41" s="1"/>
  <c r="AS54" s="1"/>
  <c r="H18"/>
  <c r="H19"/>
  <c r="H20"/>
  <c r="H21"/>
  <c r="H22"/>
  <c r="H23"/>
  <c r="H24"/>
  <c r="N25"/>
  <c r="N9"/>
  <c r="T9"/>
  <c r="H10"/>
  <c r="Q11"/>
  <c r="AK17"/>
  <c r="AK41" s="1"/>
  <c r="AN25"/>
  <c r="AN49" s="1"/>
  <c r="G9"/>
  <c r="AA25" i="279"/>
  <c r="BM3" i="275"/>
  <c r="BZ12"/>
  <c r="BZ13"/>
  <c r="BZ14"/>
  <c r="BZ20"/>
  <c r="BZ11"/>
  <c r="AC10" i="273"/>
  <c r="AL25" i="276"/>
  <c r="AL10"/>
  <c r="AL11"/>
  <c r="AL12"/>
  <c r="AL13"/>
  <c r="AL14"/>
  <c r="AL15"/>
  <c r="AL16"/>
  <c r="AL17"/>
  <c r="AL18"/>
  <c r="AL19"/>
  <c r="AL20"/>
  <c r="AL21"/>
  <c r="AL22"/>
  <c r="AL23"/>
  <c r="AL24"/>
  <c r="AL9"/>
  <c r="CP27" i="355" l="1"/>
  <c r="CP26"/>
  <c r="C25" i="292"/>
  <c r="AN25"/>
  <c r="AN49" s="1"/>
  <c r="AQ25"/>
  <c r="AQ49" s="1"/>
  <c r="AK9" i="333"/>
  <c r="AK33" s="1"/>
  <c r="F9" i="341"/>
  <c r="AK9" s="1"/>
  <c r="AK33" s="1"/>
  <c r="F15"/>
  <c r="F22"/>
  <c r="AK22" s="1"/>
  <c r="AK46" s="1"/>
  <c r="F21"/>
  <c r="F16"/>
  <c r="F12"/>
  <c r="F13"/>
  <c r="AK13" s="1"/>
  <c r="AK37" s="1"/>
  <c r="F18"/>
  <c r="F24"/>
  <c r="AK24" s="1"/>
  <c r="AK48" s="1"/>
  <c r="F14"/>
  <c r="F11"/>
  <c r="F10"/>
  <c r="H10" s="1"/>
  <c r="F23"/>
  <c r="AK23" s="1"/>
  <c r="AK47" s="1"/>
  <c r="F20"/>
  <c r="F17"/>
  <c r="F19"/>
  <c r="K25" i="335"/>
  <c r="F11"/>
  <c r="AK11" s="1"/>
  <c r="AK35" s="1"/>
  <c r="F15"/>
  <c r="H15" s="1"/>
  <c r="F9"/>
  <c r="H9" s="1"/>
  <c r="AK18" i="332"/>
  <c r="AK42" s="1"/>
  <c r="AA25" i="341"/>
  <c r="AC25" s="1"/>
  <c r="F14" i="335"/>
  <c r="H14" s="1"/>
  <c r="F13"/>
  <c r="AK13" s="1"/>
  <c r="AK37" s="1"/>
  <c r="Q14"/>
  <c r="F10"/>
  <c r="AK10" s="1"/>
  <c r="AK34" s="1"/>
  <c r="L25" i="341"/>
  <c r="N25" s="1"/>
  <c r="K25"/>
  <c r="T18"/>
  <c r="AN25"/>
  <c r="AN49" s="1"/>
  <c r="W25"/>
  <c r="AM22"/>
  <c r="AM46" s="1"/>
  <c r="AX54" s="1"/>
  <c r="Q9"/>
  <c r="O25"/>
  <c r="Q25" s="1"/>
  <c r="T9"/>
  <c r="R25"/>
  <c r="T25" s="1"/>
  <c r="AM9"/>
  <c r="AM33" s="1"/>
  <c r="AK54" s="1"/>
  <c r="AM24"/>
  <c r="AM48" s="1"/>
  <c r="AZ54" s="1"/>
  <c r="AM23"/>
  <c r="AM47" s="1"/>
  <c r="AY54" s="1"/>
  <c r="G25"/>
  <c r="H22" i="333"/>
  <c r="AK24" i="332"/>
  <c r="AK48" s="1"/>
  <c r="AK14" i="333"/>
  <c r="AK38" s="1"/>
  <c r="AK10"/>
  <c r="AK34" s="1"/>
  <c r="H18"/>
  <c r="AK24"/>
  <c r="AK48" s="1"/>
  <c r="N25"/>
  <c r="AK11"/>
  <c r="AK35" s="1"/>
  <c r="H16" i="332"/>
  <c r="Q16" i="335"/>
  <c r="F16"/>
  <c r="F17"/>
  <c r="U25"/>
  <c r="AN25" s="1"/>
  <c r="AN49" s="1"/>
  <c r="O25"/>
  <c r="Q25" s="1"/>
  <c r="F20"/>
  <c r="F22"/>
  <c r="F21"/>
  <c r="N12"/>
  <c r="L25"/>
  <c r="F12"/>
  <c r="AA25"/>
  <c r="AC25" s="1"/>
  <c r="Q18"/>
  <c r="F18"/>
  <c r="Q23"/>
  <c r="F23"/>
  <c r="F19"/>
  <c r="R25"/>
  <c r="T25" s="1"/>
  <c r="F24"/>
  <c r="AM10"/>
  <c r="AM34" s="1"/>
  <c r="AL54" s="1"/>
  <c r="G25"/>
  <c r="D25" s="1"/>
  <c r="AK10" i="332"/>
  <c r="AK34" s="1"/>
  <c r="H10"/>
  <c r="H16" i="333"/>
  <c r="AK16"/>
  <c r="AK40" s="1"/>
  <c r="AK14" i="332"/>
  <c r="AK38" s="1"/>
  <c r="H14"/>
  <c r="AQ25"/>
  <c r="AQ49" s="1"/>
  <c r="N25"/>
  <c r="AK19" i="333"/>
  <c r="AK43" s="1"/>
  <c r="H19"/>
  <c r="H20"/>
  <c r="AK20"/>
  <c r="AK44" s="1"/>
  <c r="AK19" i="332"/>
  <c r="AK43" s="1"/>
  <c r="H19"/>
  <c r="H15" i="333"/>
  <c r="AK21" i="332"/>
  <c r="AK45" s="1"/>
  <c r="H21"/>
  <c r="AK12"/>
  <c r="AK36" s="1"/>
  <c r="H12"/>
  <c r="AK17"/>
  <c r="AK41" s="1"/>
  <c r="H17"/>
  <c r="AM25" i="333"/>
  <c r="AM49" s="1"/>
  <c r="D25"/>
  <c r="AN25" i="332"/>
  <c r="AN49" s="1"/>
  <c r="W25"/>
  <c r="AK23"/>
  <c r="AK47" s="1"/>
  <c r="H23"/>
  <c r="AK21" i="333"/>
  <c r="AK45" s="1"/>
  <c r="H21"/>
  <c r="AK13" i="332"/>
  <c r="AK37" s="1"/>
  <c r="H13"/>
  <c r="AK12" i="333"/>
  <c r="AK36" s="1"/>
  <c r="H12"/>
  <c r="AK22" i="332"/>
  <c r="AK46" s="1"/>
  <c r="H22"/>
  <c r="AK20"/>
  <c r="AK44" s="1"/>
  <c r="H20"/>
  <c r="W25" i="333"/>
  <c r="AN25"/>
  <c r="AN49" s="1"/>
  <c r="F25"/>
  <c r="AK9" i="332"/>
  <c r="AK33" s="1"/>
  <c r="H9"/>
  <c r="F25"/>
  <c r="AM25"/>
  <c r="AM49" s="1"/>
  <c r="D25"/>
  <c r="AK23" i="333"/>
  <c r="AK47" s="1"/>
  <c r="H23"/>
  <c r="AK13"/>
  <c r="AK37" s="1"/>
  <c r="H13"/>
  <c r="AK15" i="332"/>
  <c r="AK39" s="1"/>
  <c r="H15"/>
  <c r="AK17" i="333"/>
  <c r="AK41" s="1"/>
  <c r="H17"/>
  <c r="AK11" i="332"/>
  <c r="AK35" s="1"/>
  <c r="H11"/>
  <c r="C25" i="325"/>
  <c r="E25" s="1"/>
  <c r="AK25"/>
  <c r="AK49" s="1"/>
  <c r="H25"/>
  <c r="AN25" i="282"/>
  <c r="AN49" s="1"/>
  <c r="AQ25"/>
  <c r="AQ49" s="1"/>
  <c r="AK15" i="279"/>
  <c r="AK39" s="1"/>
  <c r="AK14" i="282"/>
  <c r="AK38" s="1"/>
  <c r="AK22"/>
  <c r="AK46" s="1"/>
  <c r="AK16"/>
  <c r="AK40" s="1"/>
  <c r="AK24"/>
  <c r="AK48" s="1"/>
  <c r="AK18"/>
  <c r="AK42" s="1"/>
  <c r="AK13"/>
  <c r="AK37" s="1"/>
  <c r="AK10"/>
  <c r="AK34" s="1"/>
  <c r="AK20"/>
  <c r="AK44" s="1"/>
  <c r="AK11"/>
  <c r="AK35" s="1"/>
  <c r="F25"/>
  <c r="C25" i="280"/>
  <c r="H14"/>
  <c r="H15"/>
  <c r="H11"/>
  <c r="H13"/>
  <c r="H17"/>
  <c r="G25"/>
  <c r="AM9"/>
  <c r="AM33" s="1"/>
  <c r="AK54" s="1"/>
  <c r="H9"/>
  <c r="H16"/>
  <c r="H12"/>
  <c r="AK13" i="279"/>
  <c r="AK37" s="1"/>
  <c r="AK23"/>
  <c r="AK47" s="1"/>
  <c r="AK19"/>
  <c r="AK43" s="1"/>
  <c r="AK24"/>
  <c r="AK48" s="1"/>
  <c r="AK20"/>
  <c r="AK44" s="1"/>
  <c r="AK10"/>
  <c r="AK34" s="1"/>
  <c r="AK21"/>
  <c r="AK11"/>
  <c r="AK35" s="1"/>
  <c r="AK12"/>
  <c r="AK36" s="1"/>
  <c r="AK22"/>
  <c r="AK46" s="1"/>
  <c r="AK18"/>
  <c r="AK42" s="1"/>
  <c r="AK9"/>
  <c r="AK33" s="1"/>
  <c r="F25"/>
  <c r="CF25" i="275"/>
  <c r="CC25"/>
  <c r="BZ9"/>
  <c r="BZ18"/>
  <c r="BZ22"/>
  <c r="BZ23"/>
  <c r="BZ24"/>
  <c r="CI25"/>
  <c r="AB11" i="276"/>
  <c r="AB20"/>
  <c r="AB21"/>
  <c r="AB22"/>
  <c r="AB23"/>
  <c r="AB24"/>
  <c r="AA11"/>
  <c r="AA20"/>
  <c r="AA21"/>
  <c r="AA22"/>
  <c r="AA23"/>
  <c r="AA24"/>
  <c r="V10"/>
  <c r="V11"/>
  <c r="V12"/>
  <c r="V13"/>
  <c r="V14"/>
  <c r="V15"/>
  <c r="V16"/>
  <c r="V17"/>
  <c r="V18"/>
  <c r="V19"/>
  <c r="V20"/>
  <c r="V21"/>
  <c r="V22"/>
  <c r="V23"/>
  <c r="V24"/>
  <c r="V9"/>
  <c r="U10"/>
  <c r="U11"/>
  <c r="U12"/>
  <c r="U13"/>
  <c r="U14"/>
  <c r="U15"/>
  <c r="U16"/>
  <c r="U17"/>
  <c r="U18"/>
  <c r="U19"/>
  <c r="U20"/>
  <c r="U21"/>
  <c r="U22"/>
  <c r="W22" s="1"/>
  <c r="U23"/>
  <c r="U24"/>
  <c r="U9"/>
  <c r="S10"/>
  <c r="S11"/>
  <c r="S12"/>
  <c r="S13"/>
  <c r="S14"/>
  <c r="S15"/>
  <c r="S16"/>
  <c r="S17"/>
  <c r="S18"/>
  <c r="S19"/>
  <c r="S20"/>
  <c r="S21"/>
  <c r="S22"/>
  <c r="S23"/>
  <c r="S24"/>
  <c r="S9"/>
  <c r="R10"/>
  <c r="R11"/>
  <c r="R12"/>
  <c r="R13"/>
  <c r="R14"/>
  <c r="R15"/>
  <c r="R16"/>
  <c r="R17"/>
  <c r="R18"/>
  <c r="R19"/>
  <c r="R20"/>
  <c r="R21"/>
  <c r="R22"/>
  <c r="R23"/>
  <c r="R24"/>
  <c r="R9"/>
  <c r="P10"/>
  <c r="P11"/>
  <c r="P12"/>
  <c r="P13"/>
  <c r="P14"/>
  <c r="P15"/>
  <c r="P16"/>
  <c r="P17"/>
  <c r="P18"/>
  <c r="P19"/>
  <c r="P20"/>
  <c r="P21"/>
  <c r="P22"/>
  <c r="P23"/>
  <c r="P24"/>
  <c r="P9"/>
  <c r="O10"/>
  <c r="O11"/>
  <c r="O12"/>
  <c r="O13"/>
  <c r="O14"/>
  <c r="O15"/>
  <c r="O16"/>
  <c r="O17"/>
  <c r="O18"/>
  <c r="O19"/>
  <c r="O20"/>
  <c r="O21"/>
  <c r="O22"/>
  <c r="O23"/>
  <c r="O24"/>
  <c r="O9"/>
  <c r="M10"/>
  <c r="M11"/>
  <c r="M12"/>
  <c r="M13"/>
  <c r="M14"/>
  <c r="M15"/>
  <c r="M16"/>
  <c r="M17"/>
  <c r="M18"/>
  <c r="M19"/>
  <c r="M20"/>
  <c r="M21"/>
  <c r="M22"/>
  <c r="M23"/>
  <c r="M24"/>
  <c r="M9"/>
  <c r="L10"/>
  <c r="L11"/>
  <c r="L12"/>
  <c r="L13"/>
  <c r="L14"/>
  <c r="L15"/>
  <c r="L16"/>
  <c r="L17"/>
  <c r="L18"/>
  <c r="L19"/>
  <c r="L20"/>
  <c r="L21"/>
  <c r="N21" s="1"/>
  <c r="L22"/>
  <c r="L23"/>
  <c r="L24"/>
  <c r="L9"/>
  <c r="J10"/>
  <c r="J11"/>
  <c r="J12"/>
  <c r="J13"/>
  <c r="J14"/>
  <c r="J15"/>
  <c r="J16"/>
  <c r="J17"/>
  <c r="J18"/>
  <c r="J19"/>
  <c r="J20"/>
  <c r="J21"/>
  <c r="J22"/>
  <c r="J23"/>
  <c r="J24"/>
  <c r="J9"/>
  <c r="I10"/>
  <c r="I11"/>
  <c r="I12"/>
  <c r="I13"/>
  <c r="I14"/>
  <c r="I15"/>
  <c r="I16"/>
  <c r="I17"/>
  <c r="I18"/>
  <c r="I19"/>
  <c r="I20"/>
  <c r="I21"/>
  <c r="I22"/>
  <c r="I23"/>
  <c r="I24"/>
  <c r="I9"/>
  <c r="AY9" i="275"/>
  <c r="AY10"/>
  <c r="AY11"/>
  <c r="AY12"/>
  <c r="AY13"/>
  <c r="AY14"/>
  <c r="AY15"/>
  <c r="AY17"/>
  <c r="AY18"/>
  <c r="AY19"/>
  <c r="AY20"/>
  <c r="AY21"/>
  <c r="AY22"/>
  <c r="AR49" i="276"/>
  <c r="AO49"/>
  <c r="AL49"/>
  <c r="AL48"/>
  <c r="AZ53" s="1"/>
  <c r="AL47"/>
  <c r="AY53" s="1"/>
  <c r="AL46"/>
  <c r="AX53" s="1"/>
  <c r="AL45"/>
  <c r="AW53" s="1"/>
  <c r="AL44"/>
  <c r="AV53" s="1"/>
  <c r="AL43"/>
  <c r="AU53" s="1"/>
  <c r="AL42"/>
  <c r="AT53" s="1"/>
  <c r="AL41"/>
  <c r="AS53" s="1"/>
  <c r="AL40"/>
  <c r="AR53" s="1"/>
  <c r="AL39"/>
  <c r="AQ53" s="1"/>
  <c r="AL38"/>
  <c r="AP53" s="1"/>
  <c r="AL37"/>
  <c r="AO53" s="1"/>
  <c r="AL36"/>
  <c r="AN53" s="1"/>
  <c r="AL35"/>
  <c r="AM53" s="1"/>
  <c r="AL34"/>
  <c r="AL53" s="1"/>
  <c r="AL33"/>
  <c r="AK53" s="1"/>
  <c r="AV27"/>
  <c r="AF25"/>
  <c r="Y25"/>
  <c r="X25"/>
  <c r="AF24"/>
  <c r="Z24"/>
  <c r="E24"/>
  <c r="AF23"/>
  <c r="Z23"/>
  <c r="E23"/>
  <c r="AF22"/>
  <c r="Z22"/>
  <c r="E22"/>
  <c r="AF21"/>
  <c r="Z21"/>
  <c r="E21"/>
  <c r="AF20"/>
  <c r="Z20"/>
  <c r="E20"/>
  <c r="AF19"/>
  <c r="Z19"/>
  <c r="E19"/>
  <c r="AF18"/>
  <c r="Z18"/>
  <c r="E18"/>
  <c r="AF17"/>
  <c r="Z17"/>
  <c r="E17"/>
  <c r="AF16"/>
  <c r="Z16"/>
  <c r="E16"/>
  <c r="AF15"/>
  <c r="Z15"/>
  <c r="E15"/>
  <c r="AF14"/>
  <c r="Z14"/>
  <c r="E14"/>
  <c r="AF13"/>
  <c r="Z13"/>
  <c r="E13"/>
  <c r="AF12"/>
  <c r="Z12"/>
  <c r="E12"/>
  <c r="AF11"/>
  <c r="Z11"/>
  <c r="E11"/>
  <c r="Z10"/>
  <c r="E10"/>
  <c r="AF9"/>
  <c r="Z9"/>
  <c r="E9"/>
  <c r="AY3" i="275"/>
  <c r="AB24"/>
  <c r="AA24"/>
  <c r="Y24"/>
  <c r="X24"/>
  <c r="V24"/>
  <c r="U24"/>
  <c r="M24"/>
  <c r="L24"/>
  <c r="J24"/>
  <c r="I24"/>
  <c r="G24"/>
  <c r="F24"/>
  <c r="AG23"/>
  <c r="AB23"/>
  <c r="AA23"/>
  <c r="Y23"/>
  <c r="X23"/>
  <c r="V23"/>
  <c r="U23"/>
  <c r="M23"/>
  <c r="L23"/>
  <c r="J23"/>
  <c r="I23"/>
  <c r="G23"/>
  <c r="F23"/>
  <c r="AG22"/>
  <c r="AB22"/>
  <c r="AA22"/>
  <c r="Y22"/>
  <c r="X22"/>
  <c r="V22"/>
  <c r="U22"/>
  <c r="M22"/>
  <c r="L22"/>
  <c r="J22"/>
  <c r="I22"/>
  <c r="G22"/>
  <c r="F22"/>
  <c r="AG21"/>
  <c r="AB21"/>
  <c r="AA21"/>
  <c r="Y21"/>
  <c r="X21"/>
  <c r="V21"/>
  <c r="U21"/>
  <c r="M21"/>
  <c r="L21"/>
  <c r="J21"/>
  <c r="I21"/>
  <c r="G21"/>
  <c r="F21"/>
  <c r="AG20"/>
  <c r="AB20"/>
  <c r="AA20"/>
  <c r="Y20"/>
  <c r="X20"/>
  <c r="V20"/>
  <c r="U20"/>
  <c r="M20"/>
  <c r="L20"/>
  <c r="J20"/>
  <c r="I20"/>
  <c r="G20"/>
  <c r="F20"/>
  <c r="AB19"/>
  <c r="AA19"/>
  <c r="Y19"/>
  <c r="X19"/>
  <c r="V19"/>
  <c r="U19"/>
  <c r="M19"/>
  <c r="L19"/>
  <c r="J19"/>
  <c r="I19"/>
  <c r="G19"/>
  <c r="F19"/>
  <c r="AB18"/>
  <c r="AA18"/>
  <c r="Y18"/>
  <c r="X18"/>
  <c r="V18"/>
  <c r="U18"/>
  <c r="M18"/>
  <c r="L18"/>
  <c r="J18"/>
  <c r="I18"/>
  <c r="G18"/>
  <c r="F18"/>
  <c r="AB17"/>
  <c r="AA17"/>
  <c r="Y17"/>
  <c r="X17"/>
  <c r="V17"/>
  <c r="U17"/>
  <c r="M17"/>
  <c r="L17"/>
  <c r="J17"/>
  <c r="I17"/>
  <c r="G17"/>
  <c r="F17"/>
  <c r="AG16"/>
  <c r="AB16"/>
  <c r="AA16"/>
  <c r="Y16"/>
  <c r="X16"/>
  <c r="V16"/>
  <c r="U16"/>
  <c r="M16"/>
  <c r="L16"/>
  <c r="J16"/>
  <c r="I16"/>
  <c r="G16"/>
  <c r="F16"/>
  <c r="AG15"/>
  <c r="AB15"/>
  <c r="AA15"/>
  <c r="Y15"/>
  <c r="X15"/>
  <c r="V15"/>
  <c r="U15"/>
  <c r="M15"/>
  <c r="L15"/>
  <c r="J15"/>
  <c r="I15"/>
  <c r="G15"/>
  <c r="F15"/>
  <c r="AG14"/>
  <c r="AB14"/>
  <c r="AA14"/>
  <c r="Y14"/>
  <c r="X14"/>
  <c r="V14"/>
  <c r="U14"/>
  <c r="M14"/>
  <c r="L14"/>
  <c r="J14"/>
  <c r="I14"/>
  <c r="G14"/>
  <c r="F14"/>
  <c r="AG13"/>
  <c r="AB13"/>
  <c r="AA13"/>
  <c r="Y13"/>
  <c r="X13"/>
  <c r="V13"/>
  <c r="U13"/>
  <c r="M13"/>
  <c r="L13"/>
  <c r="J13"/>
  <c r="I13"/>
  <c r="G13"/>
  <c r="F13"/>
  <c r="AB12"/>
  <c r="AA12"/>
  <c r="Y12"/>
  <c r="X12"/>
  <c r="V12"/>
  <c r="U12"/>
  <c r="M12"/>
  <c r="L12"/>
  <c r="J12"/>
  <c r="I12"/>
  <c r="G12"/>
  <c r="F12"/>
  <c r="AB11"/>
  <c r="AA11"/>
  <c r="Y11"/>
  <c r="X11"/>
  <c r="V11"/>
  <c r="U11"/>
  <c r="M11"/>
  <c r="L11"/>
  <c r="J11"/>
  <c r="I11"/>
  <c r="G11"/>
  <c r="F11"/>
  <c r="AB10"/>
  <c r="AA10"/>
  <c r="Y10"/>
  <c r="X10"/>
  <c r="V10"/>
  <c r="U10"/>
  <c r="M10"/>
  <c r="L10"/>
  <c r="J10"/>
  <c r="I10"/>
  <c r="G10"/>
  <c r="F10"/>
  <c r="AB9"/>
  <c r="AA9"/>
  <c r="Y9"/>
  <c r="X9"/>
  <c r="V9"/>
  <c r="U9"/>
  <c r="M9"/>
  <c r="L9"/>
  <c r="J9"/>
  <c r="I9"/>
  <c r="G9"/>
  <c r="F9"/>
  <c r="AC15" i="282"/>
  <c r="AC18"/>
  <c r="AC22"/>
  <c r="W10"/>
  <c r="W11"/>
  <c r="W12"/>
  <c r="W14"/>
  <c r="W17"/>
  <c r="W18"/>
  <c r="W19"/>
  <c r="W21"/>
  <c r="W22"/>
  <c r="T10" i="274"/>
  <c r="T14"/>
  <c r="T18"/>
  <c r="T21"/>
  <c r="Q10"/>
  <c r="Q13"/>
  <c r="Q18"/>
  <c r="Q22"/>
  <c r="N10" i="282"/>
  <c r="N11"/>
  <c r="N14"/>
  <c r="N16"/>
  <c r="N17"/>
  <c r="N18"/>
  <c r="N22"/>
  <c r="N23"/>
  <c r="K10" i="274"/>
  <c r="K14"/>
  <c r="G18"/>
  <c r="AM18" s="1"/>
  <c r="AM42" s="1"/>
  <c r="AT54" s="1"/>
  <c r="AR49"/>
  <c r="AO49"/>
  <c r="AL49"/>
  <c r="AL48"/>
  <c r="AZ53" s="1"/>
  <c r="AL47"/>
  <c r="AY53" s="1"/>
  <c r="AL46"/>
  <c r="AX53" s="1"/>
  <c r="AL45"/>
  <c r="AW53" s="1"/>
  <c r="AL44"/>
  <c r="AV53" s="1"/>
  <c r="AL43"/>
  <c r="AU53" s="1"/>
  <c r="AL42"/>
  <c r="AT53" s="1"/>
  <c r="AL41"/>
  <c r="AS53" s="1"/>
  <c r="AL40"/>
  <c r="AR53" s="1"/>
  <c r="AL39"/>
  <c r="AQ53" s="1"/>
  <c r="AL38"/>
  <c r="AP53" s="1"/>
  <c r="AL37"/>
  <c r="AO53" s="1"/>
  <c r="AL36"/>
  <c r="AN53" s="1"/>
  <c r="AL35"/>
  <c r="AM53" s="1"/>
  <c r="AL34"/>
  <c r="AL53" s="1"/>
  <c r="AL33"/>
  <c r="AK53" s="1"/>
  <c r="AV27"/>
  <c r="AF25"/>
  <c r="AA25"/>
  <c r="Y25"/>
  <c r="X25"/>
  <c r="U25"/>
  <c r="R25"/>
  <c r="O25"/>
  <c r="L25"/>
  <c r="I25"/>
  <c r="AF24"/>
  <c r="Z24"/>
  <c r="F24"/>
  <c r="E24"/>
  <c r="AF23"/>
  <c r="Z23"/>
  <c r="F23"/>
  <c r="AK23" s="1"/>
  <c r="AK47" s="1"/>
  <c r="E23"/>
  <c r="AF22"/>
  <c r="Z22"/>
  <c r="F22"/>
  <c r="E22"/>
  <c r="AF21"/>
  <c r="Z21"/>
  <c r="W21"/>
  <c r="F21"/>
  <c r="AK21" s="1"/>
  <c r="E21"/>
  <c r="AF20"/>
  <c r="Z20"/>
  <c r="F20"/>
  <c r="E20"/>
  <c r="AF19"/>
  <c r="Z19"/>
  <c r="F19"/>
  <c r="AK19" s="1"/>
  <c r="AK43" s="1"/>
  <c r="E19"/>
  <c r="AF18"/>
  <c r="Z18"/>
  <c r="F18"/>
  <c r="E18"/>
  <c r="AF17"/>
  <c r="Z17"/>
  <c r="F17"/>
  <c r="AK17" s="1"/>
  <c r="AK41" s="1"/>
  <c r="E17"/>
  <c r="AF16"/>
  <c r="Z16"/>
  <c r="F16"/>
  <c r="E16"/>
  <c r="AF15"/>
  <c r="Z15"/>
  <c r="F15"/>
  <c r="AK15" s="1"/>
  <c r="AK39" s="1"/>
  <c r="E15"/>
  <c r="AF14"/>
  <c r="Z14"/>
  <c r="F14"/>
  <c r="E14"/>
  <c r="AF13"/>
  <c r="Z13"/>
  <c r="F13"/>
  <c r="AK13" s="1"/>
  <c r="AK37" s="1"/>
  <c r="E13"/>
  <c r="AF12"/>
  <c r="Z12"/>
  <c r="F12"/>
  <c r="E12"/>
  <c r="AF11"/>
  <c r="Z11"/>
  <c r="F11"/>
  <c r="AK11" s="1"/>
  <c r="AK35" s="1"/>
  <c r="E11"/>
  <c r="Z10"/>
  <c r="F10"/>
  <c r="AK10" s="1"/>
  <c r="AK34" s="1"/>
  <c r="E10"/>
  <c r="AF9"/>
  <c r="Z9"/>
  <c r="F9"/>
  <c r="E9"/>
  <c r="AR49" i="273"/>
  <c r="AO49"/>
  <c r="AL49"/>
  <c r="AL48"/>
  <c r="AZ53" s="1"/>
  <c r="AL47"/>
  <c r="AY53" s="1"/>
  <c r="AL46"/>
  <c r="AX53" s="1"/>
  <c r="AL45"/>
  <c r="AW53" s="1"/>
  <c r="AL44"/>
  <c r="AV53" s="1"/>
  <c r="AL43"/>
  <c r="AU53" s="1"/>
  <c r="AL42"/>
  <c r="AT53" s="1"/>
  <c r="AL41"/>
  <c r="AS53" s="1"/>
  <c r="AL40"/>
  <c r="AR53" s="1"/>
  <c r="AL39"/>
  <c r="AQ53" s="1"/>
  <c r="AL38"/>
  <c r="AP53" s="1"/>
  <c r="AL37"/>
  <c r="AO53" s="1"/>
  <c r="AL36"/>
  <c r="AN53" s="1"/>
  <c r="AL35"/>
  <c r="AM53" s="1"/>
  <c r="AL34"/>
  <c r="AL53" s="1"/>
  <c r="AL33"/>
  <c r="AK53" s="1"/>
  <c r="AV27"/>
  <c r="AF25"/>
  <c r="AB25"/>
  <c r="AA25"/>
  <c r="Y25"/>
  <c r="X25"/>
  <c r="V25"/>
  <c r="U25"/>
  <c r="S25"/>
  <c r="R25"/>
  <c r="P25"/>
  <c r="O25"/>
  <c r="M25"/>
  <c r="L25"/>
  <c r="J25"/>
  <c r="I25"/>
  <c r="AF24"/>
  <c r="AC24"/>
  <c r="Z24"/>
  <c r="W24"/>
  <c r="T24"/>
  <c r="Q24"/>
  <c r="N24"/>
  <c r="K24"/>
  <c r="G24"/>
  <c r="AM24" s="1"/>
  <c r="AM48" s="1"/>
  <c r="AZ54" s="1"/>
  <c r="F24"/>
  <c r="AK24" s="1"/>
  <c r="AK48" s="1"/>
  <c r="E24"/>
  <c r="AF23"/>
  <c r="AC23"/>
  <c r="Z23"/>
  <c r="W23"/>
  <c r="T23"/>
  <c r="Q23"/>
  <c r="N23"/>
  <c r="K23"/>
  <c r="G23"/>
  <c r="AM23" s="1"/>
  <c r="AM47" s="1"/>
  <c r="AY54" s="1"/>
  <c r="F23"/>
  <c r="AK23" s="1"/>
  <c r="AK47" s="1"/>
  <c r="E23"/>
  <c r="AF22"/>
  <c r="AC22"/>
  <c r="Z22"/>
  <c r="W22"/>
  <c r="T22"/>
  <c r="Q22"/>
  <c r="N22"/>
  <c r="K22"/>
  <c r="G22"/>
  <c r="F22"/>
  <c r="AK22" s="1"/>
  <c r="AK46" s="1"/>
  <c r="E22"/>
  <c r="AF21"/>
  <c r="AC21"/>
  <c r="Z21"/>
  <c r="W21"/>
  <c r="T21"/>
  <c r="Q21"/>
  <c r="N21"/>
  <c r="K21"/>
  <c r="G21"/>
  <c r="AM21" s="1"/>
  <c r="AM45" s="1"/>
  <c r="AW54" s="1"/>
  <c r="F21"/>
  <c r="AK21" s="1"/>
  <c r="AK45" s="1"/>
  <c r="E21"/>
  <c r="AF20"/>
  <c r="AC20"/>
  <c r="Z20"/>
  <c r="W20"/>
  <c r="T20"/>
  <c r="Q20"/>
  <c r="N20"/>
  <c r="K20"/>
  <c r="G20"/>
  <c r="F20"/>
  <c r="AK20" s="1"/>
  <c r="AK44" s="1"/>
  <c r="E20"/>
  <c r="AF19"/>
  <c r="AC19"/>
  <c r="Z19"/>
  <c r="W19"/>
  <c r="T19"/>
  <c r="Q19"/>
  <c r="N19"/>
  <c r="K19"/>
  <c r="G19"/>
  <c r="AM19" s="1"/>
  <c r="AM43" s="1"/>
  <c r="AU54" s="1"/>
  <c r="F19"/>
  <c r="AK19" s="1"/>
  <c r="AK43" s="1"/>
  <c r="E19"/>
  <c r="AF18"/>
  <c r="AC18"/>
  <c r="Z18"/>
  <c r="W18"/>
  <c r="T18"/>
  <c r="Q18"/>
  <c r="N18"/>
  <c r="K18"/>
  <c r="G18"/>
  <c r="F18"/>
  <c r="AK18" s="1"/>
  <c r="AK42" s="1"/>
  <c r="E18"/>
  <c r="AF17"/>
  <c r="Z17"/>
  <c r="W17"/>
  <c r="T17"/>
  <c r="Q17"/>
  <c r="N17"/>
  <c r="K17"/>
  <c r="G17"/>
  <c r="AM17" s="1"/>
  <c r="AM41" s="1"/>
  <c r="AS54" s="1"/>
  <c r="F17"/>
  <c r="E17"/>
  <c r="AF16"/>
  <c r="AC16"/>
  <c r="Z16"/>
  <c r="W16"/>
  <c r="T16"/>
  <c r="Q16"/>
  <c r="N16"/>
  <c r="K16"/>
  <c r="G16"/>
  <c r="AM16" s="1"/>
  <c r="AM40" s="1"/>
  <c r="AR54" s="1"/>
  <c r="F16"/>
  <c r="AK16" s="1"/>
  <c r="AK40" s="1"/>
  <c r="E16"/>
  <c r="AF15"/>
  <c r="AC15"/>
  <c r="Z15"/>
  <c r="W15"/>
  <c r="T15"/>
  <c r="Q15"/>
  <c r="N15"/>
  <c r="K15"/>
  <c r="G15"/>
  <c r="AM15" s="1"/>
  <c r="AM39" s="1"/>
  <c r="AQ54" s="1"/>
  <c r="F15"/>
  <c r="AK15" s="1"/>
  <c r="AK39" s="1"/>
  <c r="E15"/>
  <c r="AF14"/>
  <c r="AC14"/>
  <c r="Z14"/>
  <c r="W14"/>
  <c r="T14"/>
  <c r="Q14"/>
  <c r="N14"/>
  <c r="K14"/>
  <c r="G14"/>
  <c r="AM14" s="1"/>
  <c r="AM38" s="1"/>
  <c r="AP54" s="1"/>
  <c r="F14"/>
  <c r="AK14" s="1"/>
  <c r="AK38" s="1"/>
  <c r="E14"/>
  <c r="AF13"/>
  <c r="AC13"/>
  <c r="Z13"/>
  <c r="W13"/>
  <c r="T13"/>
  <c r="Q13"/>
  <c r="N13"/>
  <c r="K13"/>
  <c r="G13"/>
  <c r="AM13" s="1"/>
  <c r="AM37" s="1"/>
  <c r="AO54" s="1"/>
  <c r="F13"/>
  <c r="E13"/>
  <c r="AF12"/>
  <c r="Z12"/>
  <c r="W12"/>
  <c r="T12"/>
  <c r="Q12"/>
  <c r="N12"/>
  <c r="K12"/>
  <c r="G12"/>
  <c r="AM12" s="1"/>
  <c r="AM36" s="1"/>
  <c r="AN54" s="1"/>
  <c r="F12"/>
  <c r="AK12" s="1"/>
  <c r="AK36" s="1"/>
  <c r="E12"/>
  <c r="AF11"/>
  <c r="AC11"/>
  <c r="Z11"/>
  <c r="W11"/>
  <c r="T11"/>
  <c r="Q11"/>
  <c r="N11"/>
  <c r="K11"/>
  <c r="G11"/>
  <c r="AM11" s="1"/>
  <c r="AM35" s="1"/>
  <c r="AM54" s="1"/>
  <c r="F11"/>
  <c r="AK11" s="1"/>
  <c r="AK35" s="1"/>
  <c r="E11"/>
  <c r="Z10"/>
  <c r="W10"/>
  <c r="T10"/>
  <c r="Q10"/>
  <c r="N10"/>
  <c r="K10"/>
  <c r="G10"/>
  <c r="AM10" s="1"/>
  <c r="AM34" s="1"/>
  <c r="AL54" s="1"/>
  <c r="F10"/>
  <c r="AK10" s="1"/>
  <c r="AK34" s="1"/>
  <c r="E10"/>
  <c r="AF9"/>
  <c r="AC9"/>
  <c r="Z9"/>
  <c r="W9"/>
  <c r="T9"/>
  <c r="Q9"/>
  <c r="N9"/>
  <c r="K9"/>
  <c r="G9"/>
  <c r="F9"/>
  <c r="E9"/>
  <c r="G13" i="276" l="1"/>
  <c r="N17"/>
  <c r="G21"/>
  <c r="N13"/>
  <c r="F10"/>
  <c r="F14"/>
  <c r="AK14" s="1"/>
  <c r="AK38" s="1"/>
  <c r="G18"/>
  <c r="AM18" s="1"/>
  <c r="AM42" s="1"/>
  <c r="AT54" s="1"/>
  <c r="CP25" i="355"/>
  <c r="G14" i="276"/>
  <c r="AM14" s="1"/>
  <c r="AM38" s="1"/>
  <c r="AP54" s="1"/>
  <c r="F11"/>
  <c r="AK45" i="274"/>
  <c r="AK45" i="279"/>
  <c r="AK26"/>
  <c r="AK50" s="1"/>
  <c r="N15" i="276"/>
  <c r="N19"/>
  <c r="AQ25" i="274"/>
  <c r="AQ49" s="1"/>
  <c r="G19" i="276"/>
  <c r="AM19" s="1"/>
  <c r="AM43" s="1"/>
  <c r="AU54" s="1"/>
  <c r="G17"/>
  <c r="AM17" s="1"/>
  <c r="AM41" s="1"/>
  <c r="AS54" s="1"/>
  <c r="N24"/>
  <c r="H11" i="335"/>
  <c r="H9" i="341"/>
  <c r="AK15" i="335"/>
  <c r="AK39" s="1"/>
  <c r="AK9"/>
  <c r="AK33" s="1"/>
  <c r="H13"/>
  <c r="H23" i="341"/>
  <c r="H22"/>
  <c r="AK14" i="335"/>
  <c r="AK38" s="1"/>
  <c r="AQ25" i="341"/>
  <c r="AQ49" s="1"/>
  <c r="H10" i="335"/>
  <c r="H13" i="341"/>
  <c r="H24"/>
  <c r="AK10"/>
  <c r="AK34" s="1"/>
  <c r="F25"/>
  <c r="C25" s="1"/>
  <c r="H21"/>
  <c r="AK21"/>
  <c r="AK45" s="1"/>
  <c r="H17"/>
  <c r="AK17"/>
  <c r="AK41" s="1"/>
  <c r="H12"/>
  <c r="AK12"/>
  <c r="AK36" s="1"/>
  <c r="AK15"/>
  <c r="AK39" s="1"/>
  <c r="H15"/>
  <c r="AK11"/>
  <c r="AK35" s="1"/>
  <c r="H11"/>
  <c r="H14"/>
  <c r="AK14"/>
  <c r="AK38" s="1"/>
  <c r="AK16"/>
  <c r="AK40" s="1"/>
  <c r="H16"/>
  <c r="AK18"/>
  <c r="AK42" s="1"/>
  <c r="H18"/>
  <c r="AK19"/>
  <c r="AK43" s="1"/>
  <c r="H19"/>
  <c r="H20"/>
  <c r="AK20"/>
  <c r="AK44" s="1"/>
  <c r="AM25"/>
  <c r="AM49" s="1"/>
  <c r="D25"/>
  <c r="W19" i="276"/>
  <c r="G15"/>
  <c r="AM15" s="1"/>
  <c r="AM39" s="1"/>
  <c r="AQ54" s="1"/>
  <c r="W25" i="335"/>
  <c r="H24"/>
  <c r="AK24"/>
  <c r="AK48" s="1"/>
  <c r="AK12"/>
  <c r="AK36" s="1"/>
  <c r="H12"/>
  <c r="AK22"/>
  <c r="AK46" s="1"/>
  <c r="H22"/>
  <c r="H17"/>
  <c r="AK17"/>
  <c r="AK41" s="1"/>
  <c r="H23"/>
  <c r="AK23"/>
  <c r="AK47" s="1"/>
  <c r="H21"/>
  <c r="AK21"/>
  <c r="AK45" s="1"/>
  <c r="H19"/>
  <c r="AK19"/>
  <c r="AK43" s="1"/>
  <c r="H18"/>
  <c r="AK18"/>
  <c r="AK42" s="1"/>
  <c r="AQ25"/>
  <c r="AQ49" s="1"/>
  <c r="N25"/>
  <c r="AK20"/>
  <c r="AK44" s="1"/>
  <c r="H20"/>
  <c r="AK16"/>
  <c r="AK40" s="1"/>
  <c r="H16"/>
  <c r="F25"/>
  <c r="AM25"/>
  <c r="AM49" s="1"/>
  <c r="C25" i="332"/>
  <c r="E25" s="1"/>
  <c r="AK25"/>
  <c r="AK49" s="1"/>
  <c r="H25"/>
  <c r="C25" i="333"/>
  <c r="E25" s="1"/>
  <c r="AK25"/>
  <c r="AK49" s="1"/>
  <c r="H25"/>
  <c r="N18" i="276"/>
  <c r="F23"/>
  <c r="AK23" s="1"/>
  <c r="AK47" s="1"/>
  <c r="G23"/>
  <c r="AM23" s="1"/>
  <c r="AM47" s="1"/>
  <c r="AY54" s="1"/>
  <c r="G11"/>
  <c r="AM11" s="1"/>
  <c r="AM35" s="1"/>
  <c r="AM54" s="1"/>
  <c r="W24"/>
  <c r="W15"/>
  <c r="G16"/>
  <c r="AM16" s="1"/>
  <c r="AM40" s="1"/>
  <c r="AR54" s="1"/>
  <c r="F19"/>
  <c r="AK19" s="1"/>
  <c r="AK43" s="1"/>
  <c r="F16"/>
  <c r="AK16" s="1"/>
  <c r="AK40" s="1"/>
  <c r="F24"/>
  <c r="G20"/>
  <c r="AM20" s="1"/>
  <c r="AM44" s="1"/>
  <c r="AV54" s="1"/>
  <c r="N20"/>
  <c r="G24"/>
  <c r="AM24" s="1"/>
  <c r="AM48" s="1"/>
  <c r="AZ54" s="1"/>
  <c r="F12"/>
  <c r="F15"/>
  <c r="W16"/>
  <c r="W20"/>
  <c r="G12"/>
  <c r="AM12" s="1"/>
  <c r="AM36" s="1"/>
  <c r="AN54" s="1"/>
  <c r="N12"/>
  <c r="F20"/>
  <c r="F22"/>
  <c r="G9"/>
  <c r="W17"/>
  <c r="F13"/>
  <c r="AK13" s="1"/>
  <c r="AK37" s="1"/>
  <c r="F18"/>
  <c r="F9"/>
  <c r="AK9" s="1"/>
  <c r="AK33" s="1"/>
  <c r="F21"/>
  <c r="H21" s="1"/>
  <c r="F17"/>
  <c r="N10"/>
  <c r="G22"/>
  <c r="AM22" s="1"/>
  <c r="AM46" s="1"/>
  <c r="AX54" s="1"/>
  <c r="N22"/>
  <c r="G10"/>
  <c r="AM10" s="1"/>
  <c r="AM34" s="1"/>
  <c r="AL54" s="1"/>
  <c r="N14"/>
  <c r="W18"/>
  <c r="N16" i="274"/>
  <c r="Q22" i="276"/>
  <c r="T14"/>
  <c r="Q10"/>
  <c r="T18"/>
  <c r="Q18"/>
  <c r="T22"/>
  <c r="K14"/>
  <c r="Z25" i="274"/>
  <c r="K10" i="276"/>
  <c r="T19"/>
  <c r="Z25"/>
  <c r="N14" i="275"/>
  <c r="K19"/>
  <c r="Q25" i="273"/>
  <c r="N17" i="274"/>
  <c r="N16" i="275"/>
  <c r="R18"/>
  <c r="AC15" i="274"/>
  <c r="AC22"/>
  <c r="N23"/>
  <c r="R22" i="275"/>
  <c r="AS25" i="273"/>
  <c r="AS49" s="1"/>
  <c r="Z25"/>
  <c r="Q19" i="276"/>
  <c r="W14" i="274"/>
  <c r="W17"/>
  <c r="AC15" i="275"/>
  <c r="Z16"/>
  <c r="AC20"/>
  <c r="T11" i="276"/>
  <c r="BK23" i="275"/>
  <c r="AQ25" i="273"/>
  <c r="AQ49" s="1"/>
  <c r="G10" i="274"/>
  <c r="AM10" s="1"/>
  <c r="AM34" s="1"/>
  <c r="AL54" s="1"/>
  <c r="N18"/>
  <c r="Q23" i="276"/>
  <c r="AP25" i="273"/>
  <c r="AP49" s="1"/>
  <c r="Z21" i="275"/>
  <c r="Z23"/>
  <c r="AC14"/>
  <c r="Z22"/>
  <c r="S14"/>
  <c r="R16"/>
  <c r="R23"/>
  <c r="AC24" i="276"/>
  <c r="AC11" i="275"/>
  <c r="AC23" i="276"/>
  <c r="AC11"/>
  <c r="AC9" i="275"/>
  <c r="AC12"/>
  <c r="AC13"/>
  <c r="Z15"/>
  <c r="Z20"/>
  <c r="AC10"/>
  <c r="AC16"/>
  <c r="R21"/>
  <c r="N15"/>
  <c r="AC20" i="276"/>
  <c r="K16" i="275"/>
  <c r="N22"/>
  <c r="C17"/>
  <c r="K18"/>
  <c r="K22"/>
  <c r="C24"/>
  <c r="K17"/>
  <c r="K24"/>
  <c r="N17"/>
  <c r="Q17" i="276"/>
  <c r="AC21"/>
  <c r="N13" i="275"/>
  <c r="K14"/>
  <c r="N21"/>
  <c r="N23"/>
  <c r="C19"/>
  <c r="N20"/>
  <c r="K21"/>
  <c r="K23"/>
  <c r="AC22" i="276"/>
  <c r="AL22" i="275"/>
  <c r="AL14"/>
  <c r="AC14" i="274"/>
  <c r="AC14" i="282"/>
  <c r="W15" i="274"/>
  <c r="W15" i="282"/>
  <c r="G20" i="274"/>
  <c r="AM20" s="1"/>
  <c r="AM44" s="1"/>
  <c r="AV54" s="1"/>
  <c r="AL20" i="275"/>
  <c r="K16" i="274"/>
  <c r="AL16" i="275"/>
  <c r="K12" i="274"/>
  <c r="N24"/>
  <c r="N24" i="282"/>
  <c r="N12" i="274"/>
  <c r="N12" i="282"/>
  <c r="Q24" i="274"/>
  <c r="Q20"/>
  <c r="Q16"/>
  <c r="Q12"/>
  <c r="T16"/>
  <c r="T12"/>
  <c r="W24"/>
  <c r="W24" i="282"/>
  <c r="W20" i="274"/>
  <c r="W20" i="282"/>
  <c r="W16" i="274"/>
  <c r="W16" i="282"/>
  <c r="AC24" i="274"/>
  <c r="AC24" i="282"/>
  <c r="AC20" i="274"/>
  <c r="AC20" i="282"/>
  <c r="AC16" i="274"/>
  <c r="AC16" i="282"/>
  <c r="AC12" i="274"/>
  <c r="AC12" i="282"/>
  <c r="BK18" i="275"/>
  <c r="BK14"/>
  <c r="BK10"/>
  <c r="G14" i="274"/>
  <c r="AM14" s="1"/>
  <c r="AM38" s="1"/>
  <c r="AP54" s="1"/>
  <c r="W18"/>
  <c r="N22"/>
  <c r="N10"/>
  <c r="Q14"/>
  <c r="W19"/>
  <c r="K22"/>
  <c r="G25" i="275"/>
  <c r="M25"/>
  <c r="K13"/>
  <c r="S13"/>
  <c r="R17"/>
  <c r="AC17"/>
  <c r="N15" i="274"/>
  <c r="N15" i="282"/>
  <c r="Q19" i="274"/>
  <c r="T23"/>
  <c r="T11"/>
  <c r="W23"/>
  <c r="AL24" i="275"/>
  <c r="N20" i="274"/>
  <c r="N20" i="282"/>
  <c r="AL9" i="275"/>
  <c r="G21" i="274"/>
  <c r="H21" s="1"/>
  <c r="AL21" i="275"/>
  <c r="K17" i="274"/>
  <c r="AL17" i="275"/>
  <c r="K13" i="274"/>
  <c r="AL13" i="275"/>
  <c r="N9" i="282"/>
  <c r="N21" i="274"/>
  <c r="N21" i="282"/>
  <c r="N13" i="274"/>
  <c r="N13" i="282"/>
  <c r="Q9" i="274"/>
  <c r="Q21"/>
  <c r="Q17"/>
  <c r="T9"/>
  <c r="T13"/>
  <c r="W9"/>
  <c r="W13"/>
  <c r="W13" i="282"/>
  <c r="AC9"/>
  <c r="AC21" i="274"/>
  <c r="AC21" i="282"/>
  <c r="AC13" i="274"/>
  <c r="T15" i="276"/>
  <c r="W22" i="274"/>
  <c r="W10"/>
  <c r="W12"/>
  <c r="N14"/>
  <c r="Q15"/>
  <c r="AC18"/>
  <c r="T19"/>
  <c r="G22"/>
  <c r="AM22" s="1"/>
  <c r="AM46" s="1"/>
  <c r="AX54" s="1"/>
  <c r="T22"/>
  <c r="C9" i="275"/>
  <c r="Z9"/>
  <c r="C10"/>
  <c r="N10"/>
  <c r="Z10"/>
  <c r="C11"/>
  <c r="N11"/>
  <c r="Z11"/>
  <c r="C12"/>
  <c r="N12"/>
  <c r="Z12"/>
  <c r="C18"/>
  <c r="N18"/>
  <c r="R19"/>
  <c r="AC19"/>
  <c r="R24"/>
  <c r="AC24"/>
  <c r="T17" i="276"/>
  <c r="Q24"/>
  <c r="Q20"/>
  <c r="Q16"/>
  <c r="Q12"/>
  <c r="T16"/>
  <c r="AL18" i="275"/>
  <c r="G23" i="274"/>
  <c r="H23" s="1"/>
  <c r="AL23" i="275"/>
  <c r="G19" i="274"/>
  <c r="AM19" s="1"/>
  <c r="AM43" s="1"/>
  <c r="AU54" s="1"/>
  <c r="AL19" i="275"/>
  <c r="K15" i="274"/>
  <c r="AL15" i="275"/>
  <c r="K11" i="274"/>
  <c r="AL11" i="275"/>
  <c r="N19" i="274"/>
  <c r="Q23"/>
  <c r="T15"/>
  <c r="AC23"/>
  <c r="AC23" i="282"/>
  <c r="AC19" i="274"/>
  <c r="AC19" i="282"/>
  <c r="AC11" i="274"/>
  <c r="AC11" i="282"/>
  <c r="K13" i="276"/>
  <c r="AM13"/>
  <c r="AM37" s="1"/>
  <c r="AO54" s="1"/>
  <c r="Q13"/>
  <c r="T21"/>
  <c r="K18" i="274"/>
  <c r="K9" i="275"/>
  <c r="K10"/>
  <c r="K11"/>
  <c r="K12"/>
  <c r="AC18"/>
  <c r="N19"/>
  <c r="AC21"/>
  <c r="AC22"/>
  <c r="AC23"/>
  <c r="G24" i="274"/>
  <c r="AM24" s="1"/>
  <c r="AM48" s="1"/>
  <c r="AZ54" s="1"/>
  <c r="T24"/>
  <c r="T17"/>
  <c r="K12" i="276"/>
  <c r="T20" i="274"/>
  <c r="AK25" i="282"/>
  <c r="AK49" s="1"/>
  <c r="C25"/>
  <c r="AM25" i="280"/>
  <c r="AM49" s="1"/>
  <c r="D25"/>
  <c r="E25" s="1"/>
  <c r="H25"/>
  <c r="AK25" i="279"/>
  <c r="AK49" s="1"/>
  <c r="C25"/>
  <c r="N23" i="276"/>
  <c r="T23"/>
  <c r="T24"/>
  <c r="N24" i="275"/>
  <c r="T13" i="276"/>
  <c r="T10"/>
  <c r="T25" i="273"/>
  <c r="K21" i="274"/>
  <c r="K18" i="276"/>
  <c r="G12" i="274"/>
  <c r="AM12" s="1"/>
  <c r="AM36" s="1"/>
  <c r="AN54" s="1"/>
  <c r="J25" i="275"/>
  <c r="R9"/>
  <c r="AA25"/>
  <c r="D10"/>
  <c r="R10"/>
  <c r="D11"/>
  <c r="R11"/>
  <c r="D12"/>
  <c r="R12"/>
  <c r="C13"/>
  <c r="C14"/>
  <c r="C15"/>
  <c r="Z17"/>
  <c r="AG17"/>
  <c r="Z18"/>
  <c r="AG18"/>
  <c r="Z19"/>
  <c r="AG19"/>
  <c r="C20"/>
  <c r="Z24"/>
  <c r="AG24"/>
  <c r="K15" i="276"/>
  <c r="N16"/>
  <c r="T20"/>
  <c r="T12"/>
  <c r="G17" i="274"/>
  <c r="H17" s="1"/>
  <c r="G13"/>
  <c r="AM13" s="1"/>
  <c r="AM37" s="1"/>
  <c r="AO54" s="1"/>
  <c r="L25" i="275"/>
  <c r="V25"/>
  <c r="AB25"/>
  <c r="Z13"/>
  <c r="Z14"/>
  <c r="K20" i="274"/>
  <c r="P25"/>
  <c r="N9" i="275"/>
  <c r="Y25"/>
  <c r="AG9"/>
  <c r="AP25"/>
  <c r="S10"/>
  <c r="AG10"/>
  <c r="S11"/>
  <c r="AG11"/>
  <c r="S12"/>
  <c r="AG12"/>
  <c r="D13"/>
  <c r="R13"/>
  <c r="D14"/>
  <c r="R14"/>
  <c r="K15"/>
  <c r="R15"/>
  <c r="C16"/>
  <c r="K20"/>
  <c r="R20"/>
  <c r="C21"/>
  <c r="C22"/>
  <c r="C23"/>
  <c r="K20" i="276"/>
  <c r="N11"/>
  <c r="Q15"/>
  <c r="P25"/>
  <c r="AY24" i="275"/>
  <c r="AY16"/>
  <c r="K17" i="276"/>
  <c r="G16" i="274"/>
  <c r="AM16" s="1"/>
  <c r="AM40" s="1"/>
  <c r="AR54" s="1"/>
  <c r="AY23" i="275"/>
  <c r="AM21" i="276"/>
  <c r="AM45" s="1"/>
  <c r="AW54" s="1"/>
  <c r="K22"/>
  <c r="K19" i="274"/>
  <c r="K23" i="276"/>
  <c r="W14"/>
  <c r="W13"/>
  <c r="W12"/>
  <c r="W11"/>
  <c r="W10"/>
  <c r="V25" i="274"/>
  <c r="H9" i="273"/>
  <c r="V25" i="276"/>
  <c r="K11"/>
  <c r="K24"/>
  <c r="AB25"/>
  <c r="AC9"/>
  <c r="AA25"/>
  <c r="W21"/>
  <c r="W9"/>
  <c r="W23"/>
  <c r="U25"/>
  <c r="S25"/>
  <c r="T9"/>
  <c r="R25"/>
  <c r="O25"/>
  <c r="M25"/>
  <c r="L25"/>
  <c r="J25"/>
  <c r="K16"/>
  <c r="K19"/>
  <c r="K9"/>
  <c r="Q9"/>
  <c r="Q11"/>
  <c r="Q14"/>
  <c r="Q21"/>
  <c r="K21"/>
  <c r="I25"/>
  <c r="N9"/>
  <c r="I25" i="275"/>
  <c r="X25"/>
  <c r="AM25"/>
  <c r="D9"/>
  <c r="H9"/>
  <c r="S9"/>
  <c r="W9"/>
  <c r="H10"/>
  <c r="W10"/>
  <c r="H11"/>
  <c r="W11"/>
  <c r="H12"/>
  <c r="W12"/>
  <c r="H13"/>
  <c r="W13"/>
  <c r="H14"/>
  <c r="W14"/>
  <c r="D15"/>
  <c r="H15"/>
  <c r="S15"/>
  <c r="W15"/>
  <c r="D16"/>
  <c r="H16"/>
  <c r="S16"/>
  <c r="W16"/>
  <c r="D17"/>
  <c r="H17"/>
  <c r="S17"/>
  <c r="W17"/>
  <c r="D18"/>
  <c r="H18"/>
  <c r="S18"/>
  <c r="W18"/>
  <c r="D19"/>
  <c r="H19"/>
  <c r="S19"/>
  <c r="W19"/>
  <c r="D20"/>
  <c r="H20"/>
  <c r="S20"/>
  <c r="W20"/>
  <c r="D21"/>
  <c r="H21"/>
  <c r="S21"/>
  <c r="W21"/>
  <c r="D22"/>
  <c r="H22"/>
  <c r="S22"/>
  <c r="W22"/>
  <c r="D23"/>
  <c r="H23"/>
  <c r="S23"/>
  <c r="W23"/>
  <c r="D24"/>
  <c r="H24"/>
  <c r="S24"/>
  <c r="W24"/>
  <c r="F25"/>
  <c r="U25"/>
  <c r="AB25" i="274"/>
  <c r="AC9"/>
  <c r="W11"/>
  <c r="G15"/>
  <c r="H15" s="1"/>
  <c r="S25"/>
  <c r="G11"/>
  <c r="AM11" s="1"/>
  <c r="AM35" s="1"/>
  <c r="AM54" s="1"/>
  <c r="Q11"/>
  <c r="N11"/>
  <c r="M25"/>
  <c r="N9"/>
  <c r="G9"/>
  <c r="H9" s="1"/>
  <c r="H18"/>
  <c r="K23"/>
  <c r="K24"/>
  <c r="K9"/>
  <c r="J25"/>
  <c r="F25"/>
  <c r="C25" s="1"/>
  <c r="AK9"/>
  <c r="AK33" s="1"/>
  <c r="AK12"/>
  <c r="AK36" s="1"/>
  <c r="AK14"/>
  <c r="AK38" s="1"/>
  <c r="AK16"/>
  <c r="AK40" s="1"/>
  <c r="AK18"/>
  <c r="AK42" s="1"/>
  <c r="AK20"/>
  <c r="AK44" s="1"/>
  <c r="AK22"/>
  <c r="AK46" s="1"/>
  <c r="AK24"/>
  <c r="AK48" s="1"/>
  <c r="AN25"/>
  <c r="AN49" s="1"/>
  <c r="AC25" i="273"/>
  <c r="W25"/>
  <c r="H20"/>
  <c r="K25"/>
  <c r="H13"/>
  <c r="H18"/>
  <c r="H22"/>
  <c r="H16"/>
  <c r="G25"/>
  <c r="D25" s="1"/>
  <c r="H14"/>
  <c r="H17"/>
  <c r="H24"/>
  <c r="F25"/>
  <c r="C25" s="1"/>
  <c r="H12"/>
  <c r="H19"/>
  <c r="H21"/>
  <c r="AM9"/>
  <c r="AM33" s="1"/>
  <c r="AK54" s="1"/>
  <c r="H10"/>
  <c r="H11"/>
  <c r="H15"/>
  <c r="AK17"/>
  <c r="AK41" s="1"/>
  <c r="AK9"/>
  <c r="AK33" s="1"/>
  <c r="AM18"/>
  <c r="AM42" s="1"/>
  <c r="AT54" s="1"/>
  <c r="AM20"/>
  <c r="AM44" s="1"/>
  <c r="AV54" s="1"/>
  <c r="AM22"/>
  <c r="AM46" s="1"/>
  <c r="AX54" s="1"/>
  <c r="H23"/>
  <c r="N25"/>
  <c r="AN25"/>
  <c r="AN49" s="1"/>
  <c r="AK13"/>
  <c r="AK37" s="1"/>
  <c r="AK26" i="274" l="1"/>
  <c r="AK50" s="1"/>
  <c r="Q25"/>
  <c r="AP25"/>
  <c r="AP49" s="1"/>
  <c r="N25"/>
  <c r="K25"/>
  <c r="AC25"/>
  <c r="T25"/>
  <c r="H25" i="341"/>
  <c r="E25"/>
  <c r="AK25"/>
  <c r="AK49" s="1"/>
  <c r="C25" i="335"/>
  <c r="E25" s="1"/>
  <c r="AK25"/>
  <c r="AK49" s="1"/>
  <c r="H25"/>
  <c r="H11" i="276"/>
  <c r="AK21"/>
  <c r="AK45" s="1"/>
  <c r="T13" i="275"/>
  <c r="AI26"/>
  <c r="H19" i="274"/>
  <c r="T19" i="275"/>
  <c r="BK19"/>
  <c r="T22"/>
  <c r="H24" i="274"/>
  <c r="H25" i="275"/>
  <c r="E19"/>
  <c r="T14"/>
  <c r="E23"/>
  <c r="AM23" i="274"/>
  <c r="AM47" s="1"/>
  <c r="AY54" s="1"/>
  <c r="AM21"/>
  <c r="E11" i="275"/>
  <c r="H20" i="274"/>
  <c r="T23" i="275"/>
  <c r="E13"/>
  <c r="H22" i="274"/>
  <c r="T18" i="275"/>
  <c r="T17"/>
  <c r="AL12"/>
  <c r="BK20"/>
  <c r="E24"/>
  <c r="T21"/>
  <c r="K25"/>
  <c r="E10"/>
  <c r="E16"/>
  <c r="T24"/>
  <c r="E18"/>
  <c r="BK22"/>
  <c r="H14" i="274"/>
  <c r="E15" i="275"/>
  <c r="BK11"/>
  <c r="H10" i="274"/>
  <c r="E17" i="275"/>
  <c r="N25"/>
  <c r="E20"/>
  <c r="E12"/>
  <c r="AL10"/>
  <c r="E21"/>
  <c r="Z25"/>
  <c r="BK24"/>
  <c r="H16" i="274"/>
  <c r="T16" i="275"/>
  <c r="E9"/>
  <c r="E22"/>
  <c r="T15"/>
  <c r="H12" i="274"/>
  <c r="BK21" i="275"/>
  <c r="T20"/>
  <c r="BK15"/>
  <c r="H14" i="276"/>
  <c r="W25" i="275"/>
  <c r="BK13"/>
  <c r="Q25" i="276"/>
  <c r="AY25" i="275"/>
  <c r="BK16"/>
  <c r="BT25"/>
  <c r="BK12"/>
  <c r="BK9"/>
  <c r="K15" i="282"/>
  <c r="K10"/>
  <c r="BQ25" i="275"/>
  <c r="J25" i="282"/>
  <c r="K25" s="1"/>
  <c r="K9"/>
  <c r="CE24" i="275"/>
  <c r="K24" i="282"/>
  <c r="K16"/>
  <c r="Q22"/>
  <c r="CH22" i="275"/>
  <c r="CH23"/>
  <c r="Q23" i="282"/>
  <c r="K19"/>
  <c r="CK18" i="275"/>
  <c r="T18" i="282"/>
  <c r="Q18"/>
  <c r="CH18" i="275"/>
  <c r="V25" i="282"/>
  <c r="W9"/>
  <c r="Q17"/>
  <c r="CH17" i="275"/>
  <c r="CK11"/>
  <c r="T11" i="282"/>
  <c r="T19"/>
  <c r="CK19" i="275"/>
  <c r="Q15" i="282"/>
  <c r="CH15" i="275"/>
  <c r="CK12"/>
  <c r="T12" i="282"/>
  <c r="Q16"/>
  <c r="CH16" i="275"/>
  <c r="Q20" i="282"/>
  <c r="CH20" i="275"/>
  <c r="CE20"/>
  <c r="K20" i="282"/>
  <c r="CK22" i="275"/>
  <c r="T22" i="282"/>
  <c r="K22"/>
  <c r="AL25" i="275"/>
  <c r="AB25" i="282"/>
  <c r="AC25" s="1"/>
  <c r="AP25" i="276"/>
  <c r="AP49" s="1"/>
  <c r="CK15" i="275"/>
  <c r="T15" i="282"/>
  <c r="N19"/>
  <c r="K23"/>
  <c r="K18"/>
  <c r="CK9" i="275"/>
  <c r="T9" i="282"/>
  <c r="CH21" i="275"/>
  <c r="Q21" i="282"/>
  <c r="K13"/>
  <c r="CE17" i="275"/>
  <c r="K17" i="282"/>
  <c r="CK16" i="275"/>
  <c r="T16" i="282"/>
  <c r="CH24" i="275"/>
  <c r="Q24" i="282"/>
  <c r="CK10" i="275"/>
  <c r="T10" i="282"/>
  <c r="Q14"/>
  <c r="CH14" i="275"/>
  <c r="AQ25" i="276"/>
  <c r="AQ49" s="1"/>
  <c r="CH11" i="275"/>
  <c r="Q11" i="282"/>
  <c r="K11"/>
  <c r="CK14" i="275"/>
  <c r="T14" i="282"/>
  <c r="Q10"/>
  <c r="CH10" i="275"/>
  <c r="T13" i="282"/>
  <c r="CK13" i="275"/>
  <c r="CK21"/>
  <c r="T21" i="282"/>
  <c r="Q13"/>
  <c r="CH13" i="275"/>
  <c r="P25" i="282"/>
  <c r="Q25" s="1"/>
  <c r="Q9"/>
  <c r="K21"/>
  <c r="W23"/>
  <c r="T23"/>
  <c r="CK23" i="275"/>
  <c r="CH19"/>
  <c r="Q19" i="282"/>
  <c r="Q12"/>
  <c r="CH12" i="275"/>
  <c r="K12" i="282"/>
  <c r="K14"/>
  <c r="AG25" i="275"/>
  <c r="M25" i="282"/>
  <c r="T24"/>
  <c r="T17"/>
  <c r="BK17" i="275"/>
  <c r="BN25"/>
  <c r="S25" i="282"/>
  <c r="T25" s="1"/>
  <c r="T20"/>
  <c r="AS25" i="276"/>
  <c r="AS49" s="1"/>
  <c r="AM17" i="274"/>
  <c r="AM41" s="1"/>
  <c r="AS54" s="1"/>
  <c r="H11"/>
  <c r="W25"/>
  <c r="T25" i="276"/>
  <c r="H13" i="274"/>
  <c r="T11" i="275"/>
  <c r="E14"/>
  <c r="T12"/>
  <c r="T10"/>
  <c r="AC25"/>
  <c r="H13" i="276"/>
  <c r="W25"/>
  <c r="AM9" i="274"/>
  <c r="AM33" s="1"/>
  <c r="AK54" s="1"/>
  <c r="K25" i="276"/>
  <c r="AC25"/>
  <c r="AN25"/>
  <c r="AN49" s="1"/>
  <c r="AK11"/>
  <c r="AK35" s="1"/>
  <c r="N25"/>
  <c r="AM9"/>
  <c r="AM33" s="1"/>
  <c r="AK54" s="1"/>
  <c r="G25"/>
  <c r="AK17"/>
  <c r="AK41" s="1"/>
  <c r="H17"/>
  <c r="H15"/>
  <c r="AK15"/>
  <c r="AK39" s="1"/>
  <c r="AK10"/>
  <c r="AK34" s="1"/>
  <c r="H10"/>
  <c r="AK24"/>
  <c r="AK48" s="1"/>
  <c r="H24"/>
  <c r="H22"/>
  <c r="AK22"/>
  <c r="AK46" s="1"/>
  <c r="H19"/>
  <c r="H9"/>
  <c r="H23"/>
  <c r="F25"/>
  <c r="H16"/>
  <c r="AK20"/>
  <c r="AK44" s="1"/>
  <c r="H20"/>
  <c r="H18"/>
  <c r="AK18"/>
  <c r="AK42" s="1"/>
  <c r="H12"/>
  <c r="AK12"/>
  <c r="AK36" s="1"/>
  <c r="T9" i="275"/>
  <c r="AM15" i="274"/>
  <c r="AM39" s="1"/>
  <c r="AQ54" s="1"/>
  <c r="G25"/>
  <c r="AM25" s="1"/>
  <c r="AM49" s="1"/>
  <c r="AS25"/>
  <c r="AS49" s="1"/>
  <c r="AK25"/>
  <c r="AK49" s="1"/>
  <c r="AM25" i="273"/>
  <c r="AM49" s="1"/>
  <c r="H25"/>
  <c r="AK25"/>
  <c r="AK49" s="1"/>
  <c r="E25"/>
  <c r="AM45" i="274" l="1"/>
  <c r="AW54" s="1"/>
  <c r="AM26"/>
  <c r="AM50" s="1"/>
  <c r="AM12" i="282"/>
  <c r="AM36" s="1"/>
  <c r="AN54" s="1"/>
  <c r="H12"/>
  <c r="AM21"/>
  <c r="H21"/>
  <c r="CG25" i="275"/>
  <c r="CH25" s="1"/>
  <c r="CH9"/>
  <c r="AM11" i="282"/>
  <c r="AM35" s="1"/>
  <c r="AM54" s="1"/>
  <c r="H11"/>
  <c r="AM14"/>
  <c r="AM38" s="1"/>
  <c r="AP54" s="1"/>
  <c r="H14"/>
  <c r="AM18"/>
  <c r="AM42" s="1"/>
  <c r="AT54" s="1"/>
  <c r="H18"/>
  <c r="AM16"/>
  <c r="AM40" s="1"/>
  <c r="AR54" s="1"/>
  <c r="H16"/>
  <c r="AP25"/>
  <c r="AP49" s="1"/>
  <c r="W25"/>
  <c r="CA16" i="275"/>
  <c r="CB16" s="1"/>
  <c r="CE16"/>
  <c r="CE10"/>
  <c r="CA10"/>
  <c r="CB10" s="1"/>
  <c r="CE13"/>
  <c r="CA13"/>
  <c r="CB13" s="1"/>
  <c r="CE23"/>
  <c r="CA23"/>
  <c r="CB23" s="1"/>
  <c r="AM9" i="282"/>
  <c r="AM33" s="1"/>
  <c r="AK54" s="1"/>
  <c r="H9"/>
  <c r="AS25"/>
  <c r="AS49" s="1"/>
  <c r="N25"/>
  <c r="CA14" i="275"/>
  <c r="CB14" s="1"/>
  <c r="CE14"/>
  <c r="AM23" i="282"/>
  <c r="AM47" s="1"/>
  <c r="AY54" s="1"/>
  <c r="H23"/>
  <c r="CE11" i="275"/>
  <c r="CA11"/>
  <c r="CB11" s="1"/>
  <c r="AM19" i="282"/>
  <c r="AM43" s="1"/>
  <c r="AU54" s="1"/>
  <c r="H19"/>
  <c r="AM22"/>
  <c r="AM46" s="1"/>
  <c r="AX54" s="1"/>
  <c r="H22"/>
  <c r="CE19" i="275"/>
  <c r="CA19"/>
  <c r="CB19" s="1"/>
  <c r="CE15"/>
  <c r="CA15"/>
  <c r="CB15" s="1"/>
  <c r="CE12"/>
  <c r="CA12"/>
  <c r="CB12" s="1"/>
  <c r="CE21"/>
  <c r="CA21"/>
  <c r="CB21" s="1"/>
  <c r="AM10" i="282"/>
  <c r="AM34" s="1"/>
  <c r="AL54" s="1"/>
  <c r="H10"/>
  <c r="AM13"/>
  <c r="AM37" s="1"/>
  <c r="AO54" s="1"/>
  <c r="H13"/>
  <c r="CA18" i="275"/>
  <c r="CB18" s="1"/>
  <c r="CE18"/>
  <c r="CA22"/>
  <c r="CB22" s="1"/>
  <c r="CE22"/>
  <c r="CD25"/>
  <c r="CE25" s="1"/>
  <c r="CE9"/>
  <c r="CB9"/>
  <c r="AM15" i="282"/>
  <c r="AM39" s="1"/>
  <c r="AQ54" s="1"/>
  <c r="H15"/>
  <c r="CA24" i="275"/>
  <c r="CB24" s="1"/>
  <c r="CK24"/>
  <c r="AM24" i="282"/>
  <c r="AM48" s="1"/>
  <c r="AZ54" s="1"/>
  <c r="H24"/>
  <c r="CA17" i="275"/>
  <c r="CB17" s="1"/>
  <c r="CK17"/>
  <c r="AM17" i="282"/>
  <c r="AM41" s="1"/>
  <c r="AS54" s="1"/>
  <c r="H17"/>
  <c r="CJ25" i="275"/>
  <c r="CK25" s="1"/>
  <c r="CA20"/>
  <c r="CK20"/>
  <c r="AM20" i="282"/>
  <c r="AM44" s="1"/>
  <c r="AV54" s="1"/>
  <c r="H20"/>
  <c r="G25"/>
  <c r="H25" i="274"/>
  <c r="AM25" i="276"/>
  <c r="AM49" s="1"/>
  <c r="D25"/>
  <c r="H25"/>
  <c r="AK25"/>
  <c r="AK49" s="1"/>
  <c r="C25"/>
  <c r="D25" i="274"/>
  <c r="E25" s="1"/>
  <c r="AB24" i="262"/>
  <c r="AB23"/>
  <c r="AB22"/>
  <c r="AB21"/>
  <c r="AB20"/>
  <c r="AB19"/>
  <c r="AB18"/>
  <c r="AB17"/>
  <c r="AB16"/>
  <c r="AB15"/>
  <c r="AB14"/>
  <c r="AB13"/>
  <c r="AB12"/>
  <c r="AB11"/>
  <c r="AB10"/>
  <c r="AB9"/>
  <c r="V24"/>
  <c r="V23"/>
  <c r="V22"/>
  <c r="V21"/>
  <c r="V20"/>
  <c r="V19"/>
  <c r="V18"/>
  <c r="V17"/>
  <c r="V16"/>
  <c r="V15"/>
  <c r="V14"/>
  <c r="V13"/>
  <c r="V12"/>
  <c r="V11"/>
  <c r="V10"/>
  <c r="V9"/>
  <c r="S24"/>
  <c r="BU24" i="275" s="1"/>
  <c r="S23" i="262"/>
  <c r="BU23" i="275" s="1"/>
  <c r="BV23" s="1"/>
  <c r="S22" i="262"/>
  <c r="BU22" i="275" s="1"/>
  <c r="BV22" s="1"/>
  <c r="S21" i="262"/>
  <c r="BU21" i="275" s="1"/>
  <c r="S20" i="262"/>
  <c r="BU20" i="275" s="1"/>
  <c r="S19" i="262"/>
  <c r="BU19" i="275" s="1"/>
  <c r="BV19" s="1"/>
  <c r="S18" i="262"/>
  <c r="BU18" i="275" s="1"/>
  <c r="BV18" s="1"/>
  <c r="S17" i="262"/>
  <c r="BU17" i="275" s="1"/>
  <c r="BV17" s="1"/>
  <c r="S16" i="262"/>
  <c r="BU16" i="275" s="1"/>
  <c r="BV16" s="1"/>
  <c r="S15" i="262"/>
  <c r="BU15" i="275" s="1"/>
  <c r="BV15" s="1"/>
  <c r="S14" i="262"/>
  <c r="BU14" i="275" s="1"/>
  <c r="BV14" s="1"/>
  <c r="S13" i="262"/>
  <c r="BU13" i="275" s="1"/>
  <c r="BV13" s="1"/>
  <c r="S12" i="262"/>
  <c r="BU12" i="275" s="1"/>
  <c r="BV12" s="1"/>
  <c r="S11" i="262"/>
  <c r="BU11" i="275" s="1"/>
  <c r="S10" i="262"/>
  <c r="BU10" i="275" s="1"/>
  <c r="BV10" s="1"/>
  <c r="S9" i="262"/>
  <c r="BU9" i="275" s="1"/>
  <c r="P24" i="262"/>
  <c r="BR24" i="275" s="1"/>
  <c r="BS24" s="1"/>
  <c r="P23" i="262"/>
  <c r="BR23" i="275" s="1"/>
  <c r="BS23" s="1"/>
  <c r="P22" i="262"/>
  <c r="BR22" i="275" s="1"/>
  <c r="BS22" s="1"/>
  <c r="P21" i="262"/>
  <c r="BR21" i="275" s="1"/>
  <c r="BS21" s="1"/>
  <c r="P20" i="262"/>
  <c r="BR20" i="275" s="1"/>
  <c r="BS20" s="1"/>
  <c r="P19" i="262"/>
  <c r="BR19" i="275" s="1"/>
  <c r="BS19" s="1"/>
  <c r="P18" i="262"/>
  <c r="BR18" i="275" s="1"/>
  <c r="BS18" s="1"/>
  <c r="P17" i="262"/>
  <c r="BR17" i="275" s="1"/>
  <c r="BS17" s="1"/>
  <c r="P16" i="262"/>
  <c r="BR16" i="275" s="1"/>
  <c r="BS16" s="1"/>
  <c r="P15" i="262"/>
  <c r="BR15" i="275" s="1"/>
  <c r="BS15" s="1"/>
  <c r="P14" i="262"/>
  <c r="BR14" i="275" s="1"/>
  <c r="BS14" s="1"/>
  <c r="P13" i="262"/>
  <c r="BR13" i="275" s="1"/>
  <c r="BS13" s="1"/>
  <c r="P12" i="262"/>
  <c r="BR12" i="275" s="1"/>
  <c r="BS12" s="1"/>
  <c r="P11" i="262"/>
  <c r="BR11" i="275" s="1"/>
  <c r="BS11" s="1"/>
  <c r="P10" i="262"/>
  <c r="BR10" i="275" s="1"/>
  <c r="BS10" s="1"/>
  <c r="P9" i="262"/>
  <c r="BR9" i="275" s="1"/>
  <c r="M24" i="262"/>
  <c r="M23"/>
  <c r="M22"/>
  <c r="M21"/>
  <c r="M20"/>
  <c r="M19"/>
  <c r="M18"/>
  <c r="M17"/>
  <c r="M16"/>
  <c r="M15"/>
  <c r="M14"/>
  <c r="M13"/>
  <c r="M12"/>
  <c r="M11"/>
  <c r="M10"/>
  <c r="M9"/>
  <c r="J10"/>
  <c r="BO10" i="275" s="1"/>
  <c r="J11" i="262"/>
  <c r="BO11" i="275" s="1"/>
  <c r="BP11" s="1"/>
  <c r="J12" i="262"/>
  <c r="BO12" i="275" s="1"/>
  <c r="J13" i="262"/>
  <c r="BO13" i="275" s="1"/>
  <c r="J14" i="262"/>
  <c r="BO14" i="275" s="1"/>
  <c r="J15" i="262"/>
  <c r="BO15" i="275" s="1"/>
  <c r="J16" i="262"/>
  <c r="BO16" i="275" s="1"/>
  <c r="J17" i="262"/>
  <c r="BO17" i="275" s="1"/>
  <c r="J18" i="262"/>
  <c r="BO18" i="275" s="1"/>
  <c r="J19" i="262"/>
  <c r="BO19" i="275" s="1"/>
  <c r="J20" i="262"/>
  <c r="BO20" i="275" s="1"/>
  <c r="BP20" s="1"/>
  <c r="J21" i="262"/>
  <c r="BO21" i="275" s="1"/>
  <c r="BP21" s="1"/>
  <c r="J22" i="262"/>
  <c r="BO22" i="275" s="1"/>
  <c r="J23" i="262"/>
  <c r="BO23" i="275" s="1"/>
  <c r="J24" i="262"/>
  <c r="BO24" i="275" s="1"/>
  <c r="BP24" s="1"/>
  <c r="J9" i="262"/>
  <c r="BO9" i="275" s="1"/>
  <c r="BP9" s="1"/>
  <c r="AM45" i="282" l="1"/>
  <c r="AW54" s="1"/>
  <c r="AM26"/>
  <c r="AM27" s="1"/>
  <c r="BP16" i="275"/>
  <c r="BL16"/>
  <c r="BM16" s="1"/>
  <c r="BP17"/>
  <c r="BL17"/>
  <c r="BM17" s="1"/>
  <c r="BL13"/>
  <c r="BM13" s="1"/>
  <c r="BP13"/>
  <c r="BS9"/>
  <c r="BR25"/>
  <c r="BS25" s="1"/>
  <c r="BP23"/>
  <c r="BL23"/>
  <c r="BM23" s="1"/>
  <c r="BL15"/>
  <c r="BM15" s="1"/>
  <c r="BP15"/>
  <c r="BL22"/>
  <c r="BM22" s="1"/>
  <c r="BP22"/>
  <c r="BL18"/>
  <c r="BM18" s="1"/>
  <c r="BP18"/>
  <c r="BL14"/>
  <c r="BM14" s="1"/>
  <c r="BP14"/>
  <c r="BL10"/>
  <c r="BM10" s="1"/>
  <c r="BP10"/>
  <c r="BL19"/>
  <c r="BM19" s="1"/>
  <c r="BP19"/>
  <c r="BL12"/>
  <c r="BO25"/>
  <c r="BP25" s="1"/>
  <c r="BP12"/>
  <c r="BV9"/>
  <c r="BL9"/>
  <c r="BM9" s="1"/>
  <c r="BV21"/>
  <c r="BL21"/>
  <c r="BL24"/>
  <c r="BV24"/>
  <c r="D25" i="282"/>
  <c r="E25" s="1"/>
  <c r="H25"/>
  <c r="AM25"/>
  <c r="AM49" s="1"/>
  <c r="CB20" i="275"/>
  <c r="E25" i="276"/>
  <c r="J22" i="279" l="1"/>
  <c r="J12"/>
  <c r="J24"/>
  <c r="J15"/>
  <c r="J21"/>
  <c r="J17"/>
  <c r="J11"/>
  <c r="J14"/>
  <c r="J13"/>
  <c r="J16"/>
  <c r="J18"/>
  <c r="J10"/>
  <c r="J20"/>
  <c r="J19"/>
  <c r="J9"/>
  <c r="J23"/>
  <c r="BM12" i="275"/>
  <c r="BM21"/>
  <c r="BM24"/>
  <c r="BF24"/>
  <c r="BE24"/>
  <c r="BF23"/>
  <c r="BE23"/>
  <c r="BF22"/>
  <c r="BE22"/>
  <c r="BF21"/>
  <c r="BE21"/>
  <c r="BF20"/>
  <c r="BE20"/>
  <c r="BF19"/>
  <c r="BE19"/>
  <c r="BF18"/>
  <c r="BE18"/>
  <c r="BF17"/>
  <c r="BE17"/>
  <c r="BF16"/>
  <c r="BE16"/>
  <c r="BF15"/>
  <c r="BE15"/>
  <c r="BF14"/>
  <c r="BE14"/>
  <c r="BF13"/>
  <c r="BE13"/>
  <c r="BF12"/>
  <c r="BE12"/>
  <c r="BF11"/>
  <c r="BE11"/>
  <c r="BF10"/>
  <c r="BE10"/>
  <c r="BF9"/>
  <c r="BE9"/>
  <c r="K24" i="279" l="1"/>
  <c r="K20"/>
  <c r="K18"/>
  <c r="K13"/>
  <c r="K11"/>
  <c r="K21"/>
  <c r="K22"/>
  <c r="K19"/>
  <c r="K10"/>
  <c r="K16"/>
  <c r="K14"/>
  <c r="K17"/>
  <c r="K15"/>
  <c r="K12"/>
  <c r="K9"/>
  <c r="K23"/>
  <c r="J25"/>
  <c r="K25" s="1"/>
  <c r="BG9" i="275"/>
  <c r="BG10"/>
  <c r="BG12"/>
  <c r="BG14"/>
  <c r="BG16"/>
  <c r="BG18"/>
  <c r="BG20"/>
  <c r="BG22"/>
  <c r="BG24"/>
  <c r="BG13"/>
  <c r="BF25"/>
  <c r="BG15"/>
  <c r="BG17"/>
  <c r="BG19"/>
  <c r="BG21"/>
  <c r="BG23"/>
  <c r="BG11"/>
  <c r="BE25"/>
  <c r="BB10"/>
  <c r="BC10"/>
  <c r="BB11"/>
  <c r="BC11"/>
  <c r="BB12"/>
  <c r="BC12"/>
  <c r="BB13"/>
  <c r="BC13"/>
  <c r="BB14"/>
  <c r="BC14"/>
  <c r="BC15"/>
  <c r="BC16"/>
  <c r="BC17"/>
  <c r="BC18"/>
  <c r="BC19"/>
  <c r="BC20"/>
  <c r="BC21"/>
  <c r="BC22"/>
  <c r="BC23"/>
  <c r="BC24"/>
  <c r="BC9"/>
  <c r="BB9"/>
  <c r="AZ10"/>
  <c r="BA10" s="1"/>
  <c r="AZ12"/>
  <c r="AZ13"/>
  <c r="BA13" s="1"/>
  <c r="AZ14"/>
  <c r="BA14" s="1"/>
  <c r="AZ9"/>
  <c r="BK27"/>
  <c r="BK26"/>
  <c r="K9" i="286" l="1"/>
  <c r="K16"/>
  <c r="K23"/>
  <c r="K13"/>
  <c r="K19"/>
  <c r="K15"/>
  <c r="K14"/>
  <c r="K11"/>
  <c r="K18"/>
  <c r="K12"/>
  <c r="K20"/>
  <c r="K10"/>
  <c r="K22"/>
  <c r="K24"/>
  <c r="K17"/>
  <c r="K21"/>
  <c r="J25"/>
  <c r="AW10" i="275"/>
  <c r="BG25"/>
  <c r="BA9"/>
  <c r="AW9"/>
  <c r="AZ20"/>
  <c r="AZ16"/>
  <c r="AW14"/>
  <c r="AZ21"/>
  <c r="AZ17"/>
  <c r="BB23"/>
  <c r="AV23" s="1"/>
  <c r="BB21"/>
  <c r="AV21" s="1"/>
  <c r="BB19"/>
  <c r="AV19" s="1"/>
  <c r="BB17"/>
  <c r="AV17" s="1"/>
  <c r="BB15"/>
  <c r="AV15" s="1"/>
  <c r="BD13"/>
  <c r="AV13"/>
  <c r="BC25"/>
  <c r="BD11"/>
  <c r="AZ22"/>
  <c r="AZ18"/>
  <c r="BD9"/>
  <c r="AV9"/>
  <c r="AW13"/>
  <c r="AZ23"/>
  <c r="AZ15"/>
  <c r="BB24"/>
  <c r="AV24" s="1"/>
  <c r="BB22"/>
  <c r="AV22" s="1"/>
  <c r="BB20"/>
  <c r="AV20" s="1"/>
  <c r="BB18"/>
  <c r="AV18" s="1"/>
  <c r="BB16"/>
  <c r="AV16" s="1"/>
  <c r="BD14"/>
  <c r="AV14"/>
  <c r="BD12"/>
  <c r="AV12"/>
  <c r="BD10"/>
  <c r="AV10"/>
  <c r="AV11"/>
  <c r="AZ19"/>
  <c r="BA12"/>
  <c r="AW12"/>
  <c r="AI27"/>
  <c r="AZ11"/>
  <c r="AZ24"/>
  <c r="K25" i="286" l="1"/>
  <c r="J25" i="292"/>
  <c r="BD23" i="275"/>
  <c r="AX10"/>
  <c r="AX14"/>
  <c r="BD15"/>
  <c r="BD19"/>
  <c r="AX9"/>
  <c r="BD21"/>
  <c r="BD17"/>
  <c r="AX12"/>
  <c r="BA15"/>
  <c r="AW15"/>
  <c r="AX15" s="1"/>
  <c r="BA18"/>
  <c r="AW18"/>
  <c r="AX18" s="1"/>
  <c r="BA21"/>
  <c r="AW21"/>
  <c r="AX21" s="1"/>
  <c r="BD22"/>
  <c r="BA16"/>
  <c r="AW16"/>
  <c r="AX16" s="1"/>
  <c r="BD20"/>
  <c r="BA23"/>
  <c r="AW23"/>
  <c r="AX23" s="1"/>
  <c r="BA22"/>
  <c r="AW22"/>
  <c r="AX22" s="1"/>
  <c r="BA17"/>
  <c r="AW17"/>
  <c r="AX17" s="1"/>
  <c r="BB25"/>
  <c r="BD25" s="1"/>
  <c r="AX13"/>
  <c r="BD18"/>
  <c r="BA20"/>
  <c r="AW20"/>
  <c r="AX20" s="1"/>
  <c r="BD16"/>
  <c r="BD24"/>
  <c r="BA19"/>
  <c r="AW19"/>
  <c r="AX19" s="1"/>
  <c r="AW11"/>
  <c r="AX11" s="1"/>
  <c r="BA11"/>
  <c r="AW24"/>
  <c r="AZ25"/>
  <c r="BA25" s="1"/>
  <c r="BA24"/>
  <c r="K25" i="292" l="1"/>
  <c r="AX24" i="275"/>
  <c r="AB24" i="265" l="1"/>
  <c r="AB24" i="346" s="1"/>
  <c r="AB23" i="265"/>
  <c r="AB23" i="346" s="1"/>
  <c r="AB22" i="265"/>
  <c r="AB22" i="346" s="1"/>
  <c r="AB21" i="265"/>
  <c r="AB21" i="346" s="1"/>
  <c r="AB20" i="265"/>
  <c r="AB20" i="346" s="1"/>
  <c r="AB19" i="265"/>
  <c r="AB19" i="346" s="1"/>
  <c r="AB18" i="265"/>
  <c r="AB18" i="346" s="1"/>
  <c r="AB17" i="265"/>
  <c r="AB17" i="346" s="1"/>
  <c r="AB16" i="265"/>
  <c r="AB16" i="346" s="1"/>
  <c r="AB15" i="265"/>
  <c r="AB15" i="346" s="1"/>
  <c r="AB14" i="265"/>
  <c r="AB14" i="346" s="1"/>
  <c r="AB13" i="265"/>
  <c r="AB13" i="346" s="1"/>
  <c r="AB12" i="265"/>
  <c r="AB12" i="346" s="1"/>
  <c r="AB11" i="265"/>
  <c r="AB11" i="346" s="1"/>
  <c r="AB10" i="265"/>
  <c r="AB10" i="346" s="1"/>
  <c r="AB9" i="265"/>
  <c r="AB9" i="346" s="1"/>
  <c r="V24" i="265"/>
  <c r="V24" i="346" s="1"/>
  <c r="V23" i="265"/>
  <c r="V23" i="346" s="1"/>
  <c r="V22" i="265"/>
  <c r="V22" i="346" s="1"/>
  <c r="V21" i="265"/>
  <c r="V21" i="346" s="1"/>
  <c r="V20" i="265"/>
  <c r="V20" i="346" s="1"/>
  <c r="V19" i="265"/>
  <c r="V19" i="346" s="1"/>
  <c r="V18" i="265"/>
  <c r="V18" i="346" s="1"/>
  <c r="V17" i="265"/>
  <c r="V17" i="346" s="1"/>
  <c r="V16" i="265"/>
  <c r="V16" i="346" s="1"/>
  <c r="V15" i="265"/>
  <c r="V15" i="346" s="1"/>
  <c r="V14" i="265"/>
  <c r="V14" i="346" s="1"/>
  <c r="V13" i="265"/>
  <c r="V13" i="346" s="1"/>
  <c r="V12" i="265"/>
  <c r="V12" i="346" s="1"/>
  <c r="V11" i="265"/>
  <c r="V11" i="346" s="1"/>
  <c r="V10" i="265"/>
  <c r="V10" i="346" s="1"/>
  <c r="V9" i="265"/>
  <c r="V9" i="346" s="1"/>
  <c r="S24" i="265"/>
  <c r="S23"/>
  <c r="S22"/>
  <c r="S21"/>
  <c r="S20"/>
  <c r="S19"/>
  <c r="S18"/>
  <c r="S17"/>
  <c r="S16"/>
  <c r="S15"/>
  <c r="S14"/>
  <c r="S13"/>
  <c r="S12"/>
  <c r="S11"/>
  <c r="S10"/>
  <c r="S9"/>
  <c r="P24"/>
  <c r="P23"/>
  <c r="P22"/>
  <c r="P21"/>
  <c r="P20"/>
  <c r="P19"/>
  <c r="P18"/>
  <c r="P17"/>
  <c r="P16"/>
  <c r="P15"/>
  <c r="P14"/>
  <c r="P13"/>
  <c r="P12"/>
  <c r="P11"/>
  <c r="P10"/>
  <c r="P9"/>
  <c r="M24"/>
  <c r="M24" i="346" s="1"/>
  <c r="M23" i="265"/>
  <c r="M23" i="346" s="1"/>
  <c r="M22" i="265"/>
  <c r="M22" i="346" s="1"/>
  <c r="M21" i="265"/>
  <c r="M21" i="346" s="1"/>
  <c r="M20" i="265"/>
  <c r="M20" i="346" s="1"/>
  <c r="M19" i="265"/>
  <c r="M19" i="346" s="1"/>
  <c r="M18" i="265"/>
  <c r="M18" i="346" s="1"/>
  <c r="M17" i="265"/>
  <c r="M17" i="346" s="1"/>
  <c r="M16" i="265"/>
  <c r="M16" i="346" s="1"/>
  <c r="M15" i="265"/>
  <c r="M15" i="346" s="1"/>
  <c r="M14" i="265"/>
  <c r="M14" i="346" s="1"/>
  <c r="M13" i="265"/>
  <c r="M13" i="346" s="1"/>
  <c r="M12" i="265"/>
  <c r="M12" i="346" s="1"/>
  <c r="M11" i="265"/>
  <c r="M11" i="346" s="1"/>
  <c r="M10" i="265"/>
  <c r="M10" i="346" s="1"/>
  <c r="M9" i="265"/>
  <c r="M9" i="346" s="1"/>
  <c r="M21" i="279" l="1"/>
  <c r="N21" s="1"/>
  <c r="M18"/>
  <c r="N18" s="1"/>
  <c r="N18" i="286"/>
  <c r="N21"/>
  <c r="P17" i="346"/>
  <c r="Q17" s="1"/>
  <c r="S21"/>
  <c r="AR21" i="275"/>
  <c r="P12" i="346"/>
  <c r="Q12" s="1"/>
  <c r="P16"/>
  <c r="Q16" s="1"/>
  <c r="P20"/>
  <c r="Q20" s="1"/>
  <c r="P24"/>
  <c r="Q24" s="1"/>
  <c r="S12"/>
  <c r="T12" s="1"/>
  <c r="AR12" i="275"/>
  <c r="S16" i="346"/>
  <c r="T16" s="1"/>
  <c r="AR16" i="275"/>
  <c r="S20" i="346"/>
  <c r="T20" s="1"/>
  <c r="AR20" i="275"/>
  <c r="S24" i="346"/>
  <c r="T24" s="1"/>
  <c r="AR24" i="275"/>
  <c r="P13" i="346"/>
  <c r="Q13" s="1"/>
  <c r="S13"/>
  <c r="AR13" i="275"/>
  <c r="P11" i="346"/>
  <c r="Q11" s="1"/>
  <c r="P15"/>
  <c r="P19"/>
  <c r="Q19" s="1"/>
  <c r="P23"/>
  <c r="Q23" s="1"/>
  <c r="S11"/>
  <c r="T11" s="1"/>
  <c r="AR11" i="275"/>
  <c r="S15" i="346"/>
  <c r="AR15" i="275"/>
  <c r="S19" i="346"/>
  <c r="T19" s="1"/>
  <c r="AR19" i="275"/>
  <c r="S23" i="346"/>
  <c r="T23" s="1"/>
  <c r="AR23" i="275"/>
  <c r="P21" i="346"/>
  <c r="Q21" s="1"/>
  <c r="S17"/>
  <c r="AR17" i="275"/>
  <c r="P10" i="346"/>
  <c r="P14"/>
  <c r="AO14" i="275"/>
  <c r="P18" i="346"/>
  <c r="P22"/>
  <c r="Q22" s="1"/>
  <c r="S10"/>
  <c r="T10" s="1"/>
  <c r="AR10" i="275"/>
  <c r="S18" i="346"/>
  <c r="T18" s="1"/>
  <c r="AR18" i="275"/>
  <c r="S22" i="346"/>
  <c r="T22" s="1"/>
  <c r="AR22" i="275"/>
  <c r="S14" i="346"/>
  <c r="P9"/>
  <c r="Q9" s="1"/>
  <c r="S9"/>
  <c r="BL20" i="275"/>
  <c r="BV20"/>
  <c r="BL11"/>
  <c r="BV11"/>
  <c r="BU25"/>
  <c r="BV25" s="1"/>
  <c r="N10" i="346"/>
  <c r="N12"/>
  <c r="N16"/>
  <c r="N20"/>
  <c r="N24"/>
  <c r="W12"/>
  <c r="W16"/>
  <c r="W20"/>
  <c r="W24"/>
  <c r="AC12"/>
  <c r="AC16"/>
  <c r="AC20"/>
  <c r="AC24"/>
  <c r="N15"/>
  <c r="N19"/>
  <c r="N23"/>
  <c r="V25"/>
  <c r="W11"/>
  <c r="W15"/>
  <c r="W19"/>
  <c r="W23"/>
  <c r="AC11"/>
  <c r="AC15"/>
  <c r="AC19"/>
  <c r="AC23"/>
  <c r="N18"/>
  <c r="W10"/>
  <c r="W14"/>
  <c r="W18"/>
  <c r="W22"/>
  <c r="AC14"/>
  <c r="AC18"/>
  <c r="AC22"/>
  <c r="N11"/>
  <c r="N14"/>
  <c r="N22"/>
  <c r="N9"/>
  <c r="M25"/>
  <c r="N13"/>
  <c r="N17"/>
  <c r="N21"/>
  <c r="W9"/>
  <c r="W13"/>
  <c r="W17"/>
  <c r="W21"/>
  <c r="AC9"/>
  <c r="AB25"/>
  <c r="AC25" s="1"/>
  <c r="AC21"/>
  <c r="AB10" i="279" l="1"/>
  <c r="AB10" i="286" s="1"/>
  <c r="AB13" i="279"/>
  <c r="AB13" i="286" s="1"/>
  <c r="M22" i="279"/>
  <c r="M11"/>
  <c r="AB18"/>
  <c r="V22"/>
  <c r="V14"/>
  <c r="AB19"/>
  <c r="AB11"/>
  <c r="V19"/>
  <c r="S14"/>
  <c r="P18"/>
  <c r="S15"/>
  <c r="S13"/>
  <c r="V21"/>
  <c r="V13"/>
  <c r="M13"/>
  <c r="M23"/>
  <c r="M15"/>
  <c r="AB20"/>
  <c r="AB12"/>
  <c r="V20"/>
  <c r="M20"/>
  <c r="M12"/>
  <c r="P10"/>
  <c r="AB21"/>
  <c r="M9"/>
  <c r="M14"/>
  <c r="AB22"/>
  <c r="AB14"/>
  <c r="AB23"/>
  <c r="AB15"/>
  <c r="V23"/>
  <c r="AB17"/>
  <c r="S9"/>
  <c r="P14"/>
  <c r="AB9"/>
  <c r="V17"/>
  <c r="M17"/>
  <c r="V15"/>
  <c r="M19"/>
  <c r="AB24"/>
  <c r="AB16"/>
  <c r="V16"/>
  <c r="M24"/>
  <c r="M16"/>
  <c r="M10"/>
  <c r="S17"/>
  <c r="P15"/>
  <c r="V18"/>
  <c r="V12"/>
  <c r="V11"/>
  <c r="V10"/>
  <c r="V9"/>
  <c r="S21"/>
  <c r="V24"/>
  <c r="T21" i="346"/>
  <c r="T13"/>
  <c r="Q10"/>
  <c r="T17"/>
  <c r="Q14"/>
  <c r="T15"/>
  <c r="Q15"/>
  <c r="G24"/>
  <c r="H24" s="1"/>
  <c r="G16"/>
  <c r="AM16" s="1"/>
  <c r="AM40" s="1"/>
  <c r="AR54" s="1"/>
  <c r="G18"/>
  <c r="H18" s="1"/>
  <c r="G13"/>
  <c r="H13" s="1"/>
  <c r="G23"/>
  <c r="AM23" s="1"/>
  <c r="AM47" s="1"/>
  <c r="AY54" s="1"/>
  <c r="G15"/>
  <c r="H15" s="1"/>
  <c r="G19"/>
  <c r="AM19" s="1"/>
  <c r="AM43" s="1"/>
  <c r="AU54" s="1"/>
  <c r="G21"/>
  <c r="AM21" s="1"/>
  <c r="AM45" s="1"/>
  <c r="AW54" s="1"/>
  <c r="G22"/>
  <c r="H22" s="1"/>
  <c r="Q18"/>
  <c r="G10"/>
  <c r="H10" s="1"/>
  <c r="G11"/>
  <c r="H11" s="1"/>
  <c r="G17"/>
  <c r="H17" s="1"/>
  <c r="G12"/>
  <c r="H12" s="1"/>
  <c r="G20"/>
  <c r="H20" s="1"/>
  <c r="AO18" i="275"/>
  <c r="AH18"/>
  <c r="AO10"/>
  <c r="AH10"/>
  <c r="AO21"/>
  <c r="AH21"/>
  <c r="AO19"/>
  <c r="AH19"/>
  <c r="AO11"/>
  <c r="AH11"/>
  <c r="AI11" s="1"/>
  <c r="AO13"/>
  <c r="AH13"/>
  <c r="AO20"/>
  <c r="AH20"/>
  <c r="AI20" s="1"/>
  <c r="AO12"/>
  <c r="AH12"/>
  <c r="AO17"/>
  <c r="AH17"/>
  <c r="AO22"/>
  <c r="AO23"/>
  <c r="AH23"/>
  <c r="AO15"/>
  <c r="AH15"/>
  <c r="AH24"/>
  <c r="AO24"/>
  <c r="AO16"/>
  <c r="AH16"/>
  <c r="AR14"/>
  <c r="AH14"/>
  <c r="G14" i="346"/>
  <c r="AM14" s="1"/>
  <c r="AM38" s="1"/>
  <c r="AP54" s="1"/>
  <c r="T14"/>
  <c r="AO9" i="275"/>
  <c r="AN25"/>
  <c r="AO25" s="1"/>
  <c r="P25" i="346"/>
  <c r="Q25" s="1"/>
  <c r="G9"/>
  <c r="H9" s="1"/>
  <c r="S25"/>
  <c r="T25" s="1"/>
  <c r="AR9" i="275"/>
  <c r="AQ25"/>
  <c r="AR25" s="1"/>
  <c r="AH9"/>
  <c r="T9" i="346"/>
  <c r="BM20" i="275"/>
  <c r="BM11"/>
  <c r="AP25" i="346"/>
  <c r="AP49" s="1"/>
  <c r="W25"/>
  <c r="AS25"/>
  <c r="AS49" s="1"/>
  <c r="N25"/>
  <c r="AC13" i="262"/>
  <c r="AR49" i="265"/>
  <c r="AO49"/>
  <c r="AL49"/>
  <c r="AL48"/>
  <c r="AZ53" s="1"/>
  <c r="AL47"/>
  <c r="AY53" s="1"/>
  <c r="AL46"/>
  <c r="AX53" s="1"/>
  <c r="AL45"/>
  <c r="AW53" s="1"/>
  <c r="AL44"/>
  <c r="AV53" s="1"/>
  <c r="AL43"/>
  <c r="AU53" s="1"/>
  <c r="AL42"/>
  <c r="AT53" s="1"/>
  <c r="AL41"/>
  <c r="AS53" s="1"/>
  <c r="AL40"/>
  <c r="AR53" s="1"/>
  <c r="AL39"/>
  <c r="AQ53" s="1"/>
  <c r="AL38"/>
  <c r="AP53" s="1"/>
  <c r="AL37"/>
  <c r="AO53" s="1"/>
  <c r="AL36"/>
  <c r="AN53" s="1"/>
  <c r="AL35"/>
  <c r="AM53" s="1"/>
  <c r="AL34"/>
  <c r="AL53" s="1"/>
  <c r="AL33"/>
  <c r="AK53" s="1"/>
  <c r="AV27"/>
  <c r="AF25"/>
  <c r="AB25"/>
  <c r="AA25"/>
  <c r="Y25"/>
  <c r="X25"/>
  <c r="V25"/>
  <c r="U25"/>
  <c r="S25"/>
  <c r="R25"/>
  <c r="P25"/>
  <c r="O25"/>
  <c r="M25"/>
  <c r="L25"/>
  <c r="J25"/>
  <c r="I25"/>
  <c r="AF24"/>
  <c r="AC24"/>
  <c r="Z24"/>
  <c r="W24"/>
  <c r="T24"/>
  <c r="Q24"/>
  <c r="N24"/>
  <c r="K24"/>
  <c r="G24"/>
  <c r="F24"/>
  <c r="E24"/>
  <c r="AF23"/>
  <c r="AC23"/>
  <c r="Z23"/>
  <c r="W23"/>
  <c r="T23"/>
  <c r="Q23"/>
  <c r="N23"/>
  <c r="K23"/>
  <c r="G23"/>
  <c r="F23"/>
  <c r="AK23" s="1"/>
  <c r="AK47" s="1"/>
  <c r="E23"/>
  <c r="AF22"/>
  <c r="AC22"/>
  <c r="Z22"/>
  <c r="W22"/>
  <c r="T22"/>
  <c r="Q22"/>
  <c r="N22"/>
  <c r="K22"/>
  <c r="G22"/>
  <c r="AM22" s="1"/>
  <c r="AM46" s="1"/>
  <c r="AX54" s="1"/>
  <c r="F22"/>
  <c r="E22"/>
  <c r="AF21"/>
  <c r="AC21"/>
  <c r="Z21"/>
  <c r="W21"/>
  <c r="T21"/>
  <c r="Q21"/>
  <c r="N21"/>
  <c r="K21"/>
  <c r="G21"/>
  <c r="AM21" s="1"/>
  <c r="AM45" s="1"/>
  <c r="AW54" s="1"/>
  <c r="F21"/>
  <c r="AK21" s="1"/>
  <c r="AK45" s="1"/>
  <c r="E21"/>
  <c r="AF20"/>
  <c r="AC20"/>
  <c r="Z20"/>
  <c r="W20"/>
  <c r="T20"/>
  <c r="Q20"/>
  <c r="N20"/>
  <c r="K20"/>
  <c r="G20"/>
  <c r="AM20" s="1"/>
  <c r="AM44" s="1"/>
  <c r="AV54" s="1"/>
  <c r="F20"/>
  <c r="E20"/>
  <c r="AF19"/>
  <c r="AC19"/>
  <c r="Z19"/>
  <c r="W19"/>
  <c r="T19"/>
  <c r="Q19"/>
  <c r="N19"/>
  <c r="K19"/>
  <c r="G19"/>
  <c r="AM19" s="1"/>
  <c r="AM43" s="1"/>
  <c r="AU54" s="1"/>
  <c r="F19"/>
  <c r="AK19" s="1"/>
  <c r="AK43" s="1"/>
  <c r="E19"/>
  <c r="AF18"/>
  <c r="AC18"/>
  <c r="Z18"/>
  <c r="W18"/>
  <c r="T18"/>
  <c r="Q18"/>
  <c r="N18"/>
  <c r="K18"/>
  <c r="G18"/>
  <c r="AM18" s="1"/>
  <c r="AM42" s="1"/>
  <c r="AT54" s="1"/>
  <c r="F18"/>
  <c r="E18"/>
  <c r="AF17"/>
  <c r="Z17"/>
  <c r="W17"/>
  <c r="T17"/>
  <c r="Q17"/>
  <c r="N17"/>
  <c r="K17"/>
  <c r="G17"/>
  <c r="AM17" s="1"/>
  <c r="AM41" s="1"/>
  <c r="AS54" s="1"/>
  <c r="F17"/>
  <c r="AK17" s="1"/>
  <c r="AK41" s="1"/>
  <c r="E17"/>
  <c r="AF16"/>
  <c r="AC16"/>
  <c r="Z16"/>
  <c r="W16"/>
  <c r="T16"/>
  <c r="Q16"/>
  <c r="N16"/>
  <c r="K16"/>
  <c r="G16"/>
  <c r="AM16" s="1"/>
  <c r="AM40" s="1"/>
  <c r="AR54" s="1"/>
  <c r="F16"/>
  <c r="AK16" s="1"/>
  <c r="AK40" s="1"/>
  <c r="E16"/>
  <c r="AF15"/>
  <c r="AC15"/>
  <c r="Z15"/>
  <c r="W15"/>
  <c r="T15"/>
  <c r="Q15"/>
  <c r="N15"/>
  <c r="K15"/>
  <c r="G15"/>
  <c r="AM15" s="1"/>
  <c r="AM39" s="1"/>
  <c r="AQ54" s="1"/>
  <c r="F15"/>
  <c r="AK15" s="1"/>
  <c r="AK39" s="1"/>
  <c r="E15"/>
  <c r="AF14"/>
  <c r="AC14"/>
  <c r="Z14"/>
  <c r="W14"/>
  <c r="T14"/>
  <c r="Q14"/>
  <c r="N14"/>
  <c r="K14"/>
  <c r="G14"/>
  <c r="AM14" s="1"/>
  <c r="AM38" s="1"/>
  <c r="AP54" s="1"/>
  <c r="F14"/>
  <c r="AK14" s="1"/>
  <c r="AK38" s="1"/>
  <c r="E14"/>
  <c r="AF13"/>
  <c r="Z13"/>
  <c r="W13"/>
  <c r="T13"/>
  <c r="Q13"/>
  <c r="N13"/>
  <c r="K13"/>
  <c r="G13"/>
  <c r="AM13" s="1"/>
  <c r="AM37" s="1"/>
  <c r="AO54" s="1"/>
  <c r="F13"/>
  <c r="AK13" s="1"/>
  <c r="AK37" s="1"/>
  <c r="E13"/>
  <c r="AF12"/>
  <c r="AC12"/>
  <c r="Z12"/>
  <c r="W12"/>
  <c r="T12"/>
  <c r="Q12"/>
  <c r="N12"/>
  <c r="K12"/>
  <c r="G12"/>
  <c r="AM12" s="1"/>
  <c r="AM36" s="1"/>
  <c r="AN54" s="1"/>
  <c r="F12"/>
  <c r="AK12" s="1"/>
  <c r="AK36" s="1"/>
  <c r="E12"/>
  <c r="AF11"/>
  <c r="AC11"/>
  <c r="Z11"/>
  <c r="W11"/>
  <c r="T11"/>
  <c r="Q11"/>
  <c r="N11"/>
  <c r="K11"/>
  <c r="G11"/>
  <c r="AM11" s="1"/>
  <c r="AM35" s="1"/>
  <c r="AM54" s="1"/>
  <c r="F11"/>
  <c r="E11"/>
  <c r="Z10"/>
  <c r="W10"/>
  <c r="T10"/>
  <c r="Q10"/>
  <c r="N10"/>
  <c r="K10"/>
  <c r="G10"/>
  <c r="AM10" s="1"/>
  <c r="AM34" s="1"/>
  <c r="AL54" s="1"/>
  <c r="F10"/>
  <c r="AK10" s="1"/>
  <c r="AK34" s="1"/>
  <c r="E10"/>
  <c r="AF9"/>
  <c r="AC9"/>
  <c r="Z9"/>
  <c r="W9"/>
  <c r="T9"/>
  <c r="Q9"/>
  <c r="N9"/>
  <c r="K9"/>
  <c r="G9"/>
  <c r="F9"/>
  <c r="AK9" s="1"/>
  <c r="AK33" s="1"/>
  <c r="E9"/>
  <c r="AR49" i="262"/>
  <c r="AO49"/>
  <c r="AL49"/>
  <c r="AL48"/>
  <c r="AZ53" s="1"/>
  <c r="AL47"/>
  <c r="AY53" s="1"/>
  <c r="AL46"/>
  <c r="AX53" s="1"/>
  <c r="AL45"/>
  <c r="AW53" s="1"/>
  <c r="AL44"/>
  <c r="AV53" s="1"/>
  <c r="AL43"/>
  <c r="AU53" s="1"/>
  <c r="AL42"/>
  <c r="AT53" s="1"/>
  <c r="AL41"/>
  <c r="AS53" s="1"/>
  <c r="AL40"/>
  <c r="AR53" s="1"/>
  <c r="AL39"/>
  <c r="AQ53" s="1"/>
  <c r="AL38"/>
  <c r="AP53" s="1"/>
  <c r="AL37"/>
  <c r="AO53" s="1"/>
  <c r="AL36"/>
  <c r="AN53" s="1"/>
  <c r="AL35"/>
  <c r="AM53" s="1"/>
  <c r="AL34"/>
  <c r="AL53" s="1"/>
  <c r="AL33"/>
  <c r="AK53" s="1"/>
  <c r="AF25"/>
  <c r="AB25"/>
  <c r="AA25"/>
  <c r="Y25"/>
  <c r="X25"/>
  <c r="V25"/>
  <c r="U25"/>
  <c r="S25"/>
  <c r="R25"/>
  <c r="P25"/>
  <c r="O25"/>
  <c r="M25"/>
  <c r="L25"/>
  <c r="J25"/>
  <c r="I25"/>
  <c r="AF24"/>
  <c r="AC24"/>
  <c r="Z24"/>
  <c r="W24"/>
  <c r="T24"/>
  <c r="Q24"/>
  <c r="N24"/>
  <c r="K24"/>
  <c r="G24"/>
  <c r="AM24" s="1"/>
  <c r="AM48" s="1"/>
  <c r="AZ54" s="1"/>
  <c r="F24"/>
  <c r="AK24" s="1"/>
  <c r="AK48" s="1"/>
  <c r="E24"/>
  <c r="AF23"/>
  <c r="AC23"/>
  <c r="Z23"/>
  <c r="W23"/>
  <c r="T23"/>
  <c r="Q23"/>
  <c r="N23"/>
  <c r="K23"/>
  <c r="G23"/>
  <c r="AM23" s="1"/>
  <c r="AM47" s="1"/>
  <c r="AY54" s="1"/>
  <c r="F23"/>
  <c r="AK23" s="1"/>
  <c r="AK47" s="1"/>
  <c r="E23"/>
  <c r="AF22"/>
  <c r="AC22"/>
  <c r="Z22"/>
  <c r="W22"/>
  <c r="T22"/>
  <c r="Q22"/>
  <c r="N22"/>
  <c r="K22"/>
  <c r="G22"/>
  <c r="AM22" s="1"/>
  <c r="AM46" s="1"/>
  <c r="AX54" s="1"/>
  <c r="F22"/>
  <c r="AK22" s="1"/>
  <c r="AK46" s="1"/>
  <c r="E22"/>
  <c r="AF21"/>
  <c r="AC21"/>
  <c r="Z21"/>
  <c r="W21"/>
  <c r="T21"/>
  <c r="Q21"/>
  <c r="N21"/>
  <c r="K21"/>
  <c r="G21"/>
  <c r="AM21" s="1"/>
  <c r="AM45" s="1"/>
  <c r="AW54" s="1"/>
  <c r="F21"/>
  <c r="AK21" s="1"/>
  <c r="AK45" s="1"/>
  <c r="E21"/>
  <c r="AF20"/>
  <c r="AC20"/>
  <c r="Z20"/>
  <c r="W20"/>
  <c r="T20"/>
  <c r="Q20"/>
  <c r="N20"/>
  <c r="K20"/>
  <c r="G20"/>
  <c r="AM20" s="1"/>
  <c r="AM44" s="1"/>
  <c r="AV54" s="1"/>
  <c r="F20"/>
  <c r="AK20" s="1"/>
  <c r="AK44" s="1"/>
  <c r="E20"/>
  <c r="AF19"/>
  <c r="AC19"/>
  <c r="Z19"/>
  <c r="W19"/>
  <c r="T19"/>
  <c r="Q19"/>
  <c r="N19"/>
  <c r="K19"/>
  <c r="G19"/>
  <c r="AM19" s="1"/>
  <c r="AM43" s="1"/>
  <c r="AU54" s="1"/>
  <c r="F19"/>
  <c r="AK19" s="1"/>
  <c r="AK43" s="1"/>
  <c r="E19"/>
  <c r="AF18"/>
  <c r="AC18"/>
  <c r="Z18"/>
  <c r="W18"/>
  <c r="T18"/>
  <c r="Q18"/>
  <c r="N18"/>
  <c r="K18"/>
  <c r="G18"/>
  <c r="AM18" s="1"/>
  <c r="AM42" s="1"/>
  <c r="AT54" s="1"/>
  <c r="F18"/>
  <c r="AK18" s="1"/>
  <c r="AK42" s="1"/>
  <c r="E18"/>
  <c r="AF17"/>
  <c r="Z17"/>
  <c r="W17"/>
  <c r="T17"/>
  <c r="Q17"/>
  <c r="N17"/>
  <c r="K17"/>
  <c r="G17"/>
  <c r="AM17" s="1"/>
  <c r="AM41" s="1"/>
  <c r="AS54" s="1"/>
  <c r="F17"/>
  <c r="AK17" s="1"/>
  <c r="AK41" s="1"/>
  <c r="E17"/>
  <c r="AF16"/>
  <c r="AC16"/>
  <c r="Z16"/>
  <c r="W16"/>
  <c r="T16"/>
  <c r="Q16"/>
  <c r="N16"/>
  <c r="K16"/>
  <c r="G16"/>
  <c r="AM16" s="1"/>
  <c r="AM40" s="1"/>
  <c r="AR54" s="1"/>
  <c r="F16"/>
  <c r="E16"/>
  <c r="AF15"/>
  <c r="AC15"/>
  <c r="Z15"/>
  <c r="W15"/>
  <c r="T15"/>
  <c r="Q15"/>
  <c r="N15"/>
  <c r="K15"/>
  <c r="G15"/>
  <c r="AM15" s="1"/>
  <c r="AM39" s="1"/>
  <c r="AQ54" s="1"/>
  <c r="F15"/>
  <c r="AK15" s="1"/>
  <c r="AK39" s="1"/>
  <c r="E15"/>
  <c r="AF14"/>
  <c r="AC14"/>
  <c r="Z14"/>
  <c r="W14"/>
  <c r="T14"/>
  <c r="Q14"/>
  <c r="N14"/>
  <c r="K14"/>
  <c r="G14"/>
  <c r="AM14" s="1"/>
  <c r="AM38" s="1"/>
  <c r="AP54" s="1"/>
  <c r="F14"/>
  <c r="E14"/>
  <c r="AF13"/>
  <c r="Z13"/>
  <c r="W13"/>
  <c r="T13"/>
  <c r="Q13"/>
  <c r="N13"/>
  <c r="K13"/>
  <c r="G13"/>
  <c r="AM13" s="1"/>
  <c r="AM37" s="1"/>
  <c r="AO54" s="1"/>
  <c r="F13"/>
  <c r="AK13" s="1"/>
  <c r="AK37" s="1"/>
  <c r="E13"/>
  <c r="AF12"/>
  <c r="AC12"/>
  <c r="Z12"/>
  <c r="W12"/>
  <c r="T12"/>
  <c r="Q12"/>
  <c r="N12"/>
  <c r="K12"/>
  <c r="G12"/>
  <c r="AM12" s="1"/>
  <c r="AM36" s="1"/>
  <c r="AN54" s="1"/>
  <c r="F12"/>
  <c r="E12"/>
  <c r="AF11"/>
  <c r="AC11"/>
  <c r="Z11"/>
  <c r="W11"/>
  <c r="T11"/>
  <c r="Q11"/>
  <c r="N11"/>
  <c r="K11"/>
  <c r="G11"/>
  <c r="AM11" s="1"/>
  <c r="AM35" s="1"/>
  <c r="AM54" s="1"/>
  <c r="F11"/>
  <c r="AK11" s="1"/>
  <c r="AK35" s="1"/>
  <c r="E11"/>
  <c r="Z10"/>
  <c r="W10"/>
  <c r="T10"/>
  <c r="Q10"/>
  <c r="N10"/>
  <c r="K10"/>
  <c r="G10"/>
  <c r="AM10" s="1"/>
  <c r="AM34" s="1"/>
  <c r="AL54" s="1"/>
  <c r="F10"/>
  <c r="AK10" s="1"/>
  <c r="AK34" s="1"/>
  <c r="E10"/>
  <c r="AF9"/>
  <c r="AC9"/>
  <c r="Z9"/>
  <c r="W9"/>
  <c r="T9"/>
  <c r="Q9"/>
  <c r="N9"/>
  <c r="K9"/>
  <c r="G9"/>
  <c r="F9"/>
  <c r="AK9" s="1"/>
  <c r="AK33" s="1"/>
  <c r="E9"/>
  <c r="AB10" i="292" l="1"/>
  <c r="AB13"/>
  <c r="S26" i="355"/>
  <c r="S26" i="363"/>
  <c r="R27" i="355"/>
  <c r="R27" i="363"/>
  <c r="S27" i="355"/>
  <c r="S27" i="363"/>
  <c r="R26" i="355"/>
  <c r="R26" i="363"/>
  <c r="W10" i="286"/>
  <c r="N24"/>
  <c r="N19"/>
  <c r="AB9"/>
  <c r="W23"/>
  <c r="AB22"/>
  <c r="AB12"/>
  <c r="N13"/>
  <c r="T15"/>
  <c r="AB11"/>
  <c r="AB18"/>
  <c r="W18"/>
  <c r="N16"/>
  <c r="AB24"/>
  <c r="W17"/>
  <c r="AB17"/>
  <c r="AB14"/>
  <c r="AB21"/>
  <c r="W20"/>
  <c r="N23"/>
  <c r="T13"/>
  <c r="W19"/>
  <c r="W22"/>
  <c r="T21"/>
  <c r="W12"/>
  <c r="N10"/>
  <c r="AB16"/>
  <c r="N17"/>
  <c r="AB23"/>
  <c r="N20"/>
  <c r="N15"/>
  <c r="W21"/>
  <c r="T14"/>
  <c r="W14"/>
  <c r="N22"/>
  <c r="W24"/>
  <c r="W11"/>
  <c r="T17"/>
  <c r="W16"/>
  <c r="W15"/>
  <c r="AB15"/>
  <c r="N14"/>
  <c r="N12"/>
  <c r="AB20"/>
  <c r="W13"/>
  <c r="AB19"/>
  <c r="N11"/>
  <c r="AC16" i="279"/>
  <c r="AC23"/>
  <c r="AC22"/>
  <c r="AC21"/>
  <c r="AC20"/>
  <c r="AC11"/>
  <c r="AC24"/>
  <c r="AC15"/>
  <c r="AC14"/>
  <c r="AC12"/>
  <c r="AC19"/>
  <c r="AC18"/>
  <c r="W18"/>
  <c r="W16"/>
  <c r="W13"/>
  <c r="W19"/>
  <c r="W22"/>
  <c r="W15"/>
  <c r="W20"/>
  <c r="W17"/>
  <c r="W23"/>
  <c r="W21"/>
  <c r="W14"/>
  <c r="T13"/>
  <c r="T17"/>
  <c r="T15"/>
  <c r="T14"/>
  <c r="T9"/>
  <c r="N10"/>
  <c r="N24"/>
  <c r="N19"/>
  <c r="N17"/>
  <c r="N20"/>
  <c r="N15"/>
  <c r="N13"/>
  <c r="N22"/>
  <c r="N16"/>
  <c r="N14"/>
  <c r="N12"/>
  <c r="N23"/>
  <c r="N11"/>
  <c r="S25" i="355"/>
  <c r="S12" i="279"/>
  <c r="P20"/>
  <c r="P13"/>
  <c r="S16"/>
  <c r="P23"/>
  <c r="P16"/>
  <c r="P12"/>
  <c r="S22"/>
  <c r="P17"/>
  <c r="P11"/>
  <c r="S23"/>
  <c r="Q15"/>
  <c r="G15"/>
  <c r="AC9"/>
  <c r="AB25"/>
  <c r="AC25" s="1"/>
  <c r="N9"/>
  <c r="M25"/>
  <c r="Q10"/>
  <c r="S10"/>
  <c r="P9"/>
  <c r="P24"/>
  <c r="S24"/>
  <c r="S11"/>
  <c r="S19"/>
  <c r="S20"/>
  <c r="P19"/>
  <c r="P22"/>
  <c r="P21"/>
  <c r="Q14"/>
  <c r="G14"/>
  <c r="Q18"/>
  <c r="W12"/>
  <c r="W11"/>
  <c r="W10"/>
  <c r="W9"/>
  <c r="S18"/>
  <c r="T21"/>
  <c r="W24"/>
  <c r="V25"/>
  <c r="CO20" i="275"/>
  <c r="CQ20" s="1"/>
  <c r="AM24" i="265"/>
  <c r="AM48" s="1"/>
  <c r="AZ54" s="1"/>
  <c r="H21" i="346"/>
  <c r="H16"/>
  <c r="AM10"/>
  <c r="AM34" s="1"/>
  <c r="AL54" s="1"/>
  <c r="AM15"/>
  <c r="AM39" s="1"/>
  <c r="AQ54" s="1"/>
  <c r="AM12"/>
  <c r="AM36" s="1"/>
  <c r="AN54" s="1"/>
  <c r="AM9"/>
  <c r="AM33" s="1"/>
  <c r="AK54" s="1"/>
  <c r="H23"/>
  <c r="AM20"/>
  <c r="AM44" s="1"/>
  <c r="AV54" s="1"/>
  <c r="H19"/>
  <c r="AM22"/>
  <c r="AM46" s="1"/>
  <c r="AX54" s="1"/>
  <c r="AM18"/>
  <c r="AM42" s="1"/>
  <c r="AT54" s="1"/>
  <c r="AM11"/>
  <c r="AM35" s="1"/>
  <c r="AM54" s="1"/>
  <c r="AM13"/>
  <c r="AM37" s="1"/>
  <c r="AO54" s="1"/>
  <c r="AM24"/>
  <c r="AM48" s="1"/>
  <c r="AZ54" s="1"/>
  <c r="AM17"/>
  <c r="AM41" s="1"/>
  <c r="AS54" s="1"/>
  <c r="CO11" i="275"/>
  <c r="CQ11" s="1"/>
  <c r="AP25" i="262"/>
  <c r="AP49" s="1"/>
  <c r="BL27" i="275"/>
  <c r="CO27" s="1"/>
  <c r="CQ27" s="1"/>
  <c r="AI24"/>
  <c r="CO24"/>
  <c r="CQ24" s="1"/>
  <c r="CO23"/>
  <c r="CQ23" s="1"/>
  <c r="AI23"/>
  <c r="AI17"/>
  <c r="CO17"/>
  <c r="CQ17" s="1"/>
  <c r="AI21"/>
  <c r="CO21"/>
  <c r="CQ21" s="1"/>
  <c r="AI18"/>
  <c r="CO18"/>
  <c r="CQ18" s="1"/>
  <c r="AS25" i="262"/>
  <c r="AS49" s="1"/>
  <c r="BL26" i="275"/>
  <c r="CO26" s="1"/>
  <c r="CQ26" s="1"/>
  <c r="CO22"/>
  <c r="CQ22" s="1"/>
  <c r="AI22"/>
  <c r="CO16"/>
  <c r="CQ16" s="1"/>
  <c r="AI16"/>
  <c r="CO15"/>
  <c r="CQ15" s="1"/>
  <c r="AI15"/>
  <c r="AI12"/>
  <c r="CO12"/>
  <c r="CQ12" s="1"/>
  <c r="AI13"/>
  <c r="CO13"/>
  <c r="CQ13" s="1"/>
  <c r="AI19"/>
  <c r="CO19"/>
  <c r="CQ19" s="1"/>
  <c r="CO10"/>
  <c r="CQ10" s="1"/>
  <c r="AI10"/>
  <c r="G25" i="346"/>
  <c r="AM25" s="1"/>
  <c r="AM49" s="1"/>
  <c r="H14"/>
  <c r="AI14" i="275"/>
  <c r="CO14"/>
  <c r="CQ14" s="1"/>
  <c r="AI9"/>
  <c r="CO9"/>
  <c r="CQ9" s="1"/>
  <c r="AH25"/>
  <c r="AI25" s="1"/>
  <c r="R26"/>
  <c r="R27"/>
  <c r="AP25" i="265"/>
  <c r="AP49" s="1"/>
  <c r="S26" i="275"/>
  <c r="S27"/>
  <c r="AQ25" i="262"/>
  <c r="AQ49" s="1"/>
  <c r="AN25"/>
  <c r="AN49" s="1"/>
  <c r="T25"/>
  <c r="Z25"/>
  <c r="Z25" i="265"/>
  <c r="AQ25"/>
  <c r="AQ49" s="1"/>
  <c r="G25" i="262"/>
  <c r="AM25" s="1"/>
  <c r="AM49" s="1"/>
  <c r="K25"/>
  <c r="Q25"/>
  <c r="AC25"/>
  <c r="H23" i="265"/>
  <c r="H9"/>
  <c r="N25"/>
  <c r="Q25"/>
  <c r="H22"/>
  <c r="AS25"/>
  <c r="AS49" s="1"/>
  <c r="AC25"/>
  <c r="W25"/>
  <c r="T25"/>
  <c r="H12"/>
  <c r="AM23"/>
  <c r="AM47" s="1"/>
  <c r="AY54" s="1"/>
  <c r="H18"/>
  <c r="G25"/>
  <c r="H15"/>
  <c r="H19"/>
  <c r="H21"/>
  <c r="H24"/>
  <c r="H20"/>
  <c r="H11"/>
  <c r="K25"/>
  <c r="F25"/>
  <c r="AK11"/>
  <c r="AK35" s="1"/>
  <c r="H14"/>
  <c r="H16"/>
  <c r="AK18"/>
  <c r="AK42" s="1"/>
  <c r="AK20"/>
  <c r="AK44" s="1"/>
  <c r="AK22"/>
  <c r="AK46" s="1"/>
  <c r="AK24"/>
  <c r="AK48" s="1"/>
  <c r="AN25"/>
  <c r="AN49" s="1"/>
  <c r="AM9"/>
  <c r="AM33" s="1"/>
  <c r="AK54" s="1"/>
  <c r="H10"/>
  <c r="H13"/>
  <c r="H17"/>
  <c r="W25" i="262"/>
  <c r="H15"/>
  <c r="H16"/>
  <c r="AM33"/>
  <c r="AK54" s="1"/>
  <c r="H10"/>
  <c r="H11"/>
  <c r="H13"/>
  <c r="H17"/>
  <c r="H12"/>
  <c r="H14"/>
  <c r="H18"/>
  <c r="H20"/>
  <c r="H22"/>
  <c r="H24"/>
  <c r="AK12"/>
  <c r="AK36" s="1"/>
  <c r="H9"/>
  <c r="AK14"/>
  <c r="AK38" s="1"/>
  <c r="AK16"/>
  <c r="AK40" s="1"/>
  <c r="H19"/>
  <c r="H21"/>
  <c r="H23"/>
  <c r="F25"/>
  <c r="N25"/>
  <c r="AW26" i="363" l="1"/>
  <c r="AW27"/>
  <c r="AV27"/>
  <c r="AV26"/>
  <c r="R25" i="355"/>
  <c r="T25" s="1"/>
  <c r="AB17" i="292"/>
  <c r="AB9"/>
  <c r="T27" i="355"/>
  <c r="T26"/>
  <c r="S25" i="363"/>
  <c r="T26"/>
  <c r="R25"/>
  <c r="T27"/>
  <c r="AC16" i="286"/>
  <c r="AB16" i="292"/>
  <c r="AC12" i="286"/>
  <c r="AB12" i="292"/>
  <c r="AC21" i="286"/>
  <c r="AB21" i="292"/>
  <c r="AC22" i="286"/>
  <c r="AB22" i="292"/>
  <c r="AC19" i="286"/>
  <c r="AB19" i="292"/>
  <c r="AC11" i="286"/>
  <c r="AB11" i="292"/>
  <c r="AC14" i="286"/>
  <c r="AB14" i="292"/>
  <c r="AC18" i="286"/>
  <c r="AB18" i="292"/>
  <c r="AC20" i="286"/>
  <c r="AB20" i="292"/>
  <c r="AC23" i="286"/>
  <c r="AB23" i="292"/>
  <c r="AC15" i="286"/>
  <c r="AB15" i="292"/>
  <c r="AC24" i="286"/>
  <c r="AB24" i="292"/>
  <c r="T11" i="286"/>
  <c r="T10"/>
  <c r="T23"/>
  <c r="Q15"/>
  <c r="T18"/>
  <c r="T19"/>
  <c r="T22"/>
  <c r="T16"/>
  <c r="Q14"/>
  <c r="T9"/>
  <c r="T20"/>
  <c r="T12"/>
  <c r="Q18"/>
  <c r="N9"/>
  <c r="M25"/>
  <c r="W9"/>
  <c r="V25"/>
  <c r="Q10"/>
  <c r="AC9"/>
  <c r="AB25"/>
  <c r="T24"/>
  <c r="G9" i="279"/>
  <c r="AM9" s="1"/>
  <c r="AM33" s="1"/>
  <c r="AK54" s="1"/>
  <c r="T20"/>
  <c r="T11"/>
  <c r="T22"/>
  <c r="T23"/>
  <c r="T16"/>
  <c r="T12"/>
  <c r="T19"/>
  <c r="T24"/>
  <c r="T10"/>
  <c r="Q24"/>
  <c r="G24"/>
  <c r="H24" s="1"/>
  <c r="G10"/>
  <c r="H10" s="1"/>
  <c r="S25"/>
  <c r="T25" s="1"/>
  <c r="Q21"/>
  <c r="G21"/>
  <c r="H21" s="1"/>
  <c r="Q19"/>
  <c r="G19"/>
  <c r="P25"/>
  <c r="Q25" s="1"/>
  <c r="Q9"/>
  <c r="Q17"/>
  <c r="G17"/>
  <c r="Q12"/>
  <c r="G12"/>
  <c r="H12" s="1"/>
  <c r="Q23"/>
  <c r="G23"/>
  <c r="Q13"/>
  <c r="G13"/>
  <c r="G18"/>
  <c r="AM14"/>
  <c r="AM38" s="1"/>
  <c r="AP54" s="1"/>
  <c r="H14"/>
  <c r="Q22"/>
  <c r="G22"/>
  <c r="AS25"/>
  <c r="AS49" s="1"/>
  <c r="N25"/>
  <c r="AM15"/>
  <c r="AM39" s="1"/>
  <c r="AQ54" s="1"/>
  <c r="H15"/>
  <c r="Q11"/>
  <c r="G11"/>
  <c r="AM11" s="1"/>
  <c r="AM35" s="1"/>
  <c r="AM54" s="1"/>
  <c r="Q16"/>
  <c r="G16"/>
  <c r="Q20"/>
  <c r="G20"/>
  <c r="AW27" i="355"/>
  <c r="AV27"/>
  <c r="AW26"/>
  <c r="BK25"/>
  <c r="AV26"/>
  <c r="T18" i="279"/>
  <c r="AP25"/>
  <c r="AP49" s="1"/>
  <c r="W25"/>
  <c r="AV26" i="275"/>
  <c r="BZ26"/>
  <c r="D25" i="265"/>
  <c r="AM25"/>
  <c r="AM49" s="1"/>
  <c r="AV27" i="275"/>
  <c r="BZ27"/>
  <c r="BM26"/>
  <c r="BM27"/>
  <c r="D25" i="346"/>
  <c r="E25" s="1"/>
  <c r="H25"/>
  <c r="BL25" i="275"/>
  <c r="CO25" s="1"/>
  <c r="CQ25" s="1"/>
  <c r="T26"/>
  <c r="T27"/>
  <c r="R25"/>
  <c r="BK25"/>
  <c r="AW27"/>
  <c r="CA27"/>
  <c r="AW26"/>
  <c r="CA26"/>
  <c r="S25"/>
  <c r="D25" i="262"/>
  <c r="AK25" i="265"/>
  <c r="C25"/>
  <c r="H25"/>
  <c r="AK25" i="262"/>
  <c r="AK49" s="1"/>
  <c r="C25"/>
  <c r="H25"/>
  <c r="D27" i="275"/>
  <c r="C27"/>
  <c r="D26"/>
  <c r="AX26" i="363" l="1"/>
  <c r="AW25"/>
  <c r="AX27"/>
  <c r="AV25"/>
  <c r="AC9" i="292"/>
  <c r="V25"/>
  <c r="M25"/>
  <c r="T25" i="363"/>
  <c r="AC24" i="292"/>
  <c r="AC23"/>
  <c r="AC18"/>
  <c r="AC11"/>
  <c r="AC22"/>
  <c r="AC16"/>
  <c r="AC25" i="286"/>
  <c r="AB25" i="292"/>
  <c r="AC15"/>
  <c r="AC20"/>
  <c r="AC14"/>
  <c r="AC19"/>
  <c r="AC21"/>
  <c r="AC12"/>
  <c r="H18" i="286"/>
  <c r="Q11"/>
  <c r="AP25"/>
  <c r="AP49" s="1"/>
  <c r="W25"/>
  <c r="Q23"/>
  <c r="AM14"/>
  <c r="AM38" s="1"/>
  <c r="AP54" s="1"/>
  <c r="H14"/>
  <c r="AM15"/>
  <c r="AM39" s="1"/>
  <c r="AQ54" s="1"/>
  <c r="H15"/>
  <c r="Q20"/>
  <c r="Q17"/>
  <c r="Q24"/>
  <c r="Q21"/>
  <c r="Q16"/>
  <c r="AM10"/>
  <c r="AM34" s="1"/>
  <c r="AL54" s="1"/>
  <c r="H10"/>
  <c r="AS25"/>
  <c r="AS49" s="1"/>
  <c r="N25"/>
  <c r="Q9"/>
  <c r="P25"/>
  <c r="G9"/>
  <c r="Q13"/>
  <c r="Q12"/>
  <c r="Q22"/>
  <c r="S25"/>
  <c r="Q19"/>
  <c r="AV25" i="275"/>
  <c r="AM10" i="279"/>
  <c r="AM34" s="1"/>
  <c r="AL54" s="1"/>
  <c r="AM21"/>
  <c r="AM24"/>
  <c r="AM48" s="1"/>
  <c r="AZ54" s="1"/>
  <c r="BZ25" i="275"/>
  <c r="AM12" i="279"/>
  <c r="AM36" s="1"/>
  <c r="AN54" s="1"/>
  <c r="AW25" i="355"/>
  <c r="H11" i="279"/>
  <c r="H9"/>
  <c r="AM16"/>
  <c r="AM40" s="1"/>
  <c r="AR54" s="1"/>
  <c r="H16"/>
  <c r="AM22"/>
  <c r="AM46" s="1"/>
  <c r="AX54" s="1"/>
  <c r="H22"/>
  <c r="H23"/>
  <c r="AM23"/>
  <c r="AM47" s="1"/>
  <c r="AY54" s="1"/>
  <c r="AM17"/>
  <c r="AM41" s="1"/>
  <c r="AS54" s="1"/>
  <c r="H17"/>
  <c r="AM20"/>
  <c r="AM44" s="1"/>
  <c r="AV54" s="1"/>
  <c r="H20"/>
  <c r="AM13"/>
  <c r="AM37" s="1"/>
  <c r="AO54" s="1"/>
  <c r="H13"/>
  <c r="AM19"/>
  <c r="AM43" s="1"/>
  <c r="AU54" s="1"/>
  <c r="H19"/>
  <c r="BM27" i="355"/>
  <c r="AX27"/>
  <c r="BM26"/>
  <c r="BL25"/>
  <c r="BM25" s="1"/>
  <c r="AX26"/>
  <c r="AV25"/>
  <c r="AM18" i="279"/>
  <c r="AM42" s="1"/>
  <c r="AT54" s="1"/>
  <c r="H18"/>
  <c r="G25"/>
  <c r="D25" s="1"/>
  <c r="E25" s="1"/>
  <c r="E25" i="265"/>
  <c r="CB27" i="275"/>
  <c r="AX27"/>
  <c r="BM25"/>
  <c r="T25"/>
  <c r="AK49" i="265"/>
  <c r="AW25" i="275"/>
  <c r="AX26"/>
  <c r="CA25"/>
  <c r="CB26"/>
  <c r="E27"/>
  <c r="D25"/>
  <c r="C26"/>
  <c r="E25" i="262"/>
  <c r="AX25" i="363" l="1"/>
  <c r="CQ26" i="355"/>
  <c r="CR26" s="1"/>
  <c r="AP25" i="292"/>
  <c r="AP49" s="1"/>
  <c r="CQ27" i="355"/>
  <c r="CR27" s="1"/>
  <c r="W25" i="292"/>
  <c r="AS25"/>
  <c r="AS49" s="1"/>
  <c r="N25"/>
  <c r="T25" i="286"/>
  <c r="S25" i="292"/>
  <c r="Q25" i="286"/>
  <c r="P25" i="292"/>
  <c r="AC25"/>
  <c r="D25"/>
  <c r="E25" s="1"/>
  <c r="AM18" i="286"/>
  <c r="AM42" s="1"/>
  <c r="AT54" s="1"/>
  <c r="AM45" i="279"/>
  <c r="AW54" s="1"/>
  <c r="AM26"/>
  <c r="AM50" s="1"/>
  <c r="AM12" i="286"/>
  <c r="AM36" s="1"/>
  <c r="AN54" s="1"/>
  <c r="H12"/>
  <c r="AM9"/>
  <c r="AM33" s="1"/>
  <c r="AK54" s="1"/>
  <c r="H9"/>
  <c r="G25"/>
  <c r="AM19"/>
  <c r="AM43" s="1"/>
  <c r="AU54" s="1"/>
  <c r="H19"/>
  <c r="AM16"/>
  <c r="AM40" s="1"/>
  <c r="AR54" s="1"/>
  <c r="H16"/>
  <c r="AM24"/>
  <c r="AM48" s="1"/>
  <c r="AZ54" s="1"/>
  <c r="H24"/>
  <c r="AM20"/>
  <c r="AM44" s="1"/>
  <c r="AV54" s="1"/>
  <c r="H20"/>
  <c r="AM11"/>
  <c r="AM35" s="1"/>
  <c r="AM54" s="1"/>
  <c r="H11"/>
  <c r="AM22"/>
  <c r="AM46" s="1"/>
  <c r="AX54" s="1"/>
  <c r="H22"/>
  <c r="AM13"/>
  <c r="AM37" s="1"/>
  <c r="AO54" s="1"/>
  <c r="H13"/>
  <c r="H21"/>
  <c r="AM21"/>
  <c r="AM17"/>
  <c r="AM41" s="1"/>
  <c r="AS54" s="1"/>
  <c r="H17"/>
  <c r="AM23"/>
  <c r="AM47" s="1"/>
  <c r="AY54" s="1"/>
  <c r="H23"/>
  <c r="AX25" i="275"/>
  <c r="CB25"/>
  <c r="AX25" i="355"/>
  <c r="AM25" i="279"/>
  <c r="AM49" s="1"/>
  <c r="H25"/>
  <c r="E26" i="275"/>
  <c r="C25"/>
  <c r="E25" s="1"/>
  <c r="CQ25" i="355" l="1"/>
  <c r="CR25" s="1"/>
  <c r="T25" i="292"/>
  <c r="Q25"/>
  <c r="AM45" i="286"/>
  <c r="AW54" s="1"/>
  <c r="AM26"/>
  <c r="AM50" s="1"/>
  <c r="H25"/>
  <c r="AM25"/>
  <c r="AM49" s="1"/>
  <c r="D25"/>
  <c r="E25" s="1"/>
  <c r="CO27" i="204" l="1"/>
  <c r="CP27"/>
  <c r="CN27"/>
  <c r="CP26"/>
  <c r="CO26"/>
  <c r="CN26"/>
  <c r="CJ27" l="1"/>
  <c r="CK27"/>
  <c r="CI27"/>
  <c r="CK26"/>
  <c r="CJ26"/>
  <c r="CI26"/>
  <c r="DJ18" l="1"/>
  <c r="DJ16"/>
  <c r="DI12"/>
  <c r="DJ20"/>
  <c r="DI10"/>
  <c r="DJ14"/>
  <c r="DI16"/>
  <c r="DI20"/>
  <c r="DJ12"/>
  <c r="DI14"/>
  <c r="DI18"/>
  <c r="DJ10" l="1"/>
  <c r="DJ26" l="1"/>
  <c r="DE26"/>
  <c r="DF26" s="1"/>
  <c r="CU26"/>
  <c r="DM11"/>
  <c r="DM12"/>
  <c r="DO26" l="1"/>
  <c r="DM27"/>
  <c r="DN27"/>
  <c r="CI25" l="1"/>
  <c r="CI22"/>
  <c r="DJ8"/>
  <c r="DC8"/>
  <c r="CT20" l="1"/>
  <c r="CT18"/>
  <c r="CT16"/>
  <c r="CT14"/>
  <c r="CT12"/>
  <c r="CT10"/>
  <c r="BL10" l="1"/>
  <c r="BL14"/>
  <c r="BL20"/>
  <c r="BV12"/>
  <c r="BV16"/>
  <c r="CE14"/>
  <c r="CE20"/>
  <c r="BK16"/>
  <c r="BK20"/>
  <c r="DD12"/>
  <c r="BU16"/>
  <c r="CF16"/>
  <c r="BK14"/>
  <c r="DD10"/>
  <c r="DD18"/>
  <c r="BL16"/>
  <c r="BV10"/>
  <c r="BV14"/>
  <c r="BV18"/>
  <c r="BV20"/>
  <c r="CE16"/>
  <c r="BK12"/>
  <c r="DD16"/>
  <c r="DD20"/>
  <c r="BU14"/>
  <c r="BU20"/>
  <c r="CF10"/>
  <c r="CF14"/>
  <c r="CF20"/>
  <c r="BK10"/>
  <c r="DD14"/>
  <c r="BU12"/>
  <c r="CF12"/>
  <c r="CE12"/>
  <c r="CE18"/>
  <c r="BU18"/>
  <c r="BK18"/>
  <c r="BL12"/>
  <c r="BL18"/>
  <c r="CK14" l="1"/>
  <c r="CK16"/>
  <c r="CK18"/>
  <c r="CF8"/>
  <c r="CF24" s="1"/>
  <c r="DE10"/>
  <c r="DE18"/>
  <c r="DE20"/>
  <c r="CU16"/>
  <c r="DE12"/>
  <c r="DE16"/>
  <c r="CU18"/>
  <c r="CU14"/>
  <c r="DE14"/>
  <c r="CJ18"/>
  <c r="CU20"/>
  <c r="CU12"/>
  <c r="CU10"/>
  <c r="CK12"/>
  <c r="DE8" l="1"/>
  <c r="AW16" l="1"/>
  <c r="AV16"/>
  <c r="AW10"/>
  <c r="AW14"/>
  <c r="AW20"/>
  <c r="AV10"/>
  <c r="AV14"/>
  <c r="AV20"/>
  <c r="AW12"/>
  <c r="AV12"/>
  <c r="AW8" l="1"/>
  <c r="AZ22"/>
  <c r="AF26" l="1"/>
  <c r="AM10" l="1"/>
  <c r="AM14"/>
  <c r="AM18"/>
  <c r="AM20"/>
  <c r="AL10"/>
  <c r="AL14"/>
  <c r="AL18"/>
  <c r="AL20"/>
  <c r="AM16"/>
  <c r="AL16"/>
  <c r="AM12"/>
  <c r="AL12"/>
  <c r="AH26" l="1"/>
  <c r="AG26"/>
  <c r="AI26" l="1"/>
  <c r="AB12" l="1"/>
  <c r="AB16"/>
  <c r="AC10"/>
  <c r="AC14"/>
  <c r="AC20"/>
  <c r="AB10"/>
  <c r="AB14"/>
  <c r="AB20"/>
  <c r="AC12"/>
  <c r="AC16"/>
  <c r="AC18"/>
  <c r="AB18"/>
  <c r="L22" l="1"/>
  <c r="L20"/>
  <c r="L18"/>
  <c r="L16"/>
  <c r="L14"/>
  <c r="L12"/>
  <c r="N22"/>
  <c r="AH22" s="1"/>
  <c r="M22"/>
  <c r="AG22" s="1"/>
  <c r="L10"/>
  <c r="X27"/>
  <c r="N26"/>
  <c r="M26"/>
  <c r="I26"/>
  <c r="H26"/>
  <c r="D26"/>
  <c r="C26"/>
  <c r="W27"/>
  <c r="V27"/>
  <c r="AH23" l="1"/>
  <c r="AG23"/>
  <c r="AI22"/>
  <c r="L58"/>
  <c r="O39"/>
  <c r="O26"/>
  <c r="N23"/>
  <c r="M23"/>
  <c r="L23"/>
  <c r="L35" s="1"/>
  <c r="P22"/>
  <c r="O22"/>
  <c r="L21"/>
  <c r="L19"/>
  <c r="L17"/>
  <c r="L15"/>
  <c r="L13"/>
  <c r="L11"/>
  <c r="L8"/>
  <c r="L9" s="1"/>
  <c r="AI23" l="1"/>
  <c r="P23"/>
  <c r="O23"/>
  <c r="N35"/>
  <c r="L24"/>
  <c r="M29"/>
  <c r="L34"/>
  <c r="L25"/>
  <c r="N30"/>
  <c r="M30"/>
  <c r="M32" l="1"/>
  <c r="D10" l="1"/>
  <c r="C14" l="1"/>
  <c r="C20"/>
  <c r="D16"/>
  <c r="C16"/>
  <c r="C10"/>
  <c r="D14"/>
  <c r="D18"/>
  <c r="D20"/>
  <c r="C18"/>
  <c r="C12"/>
  <c r="D12"/>
  <c r="V60" l="1"/>
  <c r="Q58"/>
  <c r="V56"/>
  <c r="V53"/>
  <c r="V43"/>
  <c r="T39"/>
  <c r="DS31"/>
  <c r="AL30"/>
  <c r="AV30"/>
  <c r="AV23"/>
  <c r="AU27"/>
  <c r="AU30" s="1"/>
  <c r="AR27"/>
  <c r="AR26" s="1"/>
  <c r="AQ27"/>
  <c r="AQ26" s="1"/>
  <c r="AP27"/>
  <c r="AN27"/>
  <c r="AK27"/>
  <c r="AK30" s="1"/>
  <c r="AC26"/>
  <c r="AB23"/>
  <c r="AA30"/>
  <c r="X26"/>
  <c r="V38"/>
  <c r="J26"/>
  <c r="DU26"/>
  <c r="DR26"/>
  <c r="DJ27"/>
  <c r="DE27"/>
  <c r="CZ26"/>
  <c r="CE26"/>
  <c r="CF26" s="1"/>
  <c r="CF27" s="1"/>
  <c r="CD26"/>
  <c r="CA26"/>
  <c r="BV26"/>
  <c r="BU26"/>
  <c r="BT26"/>
  <c r="BK26"/>
  <c r="BM26" s="1"/>
  <c r="BJ26"/>
  <c r="BF26"/>
  <c r="BE26"/>
  <c r="AM26"/>
  <c r="E26"/>
  <c r="DR25"/>
  <c r="CX25"/>
  <c r="DI23"/>
  <c r="DH23"/>
  <c r="DD23"/>
  <c r="DC23"/>
  <c r="CU23"/>
  <c r="CT23"/>
  <c r="CS23"/>
  <c r="CE23"/>
  <c r="CD23"/>
  <c r="BV23"/>
  <c r="BU23"/>
  <c r="BT23"/>
  <c r="BK23"/>
  <c r="BJ23"/>
  <c r="AM23"/>
  <c r="Q23"/>
  <c r="R30" s="1"/>
  <c r="H23"/>
  <c r="G23"/>
  <c r="G35" s="1"/>
  <c r="D23"/>
  <c r="D35" s="1"/>
  <c r="C23"/>
  <c r="B23"/>
  <c r="C30" s="1"/>
  <c r="DO22"/>
  <c r="DN22"/>
  <c r="DM22"/>
  <c r="DL22"/>
  <c r="DK22"/>
  <c r="DG22"/>
  <c r="DF22"/>
  <c r="CW22"/>
  <c r="CV22"/>
  <c r="CK22"/>
  <c r="CJ22"/>
  <c r="CH22"/>
  <c r="CG22"/>
  <c r="BX22"/>
  <c r="BW22"/>
  <c r="BN22"/>
  <c r="BM22"/>
  <c r="BB22"/>
  <c r="BA22"/>
  <c r="AY22"/>
  <c r="AX22"/>
  <c r="AO22"/>
  <c r="AN22"/>
  <c r="AE22"/>
  <c r="AD22"/>
  <c r="X22"/>
  <c r="W22"/>
  <c r="V22"/>
  <c r="AF22" s="1"/>
  <c r="U22"/>
  <c r="T22"/>
  <c r="K22"/>
  <c r="J22"/>
  <c r="F22"/>
  <c r="E22"/>
  <c r="DI21"/>
  <c r="DH21"/>
  <c r="DD21"/>
  <c r="DC21"/>
  <c r="CT21"/>
  <c r="CS21"/>
  <c r="CE21"/>
  <c r="CD21"/>
  <c r="BU21"/>
  <c r="BT21"/>
  <c r="BK21"/>
  <c r="BJ21"/>
  <c r="Q21"/>
  <c r="G21"/>
  <c r="B21"/>
  <c r="DN20"/>
  <c r="DM20"/>
  <c r="DM21" s="1"/>
  <c r="DL20"/>
  <c r="DK20"/>
  <c r="CJ20"/>
  <c r="CJ21" s="1"/>
  <c r="CI20"/>
  <c r="AZ20"/>
  <c r="V20"/>
  <c r="AF20" s="1"/>
  <c r="AF21" s="1"/>
  <c r="DQ19"/>
  <c r="DP19"/>
  <c r="DL19"/>
  <c r="DK19"/>
  <c r="DG19"/>
  <c r="DF19"/>
  <c r="DB19"/>
  <c r="CW19"/>
  <c r="CT19"/>
  <c r="CV19" s="1"/>
  <c r="CR19"/>
  <c r="CE19"/>
  <c r="CG19" s="1"/>
  <c r="CH19"/>
  <c r="BU19"/>
  <c r="BK19"/>
  <c r="BJ19"/>
  <c r="Q19"/>
  <c r="G19"/>
  <c r="B19"/>
  <c r="DN18"/>
  <c r="DM18"/>
  <c r="DL18"/>
  <c r="DK18"/>
  <c r="CJ19"/>
  <c r="CI18"/>
  <c r="AZ18"/>
  <c r="V18"/>
  <c r="AF18" s="1"/>
  <c r="DO17"/>
  <c r="DN17"/>
  <c r="DM17"/>
  <c r="DL17"/>
  <c r="DK17"/>
  <c r="DG17"/>
  <c r="DF17"/>
  <c r="CW17"/>
  <c r="CV17"/>
  <c r="CE17"/>
  <c r="CG17" s="1"/>
  <c r="CH17"/>
  <c r="BU17"/>
  <c r="BK17"/>
  <c r="AM17"/>
  <c r="Q17"/>
  <c r="G17"/>
  <c r="B17"/>
  <c r="DN16"/>
  <c r="DM16"/>
  <c r="DL16"/>
  <c r="DK16"/>
  <c r="CJ16"/>
  <c r="CJ17" s="1"/>
  <c r="CI16"/>
  <c r="DR17" s="1"/>
  <c r="AZ16"/>
  <c r="AO16"/>
  <c r="V16"/>
  <c r="AF16" s="1"/>
  <c r="DO15"/>
  <c r="DN15"/>
  <c r="DM15"/>
  <c r="DL15"/>
  <c r="DK15"/>
  <c r="DG15"/>
  <c r="DF15"/>
  <c r="CW15"/>
  <c r="CV15"/>
  <c r="CE15"/>
  <c r="CG15" s="1"/>
  <c r="CH15"/>
  <c r="BU15"/>
  <c r="BK15"/>
  <c r="Q15"/>
  <c r="G15"/>
  <c r="B15"/>
  <c r="DN14"/>
  <c r="DM14"/>
  <c r="DL14"/>
  <c r="DK14"/>
  <c r="CJ14"/>
  <c r="CJ15" s="1"/>
  <c r="CI14"/>
  <c r="CI15" s="1"/>
  <c r="AZ14"/>
  <c r="V14"/>
  <c r="AF14" s="1"/>
  <c r="DO13"/>
  <c r="DN13"/>
  <c r="DM13"/>
  <c r="DL13"/>
  <c r="DK13"/>
  <c r="DG13"/>
  <c r="DF13"/>
  <c r="CW13"/>
  <c r="CV13"/>
  <c r="CE13"/>
  <c r="CG13" s="1"/>
  <c r="CH13"/>
  <c r="BU13"/>
  <c r="BK13"/>
  <c r="Q13"/>
  <c r="G13"/>
  <c r="B13"/>
  <c r="DN12"/>
  <c r="DL12"/>
  <c r="DK12"/>
  <c r="CJ12"/>
  <c r="CJ13" s="1"/>
  <c r="CI12"/>
  <c r="CI13" s="1"/>
  <c r="AZ12"/>
  <c r="V12"/>
  <c r="AF12" s="1"/>
  <c r="DO11"/>
  <c r="DN11"/>
  <c r="DL11"/>
  <c r="DK11"/>
  <c r="DG11"/>
  <c r="DF11"/>
  <c r="CW11"/>
  <c r="CV11"/>
  <c r="CH11"/>
  <c r="BK11"/>
  <c r="Q11"/>
  <c r="G11"/>
  <c r="B11"/>
  <c r="DN10"/>
  <c r="DM10"/>
  <c r="DL10"/>
  <c r="DK10"/>
  <c r="CI10"/>
  <c r="AZ10"/>
  <c r="V10"/>
  <c r="AF10" s="1"/>
  <c r="DW9"/>
  <c r="DJ24"/>
  <c r="DI8"/>
  <c r="DH8"/>
  <c r="DH24" s="1"/>
  <c r="DD8"/>
  <c r="DD9" s="1"/>
  <c r="DC24"/>
  <c r="CX8"/>
  <c r="CT8"/>
  <c r="CT24" s="1"/>
  <c r="CS8"/>
  <c r="CD8"/>
  <c r="BT8"/>
  <c r="BK8"/>
  <c r="BK24" s="1"/>
  <c r="BJ8"/>
  <c r="BJ24" s="1"/>
  <c r="AU8"/>
  <c r="AU24" s="1"/>
  <c r="AK8"/>
  <c r="AK24" s="1"/>
  <c r="AA8"/>
  <c r="Q8"/>
  <c r="Q24" s="1"/>
  <c r="G8"/>
  <c r="G24" s="1"/>
  <c r="B8"/>
  <c r="AF8" l="1"/>
  <c r="AF9" s="1"/>
  <c r="AF23"/>
  <c r="AJ23" s="1"/>
  <c r="AJ22"/>
  <c r="CD24"/>
  <c r="CD9"/>
  <c r="CD25" s="1"/>
  <c r="AU26"/>
  <c r="AV26"/>
  <c r="V13"/>
  <c r="V15"/>
  <c r="V17"/>
  <c r="AU13"/>
  <c r="AB26"/>
  <c r="AD26" s="1"/>
  <c r="AA23"/>
  <c r="AU23"/>
  <c r="AU21"/>
  <c r="AU19"/>
  <c r="DM8"/>
  <c r="V21"/>
  <c r="AC23"/>
  <c r="AW23"/>
  <c r="AX23" s="1"/>
  <c r="DP17"/>
  <c r="AK11"/>
  <c r="AU17"/>
  <c r="AU11"/>
  <c r="AU15"/>
  <c r="AL23"/>
  <c r="AN23" s="1"/>
  <c r="AN26"/>
  <c r="BZ22"/>
  <c r="BW26"/>
  <c r="DN21"/>
  <c r="DN23"/>
  <c r="S23"/>
  <c r="S35" s="1"/>
  <c r="AK15"/>
  <c r="AD27"/>
  <c r="CI8"/>
  <c r="CI24" s="1"/>
  <c r="BQ22"/>
  <c r="BC22"/>
  <c r="DP15"/>
  <c r="I23"/>
  <c r="I35" s="1"/>
  <c r="AP12"/>
  <c r="CI17"/>
  <c r="AA11"/>
  <c r="AA15"/>
  <c r="AK17"/>
  <c r="AO17" s="1"/>
  <c r="BB23"/>
  <c r="AK26"/>
  <c r="AK13"/>
  <c r="CN16"/>
  <c r="AA17"/>
  <c r="AK19"/>
  <c r="AK21"/>
  <c r="AQ22"/>
  <c r="AQ23" s="1"/>
  <c r="CM22"/>
  <c r="AK23"/>
  <c r="AO23" s="1"/>
  <c r="AS26"/>
  <c r="AA13"/>
  <c r="AA19"/>
  <c r="CY22"/>
  <c r="CV23"/>
  <c r="DJ23"/>
  <c r="DL23" s="1"/>
  <c r="DJ21"/>
  <c r="AU9"/>
  <c r="BE14"/>
  <c r="BE15" s="1"/>
  <c r="BO14"/>
  <c r="BY14"/>
  <c r="CN18"/>
  <c r="AP20"/>
  <c r="AP21" s="1"/>
  <c r="DS21"/>
  <c r="BP22"/>
  <c r="AR22"/>
  <c r="AR23" s="1"/>
  <c r="BF22"/>
  <c r="E23"/>
  <c r="X23"/>
  <c r="X35" s="1"/>
  <c r="DP26"/>
  <c r="BA27"/>
  <c r="BA26" s="1"/>
  <c r="BC26" s="1"/>
  <c r="AB30"/>
  <c r="Q9"/>
  <c r="Q25" s="1"/>
  <c r="BK9"/>
  <c r="DC9"/>
  <c r="DC25" s="1"/>
  <c r="DP11"/>
  <c r="DR13"/>
  <c r="DR15"/>
  <c r="DQ17"/>
  <c r="DS19"/>
  <c r="AA21"/>
  <c r="Y22"/>
  <c r="DQ22"/>
  <c r="BW23"/>
  <c r="CW23"/>
  <c r="AA26"/>
  <c r="BH26"/>
  <c r="DK26"/>
  <c r="D30"/>
  <c r="G9"/>
  <c r="H29" s="1"/>
  <c r="BJ9"/>
  <c r="BJ25" s="1"/>
  <c r="CT9"/>
  <c r="DQ11"/>
  <c r="DQ13"/>
  <c r="DQ15"/>
  <c r="BE20"/>
  <c r="BE21" s="1"/>
  <c r="BO20"/>
  <c r="BY20"/>
  <c r="BG22"/>
  <c r="BG23" s="1"/>
  <c r="CO22"/>
  <c r="CO23" s="1"/>
  <c r="BX23"/>
  <c r="CV26"/>
  <c r="CS24"/>
  <c r="CS9"/>
  <c r="CS25" s="1"/>
  <c r="DI24"/>
  <c r="DK8"/>
  <c r="DI9"/>
  <c r="BY12"/>
  <c r="BO12"/>
  <c r="BE12"/>
  <c r="BE13" s="1"/>
  <c r="B24"/>
  <c r="B37" s="1"/>
  <c r="B9"/>
  <c r="BT24"/>
  <c r="BT9"/>
  <c r="BT25" s="1"/>
  <c r="V8"/>
  <c r="V11"/>
  <c r="AP10"/>
  <c r="DN8"/>
  <c r="CN12"/>
  <c r="DP13"/>
  <c r="AZ8"/>
  <c r="DL8"/>
  <c r="AK9"/>
  <c r="DH9"/>
  <c r="DH25" s="1"/>
  <c r="BE10"/>
  <c r="BO10"/>
  <c r="BY10"/>
  <c r="CN10"/>
  <c r="DD24"/>
  <c r="AA24"/>
  <c r="AA9"/>
  <c r="CT25"/>
  <c r="DL24"/>
  <c r="DJ25"/>
  <c r="X38"/>
  <c r="W23"/>
  <c r="W26"/>
  <c r="Y26" s="1"/>
  <c r="BO16"/>
  <c r="V19"/>
  <c r="AP18"/>
  <c r="V23"/>
  <c r="CN22"/>
  <c r="CN23" s="1"/>
  <c r="BY22"/>
  <c r="BO22"/>
  <c r="Z22"/>
  <c r="BE22"/>
  <c r="BE23" s="1"/>
  <c r="AP22"/>
  <c r="AP23" s="1"/>
  <c r="DO23"/>
  <c r="DQ23" s="1"/>
  <c r="DT27"/>
  <c r="DT31" s="1"/>
  <c r="DE23"/>
  <c r="BO18"/>
  <c r="BY16"/>
  <c r="BK25"/>
  <c r="BE16"/>
  <c r="BE17" s="1"/>
  <c r="DJ9"/>
  <c r="CN14"/>
  <c r="AP14"/>
  <c r="BE18"/>
  <c r="BE19" s="1"/>
  <c r="BY18"/>
  <c r="CN20"/>
  <c r="CN21" s="1"/>
  <c r="AP16"/>
  <c r="CA22"/>
  <c r="CL22"/>
  <c r="CP22"/>
  <c r="DP22"/>
  <c r="R26"/>
  <c r="T26" s="1"/>
  <c r="AX27"/>
  <c r="B35"/>
  <c r="Q35"/>
  <c r="BD22"/>
  <c r="DT22"/>
  <c r="H30"/>
  <c r="CZ22"/>
  <c r="DS22"/>
  <c r="F23"/>
  <c r="CJ23"/>
  <c r="W34"/>
  <c r="R23"/>
  <c r="AZ27"/>
  <c r="AF17" l="1"/>
  <c r="AF15"/>
  <c r="AF13"/>
  <c r="AF24"/>
  <c r="DR8"/>
  <c r="DR24" s="1"/>
  <c r="AF25"/>
  <c r="AZ13"/>
  <c r="CN13" s="1"/>
  <c r="BA32"/>
  <c r="AF19"/>
  <c r="AF11"/>
  <c r="DM24"/>
  <c r="DM25" s="1"/>
  <c r="DM9"/>
  <c r="AX26"/>
  <c r="J23"/>
  <c r="DK23"/>
  <c r="R29"/>
  <c r="R32" s="1"/>
  <c r="AS23"/>
  <c r="AP13"/>
  <c r="AY23"/>
  <c r="CB22"/>
  <c r="AT23"/>
  <c r="AU25"/>
  <c r="I30"/>
  <c r="K23"/>
  <c r="AS22"/>
  <c r="DL25"/>
  <c r="DA22"/>
  <c r="AE23"/>
  <c r="BA23"/>
  <c r="BC23" s="1"/>
  <c r="AP19"/>
  <c r="AD23"/>
  <c r="AP15"/>
  <c r="T23"/>
  <c r="BS22"/>
  <c r="Q34"/>
  <c r="G25"/>
  <c r="S30"/>
  <c r="U23"/>
  <c r="BI23"/>
  <c r="BR22"/>
  <c r="G34"/>
  <c r="AK25"/>
  <c r="Z23"/>
  <c r="AP17"/>
  <c r="X30"/>
  <c r="CY27"/>
  <c r="BZ26"/>
  <c r="CB26" s="1"/>
  <c r="AT22"/>
  <c r="DL9"/>
  <c r="BI22"/>
  <c r="Y23"/>
  <c r="AA25"/>
  <c r="H32"/>
  <c r="DL21"/>
  <c r="DK21"/>
  <c r="BF23"/>
  <c r="BH23" s="1"/>
  <c r="BH22"/>
  <c r="DP23"/>
  <c r="CZ23"/>
  <c r="DB23" s="1"/>
  <c r="DB22"/>
  <c r="DS23"/>
  <c r="DU22"/>
  <c r="BL23"/>
  <c r="CR22"/>
  <c r="BE8"/>
  <c r="BE11"/>
  <c r="DN24"/>
  <c r="DN9"/>
  <c r="V24"/>
  <c r="V25" s="1"/>
  <c r="V9"/>
  <c r="BY23"/>
  <c r="CN8"/>
  <c r="CQ22"/>
  <c r="AZ11"/>
  <c r="CN11" s="1"/>
  <c r="BO8"/>
  <c r="AP11"/>
  <c r="DK24"/>
  <c r="DI25"/>
  <c r="DK25" s="1"/>
  <c r="AZ21"/>
  <c r="BD23"/>
  <c r="DF23"/>
  <c r="DG23"/>
  <c r="BY8"/>
  <c r="AP8"/>
  <c r="AZ26"/>
  <c r="AZ29" s="1"/>
  <c r="CX27"/>
  <c r="CX26" s="1"/>
  <c r="CX24" s="1"/>
  <c r="AZ15"/>
  <c r="AZ17"/>
  <c r="CA23"/>
  <c r="CC22"/>
  <c r="V35"/>
  <c r="W30"/>
  <c r="DD25"/>
  <c r="DV22"/>
  <c r="DT23"/>
  <c r="DV23" s="1"/>
  <c r="AZ24"/>
  <c r="AZ9"/>
  <c r="C29"/>
  <c r="C32" s="1"/>
  <c r="B25"/>
  <c r="B34"/>
  <c r="AZ19"/>
  <c r="DK9"/>
  <c r="BY13" l="1"/>
  <c r="BZ23"/>
  <c r="CB23" s="1"/>
  <c r="CY26"/>
  <c r="DA26" s="1"/>
  <c r="CY23"/>
  <c r="DA23" s="1"/>
  <c r="BY19"/>
  <c r="CC23"/>
  <c r="BY24"/>
  <c r="BY9"/>
  <c r="BM23"/>
  <c r="BN23"/>
  <c r="BO24"/>
  <c r="CN24"/>
  <c r="CN9"/>
  <c r="CN25" s="1"/>
  <c r="BE24"/>
  <c r="BE25" s="1"/>
  <c r="BE9"/>
  <c r="BY15"/>
  <c r="CN15"/>
  <c r="BY26"/>
  <c r="BY21"/>
  <c r="AZ25"/>
  <c r="BY11"/>
  <c r="DU23"/>
  <c r="BY17"/>
  <c r="CN17"/>
  <c r="V34"/>
  <c r="W29"/>
  <c r="W32" s="1"/>
  <c r="DN25"/>
  <c r="AP24"/>
  <c r="AP9"/>
  <c r="AP25" s="1"/>
  <c r="BY25" l="1"/>
  <c r="DF18" l="1"/>
  <c r="DG18"/>
  <c r="DF12"/>
  <c r="DG12"/>
  <c r="DG14" l="1"/>
  <c r="DF14"/>
  <c r="DF20"/>
  <c r="DG20"/>
  <c r="DE21"/>
  <c r="DF16"/>
  <c r="DG16"/>
  <c r="DG10"/>
  <c r="DF10"/>
  <c r="DF21" l="1"/>
  <c r="DG21"/>
  <c r="DF8"/>
  <c r="DE24"/>
  <c r="DE9"/>
  <c r="DG8"/>
  <c r="DG24" l="1"/>
  <c r="DF24"/>
  <c r="DE25"/>
  <c r="DF9"/>
  <c r="DG9"/>
  <c r="DG25" l="1"/>
  <c r="DF25"/>
  <c r="CV12" l="1"/>
  <c r="CW12"/>
  <c r="DO12"/>
  <c r="CV18"/>
  <c r="CW18"/>
  <c r="DO18"/>
  <c r="CV16" l="1"/>
  <c r="CW16"/>
  <c r="DO16"/>
  <c r="DP18"/>
  <c r="DQ18"/>
  <c r="CV14"/>
  <c r="DO14"/>
  <c r="CW14"/>
  <c r="DP12"/>
  <c r="DQ12"/>
  <c r="CU21"/>
  <c r="CW20"/>
  <c r="CV20"/>
  <c r="DO20"/>
  <c r="CV10"/>
  <c r="CW10"/>
  <c r="CU8"/>
  <c r="DO10"/>
  <c r="DP20" l="1"/>
  <c r="DQ20"/>
  <c r="DO21"/>
  <c r="CW21"/>
  <c r="CV21"/>
  <c r="DQ14"/>
  <c r="DP14"/>
  <c r="DQ16"/>
  <c r="DP16"/>
  <c r="DQ10"/>
  <c r="DP10"/>
  <c r="DO8"/>
  <c r="CW8"/>
  <c r="CU9"/>
  <c r="CV8"/>
  <c r="CU24"/>
  <c r="DP21" l="1"/>
  <c r="DQ21"/>
  <c r="CV9"/>
  <c r="CW9"/>
  <c r="CU25"/>
  <c r="CV24"/>
  <c r="CW24"/>
  <c r="DO24"/>
  <c r="DQ8"/>
  <c r="DP8"/>
  <c r="DO9"/>
  <c r="DQ24" l="1"/>
  <c r="DP24"/>
  <c r="DO25"/>
  <c r="CV25"/>
  <c r="CW25"/>
  <c r="DP9"/>
  <c r="DQ9"/>
  <c r="DQ25" l="1"/>
  <c r="DP25"/>
  <c r="CH10" l="1"/>
  <c r="CH16"/>
  <c r="CG16"/>
  <c r="CH12"/>
  <c r="CG12"/>
  <c r="CG18"/>
  <c r="CH18"/>
  <c r="CG20"/>
  <c r="CH20"/>
  <c r="CH8" l="1"/>
  <c r="CG14"/>
  <c r="CH14"/>
  <c r="CH24" l="1"/>
  <c r="BP23" l="1"/>
  <c r="BP26"/>
  <c r="BO26"/>
  <c r="BV21"/>
  <c r="BW20"/>
  <c r="BX20"/>
  <c r="BW18" l="1"/>
  <c r="BV19"/>
  <c r="BX18"/>
  <c r="BX10"/>
  <c r="BV8"/>
  <c r="BV11"/>
  <c r="BV13"/>
  <c r="BX12"/>
  <c r="BW12"/>
  <c r="BX21"/>
  <c r="BW21"/>
  <c r="BO21"/>
  <c r="BO13"/>
  <c r="BO19"/>
  <c r="BO17"/>
  <c r="BO23"/>
  <c r="BO15"/>
  <c r="BO11"/>
  <c r="BO9"/>
  <c r="BV15"/>
  <c r="BW14"/>
  <c r="BX14"/>
  <c r="BW16"/>
  <c r="BV17"/>
  <c r="BX16"/>
  <c r="BO25" l="1"/>
  <c r="BW13"/>
  <c r="BX13"/>
  <c r="BX8"/>
  <c r="BV9"/>
  <c r="BV24"/>
  <c r="BX17"/>
  <c r="BW17"/>
  <c r="BX15"/>
  <c r="BW15"/>
  <c r="BX19"/>
  <c r="BW19"/>
  <c r="BX11"/>
  <c r="BX9" l="1"/>
  <c r="BV25"/>
  <c r="BX24"/>
  <c r="BX25" l="1"/>
  <c r="BQ26" l="1"/>
  <c r="BR26" s="1"/>
  <c r="BQ23"/>
  <c r="BN18" l="1"/>
  <c r="BM18"/>
  <c r="BL19"/>
  <c r="BS23"/>
  <c r="BR23"/>
  <c r="CM18" l="1"/>
  <c r="CL18"/>
  <c r="BM19"/>
  <c r="BN19"/>
  <c r="BM12" l="1"/>
  <c r="BN12"/>
  <c r="BL13"/>
  <c r="CK13" s="1"/>
  <c r="CK20" l="1"/>
  <c r="BM20"/>
  <c r="BN20"/>
  <c r="BL21"/>
  <c r="BM10"/>
  <c r="CK10"/>
  <c r="BL8"/>
  <c r="BN10"/>
  <c r="BL11"/>
  <c r="CK11" s="1"/>
  <c r="BN16"/>
  <c r="BM16"/>
  <c r="BL17"/>
  <c r="CK17" s="1"/>
  <c r="CM12"/>
  <c r="CL12"/>
  <c r="BM14"/>
  <c r="BN14"/>
  <c r="BL15"/>
  <c r="CK15" s="1"/>
  <c r="BM13"/>
  <c r="BN13"/>
  <c r="BM15" l="1"/>
  <c r="BN15"/>
  <c r="CL16"/>
  <c r="CM16"/>
  <c r="BM11"/>
  <c r="BN11"/>
  <c r="CM20"/>
  <c r="CL20"/>
  <c r="CM10"/>
  <c r="CK8"/>
  <c r="CL14"/>
  <c r="CM14"/>
  <c r="BL9"/>
  <c r="BM30"/>
  <c r="BM32" s="1"/>
  <c r="BL24"/>
  <c r="BM8"/>
  <c r="BN8"/>
  <c r="BN17"/>
  <c r="BM17"/>
  <c r="BM21"/>
  <c r="BN21"/>
  <c r="BN24" l="1"/>
  <c r="BL25"/>
  <c r="BM24"/>
  <c r="BN9"/>
  <c r="BM9"/>
  <c r="CK24"/>
  <c r="CM8"/>
  <c r="BN25" l="1"/>
  <c r="BM25"/>
  <c r="CM24"/>
  <c r="AX12" l="1"/>
  <c r="AY16"/>
  <c r="AW17"/>
  <c r="AY17" s="1"/>
  <c r="AV13"/>
  <c r="AV19" l="1"/>
  <c r="AX18"/>
  <c r="AV11"/>
  <c r="AV8"/>
  <c r="AX10"/>
  <c r="AY18"/>
  <c r="AW19"/>
  <c r="AY19" s="1"/>
  <c r="AY10"/>
  <c r="AW11"/>
  <c r="AY11" s="1"/>
  <c r="AW13"/>
  <c r="AY13" s="1"/>
  <c r="AY12"/>
  <c r="AV21"/>
  <c r="AX20"/>
  <c r="AV15"/>
  <c r="AX14"/>
  <c r="AW21"/>
  <c r="AY21" s="1"/>
  <c r="AY20"/>
  <c r="AW15"/>
  <c r="AY15" s="1"/>
  <c r="AY14"/>
  <c r="AV17"/>
  <c r="AX17" s="1"/>
  <c r="AX16"/>
  <c r="AX13" l="1"/>
  <c r="AX19"/>
  <c r="AX8"/>
  <c r="AV9"/>
  <c r="AV24"/>
  <c r="AW9"/>
  <c r="AY9" s="1"/>
  <c r="AW24"/>
  <c r="AY8"/>
  <c r="AX15"/>
  <c r="AX21"/>
  <c r="AX11"/>
  <c r="AX9" l="1"/>
  <c r="AY24"/>
  <c r="AW25"/>
  <c r="AY25" s="1"/>
  <c r="AX24"/>
  <c r="AV25"/>
  <c r="AX25" l="1"/>
  <c r="AM13" l="1"/>
  <c r="AO13" s="1"/>
  <c r="AO12"/>
  <c r="AN12"/>
  <c r="AL13"/>
  <c r="AN10"/>
  <c r="AM19"/>
  <c r="AO19" s="1"/>
  <c r="AO18"/>
  <c r="AL11"/>
  <c r="AL19" l="1"/>
  <c r="AN19" s="1"/>
  <c r="AN18"/>
  <c r="AL8"/>
  <c r="AM21"/>
  <c r="AO21" s="1"/>
  <c r="AO20"/>
  <c r="AM15"/>
  <c r="AO15" s="1"/>
  <c r="AO14"/>
  <c r="AL17"/>
  <c r="AN17" s="1"/>
  <c r="AN16"/>
  <c r="AL21"/>
  <c r="AN20"/>
  <c r="AL15"/>
  <c r="AN14"/>
  <c r="AO10"/>
  <c r="AM11"/>
  <c r="AO11" s="1"/>
  <c r="AM8"/>
  <c r="AN13"/>
  <c r="AN21" l="1"/>
  <c r="AN11"/>
  <c r="AM24"/>
  <c r="AO8"/>
  <c r="AM9"/>
  <c r="AO9" s="1"/>
  <c r="AL24"/>
  <c r="AN8"/>
  <c r="AL9"/>
  <c r="AN15"/>
  <c r="AN9" l="1"/>
  <c r="AO24"/>
  <c r="AM25"/>
  <c r="AO25" s="1"/>
  <c r="AL25"/>
  <c r="AN24"/>
  <c r="AN25" l="1"/>
  <c r="AD12" l="1"/>
  <c r="BA12"/>
  <c r="AB13"/>
  <c r="AE10"/>
  <c r="AC11"/>
  <c r="BB10"/>
  <c r="AC19"/>
  <c r="AE18"/>
  <c r="BB18"/>
  <c r="BA10"/>
  <c r="AB11"/>
  <c r="AD10"/>
  <c r="AB19"/>
  <c r="AD18"/>
  <c r="BA18"/>
  <c r="BA19" s="1"/>
  <c r="AE12"/>
  <c r="BB12"/>
  <c r="AC13"/>
  <c r="AE19" l="1"/>
  <c r="AE11"/>
  <c r="AE13"/>
  <c r="AD19"/>
  <c r="AD11"/>
  <c r="BD12"/>
  <c r="BB13"/>
  <c r="BD13" s="1"/>
  <c r="BA11"/>
  <c r="BC10"/>
  <c r="BD10"/>
  <c r="BB11"/>
  <c r="BD11" s="1"/>
  <c r="AB17"/>
  <c r="AD16"/>
  <c r="BA16"/>
  <c r="BA14"/>
  <c r="AB15"/>
  <c r="AD14"/>
  <c r="BC18"/>
  <c r="BB19"/>
  <c r="BD18"/>
  <c r="BA13"/>
  <c r="BC12"/>
  <c r="AB21"/>
  <c r="BA20"/>
  <c r="AD20"/>
  <c r="BB14"/>
  <c r="AC15"/>
  <c r="AE14"/>
  <c r="AB8"/>
  <c r="AD13"/>
  <c r="AC17"/>
  <c r="AE16"/>
  <c r="BB16"/>
  <c r="AC21"/>
  <c r="AE21" s="1"/>
  <c r="AE20"/>
  <c r="BB20"/>
  <c r="AC8"/>
  <c r="BB8" l="1"/>
  <c r="AE17"/>
  <c r="AE15"/>
  <c r="BC13"/>
  <c r="BD14"/>
  <c r="BB15"/>
  <c r="BD15" s="1"/>
  <c r="BC19"/>
  <c r="BD19"/>
  <c r="BA15"/>
  <c r="BC14"/>
  <c r="BA8"/>
  <c r="AD21"/>
  <c r="AD15"/>
  <c r="AD17"/>
  <c r="BB21"/>
  <c r="BD21" s="1"/>
  <c r="BD20"/>
  <c r="BA21"/>
  <c r="BC20"/>
  <c r="AD8"/>
  <c r="AC9"/>
  <c r="AE9" s="1"/>
  <c r="AC24"/>
  <c r="AE8"/>
  <c r="BD16"/>
  <c r="BB17"/>
  <c r="BD17" s="1"/>
  <c r="AB9"/>
  <c r="AB24"/>
  <c r="BC16"/>
  <c r="BA17"/>
  <c r="BC11"/>
  <c r="S10" l="1"/>
  <c r="U10" s="1"/>
  <c r="R10"/>
  <c r="R11" s="1"/>
  <c r="BC15"/>
  <c r="BC21"/>
  <c r="AE24"/>
  <c r="AC25"/>
  <c r="AE25" s="1"/>
  <c r="BC17"/>
  <c r="AD9"/>
  <c r="AB25"/>
  <c r="AD24"/>
  <c r="BD8"/>
  <c r="BB9"/>
  <c r="BD9" s="1"/>
  <c r="BB24"/>
  <c r="BC8"/>
  <c r="BA24"/>
  <c r="BA9"/>
  <c r="T10" l="1"/>
  <c r="S11"/>
  <c r="U11" s="1"/>
  <c r="AD25"/>
  <c r="BC9"/>
  <c r="BD24"/>
  <c r="BB25"/>
  <c r="BD25" s="1"/>
  <c r="BC24"/>
  <c r="BA25"/>
  <c r="T11" l="1"/>
  <c r="BC25"/>
  <c r="CA20"/>
  <c r="CA21" l="1"/>
  <c r="CC21" s="1"/>
  <c r="CC20"/>
  <c r="CA16"/>
  <c r="CA18"/>
  <c r="CA12"/>
  <c r="CA19" l="1"/>
  <c r="CC19" s="1"/>
  <c r="CC18"/>
  <c r="C13"/>
  <c r="CA17"/>
  <c r="CC17" s="1"/>
  <c r="CC16"/>
  <c r="F18"/>
  <c r="D19"/>
  <c r="F19" s="1"/>
  <c r="CC12"/>
  <c r="CA13"/>
  <c r="CC13" s="1"/>
  <c r="D13" l="1"/>
  <c r="F13" s="1"/>
  <c r="F12"/>
  <c r="D15"/>
  <c r="F15" s="1"/>
  <c r="F14"/>
  <c r="C17"/>
  <c r="E16"/>
  <c r="C21"/>
  <c r="E20"/>
  <c r="E14"/>
  <c r="C15"/>
  <c r="D21"/>
  <c r="F21" s="1"/>
  <c r="F20"/>
  <c r="F16"/>
  <c r="D17"/>
  <c r="F17" s="1"/>
  <c r="D11"/>
  <c r="F11" s="1"/>
  <c r="D8"/>
  <c r="F10"/>
  <c r="E18"/>
  <c r="C19"/>
  <c r="E19" s="1"/>
  <c r="C11"/>
  <c r="C8"/>
  <c r="E10"/>
  <c r="E12"/>
  <c r="CA14"/>
  <c r="E13" l="1"/>
  <c r="E15"/>
  <c r="CC14"/>
  <c r="CA15"/>
  <c r="CC15" s="1"/>
  <c r="F8"/>
  <c r="D24"/>
  <c r="D9"/>
  <c r="E21"/>
  <c r="E17"/>
  <c r="C9"/>
  <c r="E8"/>
  <c r="C24"/>
  <c r="CA10"/>
  <c r="E11"/>
  <c r="E9" l="1"/>
  <c r="F24"/>
  <c r="D25"/>
  <c r="F25" s="1"/>
  <c r="D29"/>
  <c r="D32" s="1"/>
  <c r="F9"/>
  <c r="D34"/>
  <c r="CA8"/>
  <c r="CA11"/>
  <c r="CC11" s="1"/>
  <c r="CC10"/>
  <c r="C25"/>
  <c r="E24"/>
  <c r="E25" l="1"/>
  <c r="CA9"/>
  <c r="CC9" s="1"/>
  <c r="CA24"/>
  <c r="CC8"/>
  <c r="CA25" l="1"/>
  <c r="CC25" s="1"/>
  <c r="CC24"/>
  <c r="H20" l="1"/>
  <c r="M20" s="1"/>
  <c r="M21" s="1"/>
  <c r="H14"/>
  <c r="M14" s="1"/>
  <c r="M15" s="1"/>
  <c r="S16"/>
  <c r="U16" s="1"/>
  <c r="I20"/>
  <c r="N20" s="1"/>
  <c r="N21" s="1"/>
  <c r="P21" s="1"/>
  <c r="I14"/>
  <c r="N14" s="1"/>
  <c r="P14" s="1"/>
  <c r="R20"/>
  <c r="R21" s="1"/>
  <c r="R18"/>
  <c r="R19" s="1"/>
  <c r="R14"/>
  <c r="H16"/>
  <c r="M16" s="1"/>
  <c r="M17" s="1"/>
  <c r="H10"/>
  <c r="M10" s="1"/>
  <c r="AG10" s="1"/>
  <c r="S20"/>
  <c r="S21" s="1"/>
  <c r="U21" s="1"/>
  <c r="S18"/>
  <c r="U18" s="1"/>
  <c r="S14"/>
  <c r="U14" s="1"/>
  <c r="S12"/>
  <c r="U12" s="1"/>
  <c r="I16"/>
  <c r="N16" s="1"/>
  <c r="I10"/>
  <c r="N10" s="1"/>
  <c r="AH10" s="1"/>
  <c r="AJ10" s="1"/>
  <c r="R16"/>
  <c r="R17" s="1"/>
  <c r="R12"/>
  <c r="R13" s="1"/>
  <c r="H18"/>
  <c r="M18" s="1"/>
  <c r="I12"/>
  <c r="N12" s="1"/>
  <c r="I18"/>
  <c r="N18" s="1"/>
  <c r="H12"/>
  <c r="M12" s="1"/>
  <c r="AG20" l="1"/>
  <c r="AG21" s="1"/>
  <c r="S17"/>
  <c r="T17" s="1"/>
  <c r="K10"/>
  <c r="X10"/>
  <c r="Z10" s="1"/>
  <c r="S13"/>
  <c r="U13" s="1"/>
  <c r="AH12"/>
  <c r="AJ12" s="1"/>
  <c r="I11"/>
  <c r="K11" s="1"/>
  <c r="P10"/>
  <c r="AG14"/>
  <c r="J10"/>
  <c r="R15"/>
  <c r="S15"/>
  <c r="U15" s="1"/>
  <c r="N11"/>
  <c r="AH11" s="1"/>
  <c r="AJ11" s="1"/>
  <c r="AH16"/>
  <c r="AJ16" s="1"/>
  <c r="T20"/>
  <c r="H11"/>
  <c r="S8"/>
  <c r="S9" s="1"/>
  <c r="U20"/>
  <c r="AH18"/>
  <c r="AJ18" s="1"/>
  <c r="M11"/>
  <c r="AG11" s="1"/>
  <c r="AH20"/>
  <c r="AJ20" s="1"/>
  <c r="R8"/>
  <c r="R24" s="1"/>
  <c r="O10"/>
  <c r="O16"/>
  <c r="P16"/>
  <c r="N17"/>
  <c r="O17" s="1"/>
  <c r="S19"/>
  <c r="U19" s="1"/>
  <c r="P20"/>
  <c r="AG18"/>
  <c r="AI10"/>
  <c r="O20"/>
  <c r="O14"/>
  <c r="AG17"/>
  <c r="T18"/>
  <c r="T14"/>
  <c r="AH14"/>
  <c r="AJ14" s="1"/>
  <c r="W10"/>
  <c r="W11" s="1"/>
  <c r="T12"/>
  <c r="AG12"/>
  <c r="T16"/>
  <c r="N15"/>
  <c r="P15" s="1"/>
  <c r="AG16"/>
  <c r="N8"/>
  <c r="N9" s="1"/>
  <c r="O21"/>
  <c r="P18"/>
  <c r="N19"/>
  <c r="N13"/>
  <c r="P12"/>
  <c r="O18"/>
  <c r="M19"/>
  <c r="AG19" s="1"/>
  <c r="O12"/>
  <c r="M13"/>
  <c r="AG13" s="1"/>
  <c r="M8"/>
  <c r="M24" s="1"/>
  <c r="M25" s="1"/>
  <c r="T21"/>
  <c r="I8"/>
  <c r="K8" s="1"/>
  <c r="J12"/>
  <c r="H13"/>
  <c r="W12"/>
  <c r="DS12" s="1"/>
  <c r="K18"/>
  <c r="I19"/>
  <c r="K19" s="1"/>
  <c r="X18"/>
  <c r="K12"/>
  <c r="I13"/>
  <c r="K13" s="1"/>
  <c r="X12"/>
  <c r="H19"/>
  <c r="J18"/>
  <c r="W18"/>
  <c r="DS18" s="1"/>
  <c r="I17"/>
  <c r="K17" s="1"/>
  <c r="K16"/>
  <c r="X16"/>
  <c r="H8"/>
  <c r="H17"/>
  <c r="J16"/>
  <c r="W16"/>
  <c r="DS16" s="1"/>
  <c r="I15"/>
  <c r="K15" s="1"/>
  <c r="K14"/>
  <c r="X14"/>
  <c r="I21"/>
  <c r="K21" s="1"/>
  <c r="K20"/>
  <c r="X20"/>
  <c r="J14"/>
  <c r="H15"/>
  <c r="W14"/>
  <c r="DS14" s="1"/>
  <c r="J20"/>
  <c r="H21"/>
  <c r="W20"/>
  <c r="U17" l="1"/>
  <c r="T13"/>
  <c r="CP10"/>
  <c r="CR10" s="1"/>
  <c r="BG10"/>
  <c r="BG11" s="1"/>
  <c r="BI11" s="1"/>
  <c r="AI14"/>
  <c r="O15"/>
  <c r="AI12"/>
  <c r="BQ10"/>
  <c r="BQ11" s="1"/>
  <c r="BS11" s="1"/>
  <c r="AR10"/>
  <c r="AT10" s="1"/>
  <c r="CZ10"/>
  <c r="DB10" s="1"/>
  <c r="X11"/>
  <c r="Z11" s="1"/>
  <c r="O11"/>
  <c r="DT10"/>
  <c r="DV10" s="1"/>
  <c r="T15"/>
  <c r="AI18"/>
  <c r="BP10"/>
  <c r="BP11" s="1"/>
  <c r="AI20"/>
  <c r="U8"/>
  <c r="AG15"/>
  <c r="J11"/>
  <c r="T19"/>
  <c r="AG8"/>
  <c r="AG24" s="1"/>
  <c r="P17"/>
  <c r="AH17"/>
  <c r="AJ17" s="1"/>
  <c r="T8"/>
  <c r="BF10"/>
  <c r="R9"/>
  <c r="T9" s="1"/>
  <c r="S24"/>
  <c r="U24" s="1"/>
  <c r="AH15"/>
  <c r="AJ15" s="1"/>
  <c r="AI11"/>
  <c r="AH21"/>
  <c r="AJ21" s="1"/>
  <c r="AQ10"/>
  <c r="Y10"/>
  <c r="P11"/>
  <c r="AH8"/>
  <c r="AJ8" s="1"/>
  <c r="AI16"/>
  <c r="N24"/>
  <c r="O24" s="1"/>
  <c r="P8"/>
  <c r="P13"/>
  <c r="AH13"/>
  <c r="AJ13" s="1"/>
  <c r="P19"/>
  <c r="AH19"/>
  <c r="AJ19" s="1"/>
  <c r="O19"/>
  <c r="O8"/>
  <c r="M9"/>
  <c r="O9" s="1"/>
  <c r="O13"/>
  <c r="S29"/>
  <c r="S32" s="1"/>
  <c r="S34"/>
  <c r="U9"/>
  <c r="R25"/>
  <c r="N29"/>
  <c r="N32" s="1"/>
  <c r="P9"/>
  <c r="N34"/>
  <c r="J15"/>
  <c r="I9"/>
  <c r="K9" s="1"/>
  <c r="I24"/>
  <c r="K24" s="1"/>
  <c r="J21"/>
  <c r="W8"/>
  <c r="J19"/>
  <c r="J13"/>
  <c r="X15"/>
  <c r="BQ14"/>
  <c r="Z14"/>
  <c r="BG14"/>
  <c r="DT14"/>
  <c r="DV14" s="1"/>
  <c r="CP14"/>
  <c r="CR14" s="1"/>
  <c r="AR14"/>
  <c r="AT14" s="1"/>
  <c r="CZ14"/>
  <c r="DB14" s="1"/>
  <c r="H24"/>
  <c r="J8"/>
  <c r="H9"/>
  <c r="CZ18"/>
  <c r="DB18" s="1"/>
  <c r="Z18"/>
  <c r="CP18"/>
  <c r="CR18" s="1"/>
  <c r="BG18"/>
  <c r="AR18"/>
  <c r="AT18" s="1"/>
  <c r="BQ18"/>
  <c r="X19"/>
  <c r="DT18"/>
  <c r="DV18" s="1"/>
  <c r="Y20"/>
  <c r="W21"/>
  <c r="BZ20"/>
  <c r="CO20"/>
  <c r="CY20"/>
  <c r="AQ20"/>
  <c r="BF20"/>
  <c r="DS20"/>
  <c r="BP20"/>
  <c r="W17"/>
  <c r="DS17" s="1"/>
  <c r="AQ16"/>
  <c r="BZ16"/>
  <c r="CB16" s="1"/>
  <c r="CO16"/>
  <c r="BF16"/>
  <c r="Y16"/>
  <c r="CY16"/>
  <c r="BP16"/>
  <c r="AQ11"/>
  <c r="W13"/>
  <c r="DS13" s="1"/>
  <c r="Y12"/>
  <c r="BZ12"/>
  <c r="CB12" s="1"/>
  <c r="AQ12"/>
  <c r="CY12"/>
  <c r="BP12"/>
  <c r="BF12"/>
  <c r="CO12"/>
  <c r="X8"/>
  <c r="BP14"/>
  <c r="W15"/>
  <c r="DS15" s="1"/>
  <c r="BZ14"/>
  <c r="CB14" s="1"/>
  <c r="AQ14"/>
  <c r="CY14"/>
  <c r="CO14"/>
  <c r="Y14"/>
  <c r="BF14"/>
  <c r="CZ16"/>
  <c r="DB16" s="1"/>
  <c r="AR16"/>
  <c r="AT16" s="1"/>
  <c r="Z16"/>
  <c r="BG16"/>
  <c r="X17"/>
  <c r="BQ16"/>
  <c r="CP16"/>
  <c r="CR16" s="1"/>
  <c r="DT16"/>
  <c r="DV16" s="1"/>
  <c r="Y18"/>
  <c r="BZ18"/>
  <c r="BP18"/>
  <c r="AQ18"/>
  <c r="BF18"/>
  <c r="CO18"/>
  <c r="CY18"/>
  <c r="W19"/>
  <c r="BQ20"/>
  <c r="X21"/>
  <c r="Z21" s="1"/>
  <c r="Z20"/>
  <c r="AR20"/>
  <c r="CZ20"/>
  <c r="BG20"/>
  <c r="CP20"/>
  <c r="DT20"/>
  <c r="X13"/>
  <c r="Z12"/>
  <c r="BQ12"/>
  <c r="BG12"/>
  <c r="AR12"/>
  <c r="AT12" s="1"/>
  <c r="CP12"/>
  <c r="CR12" s="1"/>
  <c r="DT12"/>
  <c r="DV12" s="1"/>
  <c r="CZ12"/>
  <c r="DB12" s="1"/>
  <c r="J17"/>
  <c r="AI21" l="1"/>
  <c r="AI17"/>
  <c r="BS10"/>
  <c r="BR10"/>
  <c r="AS10"/>
  <c r="S25"/>
  <c r="U25" s="1"/>
  <c r="BH10"/>
  <c r="T24"/>
  <c r="AI8"/>
  <c r="BI10"/>
  <c r="AR11"/>
  <c r="AT11" s="1"/>
  <c r="Y11"/>
  <c r="AH9"/>
  <c r="AJ9" s="1"/>
  <c r="AH24"/>
  <c r="AH25" s="1"/>
  <c r="AJ25" s="1"/>
  <c r="AI15"/>
  <c r="AG9"/>
  <c r="BF11"/>
  <c r="BH11" s="1"/>
  <c r="P24"/>
  <c r="AI19"/>
  <c r="N25"/>
  <c r="O25" s="1"/>
  <c r="AI13"/>
  <c r="W9"/>
  <c r="AG25"/>
  <c r="I25"/>
  <c r="K25" s="1"/>
  <c r="AS14"/>
  <c r="DU18"/>
  <c r="DU14"/>
  <c r="CQ14"/>
  <c r="BR11"/>
  <c r="I29"/>
  <c r="I32" s="1"/>
  <c r="BQ8"/>
  <c r="BQ24" s="1"/>
  <c r="AS18"/>
  <c r="J9"/>
  <c r="W24"/>
  <c r="W25" s="1"/>
  <c r="BF8"/>
  <c r="BF24" s="1"/>
  <c r="I34"/>
  <c r="DA14"/>
  <c r="BP8"/>
  <c r="CP8"/>
  <c r="AR13"/>
  <c r="AT13" s="1"/>
  <c r="Z13"/>
  <c r="BI20"/>
  <c r="BG21"/>
  <c r="BI21" s="1"/>
  <c r="CO19"/>
  <c r="CQ19" s="1"/>
  <c r="CQ18"/>
  <c r="CB18"/>
  <c r="BZ19"/>
  <c r="CB19" s="1"/>
  <c r="Z17"/>
  <c r="AR17"/>
  <c r="AT17" s="1"/>
  <c r="BR12"/>
  <c r="BP13"/>
  <c r="BR20"/>
  <c r="BP21"/>
  <c r="DA20"/>
  <c r="CY21"/>
  <c r="BS14"/>
  <c r="BQ15"/>
  <c r="BS15" s="1"/>
  <c r="DA16"/>
  <c r="DU16"/>
  <c r="CR20"/>
  <c r="DA18"/>
  <c r="CY19"/>
  <c r="DA19" s="1"/>
  <c r="BP19"/>
  <c r="BR18"/>
  <c r="BS16"/>
  <c r="BQ17"/>
  <c r="BS17" s="1"/>
  <c r="BH14"/>
  <c r="BF15"/>
  <c r="BF13"/>
  <c r="BH12"/>
  <c r="BP17"/>
  <c r="BR16"/>
  <c r="Y17"/>
  <c r="AQ17"/>
  <c r="BZ17"/>
  <c r="CB17" s="1"/>
  <c r="CY17"/>
  <c r="CO17"/>
  <c r="AS20"/>
  <c r="AQ21"/>
  <c r="BQ19"/>
  <c r="BS19" s="1"/>
  <c r="BS18"/>
  <c r="H25"/>
  <c r="J24"/>
  <c r="CZ8"/>
  <c r="AR8"/>
  <c r="CQ16"/>
  <c r="Y21"/>
  <c r="BS12"/>
  <c r="BQ13"/>
  <c r="BS13" s="1"/>
  <c r="DV20"/>
  <c r="DT21"/>
  <c r="AR21"/>
  <c r="AT21" s="1"/>
  <c r="AT20"/>
  <c r="AQ19"/>
  <c r="Y19"/>
  <c r="BR14"/>
  <c r="BP15"/>
  <c r="Z8"/>
  <c r="X24"/>
  <c r="X9"/>
  <c r="DT8"/>
  <c r="BH16"/>
  <c r="BF17"/>
  <c r="BF21"/>
  <c r="BH20"/>
  <c r="BZ21"/>
  <c r="CB21" s="1"/>
  <c r="CB20"/>
  <c r="AR19"/>
  <c r="AT19" s="1"/>
  <c r="Z19"/>
  <c r="BG15"/>
  <c r="BI15" s="1"/>
  <c r="BI14"/>
  <c r="CQ12"/>
  <c r="AS12"/>
  <c r="AQ8"/>
  <c r="AS16"/>
  <c r="Y8"/>
  <c r="BI12"/>
  <c r="BG13"/>
  <c r="BI13" s="1"/>
  <c r="DB20"/>
  <c r="CZ21"/>
  <c r="DB21" s="1"/>
  <c r="BQ21"/>
  <c r="BS21" s="1"/>
  <c r="BS20"/>
  <c r="BH18"/>
  <c r="BF19"/>
  <c r="BI16"/>
  <c r="BG17"/>
  <c r="BI17" s="1"/>
  <c r="Y15"/>
  <c r="BZ15"/>
  <c r="CB15" s="1"/>
  <c r="AQ15"/>
  <c r="CY15"/>
  <c r="CO15"/>
  <c r="AQ13"/>
  <c r="Y13"/>
  <c r="CY13"/>
  <c r="CO13"/>
  <c r="BZ13"/>
  <c r="CB13" s="1"/>
  <c r="CO21"/>
  <c r="CQ20"/>
  <c r="BG19"/>
  <c r="BI19" s="1"/>
  <c r="BI18"/>
  <c r="Z15"/>
  <c r="AR15"/>
  <c r="AT15" s="1"/>
  <c r="BG8"/>
  <c r="DU12"/>
  <c r="DA12"/>
  <c r="DU20"/>
  <c r="AS11" l="1"/>
  <c r="T25"/>
  <c r="AI9"/>
  <c r="AI24"/>
  <c r="AJ24"/>
  <c r="P25"/>
  <c r="AS13"/>
  <c r="Y9"/>
  <c r="AI25"/>
  <c r="J25"/>
  <c r="BH21"/>
  <c r="Y24"/>
  <c r="BR8"/>
  <c r="CP24"/>
  <c r="CR8"/>
  <c r="BQ9"/>
  <c r="BS9" s="1"/>
  <c r="BS8"/>
  <c r="BH8"/>
  <c r="AS17"/>
  <c r="BR15"/>
  <c r="BP9"/>
  <c r="BF9"/>
  <c r="BP24"/>
  <c r="BR24" s="1"/>
  <c r="BR17"/>
  <c r="DT24"/>
  <c r="DV8"/>
  <c r="DT9"/>
  <c r="DV9" s="1"/>
  <c r="AT8"/>
  <c r="AR9"/>
  <c r="AT9" s="1"/>
  <c r="AR24"/>
  <c r="BF25"/>
  <c r="AS15"/>
  <c r="AS21"/>
  <c r="BH15"/>
  <c r="BS24"/>
  <c r="BQ25"/>
  <c r="BS25" s="1"/>
  <c r="BH13"/>
  <c r="BR21"/>
  <c r="AS8"/>
  <c r="AQ9"/>
  <c r="AQ24"/>
  <c r="AQ25" s="1"/>
  <c r="X25"/>
  <c r="Z25" s="1"/>
  <c r="Z24"/>
  <c r="BH17"/>
  <c r="AS19"/>
  <c r="BI8"/>
  <c r="BG9"/>
  <c r="BI9" s="1"/>
  <c r="BG24"/>
  <c r="BH24" s="1"/>
  <c r="X29"/>
  <c r="X32" s="1"/>
  <c r="Z9"/>
  <c r="X34"/>
  <c r="DV21"/>
  <c r="DU21"/>
  <c r="CZ24"/>
  <c r="DB8"/>
  <c r="CZ9"/>
  <c r="DB9" s="1"/>
  <c r="BH19"/>
  <c r="BR19"/>
  <c r="DA21"/>
  <c r="BR13"/>
  <c r="CR24" l="1"/>
  <c r="BP25"/>
  <c r="BR25" s="1"/>
  <c r="BR9"/>
  <c r="Y25"/>
  <c r="AS9"/>
  <c r="BH9"/>
  <c r="AS24"/>
  <c r="AR25"/>
  <c r="AT25" s="1"/>
  <c r="AT24"/>
  <c r="CZ25"/>
  <c r="DB25" s="1"/>
  <c r="DB24"/>
  <c r="BG25"/>
  <c r="BI25" s="1"/>
  <c r="BI24"/>
  <c r="DT25"/>
  <c r="DV25" s="1"/>
  <c r="DV24"/>
  <c r="BH25" l="1"/>
  <c r="AS25"/>
  <c r="BU10" l="1"/>
  <c r="BU11" l="1"/>
  <c r="BU8"/>
  <c r="BW10"/>
  <c r="BZ10"/>
  <c r="CE10"/>
  <c r="CJ10" s="1"/>
  <c r="CB10" l="1"/>
  <c r="BZ8"/>
  <c r="CJ8"/>
  <c r="CJ11"/>
  <c r="CL10"/>
  <c r="CO10"/>
  <c r="DS10"/>
  <c r="DU10" s="1"/>
  <c r="CY10"/>
  <c r="BW11"/>
  <c r="BZ11"/>
  <c r="CB11" s="1"/>
  <c r="CE11"/>
  <c r="CG11" s="1"/>
  <c r="CE8"/>
  <c r="CG10"/>
  <c r="BU24"/>
  <c r="BU9"/>
  <c r="BW9" s="1"/>
  <c r="BW8"/>
  <c r="BU25" l="1"/>
  <c r="BW25" s="1"/>
  <c r="BW24"/>
  <c r="CQ10"/>
  <c r="CO8"/>
  <c r="CB8"/>
  <c r="BZ24"/>
  <c r="BZ9"/>
  <c r="CB9" s="1"/>
  <c r="CJ9"/>
  <c r="CJ24"/>
  <c r="CL8"/>
  <c r="DS8"/>
  <c r="CE24"/>
  <c r="CE9"/>
  <c r="CG8"/>
  <c r="DA10"/>
  <c r="CY8"/>
  <c r="CY11"/>
  <c r="CO11"/>
  <c r="DS11"/>
  <c r="CG26"/>
  <c r="CF25"/>
  <c r="CF9"/>
  <c r="CF23"/>
  <c r="BZ25" l="1"/>
  <c r="CB25" s="1"/>
  <c r="CB24"/>
  <c r="CJ25"/>
  <c r="CL24"/>
  <c r="DU8"/>
  <c r="DS9"/>
  <c r="DU9" s="1"/>
  <c r="DS24"/>
  <c r="CG9"/>
  <c r="CY24"/>
  <c r="CY9"/>
  <c r="DA9" s="1"/>
  <c r="DA8"/>
  <c r="CE25"/>
  <c r="CG25" s="1"/>
  <c r="CG24"/>
  <c r="CQ8"/>
  <c r="CO24"/>
  <c r="CO9"/>
  <c r="CL26"/>
  <c r="CH25"/>
  <c r="CK9"/>
  <c r="CM9" s="1"/>
  <c r="CK25"/>
  <c r="CL27"/>
  <c r="CH9"/>
  <c r="CH23"/>
  <c r="CG23"/>
  <c r="CF21"/>
  <c r="CL25" l="1"/>
  <c r="CY25"/>
  <c r="DA25" s="1"/>
  <c r="DA24"/>
  <c r="DU24"/>
  <c r="DS25"/>
  <c r="DU25" s="1"/>
  <c r="CO25"/>
  <c r="CQ24"/>
  <c r="DT19"/>
  <c r="DU19" s="1"/>
  <c r="CQ26"/>
  <c r="CP9"/>
  <c r="CP25"/>
  <c r="CK21"/>
  <c r="CM21" s="1"/>
  <c r="CK19"/>
  <c r="CM19" s="1"/>
  <c r="CK23"/>
  <c r="CM25"/>
  <c r="CL9"/>
  <c r="CL13"/>
  <c r="CZ13"/>
  <c r="DT13"/>
  <c r="CP13"/>
  <c r="CM13"/>
  <c r="CL15"/>
  <c r="CZ15"/>
  <c r="CP15"/>
  <c r="CM15"/>
  <c r="DT15"/>
  <c r="CL11"/>
  <c r="DT11"/>
  <c r="CP11"/>
  <c r="CM11"/>
  <c r="CZ11"/>
  <c r="CH21"/>
  <c r="CG21"/>
  <c r="CL19" l="1"/>
  <c r="DV19"/>
  <c r="CR9"/>
  <c r="CQ9"/>
  <c r="CL21"/>
  <c r="CP23"/>
  <c r="CP21"/>
  <c r="CR25"/>
  <c r="CQ25"/>
  <c r="CL23"/>
  <c r="CM23"/>
  <c r="CZ17"/>
  <c r="CL17"/>
  <c r="CP17"/>
  <c r="DT17"/>
  <c r="CM17"/>
  <c r="CR11"/>
  <c r="CQ11"/>
  <c r="DV15"/>
  <c r="DU15"/>
  <c r="DA13"/>
  <c r="DB13"/>
  <c r="DB11"/>
  <c r="DA11"/>
  <c r="DA15"/>
  <c r="DB15"/>
  <c r="DU13"/>
  <c r="DV13"/>
  <c r="DV11"/>
  <c r="DU11"/>
  <c r="CQ15"/>
  <c r="CR15"/>
  <c r="CQ13"/>
  <c r="CR13"/>
  <c r="CR23" l="1"/>
  <c r="CQ23"/>
  <c r="CR21"/>
  <c r="CQ21"/>
  <c r="CQ17"/>
  <c r="CR17"/>
  <c r="DV17"/>
  <c r="DU17"/>
  <c r="DB17"/>
  <c r="DA17"/>
</calcChain>
</file>

<file path=xl/sharedStrings.xml><?xml version="1.0" encoding="utf-8"?>
<sst xmlns="http://schemas.openxmlformats.org/spreadsheetml/2006/main" count="5620" uniqueCount="824">
  <si>
    <t>ОКТ</t>
  </si>
  <si>
    <t>СЕВ</t>
  </si>
  <si>
    <t>КБШ</t>
  </si>
  <si>
    <t>%</t>
  </si>
  <si>
    <t>КЛНГ</t>
  </si>
  <si>
    <t>МОСК</t>
  </si>
  <si>
    <t>ГОРЬК</t>
  </si>
  <si>
    <t>С-КАВ</t>
  </si>
  <si>
    <t>Ю-ВОСТ</t>
  </si>
  <si>
    <t>ПРИВ</t>
  </si>
  <si>
    <t>СВЕРД</t>
  </si>
  <si>
    <t>Ю-УР</t>
  </si>
  <si>
    <t>З-СИБ</t>
  </si>
  <si>
    <t>КРАС</t>
  </si>
  <si>
    <t>В-СИБ</t>
  </si>
  <si>
    <t>ДВОСТ</t>
  </si>
  <si>
    <t>П</t>
  </si>
  <si>
    <t>Ш</t>
  </si>
  <si>
    <t>В</t>
  </si>
  <si>
    <t>ДПМ</t>
  </si>
  <si>
    <t>Дирекции</t>
  </si>
  <si>
    <t>в том числе по вине хозяйств</t>
  </si>
  <si>
    <t>ДИ</t>
  </si>
  <si>
    <t>СЕТЬ</t>
  </si>
  <si>
    <t>№ п/п</t>
  </si>
  <si>
    <t>ЗАБ</t>
  </si>
  <si>
    <t>ДРП</t>
  </si>
  <si>
    <t>ТЭ</t>
  </si>
  <si>
    <t xml:space="preserve">ЦДИ </t>
  </si>
  <si>
    <t xml:space="preserve">ЦВ </t>
  </si>
  <si>
    <t xml:space="preserve">ЦДРП </t>
  </si>
  <si>
    <t>IV квартал</t>
  </si>
  <si>
    <t>факт</t>
  </si>
  <si>
    <t>ДИ+ДРП+ВРК</t>
  </si>
  <si>
    <t>план</t>
  </si>
  <si>
    <r>
      <t>Подразделения</t>
    </r>
    <r>
      <rPr>
        <b/>
        <sz val="7"/>
        <color indexed="9"/>
        <rFont val="Arial"/>
        <family val="2"/>
        <charset val="204"/>
      </rPr>
      <t xml:space="preserve"> </t>
    </r>
    <r>
      <rPr>
        <sz val="7"/>
        <color indexed="9"/>
        <rFont val="Verdana"/>
        <family val="2"/>
        <charset val="204"/>
      </rPr>
      <t xml:space="preserve"> </t>
    </r>
  </si>
  <si>
    <t>I квартал</t>
  </si>
  <si>
    <t>II квартал</t>
  </si>
  <si>
    <r>
      <t>ЦП</t>
    </r>
    <r>
      <rPr>
        <b/>
        <sz val="9"/>
        <rFont val="Verdana"/>
        <family val="2"/>
        <charset val="204"/>
      </rPr>
      <t xml:space="preserve"> </t>
    </r>
    <r>
      <rPr>
        <sz val="9"/>
        <rFont val="Verdana"/>
        <family val="2"/>
        <charset val="204"/>
      </rPr>
      <t xml:space="preserve"> </t>
    </r>
  </si>
  <si>
    <r>
      <t>ЦШ</t>
    </r>
    <r>
      <rPr>
        <b/>
        <sz val="9"/>
        <rFont val="Verdana"/>
        <family val="2"/>
        <charset val="204"/>
      </rPr>
      <t xml:space="preserve"> </t>
    </r>
    <r>
      <rPr>
        <sz val="9"/>
        <rFont val="Verdana"/>
        <family val="2"/>
        <charset val="204"/>
      </rPr>
      <t xml:space="preserve"> </t>
    </r>
  </si>
  <si>
    <r>
      <t>ЦДИМ</t>
    </r>
    <r>
      <rPr>
        <b/>
        <sz val="9"/>
        <rFont val="Verdana"/>
        <family val="2"/>
        <charset val="204"/>
      </rPr>
      <t xml:space="preserve"> </t>
    </r>
    <r>
      <rPr>
        <sz val="9"/>
        <rFont val="Verdana"/>
        <family val="2"/>
        <charset val="204"/>
      </rPr>
      <t xml:space="preserve">  </t>
    </r>
  </si>
  <si>
    <t>ЦДИ</t>
  </si>
  <si>
    <t>ВРК-1</t>
  </si>
  <si>
    <t>ЦДИ+ЦДРП+ВРК</t>
  </si>
  <si>
    <t>Поездо-км</t>
  </si>
  <si>
    <t>июль</t>
  </si>
  <si>
    <t>август</t>
  </si>
  <si>
    <t>сентябрь</t>
  </si>
  <si>
    <t>ЦДИДМ</t>
  </si>
  <si>
    <t>ПРОБЕГИ</t>
  </si>
  <si>
    <t>III квартал</t>
  </si>
  <si>
    <t>октябрь</t>
  </si>
  <si>
    <t>ноябрь</t>
  </si>
  <si>
    <t>декабрь</t>
  </si>
  <si>
    <t>факт
2020 г.</t>
  </si>
  <si>
    <t>ЦДМ</t>
  </si>
  <si>
    <t>РЦДМ</t>
  </si>
  <si>
    <r>
      <t>Ц/П
РЖД</t>
    </r>
    <r>
      <rPr>
        <b/>
        <sz val="6"/>
        <color indexed="9"/>
        <rFont val="Arial"/>
        <family val="2"/>
        <charset val="204"/>
      </rPr>
      <t xml:space="preserve"> </t>
    </r>
    <r>
      <rPr>
        <b/>
        <sz val="6"/>
        <color indexed="9"/>
        <rFont val="Verdana"/>
        <family val="2"/>
        <charset val="204"/>
      </rPr>
      <t xml:space="preserve"> </t>
    </r>
  </si>
  <si>
    <t>+/-
от ц/п РЖД</t>
  </si>
  <si>
    <t>январь</t>
  </si>
  <si>
    <t>февраль</t>
  </si>
  <si>
    <t>март</t>
  </si>
  <si>
    <t>факт 
2021 г</t>
  </si>
  <si>
    <t>апрель</t>
  </si>
  <si>
    <t>май</t>
  </si>
  <si>
    <t>5 мес</t>
  </si>
  <si>
    <t xml:space="preserve">июнь
</t>
  </si>
  <si>
    <t xml:space="preserve">6 месяцев
</t>
  </si>
  <si>
    <t>7 месяцев</t>
  </si>
  <si>
    <t>8 месяцев</t>
  </si>
  <si>
    <t>2021 год</t>
  </si>
  <si>
    <t>9 месяцев</t>
  </si>
  <si>
    <t>10 мес</t>
  </si>
  <si>
    <t>факт
2021 г.</t>
  </si>
  <si>
    <t>факт 
2022 г</t>
  </si>
  <si>
    <t>2 месяца</t>
  </si>
  <si>
    <t>4 мес</t>
  </si>
  <si>
    <t>ЦДИМ</t>
  </si>
  <si>
    <t>целевой показатель</t>
  </si>
  <si>
    <t>Справка о событиях, допущенных по вине хозяйств Центральной дирекции инфраструктуры</t>
  </si>
  <si>
    <t>№</t>
  </si>
  <si>
    <t>дата</t>
  </si>
  <si>
    <t>станция/перегон</t>
  </si>
  <si>
    <t>комментарий</t>
  </si>
  <si>
    <t>учет</t>
  </si>
  <si>
    <t>вид 
нарушения</t>
  </si>
  <si>
    <t>Излом рельса</t>
  </si>
  <si>
    <t>дорога</t>
  </si>
  <si>
    <t>Сход при маневрах</t>
  </si>
  <si>
    <t>Сход при поездной работе</t>
  </si>
  <si>
    <t>Дирек-
ции</t>
  </si>
  <si>
    <t>на</t>
  </si>
  <si>
    <t>ЯНВАРЬ 2023 г.</t>
  </si>
  <si>
    <t>I КВАРТАЛ</t>
  </si>
  <si>
    <t>ФЕВРАЛЬ 2023 г.</t>
  </si>
  <si>
    <t>Справка о событиях, допущенных по вине хозяйств Центральной дирекции инфраструктуры в I квартале 2023 г.</t>
  </si>
  <si>
    <t>Справка о событиях, допущенных по вине хозяйств Центральной дирекции инфраструктуры в апреле 2023 г.</t>
  </si>
  <si>
    <t>Справка о событиях, допущенных по вине хозяйств Центральной дирекции инфраструктуры за 4 мес. 2023 г.</t>
  </si>
  <si>
    <t>Справка о событиях, допущенных по вине хозяйств Центральной дирекции инфраструктуры за 5 мес. 2023 г.</t>
  </si>
  <si>
    <t>Справка о событиях, допущенных по вине хозяйств Центральной дирекции инфраструктуры за 6 мес. 2023 г.</t>
  </si>
  <si>
    <t>ВП</t>
  </si>
  <si>
    <t>цель 8 мес</t>
  </si>
  <si>
    <t>факт 8 мес</t>
  </si>
  <si>
    <t>Справка о событиях, допущенных по вине хозяйств Центральной дирекции инфраструктуры за 10 мес. 2023 г.</t>
  </si>
  <si>
    <t>расследуется</t>
  </si>
  <si>
    <t>Справка о событиях, допущенных по вине хозяйств Центральной дирекции инфраструктуры за 11 месяцев 2023 г.</t>
  </si>
  <si>
    <t>Справка о событиях, допущенных по вине хозяйств Центральной дирекции инфраструктуры за 11 мес. 2023 г.</t>
  </si>
  <si>
    <t>Справка о событиях, допущенных по вине хозяйств Центральной дирекции инфраструктуры за 12 мес. 2023 г.</t>
  </si>
  <si>
    <t>ПЧ-27 КРАСНОГВАРД</t>
  </si>
  <si>
    <t>События, оперативно учтенные за ЦДИ в АС РБ в I квартале 2024 г.</t>
  </si>
  <si>
    <t>ЛОЗОВИЦЫ - СУЩЕВО</t>
  </si>
  <si>
    <t>ВАЛДАЙ - ДВОРЕЦ</t>
  </si>
  <si>
    <t>НЕЯ - БРАНТОВКА</t>
  </si>
  <si>
    <t>СПИРОВО - КАЛАШНИКОВО</t>
  </si>
  <si>
    <t>ЕЛШАНКА - БУЗУЛУК</t>
  </si>
  <si>
    <t>ЛЮБАНЬ - ТОРФЯНОЕ</t>
  </si>
  <si>
    <t>Падение на путь деталей п/с</t>
  </si>
  <si>
    <t>ПРЕЧИСТОЕ - СКАЛИНО</t>
  </si>
  <si>
    <t>Справка о событиях, допущенных по вине хозяйств Центральной дирекции инфраструктуры в январе 2024 г.</t>
  </si>
  <si>
    <t>Справка о событиях, допущенных по вине хозяйств Центральной дирекции инфраструктуры в феврале 2024 г.</t>
  </si>
  <si>
    <t>Справка о событиях, допущенных по вине хозяйств Центральной дирекции инфраструктуры за 2 месяца 2024 г.</t>
  </si>
  <si>
    <t>Справка о событиях, допущенных по вине хозяйств Центральной дирекции инфраструктуры в марте 2024 г.</t>
  </si>
  <si>
    <t>I КВАРТАЛ 2024 г.</t>
  </si>
  <si>
    <t>ПЧ-21
ДНО</t>
  </si>
  <si>
    <t>ПЧМ
ТОСНО ДПМ</t>
  </si>
  <si>
    <t>ПЧ-5
БОЛОГОЕ-МОСК</t>
  </si>
  <si>
    <t>ПЧ-11
ГАЛИЧ</t>
  </si>
  <si>
    <t>Излом рельса (ПРСМ)</t>
  </si>
  <si>
    <t>ПЧ-3
ТВЕРЬ</t>
  </si>
  <si>
    <t>ПЧ-14
ГРЯЗОВЕЦ</t>
  </si>
  <si>
    <t xml:space="preserve"> АЛЕУР - БУШУЛЕЙ</t>
  </si>
  <si>
    <t>Крушение</t>
  </si>
  <si>
    <t>ПЧ-7
ЧЕРНЫШЕВСК-ЗАБ</t>
  </si>
  <si>
    <t>ДВОСТ (ЗАБ)</t>
  </si>
  <si>
    <t>МАДАЛАН - ТАХТАМЫГДА</t>
  </si>
  <si>
    <t>ВЧДЭ-1
ХАБАРОВСК</t>
  </si>
  <si>
    <t>КРАСНАЯ РЕЧКА - КОРФОВСКАЯ</t>
  </si>
  <si>
    <t>ПЧ-6
ХАБАРОВСК II</t>
  </si>
  <si>
    <t>ВЕРИНО - ХОР</t>
  </si>
  <si>
    <t>Нарушение целостности конструкций (излом накладок)</t>
  </si>
  <si>
    <t>КИНЕШМА</t>
  </si>
  <si>
    <r>
      <t>Сход при маневрах (</t>
    </r>
    <r>
      <rPr>
        <b/>
        <sz val="12"/>
        <color theme="1"/>
        <rFont val="Arial"/>
        <family val="2"/>
        <charset val="204"/>
      </rPr>
      <t>СМ</t>
    </r>
    <r>
      <rPr>
        <sz val="12"/>
        <color theme="1"/>
        <rFont val="Arial"/>
        <family val="2"/>
        <charset val="204"/>
      </rPr>
      <t>)</t>
    </r>
  </si>
  <si>
    <t>ИЧ
ИВАНОВО</t>
  </si>
  <si>
    <t>ЕМАНЖЕЛИНСК - КРАСНОСЕЛКА</t>
  </si>
  <si>
    <t xml:space="preserve">ПЧМ
ЧЕЛЯБИНСК </t>
  </si>
  <si>
    <t>КУМТЭ - ГАЙТЕР</t>
  </si>
  <si>
    <t>ПЧ-16
КОМСОМОЛЬСК</t>
  </si>
  <si>
    <t>БУЗУЛУК</t>
  </si>
  <si>
    <t>ПЧ-27
КРАСНОГВАРД</t>
  </si>
  <si>
    <t>ЛЮБЕРЦЫ II</t>
  </si>
  <si>
    <r>
      <t>Проезд запрещающего сигнала светофора (</t>
    </r>
    <r>
      <rPr>
        <b/>
        <sz val="12"/>
        <color theme="1"/>
        <rFont val="Arial"/>
        <family val="2"/>
        <charset val="204"/>
      </rPr>
      <t>СМ</t>
    </r>
    <r>
      <rPr>
        <sz val="12"/>
        <color theme="1"/>
        <rFont val="Arial"/>
        <family val="2"/>
        <charset val="204"/>
      </rPr>
      <t>)</t>
    </r>
  </si>
  <si>
    <t>ПЧ-5
ПЕРОВО</t>
  </si>
  <si>
    <t>ТЫГДА - ЧАЛГАНЫ</t>
  </si>
  <si>
    <t>ПЧ-15
ШИМАНОВСКАЯ</t>
  </si>
  <si>
    <t>НОВЫЙ УРГАЛ - 
УРГАЛ I</t>
  </si>
  <si>
    <t>Саморасцеп автосцепок 
(излом накладок)</t>
  </si>
  <si>
    <t>ПЧ-29
НОВЫЙ УРГАЛ</t>
  </si>
  <si>
    <t>КЛИН</t>
  </si>
  <si>
    <t>ВОЛОКОЛАМСК</t>
  </si>
  <si>
    <r>
      <t>Сход при поездной работе 
(</t>
    </r>
    <r>
      <rPr>
        <b/>
        <sz val="12"/>
        <color theme="1"/>
        <rFont val="Arial"/>
        <family val="2"/>
        <charset val="204"/>
      </rPr>
      <t>СДПМ</t>
    </r>
    <r>
      <rPr>
        <sz val="12"/>
        <color theme="1"/>
        <rFont val="Arial"/>
        <family val="2"/>
        <charset val="204"/>
      </rPr>
      <t>)</t>
    </r>
  </si>
  <si>
    <t>ПЧ-16 МСК-РИЖСКАЯ</t>
  </si>
  <si>
    <t>РОЗЕНГАРТОВКА - БОЙЦОВО</t>
  </si>
  <si>
    <t>ПЧ-7
БИКИН</t>
  </si>
  <si>
    <t>Излом рельса (АЛТС)</t>
  </si>
  <si>
    <t>БИРА - СЕМИСТОЧНЫЙ</t>
  </si>
  <si>
    <t>Обрыв автосцепки</t>
  </si>
  <si>
    <t>КСЕНЬЕВСКАЯ - КИСЛЫЙ КЛЮЧ</t>
  </si>
  <si>
    <t>ПЧ-9
МОГОЧА</t>
  </si>
  <si>
    <t>ПЧ-1
ПЕТРОВСК З-Д</t>
  </si>
  <si>
    <t>ДЕКАБРИСТЫ - БАЛЯГА</t>
  </si>
  <si>
    <t>РУЗАЕВКА</t>
  </si>
  <si>
    <t>ПЧ-20
РУЗАЕВКА</t>
  </si>
  <si>
    <r>
      <t>Несанкционированное движение на маршрут приема поезда</t>
    </r>
    <r>
      <rPr>
        <b/>
        <sz val="12"/>
        <color theme="1"/>
        <rFont val="Arial"/>
        <family val="2"/>
        <charset val="204"/>
      </rPr>
      <t xml:space="preserve"> (МПТ)</t>
    </r>
  </si>
  <si>
    <t>ЗАБ (ДВОСТ)</t>
  </si>
  <si>
    <t>АНТИБЕССКИЙ - МАРИИНСК</t>
  </si>
  <si>
    <t>ПЧ-28
АНЖЕРСКАЯ</t>
  </si>
  <si>
    <t>ЛЕФОРТОВО</t>
  </si>
  <si>
    <t>АКАДЕМИЧЕСКАЯ - ЛЕОНТЬЕВО</t>
  </si>
  <si>
    <t>СЕГАЧАМА - БОЛЬШАЯ ОМУТНАЯ</t>
  </si>
  <si>
    <t>ПЧ-11
ЕРОФЕЙ ПАВЛ</t>
  </si>
  <si>
    <t>ПЧМ ФАЯНСОВСКАЯ</t>
  </si>
  <si>
    <t>РАБАК - КУЕДА</t>
  </si>
  <si>
    <t>КУКМОР - ВЯТСКИЕ ПОЛЯНЫ</t>
  </si>
  <si>
    <t>ЧЕМРОВКА</t>
  </si>
  <si>
    <t>ТАРАДАНОВО - СУЗУН</t>
  </si>
  <si>
    <t>ВОЛОСТА-ПЯТНИЦА</t>
  </si>
  <si>
    <t>ПЧ-12 АБАКУМОВСКАЯ</t>
  </si>
  <si>
    <t>ЗАПАНЬ-ТАГУЛ</t>
  </si>
  <si>
    <t>срок  продлен до 09.04.2024, ЕВРАЗ</t>
  </si>
  <si>
    <r>
      <t xml:space="preserve">ПЧ-4
</t>
    </r>
    <r>
      <rPr>
        <sz val="9"/>
        <rFont val="Arial"/>
        <family val="2"/>
        <charset val="204"/>
      </rPr>
      <t>ВЫШНИЙ ВОЛОЧЕК</t>
    </r>
  </si>
  <si>
    <t>ПЧМ
САНКТ-ПЕТЕРБУРГ</t>
  </si>
  <si>
    <t>ПЧ-25
 САРАПУЛ</t>
  </si>
  <si>
    <t>ПЧ-22
 КАЗАНЬ</t>
  </si>
  <si>
    <t>ПЧ-16
АЛТАЙСКАЯ</t>
  </si>
  <si>
    <t>ПЧ-25
КАМЕНСКАЯ</t>
  </si>
  <si>
    <t>ВЧДЭ-3 КАРЫМСКАЯ</t>
  </si>
  <si>
    <t>срок  продлен до 12.04.2024, ЕВРАЗ</t>
  </si>
  <si>
    <t>Нарушение целостности конструкций (возгорание снегоуборочной машины)</t>
  </si>
  <si>
    <t>РОСТОВ-ГЛАВНЫЙ</t>
  </si>
  <si>
    <t>Саморасцеп автосцепок</t>
  </si>
  <si>
    <t>МАРТ 2024 г.</t>
  </si>
  <si>
    <t xml:space="preserve"> 07.03.2024</t>
  </si>
  <si>
    <t>ТРУН - ЩУЧЬЕ ОЗЕРО</t>
  </si>
  <si>
    <t>ПЧ-25
САРАПУЛ</t>
  </si>
  <si>
    <t>ПЧ-24
ОРСК</t>
  </si>
  <si>
    <t>КРУТОРОЖИНО - НИКЕЛЬ</t>
  </si>
  <si>
    <t>Излом рельса (сварной стык)</t>
  </si>
  <si>
    <t>ВЧДЭ-5
БАТАЙСК</t>
  </si>
  <si>
    <t>АНИСИМОВКА - ТИГРОВЫЙ</t>
  </si>
  <si>
    <t>ПЧ-14
ПАРТИЗАНСК</t>
  </si>
  <si>
    <t>причина</t>
  </si>
  <si>
    <t>всего</t>
  </si>
  <si>
    <t>возмещ.</t>
  </si>
  <si>
    <t>составляющие ущерба</t>
  </si>
  <si>
    <t>СПС</t>
  </si>
  <si>
    <t>путь</t>
  </si>
  <si>
    <t>график</t>
  </si>
  <si>
    <t>восст поезд</t>
  </si>
  <si>
    <t>прочее</t>
  </si>
  <si>
    <t>ущерб</t>
  </si>
  <si>
    <t>БИРА - СЕМИСТОЧНЫЙ ДВОСТ</t>
  </si>
  <si>
    <t>МАДАЛАН - ТАХТАМЫГДА ЗАБ</t>
  </si>
  <si>
    <t>ЛЕСНАЯ - ГОЛУБИЧНАЯ</t>
  </si>
  <si>
    <t>ПЧ-3
МОГЗОН</t>
  </si>
  <si>
    <t>ВЛАДИВОСТОК</t>
  </si>
  <si>
    <t>ПЧ-13
ВЛАДИВОСТОК</t>
  </si>
  <si>
    <t>РЫБНОЕ</t>
  </si>
  <si>
    <t>Проезд запрещающего сигнала светофора</t>
  </si>
  <si>
    <t>ВАНИНО</t>
  </si>
  <si>
    <t>ПЧМ ХАБАРОВСК ДПМ</t>
  </si>
  <si>
    <t>БЕКАСОВО-СОРТИРОВОЧНОЕ</t>
  </si>
  <si>
    <t>ГОРНОПОЛЯНСКИЙ - КАНАЛЬНАЯ</t>
  </si>
  <si>
    <t>ПЧ-19 ВОЛГОДОНСК</t>
  </si>
  <si>
    <t>АЙКА - КОГУЛОР</t>
  </si>
  <si>
    <t>ПЧ-33
НОЯБРЬСК</t>
  </si>
  <si>
    <t>ПЧ-39
РЯЗАНЬ I</t>
  </si>
  <si>
    <t>АПРЕЛЬ 2024 г.</t>
  </si>
  <si>
    <t>Справка о событиях, допущенных по вине хозяйств Центральной дирекции инфраструктуры за 4 месяца 2024 г.</t>
  </si>
  <si>
    <t>ВЯЗЬЕ - ДЕДОВИЧИ</t>
  </si>
  <si>
    <t>КАСЬЯНОВКА - ПОЛОВИНА</t>
  </si>
  <si>
    <t>ПЧ-5
ЧЕРЕМХОВО</t>
  </si>
  <si>
    <t>ЖАЙМА - МАНА</t>
  </si>
  <si>
    <t>2023
(31.03)</t>
  </si>
  <si>
    <t>2024
(31.03)</t>
  </si>
  <si>
    <t>БИКИН</t>
  </si>
  <si>
    <t>СИГ - КУЗЕМА</t>
  </si>
  <si>
    <t>НОВОРОССИЙСК</t>
  </si>
  <si>
    <t>ПЧ-22 НОВОРОССИЙСК</t>
  </si>
  <si>
    <t>ИНСКАЯ</t>
  </si>
  <si>
    <t>ПЧ-13
ИНСКАЯ</t>
  </si>
  <si>
    <t>САНКТ-ПЕТЕРБУРГСКОЕ ПЦДМ РЦДМ</t>
  </si>
  <si>
    <t>ПЧ-11
САЯНСКАЯ</t>
  </si>
  <si>
    <t>КРАСНОУФИМСК</t>
  </si>
  <si>
    <t>ПЧ-27
КРАСНОУФИМСК</t>
  </si>
  <si>
    <t>2023
(15.04)</t>
  </si>
  <si>
    <t>2024
(15.04)</t>
  </si>
  <si>
    <t>МОСКВА-ТОВАРНАЯ-ОКТЯБРЬСКАЯ</t>
  </si>
  <si>
    <t>ОПЧ-1
МОСКВА-П-ОКТ</t>
  </si>
  <si>
    <t>Наезд на ж/б трубу</t>
  </si>
  <si>
    <t>События, оперативно учтенные за ЦДИ в АС РБ во II квартале 2024 г.</t>
  </si>
  <si>
    <t>ДЖИКТАНДА - ТАЛДАН</t>
  </si>
  <si>
    <t>подв.
состав</t>
  </si>
  <si>
    <t>ИТОГО</t>
  </si>
  <si>
    <t>События, учтенные за ЦДИ в АС РБ в I квартале 2024 г.</t>
  </si>
  <si>
    <t>ПЧ-5
ХАБАРОВСК I</t>
  </si>
  <si>
    <t>БИРОБИДЖАН I - ИКУРА</t>
  </si>
  <si>
    <t>II КВАРТАЛ 2024 г.</t>
  </si>
  <si>
    <t>ПЧ-13
ТАЛДАН</t>
  </si>
  <si>
    <t>РУБЦОВСК</t>
  </si>
  <si>
    <t xml:space="preserve"> ШЧ-5
БЕКАСОВО-СОРТ</t>
  </si>
  <si>
    <t>ПЧ-17
БАРНАУЛ</t>
  </si>
  <si>
    <t>КОРФОВСКАЯ</t>
  </si>
  <si>
    <t>КРАСНОЯРСК</t>
  </si>
  <si>
    <t>ПЧ-3 
КРАСНОЯРСК</t>
  </si>
  <si>
    <t>ХАБАРОВСК II</t>
  </si>
  <si>
    <t>ТИХВИН - БОЛЬШОЙ ДВОР</t>
  </si>
  <si>
    <t>Справка о событиях, допущенных по вине хозяйств Центральной дирекции инфраструктуры за 5 мес. 2024 г.</t>
  </si>
  <si>
    <t>ПРЕДПОРТОВАЯ</t>
  </si>
  <si>
    <t>ПЧ-11
СПБ-БАЛТИЙСКИЙ</t>
  </si>
  <si>
    <t>Справка о событиях, допущенных по вине хозяйств Центральной дирекции инфраструктуры в мае 2024 г.</t>
  </si>
  <si>
    <t>МЕЖДУРЕЧЕНСК</t>
  </si>
  <si>
    <t>АЧИНСК</t>
  </si>
  <si>
    <t>ПЧ-4
ВЫШНИЙ ВОЛОЧЕК</t>
  </si>
  <si>
    <r>
      <t>Сход при маневрах (</t>
    </r>
    <r>
      <rPr>
        <b/>
        <sz val="8"/>
        <color theme="1"/>
        <rFont val="Arial"/>
        <family val="2"/>
        <charset val="204"/>
      </rPr>
      <t>СМ</t>
    </r>
    <r>
      <rPr>
        <sz val="8"/>
        <color theme="1"/>
        <rFont val="Arial"/>
        <family val="2"/>
        <charset val="204"/>
      </rPr>
      <t>)</t>
    </r>
  </si>
  <si>
    <r>
      <t>Проезд запрещающего сигнала светофора (</t>
    </r>
    <r>
      <rPr>
        <b/>
        <sz val="8"/>
        <color theme="1"/>
        <rFont val="Arial"/>
        <family val="2"/>
        <charset val="204"/>
      </rPr>
      <t>СМ</t>
    </r>
    <r>
      <rPr>
        <sz val="8"/>
        <color theme="1"/>
        <rFont val="Arial"/>
        <family val="2"/>
        <charset val="204"/>
      </rPr>
      <t>)</t>
    </r>
  </si>
  <si>
    <r>
      <t>Несанкционированное движение на маршрут приема поезда</t>
    </r>
    <r>
      <rPr>
        <b/>
        <sz val="8"/>
        <color theme="1"/>
        <rFont val="Arial"/>
        <family val="2"/>
        <charset val="204"/>
      </rPr>
      <t xml:space="preserve"> (МПТ)</t>
    </r>
  </si>
  <si>
    <r>
      <t>Сход при поездной работе 
(</t>
    </r>
    <r>
      <rPr>
        <b/>
        <sz val="8"/>
        <color theme="1"/>
        <rFont val="Arial"/>
        <family val="2"/>
        <charset val="204"/>
      </rPr>
      <t>СДПМ</t>
    </r>
    <r>
      <rPr>
        <sz val="8"/>
        <color theme="1"/>
        <rFont val="Arial"/>
        <family val="2"/>
        <charset val="204"/>
      </rPr>
      <t>)</t>
    </r>
  </si>
  <si>
    <t>БОЛЬШАЯ ОМУТНАЯ - СГИБЕЕВО</t>
  </si>
  <si>
    <t>ДИПКУН</t>
  </si>
  <si>
    <t>ЧУПИНО - ТАЛИЦА</t>
  </si>
  <si>
    <t>СИУЧ - УЙТА</t>
  </si>
  <si>
    <t>НЕФЕДОВО - БАКЛАНКА</t>
  </si>
  <si>
    <t>ШАЛЯ - ВОГУЛКА</t>
  </si>
  <si>
    <t>БОЛЬШОЙ НЕВЕР</t>
  </si>
  <si>
    <t>ПЧ-12 СКОВОРОДИНО</t>
  </si>
  <si>
    <t>НАУШКИ</t>
  </si>
  <si>
    <t>ПЧ-14
ГУСИНОЕ ОЗЕРО</t>
  </si>
  <si>
    <t>ПЧ-9
 КОТЕЛЬНИЧ</t>
  </si>
  <si>
    <t>ЮМА - АЦВЕЖ</t>
  </si>
  <si>
    <t>ПЧ-3
КРАСНОЯРСК</t>
  </si>
  <si>
    <t>ЛАРИЧИХА - ВОРОНЕЖСКАЯ-МОЛОДЕЖНАЯ</t>
  </si>
  <si>
    <t>ПЧ-25
КАМЕНЬ-НА-ОБИ</t>
  </si>
  <si>
    <t>КУРАГИНО</t>
  </si>
  <si>
    <t>ПЧ-10 КОШУРНИКОВО</t>
  </si>
  <si>
    <t>ПЧ-22 ВЕРХНЕКОНДИНСКАЯ</t>
  </si>
  <si>
    <t>ПЧ-5
КУЗИНО</t>
  </si>
  <si>
    <t>ПЧ-33
БАБАЕВО</t>
  </si>
  <si>
    <t>ПЧ-11
КАМЫШЛОВ</t>
  </si>
  <si>
    <t>ПЧ-11
ЕРОФЕЙ ПАВЛОВИЧ</t>
  </si>
  <si>
    <t>ПЧ-1
БОГОТОЛ</t>
  </si>
  <si>
    <t>ПЧ-35 ПОЛОСУХИНО</t>
  </si>
  <si>
    <t>ПЧ-24
ДИПКУН</t>
  </si>
  <si>
    <t>ИВДЕЛЬ-2 - ПОЛУНОЧНОЕ</t>
  </si>
  <si>
    <t>КРАСНАЯ РЕЧКА</t>
  </si>
  <si>
    <t>Падение на путь деталей</t>
  </si>
  <si>
    <t>КРАСНОЯРСК-ВОСТ - СОРОКИНО</t>
  </si>
  <si>
    <t>БАЗАИХА</t>
  </si>
  <si>
    <t>ПЧ-7
ТАТАРСКАЯ</t>
  </si>
  <si>
    <t>ТАТАРСКАЯ</t>
  </si>
  <si>
    <t>СЕЛЕТКАН - ЛЕДЯНАЯ</t>
  </si>
  <si>
    <t>ПЧ-16
МИХАЙЛО-ЧЕСН</t>
  </si>
  <si>
    <t>КЛЯВЛИНО</t>
  </si>
  <si>
    <t>ПЧ-23 ДИМИТРОВГРАД</t>
  </si>
  <si>
    <t>БЛОКПОСТ 602 КМ - ЩЕТИНКИНО</t>
  </si>
  <si>
    <t>Наезд на посторонний предмет</t>
  </si>
  <si>
    <t>ПЧ ИССО БАЗАИХА</t>
  </si>
  <si>
    <t>ИВДЕЛЬ II - ПОЛУНОЧНОЕ</t>
  </si>
  <si>
    <t>ПЧ-22 ВЕРХНЕКОНД</t>
  </si>
  <si>
    <t>6 МЕСЯЦЕВ 2024 г.</t>
  </si>
  <si>
    <t>ТЗ на подписании</t>
  </si>
  <si>
    <t>ПЧ-18 БЕКАСОВО</t>
  </si>
  <si>
    <t>ыва</t>
  </si>
  <si>
    <t>ы</t>
  </si>
  <si>
    <t>авы</t>
  </si>
  <si>
    <t>аы</t>
  </si>
  <si>
    <t>ав</t>
  </si>
  <si>
    <t>ва</t>
  </si>
  <si>
    <t>ыа</t>
  </si>
  <si>
    <r>
      <t>Дирекц-ии</t>
    </r>
    <r>
      <rPr>
        <b/>
        <sz val="5"/>
        <color rgb="FF001120"/>
        <rFont val="Calibri"/>
        <family val="2"/>
        <charset val="204"/>
      </rPr>
      <t xml:space="preserve"> </t>
    </r>
  </si>
  <si>
    <t xml:space="preserve">апрель </t>
  </si>
  <si>
    <t xml:space="preserve">май </t>
  </si>
  <si>
    <t xml:space="preserve">июнь </t>
  </si>
  <si>
    <t xml:space="preserve">6 месяцев </t>
  </si>
  <si>
    <t xml:space="preserve">2024 год </t>
  </si>
  <si>
    <t>2023/2024, %</t>
  </si>
  <si>
    <t xml:space="preserve">ц/п </t>
  </si>
  <si>
    <t xml:space="preserve">I кв </t>
  </si>
  <si>
    <t>+/-</t>
  </si>
  <si>
    <t xml:space="preserve">6 мес </t>
  </si>
  <si>
    <t xml:space="preserve">II кв </t>
  </si>
  <si>
    <t xml:space="preserve">год </t>
  </si>
  <si>
    <r>
      <t xml:space="preserve">2 / 5, </t>
    </r>
    <r>
      <rPr>
        <b/>
        <sz val="6"/>
        <color rgb="FFFF0000"/>
        <rFont val="Arial"/>
        <family val="2"/>
        <charset val="204"/>
      </rPr>
      <t>в 2,5 раза</t>
    </r>
  </si>
  <si>
    <t>1 / 1, 0%</t>
  </si>
  <si>
    <r>
      <t xml:space="preserve">0 / 1, </t>
    </r>
    <r>
      <rPr>
        <b/>
        <sz val="6"/>
        <color rgb="FFFF0000"/>
        <rFont val="Arial"/>
        <family val="2"/>
        <charset val="204"/>
      </rPr>
      <t>100%</t>
    </r>
  </si>
  <si>
    <r>
      <t xml:space="preserve">1 / 2, </t>
    </r>
    <r>
      <rPr>
        <b/>
        <sz val="6"/>
        <color rgb="FFFF0000"/>
        <rFont val="Arial"/>
        <family val="2"/>
        <charset val="204"/>
      </rPr>
      <t>в 2 раза</t>
    </r>
  </si>
  <si>
    <t>9 / 7, -22%</t>
  </si>
  <si>
    <t>1 / 0, -100%</t>
  </si>
  <si>
    <r>
      <t xml:space="preserve">2 / 3, </t>
    </r>
    <r>
      <rPr>
        <b/>
        <sz val="6"/>
        <color rgb="FFFF0000"/>
        <rFont val="Arial"/>
        <family val="2"/>
        <charset val="204"/>
      </rPr>
      <t>50%</t>
    </r>
  </si>
  <si>
    <t>5 / 4, -20%</t>
  </si>
  <si>
    <t>7 / 3, -57%</t>
  </si>
  <si>
    <t>2 / 1, -50%</t>
  </si>
  <si>
    <t>3 / 2, -33%</t>
  </si>
  <si>
    <t>15 / 5, -67%</t>
  </si>
  <si>
    <r>
      <t xml:space="preserve">0 / 3, </t>
    </r>
    <r>
      <rPr>
        <b/>
        <sz val="6"/>
        <color rgb="FFFF0000"/>
        <rFont val="Arial"/>
        <family val="2"/>
        <charset val="204"/>
      </rPr>
      <t>100%</t>
    </r>
  </si>
  <si>
    <t>3 / 1, -67%</t>
  </si>
  <si>
    <r>
      <t xml:space="preserve">0 / 2, </t>
    </r>
    <r>
      <rPr>
        <b/>
        <sz val="6"/>
        <color rgb="FFFF0000"/>
        <rFont val="Arial"/>
        <family val="2"/>
        <charset val="204"/>
      </rPr>
      <t>100%</t>
    </r>
  </si>
  <si>
    <t>6 / 3, -50%</t>
  </si>
  <si>
    <t>3 / 0, -100%</t>
  </si>
  <si>
    <t>4 / 1, -75%</t>
  </si>
  <si>
    <t>5 / 1, -80%</t>
  </si>
  <si>
    <t>4 / 3, -25%</t>
  </si>
  <si>
    <t>18 / 4, -78%</t>
  </si>
  <si>
    <r>
      <t xml:space="preserve">1 / 4, </t>
    </r>
    <r>
      <rPr>
        <b/>
        <sz val="6"/>
        <color rgb="FFFF0000"/>
        <rFont val="Arial"/>
        <family val="2"/>
        <charset val="204"/>
      </rPr>
      <t>в 4 раза</t>
    </r>
  </si>
  <si>
    <t>5 / 0, -100%</t>
  </si>
  <si>
    <t>2 / 0, -100%</t>
  </si>
  <si>
    <t>8 / 0, -100%</t>
  </si>
  <si>
    <t>12 / 4, -67%</t>
  </si>
  <si>
    <t>5 / 3, -40%</t>
  </si>
  <si>
    <t>2 / 2, 0%</t>
  </si>
  <si>
    <r>
      <t xml:space="preserve">1 / 3, </t>
    </r>
    <r>
      <rPr>
        <b/>
        <sz val="6"/>
        <color rgb="FFFF0000"/>
        <rFont val="Arial"/>
        <family val="2"/>
        <charset val="204"/>
      </rPr>
      <t>в 3 раза</t>
    </r>
  </si>
  <si>
    <t>6 / 5, -17%</t>
  </si>
  <si>
    <t>23 / 8, -65%</t>
  </si>
  <si>
    <t>6 / 2, -67%</t>
  </si>
  <si>
    <t>10 / 4, -60%</t>
  </si>
  <si>
    <t>17 / 5, -71%</t>
  </si>
  <si>
    <t>7 / 1, -86%</t>
  </si>
  <si>
    <r>
      <t xml:space="preserve">6 / 7, </t>
    </r>
    <r>
      <rPr>
        <b/>
        <sz val="6"/>
        <color rgb="FFFF0000"/>
        <rFont val="Arial"/>
        <family val="2"/>
        <charset val="204"/>
      </rPr>
      <t>17%</t>
    </r>
  </si>
  <si>
    <t>23 / 12, -48%</t>
  </si>
  <si>
    <t>12 / 8, -33%</t>
  </si>
  <si>
    <t>4 / 2, -50%</t>
  </si>
  <si>
    <t>9 / 5, -44%</t>
  </si>
  <si>
    <t>34 / 13, -62%</t>
  </si>
  <si>
    <t xml:space="preserve">СЕТЬ </t>
  </si>
  <si>
    <t xml:space="preserve">52 / 47, -10% </t>
  </si>
  <si>
    <t>19 / 16, -16%</t>
  </si>
  <si>
    <t>21 / 18, -14%</t>
  </si>
  <si>
    <t>54 / 34, -37%</t>
  </si>
  <si>
    <t>197 / 81, -59%</t>
  </si>
  <si>
    <t>9 / 2, -78%</t>
  </si>
  <si>
    <r>
      <t xml:space="preserve">1 / 6, </t>
    </r>
    <r>
      <rPr>
        <b/>
        <sz val="6"/>
        <color rgb="FFFF0000"/>
        <rFont val="Arial"/>
        <family val="2"/>
        <charset val="204"/>
      </rPr>
      <t xml:space="preserve">в 6 раз </t>
    </r>
  </si>
  <si>
    <t xml:space="preserve">1 / 0, -100% </t>
  </si>
  <si>
    <r>
      <t>5 / 6,</t>
    </r>
    <r>
      <rPr>
        <b/>
        <sz val="6"/>
        <color rgb="FFFF0000"/>
        <rFont val="Arial"/>
        <family val="2"/>
        <charset val="204"/>
      </rPr>
      <t xml:space="preserve"> 20% </t>
    </r>
  </si>
  <si>
    <t>ТЫНДА</t>
  </si>
  <si>
    <t>ПЧ-22
ТЫНДА</t>
  </si>
  <si>
    <t>СМОЛЯНИНОВО</t>
  </si>
  <si>
    <t>СКОВОРОДИНО</t>
  </si>
  <si>
    <t>АЛЕКСАНДРОВ МОСК</t>
  </si>
  <si>
    <t>Отцепка вагона с опасным грузом</t>
  </si>
  <si>
    <t xml:space="preserve"> ВЧДЭ-16 КРУГЛОЕ ПОЛЕ</t>
  </si>
  <si>
    <t>ТОКИ</t>
  </si>
  <si>
    <t>ПЧ-19 СОВГАВАНЬ-СОРТ</t>
  </si>
  <si>
    <t>ШЧ-6 (ЕРОФЕЙ ПАВЛ)</t>
  </si>
  <si>
    <t xml:space="preserve">ПЧ-6 ХАБАРОВСК </t>
  </si>
  <si>
    <t>СУСЛОВО - АВЕРЬЯНОВКА</t>
  </si>
  <si>
    <t>ПИБАНЬШУР (ГОРЬК)</t>
  </si>
  <si>
    <t>КОТЕЛЬНИЧ I - МАРАДЫКОВСКИЙ</t>
  </si>
  <si>
    <t>ПЧ-9 КОТЕЛЬНИЧ I</t>
  </si>
  <si>
    <t>КАРА-ГУГА - ИСИЛЬКУЛЬ</t>
  </si>
  <si>
    <t>КОЛОКОЛЬНЫЙ - ЧИЧАТКА</t>
  </si>
  <si>
    <t>ШИЛОВО - УШИНСКИЙ</t>
  </si>
  <si>
    <t>ПЧ-10
АМАЗАР</t>
  </si>
  <si>
    <t>ПЧ-40
САСОВО</t>
  </si>
  <si>
    <t>ВЧДЭ-5
БУЙ</t>
  </si>
  <si>
    <t>материалы направлены в РТН</t>
  </si>
  <si>
    <t>материалы не направлены в РТН</t>
  </si>
  <si>
    <t>испытания не проводились</t>
  </si>
  <si>
    <t>ФАДИНО - СТРЕЛА</t>
  </si>
  <si>
    <t>ВХОДНАЯ - ЛУЗИНО</t>
  </si>
  <si>
    <t>ЧУЛЫМСКАЯ - ДУПЛЕНСКАЯ (З-СИБ)</t>
  </si>
  <si>
    <t>ВЧДЭ-8 АБАКАН</t>
  </si>
  <si>
    <t>ДНО</t>
  </si>
  <si>
    <t>ПЧ-21 ДНО</t>
  </si>
  <si>
    <t>ИЮЛЬ 2024 г.</t>
  </si>
  <si>
    <t>ВЧДЭ-1 ЧЕЛЯБИНСК</t>
  </si>
  <si>
    <t>КАЛАЧИНСКАЯ</t>
  </si>
  <si>
    <t>ВЧДЭ-4 СВЕРДЛОВСК-СОРТ</t>
  </si>
  <si>
    <t>БУМКОМБИНАТ - ЧЕПЕЦКАЯ</t>
  </si>
  <si>
    <t>ВИХОРЕВКА</t>
  </si>
  <si>
    <t>ПЧ-17 ВИХОРЕВКА</t>
  </si>
  <si>
    <t>ХОВРИНО</t>
  </si>
  <si>
    <t>2023
(11.07)</t>
  </si>
  <si>
    <t>2024
(11.07)</t>
  </si>
  <si>
    <t>7 МЕСЯЦЕВ 2024 г.</t>
  </si>
  <si>
    <t>III КВАРТАЛ 2024 г.</t>
  </si>
  <si>
    <t>МОХОРТОВ - МУРТЫГИТ</t>
  </si>
  <si>
    <t>ЛИСКИ</t>
  </si>
  <si>
    <t>ПЧ-22 ТЫНДА</t>
  </si>
  <si>
    <t>ПЧ-32 ТИХВИН</t>
  </si>
  <si>
    <t>ПЧ-7 БИКИН</t>
  </si>
  <si>
    <t>ПЧ-5 ХАБАРОВСК I</t>
  </si>
  <si>
    <t>ПЧ-6 ХАБАРОВСК II</t>
  </si>
  <si>
    <t>ПЧ-24 ДИПКУН</t>
  </si>
  <si>
    <t>ПЧ-13 ВЛАДИВОСТОК</t>
  </si>
  <si>
    <t>Нарушение целостности конструкций (сплыв откоса насыпи)</t>
  </si>
  <si>
    <t>ШЕБЕРТА - БУДАГОВО</t>
  </si>
  <si>
    <t>ЛЮБЛИНО-СОРТИРОВОЧНОЕ</t>
  </si>
  <si>
    <t>СОЛОМБАЛКА</t>
  </si>
  <si>
    <t>ЕКАТЕРИНБУРГ-СОРТ</t>
  </si>
  <si>
    <t>АЛАПАЕВСК</t>
  </si>
  <si>
    <t>ИЧ ЕГОРШИНСКАЯ</t>
  </si>
  <si>
    <t>ЛУЖСКАЯ</t>
  </si>
  <si>
    <t>ПЧ-12 КИНГИСЕПП</t>
  </si>
  <si>
    <t>ОЛЕНЕГОРСК</t>
  </si>
  <si>
    <t>АЛТАЙСКАЯ</t>
  </si>
  <si>
    <t>ПОСЬЕТ</t>
  </si>
  <si>
    <t>Авария</t>
  </si>
  <si>
    <t>ВОГУЛКА - ШАЛЯ</t>
  </si>
  <si>
    <t>ПЧ-6 ЕКАТЕРИНБУРГ-СОРТ</t>
  </si>
  <si>
    <t>ТАЛДАН</t>
  </si>
  <si>
    <t>КАЧАЛИНО - КОТЛУБАНЬ</t>
  </si>
  <si>
    <t xml:space="preserve"> 25.08.2024</t>
  </si>
  <si>
    <t>ПЧ-19 ИМ.М.ГОРЬКОГО</t>
  </si>
  <si>
    <t>ОПАРИНО</t>
  </si>
  <si>
    <t xml:space="preserve"> ПЧМ АРЗАМАС ДПМ</t>
  </si>
  <si>
    <t>ЗЕЛЕНЫЙ ДОЛ</t>
  </si>
  <si>
    <t>УБИНСКАЯ - КАРГАТ</t>
  </si>
  <si>
    <t>ДЮГАБУЛЬ</t>
  </si>
  <si>
    <t>9 МЕСЯЦЕВ 2024 г.</t>
  </si>
  <si>
    <t>Перевод стрелки под составом</t>
  </si>
  <si>
    <t>ШЧ-8 ИНСКАЯ</t>
  </si>
  <si>
    <t>КАМЕНСК-УРАЛЬСКИЙ</t>
  </si>
  <si>
    <t>Бесстыковой путь</t>
  </si>
  <si>
    <t>Земляное полотно</t>
  </si>
  <si>
    <t>Кривые участки пути</t>
  </si>
  <si>
    <t>Рельсовые стыки</t>
  </si>
  <si>
    <t>Работа ПТО</t>
  </si>
  <si>
    <t>НАХОДКА</t>
  </si>
  <si>
    <t>УЗЛОВАЯ-I</t>
  </si>
  <si>
    <t>СПБ-Сорт.-Московский</t>
  </si>
  <si>
    <t>ДУПЛЕНСКАЯ - КОЧЕНЕВО</t>
  </si>
  <si>
    <t>ПЧ-10 ЧУЛЫМСКАЯ</t>
  </si>
  <si>
    <t>ПЧ-36 УЗЛОВАЯ</t>
  </si>
  <si>
    <t>УЗЛОВАЯ-III</t>
  </si>
  <si>
    <t>ЧАЛГАНЫ - УШУМУН</t>
  </si>
  <si>
    <t>ПЧМ ЗАВИТАЯ</t>
  </si>
  <si>
    <t>БАСКАЯ</t>
  </si>
  <si>
    <t>ЕГОЗОВО</t>
  </si>
  <si>
    <t>ВЧДЭ-23 БЕЛОВО</t>
  </si>
  <si>
    <t>ЗЛАТОУСТ</t>
  </si>
  <si>
    <t>ВОСТ ДПМ</t>
  </si>
  <si>
    <t>ПЧ-16 АЛТАЙСКАЯ</t>
  </si>
  <si>
    <t>ПЧ-4 ЗЛАТОУСТ</t>
  </si>
  <si>
    <t>ПЧ-14 ПАРТИЗАНСК</t>
  </si>
  <si>
    <t>ЛЕРМОНТОВСКИЙ</t>
  </si>
  <si>
    <t>ПЧ-10 МИНЕРАЛ ВОДЫ</t>
  </si>
  <si>
    <t>РЫБНИКИ</t>
  </si>
  <si>
    <t>ГАМЗИНО - НЕБОЛЧИ</t>
  </si>
  <si>
    <t>ИЧ ЮЖНАЯ</t>
  </si>
  <si>
    <t>ПЧ-14 ПАРТИЗАНСКАЯ</t>
  </si>
  <si>
    <t>Наезд  на крепление страховочного пакета</t>
  </si>
  <si>
    <t>ПЧ-31 БЕЛОВО</t>
  </si>
  <si>
    <t>ЛЕНИНСК-КУЗНЕЦКИЙ II</t>
  </si>
  <si>
    <t>ЛОСТА</t>
  </si>
  <si>
    <t>Столкновение при маневрах</t>
  </si>
  <si>
    <t>ВЧДЭ-7 ЛОСТА</t>
  </si>
  <si>
    <t>ПЧ-10 СПБ МОСКОВСКИЙ</t>
  </si>
  <si>
    <t>ЕРОФЕЙ ПАВЛОВИЧ</t>
  </si>
  <si>
    <t>ПЧ-10 КАМЕНСК-УРАЛ</t>
  </si>
  <si>
    <t>ОКТЯБРЬ 2024 г.</t>
  </si>
  <si>
    <t>СТАРОМИНСКАЯ-ТИМАШЕВСКАЯ – ОРЛОВКА-КУБАНСКАЯ</t>
  </si>
  <si>
    <t xml:space="preserve">Сход при маневрах </t>
  </si>
  <si>
    <t>МОСКОВКА</t>
  </si>
  <si>
    <t>КАМАРЧАГА</t>
  </si>
  <si>
    <t>АСЕЕВСКАЯ</t>
  </si>
  <si>
    <t>КРАСНОГВАРДЕЕЦ II</t>
  </si>
  <si>
    <t>ИШТУГАН - КОИНСАР</t>
  </si>
  <si>
    <t>БУГУЛЬМА</t>
  </si>
  <si>
    <t>ОРСК</t>
  </si>
  <si>
    <t>ГОЙТХ - ИНДЮК</t>
  </si>
  <si>
    <t>ЛЮБЕРЦЫ I</t>
  </si>
  <si>
    <t>ЯЯ - ИЖМОРСКАЯ</t>
  </si>
  <si>
    <t>ПЧ-28 АНЖЕРСКАЯ</t>
  </si>
  <si>
    <t>ЧЕРЕХА</t>
  </si>
  <si>
    <t>УЗЛОВАЯ I</t>
  </si>
  <si>
    <t>ВОДНЫЙ - ОСТРОВСКАЯ</t>
  </si>
  <si>
    <t>Наезд</t>
  </si>
  <si>
    <t>ПЧ-33 НОВОКУЗНЕЦК</t>
  </si>
  <si>
    <t>ЯНАУЛ - РАБАК</t>
  </si>
  <si>
    <t>ШАЛЯ</t>
  </si>
  <si>
    <t>ИЛАНСКАЯ</t>
  </si>
  <si>
    <t>АЛЕКСАНДРО-НЕВСКАЯ</t>
  </si>
  <si>
    <t>КВАРЦИТ - ТАРБИНСКИЙ</t>
  </si>
  <si>
    <t>ПЧ-12 АБАКУМОВКА</t>
  </si>
  <si>
    <t>ЗАМЗОР - КАМЫШЕТ</t>
  </si>
  <si>
    <t>УТАЙ - ТУЛУН</t>
  </si>
  <si>
    <t>КУТУЛИК</t>
  </si>
  <si>
    <t>ПЧ-5 ЧЕРЕМХОВО</t>
  </si>
  <si>
    <t>07.11.2024 (скрытый)</t>
  </si>
  <si>
    <t>ГАТЧИНА-ТОВАРНАЯ-БАЛТИЙСКАЯ</t>
  </si>
  <si>
    <t>ГАТЧИНА-ПАССАЖИРСКАЯ-БАЛТИЙСКАЯ</t>
  </si>
  <si>
    <t>ОРЕХОВО-ПРИМОРСКОЕ - ПЕРЕЛЕТНЫЙ</t>
  </si>
  <si>
    <t>МОСКВА-ПАССАЖИРСКАЯ-СМОЛЕНСКАЯ</t>
  </si>
  <si>
    <t>ПРОХАСКО - ФИЛАРЕТОВКА</t>
  </si>
  <si>
    <t>НОВОКУЙБЫШЕВСКАЯ</t>
  </si>
  <si>
    <t>КРОЛ - ЖАЙМА</t>
  </si>
  <si>
    <t>ЧУЧКОВО - НИЖНЕМАЛЬЦЕВО</t>
  </si>
  <si>
    <t>Наезд на дефектоскопную тележку</t>
  </si>
  <si>
    <t>ПЧ-5 НАЗЫВАЕВСКАЯ</t>
  </si>
  <si>
    <t>ПЛАМЯ</t>
  </si>
  <si>
    <t>СТАНОВОЙ КОЛОДЕЗЬ - ОРЁЛ</t>
  </si>
  <si>
    <t>АБАКУМОВКА - ЕЛЬНИК</t>
  </si>
  <si>
    <t xml:space="preserve"> 09.12.2024</t>
  </si>
  <si>
    <t>КАТАЙСК - ДАЛМАТОВО</t>
  </si>
  <si>
    <t>ОДИНЦОВО - ГОЛИЦЫНО</t>
  </si>
  <si>
    <t>ПЕРМЬ-СОРТИРОВОЧНАЯ</t>
  </si>
  <si>
    <t>БИСКАМЖА - НАНЧХУЛ</t>
  </si>
  <si>
    <t>ТОПЧИХА - АЛЕЙСКАЯ</t>
  </si>
  <si>
    <t>ЯЗЕВКА-СИБИРСКАЯ - ШИПУНОВО</t>
  </si>
  <si>
    <t>Наезд на рельсосверлильный станок</t>
  </si>
  <si>
    <t>КАНСК-ЕНИСЕЙСКИЙ</t>
  </si>
  <si>
    <t>ВЧДЭ-7 КРАСНОЯРСК-ВОСТ</t>
  </si>
  <si>
    <t>АЧИНСК I - ТАРУТИНО</t>
  </si>
  <si>
    <t>ВАЛИХАНОВО - МЫНКУЛЬ</t>
  </si>
  <si>
    <t>Нарушение целостности конструкций (излом накладки)</t>
  </si>
  <si>
    <t>КОЗУЛЬКА</t>
  </si>
  <si>
    <t>Отцепка вагона с ОГ</t>
  </si>
  <si>
    <t>САРАНЧЕТ - ТУМАНШЕТ</t>
  </si>
  <si>
    <t>БИСКАМЖА - НАНХЧУЛ</t>
  </si>
  <si>
    <t>Наезд на рельсовую плеть</t>
  </si>
  <si>
    <t>ПЧ-8 АСКИЗ</t>
  </si>
  <si>
    <t>ХОЛБОН - ПРИИСКОВАЯ</t>
  </si>
  <si>
    <t>ПЧ-6 ШИЛКА-ПАС</t>
  </si>
  <si>
    <t>ИМ.МАКСИМА ГОРЬКОГО</t>
  </si>
  <si>
    <t>ВЧДЭ-14 АНИСОВКА</t>
  </si>
  <si>
    <t>ВЧДЭ-1 ХАБАРОВСК</t>
  </si>
  <si>
    <t xml:space="preserve"> 10.12.2024</t>
  </si>
  <si>
    <t>ПОЧЕПТА</t>
  </si>
  <si>
    <t>ПЧ-18 ВЫСОКОГОРНАЯ</t>
  </si>
  <si>
    <t>ПЧ-18 БЕКАСОВО-СОРТ</t>
  </si>
  <si>
    <t>ВЧДЭ-1 БОГОТОЛ</t>
  </si>
  <si>
    <t>10.12.2024 (11.10.2024)</t>
  </si>
  <si>
    <t>ПЧМ ТОСНО ДПМ</t>
  </si>
  <si>
    <t>ПЧ-5 БОЛОГОЕ-МОСК</t>
  </si>
  <si>
    <t>вид  нарушения</t>
  </si>
  <si>
    <t>ПЧ-11 ГАЛИЧ</t>
  </si>
  <si>
    <t>ПЧ-3 ТВЕРЬ</t>
  </si>
  <si>
    <t>ПЧ-14 ГРЯЗОВЕЦ</t>
  </si>
  <si>
    <t>ПЧ-7 ЧЕРНЫШЕВСК-ЗАБ</t>
  </si>
  <si>
    <t>ИЧ ИВАНОВО</t>
  </si>
  <si>
    <t xml:space="preserve">ПЧМ ЧЕЛЯБИНСК </t>
  </si>
  <si>
    <t>ПЧ-16 КОМСОМОЛЬСК</t>
  </si>
  <si>
    <t>ПЧ-5 ПЕРОВО</t>
  </si>
  <si>
    <t>ПЧ-15 ШИМАНОВСКАЯ</t>
  </si>
  <si>
    <t>НОВЫЙ УРГАЛ -  УРГАЛ I</t>
  </si>
  <si>
    <t>Саморасцеп автосцепок  (излом накладок)</t>
  </si>
  <si>
    <t>ПЧ-29 НОВЫЙ УРГАЛ</t>
  </si>
  <si>
    <t>ПЧМ САНКТ-ПЕТЕРБУРГ</t>
  </si>
  <si>
    <t>Сход при поездной работе  (СДПМ)</t>
  </si>
  <si>
    <t>ПЧ-1 ПЕТРОВСК З-Д</t>
  </si>
  <si>
    <t>ПЧ-9 МОГОЧА</t>
  </si>
  <si>
    <t>ПЧ-20 РУЗАЕВКА</t>
  </si>
  <si>
    <t>ПЧ-4 ВЫШНИЙ ВОЛОЧЕК</t>
  </si>
  <si>
    <t>ПЧ-11 ЕРОФЕЙ ПАВЛ</t>
  </si>
  <si>
    <t>ПЧ-25  САРАПУЛ</t>
  </si>
  <si>
    <t>ПЧ-22  КАЗАНЬ</t>
  </si>
  <si>
    <t>ПЧ-25 КАМЕНСКАЯ</t>
  </si>
  <si>
    <t>ВЧДЭ-5 БАТАЙСК</t>
  </si>
  <si>
    <t>ПЧ-25 САРАПУЛ</t>
  </si>
  <si>
    <t>ПЧ-24 ОРСК</t>
  </si>
  <si>
    <t>ПЧ-3 МОГЗОН</t>
  </si>
  <si>
    <t>ПЧ-39 РЯЗАНЬ I</t>
  </si>
  <si>
    <t>ПЧ-33 НОЯБРЬСК</t>
  </si>
  <si>
    <t>ОПЧ-1 МОСКВА-П-ОКТ</t>
  </si>
  <si>
    <t>ПЧ-11 САЯНСКАЯ</t>
  </si>
  <si>
    <t>ПЧ-13 ИНСКАЯ</t>
  </si>
  <si>
    <t>ПЧ-27 КРАСНОУФИМСК</t>
  </si>
  <si>
    <t>ПЧ-13 ТАЛДАН</t>
  </si>
  <si>
    <t xml:space="preserve"> ШЧ-5 БЕКАСОВО-СОРТ</t>
  </si>
  <si>
    <t>ПЧ-11 СПБ-БАЛТИЙСКИЙ</t>
  </si>
  <si>
    <t>ПЧ-17 БАРНАУЛ</t>
  </si>
  <si>
    <t>ПЧ-3  КРАСНОЯРСК</t>
  </si>
  <si>
    <t>ПЧ-1 БОГОТОЛ</t>
  </si>
  <si>
    <t>ПЧ-11 ЕРОФЕЙ ПАВЛОВИЧ</t>
  </si>
  <si>
    <t>ПЧ-11 КАМЫШЛОВ</t>
  </si>
  <si>
    <t>ПЧ-33 БАБАЕВО</t>
  </si>
  <si>
    <t>ПЧ-5 КУЗИНО</t>
  </si>
  <si>
    <t>ПЧ-9  КОТЕЛЬНИЧ</t>
  </si>
  <si>
    <t>ПЧ-25 КАМЕНЬ-НА-ОБИ</t>
  </si>
  <si>
    <t>ПЧ-3 КРАСНОЯРСК</t>
  </si>
  <si>
    <t>ПЧ-7 ТАТАРСКАЯ</t>
  </si>
  <si>
    <t>ПЧ-16 МИХАЙЛО-ЧЕСН</t>
  </si>
  <si>
    <t>ВЧДЭ-5 БУЙ</t>
  </si>
  <si>
    <t>ПЧ-10 АМАЗАР</t>
  </si>
  <si>
    <t>ПЧ-40 САСОВО</t>
  </si>
  <si>
    <t xml:space="preserve"> ПЧ-2 ВХОДНАЯ</t>
  </si>
  <si>
    <t>ПЧ-10 КИРОВ</t>
  </si>
  <si>
    <t xml:space="preserve"> ПЧ-4 КАЛАЧИНСКАЯ</t>
  </si>
  <si>
    <t>ШЧ-14 МОСКВА-РИЖСК</t>
  </si>
  <si>
    <t>ПЧ-22  ТЫНДА</t>
  </si>
  <si>
    <t>ПЧ-4  ЛИСКИ</t>
  </si>
  <si>
    <t>ПЧ-3  ТУЛУН</t>
  </si>
  <si>
    <t>ПЧ-25 АРХАНГ-ГОР</t>
  </si>
  <si>
    <t>ИЧ-1  АПАТИТЫ</t>
  </si>
  <si>
    <t>ПЧ-12 ПРИМОРСКАЯ</t>
  </si>
  <si>
    <t>ПЧ-20  РУЗАЕВКА</t>
  </si>
  <si>
    <t>ПЧ-21 ЮДИНО</t>
  </si>
  <si>
    <t>ПЧ-20 ЮКТАЛИ</t>
  </si>
  <si>
    <t>ПЧ-8 БАРАБИНСК</t>
  </si>
  <si>
    <t>04.09.2024 скрыт.случ</t>
  </si>
  <si>
    <t>13.09.2024 скрыт.случ</t>
  </si>
  <si>
    <t>ПЧ-4 БАТАЙСК</t>
  </si>
  <si>
    <t>ПЧ-3 ОМСК</t>
  </si>
  <si>
    <t>ШЧ-1 ПЕНЗА I</t>
  </si>
  <si>
    <t>ПЧ-22 КАЗАНЬ</t>
  </si>
  <si>
    <t>ПЧ-24 БУГУЛЬМА</t>
  </si>
  <si>
    <t>ПЧ-19 ТУАПСЕ-ПАС</t>
  </si>
  <si>
    <t>ПЧ-5 МСК-РЯЗАНСКАЯ</t>
  </si>
  <si>
    <t>29.10.2024 (25.10.2024)</t>
  </si>
  <si>
    <t>ПЧ-26 ПСКОВ</t>
  </si>
  <si>
    <t>ПЧ-36 УЗЛОВАЯ I</t>
  </si>
  <si>
    <t>ПЧ-5 ИЛАНСКАЯ</t>
  </si>
  <si>
    <t>ШЧ-7  МИЧУРИНСК-УРАЛ</t>
  </si>
  <si>
    <t>Иркутским РЦДМ</t>
  </si>
  <si>
    <t>ПЧ-3 ТУЛУН</t>
  </si>
  <si>
    <t>ПЧ-24 ГАТЧИНА</t>
  </si>
  <si>
    <t>ПЧ-11 УССУРИЙСК</t>
  </si>
  <si>
    <t>ПЧМ ВЯЗЬМА</t>
  </si>
  <si>
    <t>ПЧ-8 РУЖИНО</t>
  </si>
  <si>
    <t>ПЧ-11 САМАРА</t>
  </si>
  <si>
    <t>ПЧ-27 КУРСК</t>
  </si>
  <si>
    <t xml:space="preserve"> ПЧ-12 АБАКУМОВКА</t>
  </si>
  <si>
    <t>ПЧ-12 ШАДРИНСК</t>
  </si>
  <si>
    <t>ПЧ-2 ПЕРМЬ II</t>
  </si>
  <si>
    <t>ПЧ-8  АСКИЗ</t>
  </si>
  <si>
    <t xml:space="preserve"> ПЧ-17 БАРНАУЛ</t>
  </si>
  <si>
    <t>ПЧ-2 КОЗУЛЬКА</t>
  </si>
  <si>
    <t>ПЧ-6 ИРТЫШСКОЕ</t>
  </si>
  <si>
    <t>риск-фактор</t>
  </si>
  <si>
    <t>Сход при маневрах (СМ)</t>
  </si>
  <si>
    <t>Проезд запрещающего сигнала светофора (СМ)</t>
  </si>
  <si>
    <t>Несанкционированное движение на маршрут приема поезда (МПТ)</t>
  </si>
  <si>
    <t>Ф</t>
  </si>
  <si>
    <t>Ф.08</t>
  </si>
  <si>
    <t>Ф.11</t>
  </si>
  <si>
    <t>Ф.04</t>
  </si>
  <si>
    <t>Ф.10</t>
  </si>
  <si>
    <t>Гарантоспособность ЦП</t>
  </si>
  <si>
    <t>Ф.05</t>
  </si>
  <si>
    <t>ГРК</t>
  </si>
  <si>
    <t>Ф.01</t>
  </si>
  <si>
    <t>Ф.17</t>
  </si>
  <si>
    <t>Стрелки ЭЦ</t>
  </si>
  <si>
    <t>Основная причина</t>
  </si>
  <si>
    <t>Ф.06</t>
  </si>
  <si>
    <t>Стрелочные переводы</t>
  </si>
  <si>
    <t>Ф.02</t>
  </si>
  <si>
    <t>Дефектность шпал на станциях</t>
  </si>
  <si>
    <t>ДЕТКОВО - УСАДЫ-ОКРУЖНЫЕ</t>
  </si>
  <si>
    <t>ПЧ-32 ЖИЛЕВО</t>
  </si>
  <si>
    <t>ИЧ ЧУСОВСКАЯ</t>
  </si>
  <si>
    <t>21420,010000000002</t>
  </si>
  <si>
    <t>ущерб, млн. руб</t>
  </si>
  <si>
    <t>756,5799999999999</t>
  </si>
  <si>
    <t>Поперечные изломы без видимых пороков</t>
  </si>
  <si>
    <t>Невыявление неисправности автотормозов</t>
  </si>
  <si>
    <t>Не проведение осмотра пути после производства работ</t>
  </si>
  <si>
    <t>Выполнение работ, непредусмотренных должностной инструкцией</t>
  </si>
  <si>
    <t>Неправильные действия руководителя работ</t>
  </si>
  <si>
    <t>Отбои наружного рельса в кривых с отжатием костылей</t>
  </si>
  <si>
    <t>Фиктивный ремонт и обслуживание технических средств</t>
  </si>
  <si>
    <t>Нарушения при текущем содержании пути</t>
  </si>
  <si>
    <t>Не принятие мер к приведению скоростей движения к фактическому состоянию пути, земполотна, ИССО</t>
  </si>
  <si>
    <t>Кусты негодных деревянных шпал из 4 и более подряд</t>
  </si>
  <si>
    <t>Выброс пути</t>
  </si>
  <si>
    <t>Нарушение периодичности утвержденных план-графиков технического обслуживания устройств СЦБ</t>
  </si>
  <si>
    <t>Прочие неисправности рамы грузового вагона</t>
  </si>
  <si>
    <t>Прочие нарушения обработки вагонов поезда</t>
  </si>
  <si>
    <t>Отклонение измеренной ширины колеи в сторону уширения больше допускаемого для установленной на данном участке скорости движения</t>
  </si>
  <si>
    <t>Понижение остряка против рамного рельса, измеряемое в сечении, где ширина головки остряка поверху составляет 50 мм и более, в т.ч. с учетом зазора между подошвой остряка и подушками</t>
  </si>
  <si>
    <t>Отклонение измеренной ширины колеи, больше допускаемого для установленной на данном участке скорости движения (отступление или неисправность рельсовой колеи по ширине колеи)</t>
  </si>
  <si>
    <t>Неисполнение работниками требований должностных обязанностей и нормативных документов</t>
  </si>
  <si>
    <t>Несоблюдение технологии шлифовки металлических частей стрелочных переводов</t>
  </si>
  <si>
    <t>Использование технических средств с истекшим назначенным сроком службы и (или) ресурсом</t>
  </si>
  <si>
    <t>Необеспечение установленной периодичности ремонтов, технического обслуживания и (или) проверок технических средств</t>
  </si>
  <si>
    <t>324,37</t>
  </si>
  <si>
    <t>Невыполнение обязанностей руководителем маневров перед началом работ и в его процессе</t>
  </si>
  <si>
    <t>Ненаблюдение за сигналами светофора</t>
  </si>
  <si>
    <t>200,50999999999996</t>
  </si>
  <si>
    <t>Снежный занос</t>
  </si>
  <si>
    <t>Отклонение разности положения левой и правой рельсовых нитей по уровню больше допускаемого для установленной на данном участке скорости движения (отступление или неисправность рельсовой колеи по уровню)</t>
  </si>
  <si>
    <t>Не наблюдение за сигналами маневровых светофоров</t>
  </si>
  <si>
    <t>Сочетание отступлений в плане с просадкой левой</t>
  </si>
  <si>
    <t>Неисправность аппаратуры управления замедлителем</t>
  </si>
  <si>
    <t>Ф.15</t>
  </si>
  <si>
    <t>Вагонные замедлители</t>
  </si>
  <si>
    <t>% негодных шпал на главном пути, требующий ограничения скорости</t>
  </si>
  <si>
    <t>Нарушение технологии работ на стрелочном переводе.</t>
  </si>
  <si>
    <t>Ширина плеча балластной призмы звеньевого пути в кривых со стороны наружной нити на протяжении более 10м меньше допускаемого значения</t>
  </si>
  <si>
    <t>Выход подошвы рельсов из реборд подкладок на трех и более подряд лежащих переводных брусьях</t>
  </si>
  <si>
    <t>Нарушение технологии выполнения работ по ремонту и содержанию земполотна</t>
  </si>
  <si>
    <t>Эксплуатация неисправных технических средств</t>
  </si>
  <si>
    <t>153,88</t>
  </si>
  <si>
    <t>Боковой износ рамных рельсов в острие остряка</t>
  </si>
  <si>
    <t>Отклонения по уровню левой и правой рельсовых нитей в разные стороны при расстоянии между вершинами отклонений 20м пути и более</t>
  </si>
  <si>
    <t>Сочетание отступлений любое</t>
  </si>
  <si>
    <t>Отклонение измеренной разности стрел изгиба рельсовой нити, смежных на расстоянии между их вершинами до 40м, больше допускаемого для установленной на данном участке скорости движения (отступление или неисправность рельсовой колеи в плане)</t>
  </si>
  <si>
    <t>Дефектность остряка любого вида</t>
  </si>
  <si>
    <t>Боковой износ остряков</t>
  </si>
  <si>
    <t>Нарушения порядка работы при ложной занятости-свободности изолированных стрелочных участков</t>
  </si>
  <si>
    <t>Ф.16</t>
  </si>
  <si>
    <t>Рельсовые цепи</t>
  </si>
  <si>
    <t>Боковой износ головки рельса</t>
  </si>
  <si>
    <t>Не выключение устройств из зависимостей при требовании выключнения</t>
  </si>
  <si>
    <t>Нарушения порядка передислокации подвижного состава, имеющего ограничения конструктивного и технологического характера</t>
  </si>
  <si>
    <t>Проезд запрещающего сигнала или предельного столбика</t>
  </si>
  <si>
    <t>Ф.07</t>
  </si>
  <si>
    <t>Рельсовое хозяйство</t>
  </si>
  <si>
    <t>Коррозия подошвы рельса и коррозионно-усталостные трещины</t>
  </si>
  <si>
    <t>Отсутствие контроля за качеством выполнения работ сторонними организациями</t>
  </si>
  <si>
    <t>Другие дефекты в сварном стыке</t>
  </si>
  <si>
    <t>Прочая причина</t>
  </si>
  <si>
    <t>Поперечные изломы вследствие прохода колес с большими ползунами и выбоинами</t>
  </si>
  <si>
    <t>Несвоевременная замена узлов, деталей и расходных материалов</t>
  </si>
  <si>
    <t>Трещины в шейке от болтовых и других отверстий вне стыка</t>
  </si>
  <si>
    <t>Остродефектный рельс с любым видом дефекта</t>
  </si>
  <si>
    <t>Трещины и выколы в подошве из-за ударов и других механических повреждений</t>
  </si>
  <si>
    <t>Другие дефекты вне стыка</t>
  </si>
  <si>
    <t>Нарушение технологии дефектоскопирования рельсового хозяйства</t>
  </si>
  <si>
    <t>Поперечные изломы рельсов из-за шлаковых включений и дефектов микроструктуры в стыке</t>
  </si>
  <si>
    <t>Поперечные изломы рельсов из-за шлаковых включений и дефектов микроструктуры вне стыка</t>
  </si>
  <si>
    <t>Поперечные трещины в головке вызванные недостаточной контактно-усталостной прочностью металла вне стыка</t>
  </si>
  <si>
    <t>Прочие неисправности шпал</t>
  </si>
  <si>
    <t>Трещины в подошве из-за нарушений технологии сварки рельсов</t>
  </si>
  <si>
    <t>Нарушение порядка работы средств дефектоскопии.</t>
  </si>
  <si>
    <t>Нарушение технологии работ на бесстыковом пути.</t>
  </si>
  <si>
    <t>Продольные трещины и выколы из-за них в месте перехода головки в шейку в стыке</t>
  </si>
  <si>
    <t>Поперечные трещины в головке вызванные недостаточной контактно-усталостной прочностью металла в стыке</t>
  </si>
  <si>
    <t>Излом рамного рельса</t>
  </si>
  <si>
    <t>Несоблюдение технологических процессов при производстве работ АЛТС</t>
  </si>
  <si>
    <t>Нарушение технологии производства работ при реконструкции (модернизации), ремонте и обслуживании инфраструктуры путевого хозяйства;-</t>
  </si>
  <si>
    <t>Смятие головки в сварном стыке</t>
  </si>
  <si>
    <t>Смятие и вертикальный износ головки из-за недостаточной прочности металла в стыке</t>
  </si>
  <si>
    <t>Поперечные трещины в головке и изломы из-за них вследствие ударов по рельсу и других механич повреждений</t>
  </si>
  <si>
    <t>Вывалы в своде несквозные</t>
  </si>
  <si>
    <t>Нарушение технологии выполнения работ на ИССО и подходах к ним</t>
  </si>
  <si>
    <t>Неограждение мест путевых работ</t>
  </si>
  <si>
    <t>Неснятие с пути ремонтных приспособлений</t>
  </si>
  <si>
    <t>Ф.03</t>
  </si>
  <si>
    <t>Излом накладки</t>
  </si>
  <si>
    <t>Дефект накладки ( накладки с трещинами)</t>
  </si>
  <si>
    <t>Разрегулировка электрооборудования ССПС</t>
  </si>
  <si>
    <t>Подмыв основания водными потоками</t>
  </si>
  <si>
    <t>Ф.14</t>
  </si>
  <si>
    <t>Эксплуатация путевых машин</t>
  </si>
  <si>
    <t>Прочие неисправности тормозной магистрали грузового вагона</t>
  </si>
  <si>
    <t>Тонкий гребень колеса грузового вагона</t>
  </si>
  <si>
    <t>Наличие металлических примесей в смазке</t>
  </si>
  <si>
    <t>Отсутствие зазора между съёмным лабиринтным кольцом буксы и лабиринтным кольцом буксы грузового вагона</t>
  </si>
  <si>
    <t>Механические разрушения, обрыв механизмов управления ССПС</t>
  </si>
  <si>
    <t>Обратное возвышение 20мм, в переводной кривой</t>
  </si>
  <si>
    <t>Неисправность погрузочно-разгрузочных механизмов специализированных вагонов</t>
  </si>
  <si>
    <t>Обрыв болтов крепления половинок корпуса тягового редуктора</t>
  </si>
  <si>
    <t>Просадки</t>
  </si>
  <si>
    <t>Несоответствие высоты оси автосцепки над уровнем верха головки рельса</t>
  </si>
  <si>
    <t>Пучение грунта тела насыпи</t>
  </si>
  <si>
    <t>Весенние пучинные просадки</t>
  </si>
  <si>
    <t>Нарушение технологии выполнения путевых работ</t>
  </si>
  <si>
    <t>Неубеждение в сцеплении автосцепок вагонов</t>
  </si>
  <si>
    <t>Прочее противоправное воздействие на подвижной состав</t>
  </si>
  <si>
    <t>Наличие участков железнодорожного пути с неустойчивым (деформирующимся) земляным полотном</t>
  </si>
  <si>
    <t>Прочие неисправности корпуса поглощающего аппарата грузового вагона</t>
  </si>
  <si>
    <t xml:space="preserve">Перечень нарушений безопасности движения, отнесенных по ответственности хозяйств ЦДИ, в 2024 году </t>
  </si>
  <si>
    <t>Человеческий фактор по АСРБ</t>
  </si>
  <si>
    <t>Х</t>
  </si>
</sst>
</file>

<file path=xl/styles.xml><?xml version="1.0" encoding="utf-8"?>
<styleSheet xmlns="http://schemas.openxmlformats.org/spreadsheetml/2006/main">
  <numFmts count="5">
    <numFmt numFmtId="164" formatCode="0.0%"/>
    <numFmt numFmtId="165" formatCode="0.000"/>
    <numFmt numFmtId="166" formatCode="#,##0\ _₽"/>
    <numFmt numFmtId="167" formatCode="0.0000"/>
    <numFmt numFmtId="168" formatCode="#,##0.0"/>
  </numFmts>
  <fonts count="125">
    <font>
      <sz val="11"/>
      <color theme="1"/>
      <name val="Calibri"/>
      <family val="2"/>
      <charset val="204"/>
      <scheme val="minor"/>
    </font>
    <font>
      <i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20"/>
      <name val="Arial"/>
      <family val="2"/>
      <charset val="204"/>
    </font>
    <font>
      <b/>
      <sz val="15"/>
      <name val="Arial"/>
      <family val="2"/>
      <charset val="204"/>
    </font>
    <font>
      <b/>
      <sz val="22"/>
      <name val="Arial"/>
      <family val="2"/>
      <charset val="204"/>
    </font>
    <font>
      <b/>
      <sz val="18"/>
      <color indexed="8"/>
      <name val="Arial"/>
      <family val="2"/>
      <charset val="204"/>
    </font>
    <font>
      <b/>
      <sz val="24"/>
      <color indexed="8"/>
      <name val="Arial"/>
      <family val="2"/>
      <charset val="204"/>
    </font>
    <font>
      <b/>
      <sz val="7"/>
      <color indexed="9"/>
      <name val="Arial"/>
      <family val="2"/>
      <charset val="204"/>
    </font>
    <font>
      <b/>
      <sz val="6"/>
      <color indexed="9"/>
      <name val="Arial"/>
      <family val="2"/>
      <charset val="204"/>
    </font>
    <font>
      <sz val="7"/>
      <color indexed="9"/>
      <name val="Verdana"/>
      <family val="2"/>
      <charset val="204"/>
    </font>
    <font>
      <b/>
      <sz val="6"/>
      <color indexed="9"/>
      <name val="Verdana"/>
      <family val="2"/>
      <charset val="204"/>
    </font>
    <font>
      <b/>
      <sz val="9"/>
      <name val="Verdana"/>
      <family val="2"/>
      <charset val="204"/>
    </font>
    <font>
      <b/>
      <sz val="7"/>
      <name val="Verdana"/>
      <family val="2"/>
      <charset val="204"/>
    </font>
    <font>
      <b/>
      <sz val="6"/>
      <name val="Verdana"/>
      <family val="2"/>
      <charset val="204"/>
    </font>
    <font>
      <sz val="9"/>
      <name val="Verdana"/>
      <family val="2"/>
      <charset val="204"/>
    </font>
    <font>
      <b/>
      <sz val="8"/>
      <name val="Verdana"/>
      <family val="2"/>
      <charset val="204"/>
    </font>
    <font>
      <sz val="7"/>
      <name val="Verdana"/>
      <family val="2"/>
      <charset val="204"/>
    </font>
    <font>
      <sz val="1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16"/>
      <color theme="1"/>
      <name val="Arial"/>
      <family val="2"/>
      <charset val="204"/>
    </font>
    <font>
      <sz val="20"/>
      <color theme="1"/>
      <name val="Calibri"/>
      <family val="2"/>
      <charset val="204"/>
      <scheme val="minor"/>
    </font>
    <font>
      <b/>
      <sz val="20"/>
      <color theme="1"/>
      <name val="Arial"/>
      <family val="2"/>
      <charset val="204"/>
    </font>
    <font>
      <b/>
      <sz val="22"/>
      <color theme="1"/>
      <name val="Arial"/>
      <family val="2"/>
      <charset val="204"/>
    </font>
    <font>
      <b/>
      <sz val="5"/>
      <color rgb="FFFFFFFF"/>
      <name val="Arial"/>
      <family val="2"/>
      <charset val="204"/>
    </font>
    <font>
      <sz val="7"/>
      <color rgb="FFFFFFFF"/>
      <name val="Verdana"/>
      <family val="2"/>
      <charset val="204"/>
    </font>
    <font>
      <b/>
      <sz val="14"/>
      <color theme="1"/>
      <name val="Arial"/>
      <family val="2"/>
      <charset val="204"/>
    </font>
    <font>
      <b/>
      <sz val="22"/>
      <color theme="1"/>
      <name val="Calibri"/>
      <family val="2"/>
      <charset val="204"/>
      <scheme val="minor"/>
    </font>
    <font>
      <b/>
      <sz val="24"/>
      <color theme="1"/>
      <name val="Arial"/>
      <family val="2"/>
      <charset val="204"/>
    </font>
    <font>
      <b/>
      <sz val="20"/>
      <color rgb="FFFF0000"/>
      <name val="Arial"/>
      <family val="2"/>
      <charset val="204"/>
    </font>
    <font>
      <sz val="18"/>
      <color theme="1"/>
      <name val="Times New Roman"/>
      <family val="1"/>
      <charset val="204"/>
    </font>
    <font>
      <b/>
      <sz val="20"/>
      <color theme="9" tint="-0.499984740745262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8"/>
      <color theme="1"/>
      <name val="Verdana"/>
      <family val="2"/>
      <charset val="204"/>
    </font>
    <font>
      <sz val="22"/>
      <color theme="1"/>
      <name val="Calibri"/>
      <family val="2"/>
      <charset val="204"/>
      <scheme val="minor"/>
    </font>
    <font>
      <b/>
      <sz val="6"/>
      <color rgb="FFFFFFFF"/>
      <name val="Verdana"/>
      <family val="2"/>
      <charset val="204"/>
    </font>
    <font>
      <b/>
      <sz val="8"/>
      <color rgb="FFFFFFFF"/>
      <name val="Verdana"/>
      <family val="2"/>
      <charset val="204"/>
    </font>
    <font>
      <b/>
      <sz val="26"/>
      <color theme="1"/>
      <name val="Arial"/>
      <family val="2"/>
      <charset val="204"/>
    </font>
    <font>
      <b/>
      <sz val="5"/>
      <color rgb="FFFFFFFF"/>
      <name val="Verdana"/>
      <family val="2"/>
      <charset val="204"/>
    </font>
    <font>
      <sz val="5.5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7"/>
      <color rgb="FF00B050"/>
      <name val="Verdana"/>
      <family val="2"/>
      <charset val="204"/>
    </font>
    <font>
      <sz val="5"/>
      <color rgb="FF00B050"/>
      <name val="Verdana"/>
      <family val="2"/>
      <charset val="204"/>
    </font>
    <font>
      <sz val="5"/>
      <name val="Verdana"/>
      <family val="2"/>
      <charset val="204"/>
    </font>
    <font>
      <sz val="5"/>
      <color theme="1"/>
      <name val="Calibri"/>
      <family val="2"/>
      <charset val="204"/>
      <scheme val="minor"/>
    </font>
    <font>
      <sz val="25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20"/>
      <color theme="1"/>
      <name val="Arial"/>
      <family val="2"/>
      <charset val="204"/>
    </font>
    <font>
      <b/>
      <sz val="16"/>
      <color theme="0"/>
      <name val="Arial"/>
      <family val="2"/>
      <charset val="204"/>
    </font>
    <font>
      <b/>
      <sz val="18"/>
      <color theme="0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name val="Arial"/>
      <family val="2"/>
      <charset val="204"/>
    </font>
    <font>
      <sz val="14"/>
      <color indexed="8"/>
      <name val="Arial"/>
      <family val="2"/>
      <charset val="204"/>
    </font>
    <font>
      <sz val="24"/>
      <color theme="1"/>
      <name val="Calibri"/>
      <family val="2"/>
      <charset val="204"/>
      <scheme val="minor"/>
    </font>
    <font>
      <b/>
      <sz val="12.5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sz val="2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Arial"/>
      <family val="2"/>
      <charset val="204"/>
    </font>
    <font>
      <sz val="18"/>
      <color rgb="FF000000"/>
      <name val="Times New Roman"/>
      <family val="1"/>
      <charset val="204"/>
    </font>
    <font>
      <b/>
      <sz val="10.5"/>
      <color theme="1"/>
      <name val="Arial"/>
      <family val="2"/>
      <charset val="204"/>
    </font>
    <font>
      <sz val="9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10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name val="Arial"/>
      <family val="2"/>
      <charset val="204"/>
    </font>
    <font>
      <b/>
      <sz val="8"/>
      <color rgb="FF001120"/>
      <name val="Calibri"/>
      <family val="2"/>
      <charset val="204"/>
    </font>
    <font>
      <b/>
      <sz val="5"/>
      <color rgb="FF001120"/>
      <name val="Calibri"/>
      <family val="2"/>
      <charset val="204"/>
    </font>
    <font>
      <b/>
      <sz val="10"/>
      <color rgb="FF001120"/>
      <name val="Calibri"/>
      <family val="2"/>
      <charset val="204"/>
    </font>
    <font>
      <sz val="7"/>
      <color rgb="FF001120"/>
      <name val="Calibri"/>
      <family val="2"/>
      <charset val="204"/>
    </font>
    <font>
      <b/>
      <sz val="8"/>
      <color rgb="FF003B55"/>
      <name val="Calibri"/>
      <family val="2"/>
      <charset val="204"/>
    </font>
    <font>
      <b/>
      <sz val="6"/>
      <color rgb="FF000000"/>
      <name val="Arial"/>
      <family val="2"/>
      <charset val="204"/>
    </font>
    <font>
      <b/>
      <sz val="6"/>
      <color rgb="FFFF0000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6"/>
      <color rgb="FF001120"/>
      <name val="Arial"/>
      <family val="2"/>
      <charset val="204"/>
    </font>
    <font>
      <b/>
      <sz val="8"/>
      <color rgb="FF003B55"/>
      <name val="Arial"/>
      <family val="2"/>
      <charset val="204"/>
    </font>
    <font>
      <b/>
      <sz val="7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8"/>
      <color rgb="FF001120"/>
      <name val="Arial"/>
      <family val="2"/>
      <charset val="204"/>
    </font>
    <font>
      <b/>
      <sz val="8"/>
      <color rgb="FF064351"/>
      <name val="Arial"/>
      <family val="2"/>
      <charset val="204"/>
    </font>
    <font>
      <b/>
      <sz val="24"/>
      <name val="Arial"/>
      <family val="2"/>
      <charset val="204"/>
    </font>
    <font>
      <b/>
      <sz val="16"/>
      <name val="Arial"/>
      <family val="2"/>
      <charset val="204"/>
    </font>
    <font>
      <sz val="13"/>
      <name val="Arial"/>
      <family val="2"/>
      <charset val="204"/>
    </font>
    <font>
      <sz val="13"/>
      <color theme="1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8"/>
      <color rgb="FF001120"/>
      <name val="Calibri"/>
      <family val="2"/>
      <charset val="204"/>
    </font>
    <font>
      <sz val="18"/>
      <color rgb="FF001120"/>
      <name val="Calibri"/>
      <family val="2"/>
      <charset val="204"/>
    </font>
    <font>
      <b/>
      <sz val="18"/>
      <color rgb="FF003B55"/>
      <name val="Calibri"/>
      <family val="2"/>
      <charset val="204"/>
    </font>
    <font>
      <b/>
      <sz val="18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18"/>
      <color rgb="FF001120"/>
      <name val="Arial"/>
      <family val="2"/>
      <charset val="204"/>
    </font>
    <font>
      <sz val="18"/>
      <color rgb="FF001120"/>
      <name val="Arial"/>
      <family val="2"/>
      <charset val="204"/>
    </font>
    <font>
      <b/>
      <sz val="18"/>
      <color rgb="FF003B55"/>
      <name val="Arial"/>
      <family val="2"/>
      <charset val="204"/>
    </font>
    <font>
      <b/>
      <sz val="18"/>
      <color rgb="FF064351"/>
      <name val="Arial"/>
      <family val="2"/>
      <charset val="204"/>
    </font>
    <font>
      <sz val="10"/>
      <name val="Arial Cyr"/>
      <charset val="204"/>
    </font>
    <font>
      <sz val="18"/>
      <name val="Times New Roman"/>
      <family val="1"/>
      <charset val="204"/>
    </font>
    <font>
      <sz val="1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66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6CADF"/>
        <bgColor indexed="64"/>
      </patternFill>
    </fill>
    <fill>
      <patternFill patternType="solid">
        <fgColor rgb="FFCCE5E2"/>
        <bgColor indexed="64"/>
      </patternFill>
    </fill>
    <fill>
      <patternFill patternType="solid">
        <fgColor rgb="FFFFEFB1"/>
        <bgColor indexed="64"/>
      </patternFill>
    </fill>
    <fill>
      <patternFill patternType="solid">
        <fgColor rgb="FFF7435E"/>
        <bgColor indexed="64"/>
      </patternFill>
    </fill>
    <fill>
      <patternFill patternType="solid">
        <fgColor rgb="FFE2ECF5"/>
        <bgColor indexed="64"/>
      </patternFill>
    </fill>
    <fill>
      <patternFill patternType="solid">
        <fgColor rgb="FF00303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CBD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7F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4DDB8"/>
        <bgColor indexed="64"/>
      </patternFill>
    </fill>
    <fill>
      <patternFill patternType="solid">
        <fgColor rgb="FFEFF7EF"/>
        <bgColor indexed="64"/>
      </patternFill>
    </fill>
    <fill>
      <patternFill patternType="solid">
        <fgColor rgb="FFC0F0FB"/>
        <bgColor indexed="64"/>
      </patternFill>
    </fill>
    <fill>
      <patternFill patternType="solid">
        <fgColor rgb="FFC5E0B6"/>
        <bgColor indexed="64"/>
      </patternFill>
    </fill>
    <fill>
      <patternFill patternType="solid">
        <fgColor theme="9" tint="0.79998168889431442"/>
        <bgColor indexed="64"/>
      </patternFill>
    </fill>
  </fills>
  <borders count="1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ashed">
        <color theme="0"/>
      </left>
      <right style="dashed">
        <color theme="0"/>
      </right>
      <top style="dashed">
        <color theme="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 tint="0.249977111117893"/>
      </left>
      <right style="hair">
        <color indexed="64"/>
      </right>
      <top style="medium">
        <color theme="1" tint="0.249977111117893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1" tint="0.249977111117893"/>
      </top>
      <bottom style="hair">
        <color indexed="64"/>
      </bottom>
      <diagonal/>
    </border>
    <border>
      <left style="hair">
        <color indexed="64"/>
      </left>
      <right style="medium">
        <color theme="1" tint="0.249977111117893"/>
      </right>
      <top style="medium">
        <color theme="1" tint="0.249977111117893"/>
      </top>
      <bottom style="hair">
        <color indexed="64"/>
      </bottom>
      <diagonal/>
    </border>
    <border>
      <left style="medium">
        <color theme="1" tint="0.249977111117893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theme="1" tint="0.249977111117893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theme="1" tint="0.249977111117893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theme="1" tint="0.249977111117893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theme="1" tint="0.249977111117893"/>
      </top>
      <bottom/>
      <diagonal/>
    </border>
    <border>
      <left style="hair">
        <color indexed="64"/>
      </left>
      <right style="medium">
        <color theme="1" tint="0.249977111117893"/>
      </right>
      <top style="hair">
        <color theme="1" tint="0.249977111117893"/>
      </top>
      <bottom/>
      <diagonal/>
    </border>
    <border>
      <left style="medium">
        <color theme="1" tint="0.249977111117893"/>
      </left>
      <right style="hair">
        <color indexed="64"/>
      </right>
      <top style="hair">
        <color theme="1" tint="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indexed="64"/>
      </right>
      <top style="medium">
        <color theme="1" tint="0.249977111117893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theme="1" tint="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hair">
        <color indexed="64"/>
      </right>
      <top style="medium">
        <color theme="1" tint="0.249977111117893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theme="1" tint="0.249977111117893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theme="1" tint="0.249977111117893"/>
      </top>
      <bottom/>
      <diagonal/>
    </border>
    <border>
      <left style="medium">
        <color indexed="64"/>
      </left>
      <right/>
      <top style="medium">
        <color theme="1" tint="0.249977111117893"/>
      </top>
      <bottom style="medium">
        <color indexed="64"/>
      </bottom>
      <diagonal/>
    </border>
    <border>
      <left/>
      <right/>
      <top style="medium">
        <color theme="1" tint="0.249977111117893"/>
      </top>
      <bottom style="medium">
        <color indexed="64"/>
      </bottom>
      <diagonal/>
    </border>
    <border>
      <left style="medium">
        <color theme="1" tint="0.249977111117893"/>
      </left>
      <right style="hair">
        <color indexed="64"/>
      </right>
      <top style="medium">
        <color theme="1" tint="0.249977111117893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44">
    <xf numFmtId="0" fontId="0" fillId="0" borderId="0"/>
    <xf numFmtId="9" fontId="19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41" applyNumberFormat="0" applyFill="0" applyAlignment="0" applyProtection="0"/>
    <xf numFmtId="0" fontId="48" fillId="0" borderId="42" applyNumberFormat="0" applyFill="0" applyAlignment="0" applyProtection="0"/>
    <xf numFmtId="0" fontId="49" fillId="0" borderId="43" applyNumberFormat="0" applyFill="0" applyAlignment="0" applyProtection="0"/>
    <xf numFmtId="0" fontId="49" fillId="0" borderId="0" applyNumberFormat="0" applyFill="0" applyBorder="0" applyAlignment="0" applyProtection="0"/>
    <xf numFmtId="0" fontId="50" fillId="12" borderId="0" applyNumberFormat="0" applyBorder="0" applyAlignment="0" applyProtection="0"/>
    <xf numFmtId="0" fontId="51" fillId="13" borderId="0" applyNumberFormat="0" applyBorder="0" applyAlignment="0" applyProtection="0"/>
    <xf numFmtId="0" fontId="52" fillId="14" borderId="0" applyNumberFormat="0" applyBorder="0" applyAlignment="0" applyProtection="0"/>
    <xf numFmtId="0" fontId="53" fillId="15" borderId="44" applyNumberFormat="0" applyAlignment="0" applyProtection="0"/>
    <xf numFmtId="0" fontId="54" fillId="16" borderId="45" applyNumberFormat="0" applyAlignment="0" applyProtection="0"/>
    <xf numFmtId="0" fontId="55" fillId="16" borderId="44" applyNumberFormat="0" applyAlignment="0" applyProtection="0"/>
    <xf numFmtId="0" fontId="56" fillId="0" borderId="46" applyNumberFormat="0" applyFill="0" applyAlignment="0" applyProtection="0"/>
    <xf numFmtId="0" fontId="57" fillId="17" borderId="47" applyNumberFormat="0" applyAlignment="0" applyProtection="0"/>
    <xf numFmtId="0" fontId="58" fillId="0" borderId="0" applyNumberFormat="0" applyFill="0" applyBorder="0" applyAlignment="0" applyProtection="0"/>
    <xf numFmtId="0" fontId="19" fillId="18" borderId="48" applyNumberFormat="0" applyFont="0" applyAlignment="0" applyProtection="0"/>
    <xf numFmtId="0" fontId="59" fillId="0" borderId="0" applyNumberFormat="0" applyFill="0" applyBorder="0" applyAlignment="0" applyProtection="0"/>
    <xf numFmtId="0" fontId="20" fillId="0" borderId="49" applyNumberFormat="0" applyFill="0" applyAlignment="0" applyProtection="0"/>
    <xf numFmtId="0" fontId="6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60" fillId="26" borderId="0" applyNumberFormat="0" applyBorder="0" applyAlignment="0" applyProtection="0"/>
    <xf numFmtId="0" fontId="6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60" fillId="30" borderId="0" applyNumberFormat="0" applyBorder="0" applyAlignment="0" applyProtection="0"/>
    <xf numFmtId="0" fontId="60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60" fillId="34" borderId="0" applyNumberFormat="0" applyBorder="0" applyAlignment="0" applyProtection="0"/>
    <xf numFmtId="0" fontId="60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60" fillId="38" borderId="0" applyNumberFormat="0" applyBorder="0" applyAlignment="0" applyProtection="0"/>
    <xf numFmtId="0" fontId="60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60" fillId="42" borderId="0" applyNumberFormat="0" applyBorder="0" applyAlignment="0" applyProtection="0"/>
    <xf numFmtId="0" fontId="121" fillId="0" borderId="0"/>
  </cellStyleXfs>
  <cellXfs count="73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21" fillId="0" borderId="0" xfId="0" applyFont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164" fontId="2" fillId="2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 wrapText="1"/>
    </xf>
    <xf numFmtId="0" fontId="23" fillId="0" borderId="0" xfId="0" applyFont="1" applyAlignment="1">
      <alignment vertical="center"/>
    </xf>
    <xf numFmtId="9" fontId="1" fillId="2" borderId="0" xfId="1" applyFont="1" applyFill="1" applyBorder="1" applyAlignment="1" applyProtection="1">
      <alignment horizontal="center" vertical="center"/>
    </xf>
    <xf numFmtId="0" fontId="24" fillId="0" borderId="0" xfId="0" applyFont="1"/>
    <xf numFmtId="0" fontId="25" fillId="3" borderId="1" xfId="0" applyFont="1" applyFill="1" applyBorder="1" applyAlignment="1">
      <alignment horizontal="center" vertical="center" wrapText="1"/>
    </xf>
    <xf numFmtId="0" fontId="26" fillId="0" borderId="0" xfId="0" applyFont="1"/>
    <xf numFmtId="0" fontId="6" fillId="3" borderId="2" xfId="0" applyFont="1" applyFill="1" applyBorder="1" applyAlignment="1">
      <alignment horizontal="center" vertical="center" wrapText="1"/>
    </xf>
    <xf numFmtId="9" fontId="4" fillId="0" borderId="3" xfId="1" applyFont="1" applyFill="1" applyBorder="1" applyAlignment="1" applyProtection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9" fontId="4" fillId="0" borderId="5" xfId="1" applyFont="1" applyFill="1" applyBorder="1" applyAlignment="1" applyProtection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9" fontId="4" fillId="0" borderId="1" xfId="1" applyFont="1" applyFill="1" applyBorder="1" applyAlignment="1" applyProtection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5" fillId="3" borderId="7" xfId="0" applyFont="1" applyFill="1" applyBorder="1" applyAlignment="1">
      <alignment horizontal="center" vertical="center" wrapText="1"/>
    </xf>
    <xf numFmtId="9" fontId="4" fillId="0" borderId="8" xfId="1" applyFont="1" applyFill="1" applyBorder="1" applyAlignment="1" applyProtection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9" fontId="5" fillId="0" borderId="11" xfId="1" applyFont="1" applyFill="1" applyBorder="1" applyAlignment="1" applyProtection="1">
      <alignment horizontal="center" vertical="center"/>
    </xf>
    <xf numFmtId="0" fontId="28" fillId="0" borderId="9" xfId="0" applyFont="1" applyBorder="1" applyAlignment="1">
      <alignment horizontal="center" vertical="center"/>
    </xf>
    <xf numFmtId="9" fontId="5" fillId="0" borderId="12" xfId="1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5" fillId="3" borderId="13" xfId="0" applyFont="1" applyFill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center" vertical="center" wrapText="1"/>
    </xf>
    <xf numFmtId="9" fontId="4" fillId="0" borderId="15" xfId="1" applyFont="1" applyFill="1" applyBorder="1" applyAlignment="1" applyProtection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9" fontId="4" fillId="0" borderId="14" xfId="1" applyFont="1" applyFill="1" applyBorder="1" applyAlignment="1" applyProtection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5" fillId="3" borderId="17" xfId="0" applyFont="1" applyFill="1" applyBorder="1" applyAlignment="1">
      <alignment horizontal="center" vertical="center" wrapText="1"/>
    </xf>
    <xf numFmtId="0" fontId="25" fillId="3" borderId="18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0" fillId="0" borderId="2" xfId="0" applyBorder="1"/>
    <xf numFmtId="0" fontId="26" fillId="0" borderId="2" xfId="0" applyFont="1" applyBorder="1"/>
    <xf numFmtId="9" fontId="14" fillId="0" borderId="16" xfId="1" applyFont="1" applyFill="1" applyBorder="1" applyAlignment="1" applyProtection="1">
      <alignment horizontal="center" vertical="center"/>
    </xf>
    <xf numFmtId="9" fontId="14" fillId="0" borderId="2" xfId="1" applyFont="1" applyFill="1" applyBorder="1" applyAlignment="1" applyProtection="1">
      <alignment horizontal="center" vertical="center"/>
    </xf>
    <xf numFmtId="0" fontId="26" fillId="2" borderId="2" xfId="0" applyFont="1" applyFill="1" applyBorder="1"/>
    <xf numFmtId="0" fontId="33" fillId="2" borderId="2" xfId="0" applyFont="1" applyFill="1" applyBorder="1" applyAlignment="1">
      <alignment horizontal="center" vertical="center" wrapText="1"/>
    </xf>
    <xf numFmtId="0" fontId="32" fillId="0" borderId="2" xfId="0" applyFont="1" applyBorder="1"/>
    <xf numFmtId="0" fontId="18" fillId="0" borderId="27" xfId="0" applyFont="1" applyBorder="1" applyAlignment="1" applyProtection="1">
      <alignment horizontal="center" vertical="center" wrapText="1"/>
      <protection hidden="1"/>
    </xf>
    <xf numFmtId="0" fontId="25" fillId="0" borderId="1" xfId="0" applyFont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 wrapText="1"/>
    </xf>
    <xf numFmtId="0" fontId="25" fillId="9" borderId="3" xfId="0" applyFont="1" applyFill="1" applyBorder="1" applyAlignment="1">
      <alignment horizontal="center" vertical="center" wrapText="1"/>
    </xf>
    <xf numFmtId="0" fontId="27" fillId="10" borderId="13" xfId="0" applyFont="1" applyFill="1" applyBorder="1" applyAlignment="1">
      <alignment horizontal="center" vertical="center"/>
    </xf>
    <xf numFmtId="0" fontId="27" fillId="10" borderId="16" xfId="0" applyFont="1" applyFill="1" applyBorder="1" applyAlignment="1">
      <alignment horizontal="center" vertical="center"/>
    </xf>
    <xf numFmtId="9" fontId="4" fillId="10" borderId="15" xfId="1" applyFont="1" applyFill="1" applyBorder="1" applyAlignment="1" applyProtection="1">
      <alignment horizontal="center" vertical="center"/>
    </xf>
    <xf numFmtId="9" fontId="4" fillId="10" borderId="5" xfId="1" applyFont="1" applyFill="1" applyBorder="1" applyAlignment="1" applyProtection="1">
      <alignment horizontal="center" vertical="center"/>
    </xf>
    <xf numFmtId="9" fontId="4" fillId="10" borderId="8" xfId="1" applyFont="1" applyFill="1" applyBorder="1" applyAlignment="1" applyProtection="1">
      <alignment horizontal="center" vertical="center"/>
    </xf>
    <xf numFmtId="0" fontId="27" fillId="10" borderId="13" xfId="0" applyFont="1" applyFill="1" applyBorder="1" applyAlignment="1">
      <alignment horizontal="center" vertical="center" wrapText="1"/>
    </xf>
    <xf numFmtId="0" fontId="27" fillId="10" borderId="16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/>
    </xf>
    <xf numFmtId="0" fontId="27" fillId="10" borderId="2" xfId="0" applyFont="1" applyFill="1" applyBorder="1" applyAlignment="1">
      <alignment horizontal="center" vertical="center" wrapText="1"/>
    </xf>
    <xf numFmtId="0" fontId="27" fillId="10" borderId="6" xfId="0" applyFont="1" applyFill="1" applyBorder="1" applyAlignment="1">
      <alignment horizontal="center" vertical="center"/>
    </xf>
    <xf numFmtId="0" fontId="27" fillId="10" borderId="2" xfId="0" applyFont="1" applyFill="1" applyBorder="1" applyAlignment="1">
      <alignment horizontal="center" vertical="center"/>
    </xf>
    <xf numFmtId="0" fontId="36" fillId="10" borderId="2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horizontal="center" vertical="center"/>
    </xf>
    <xf numFmtId="0" fontId="27" fillId="10" borderId="4" xfId="0" applyFont="1" applyFill="1" applyBorder="1" applyAlignment="1">
      <alignment horizontal="center" vertical="center"/>
    </xf>
    <xf numFmtId="165" fontId="0" fillId="0" borderId="0" xfId="0" applyNumberFormat="1"/>
    <xf numFmtId="9" fontId="4" fillId="10" borderId="14" xfId="1" applyFont="1" applyFill="1" applyBorder="1" applyAlignment="1" applyProtection="1">
      <alignment horizontal="center" vertical="center"/>
    </xf>
    <xf numFmtId="9" fontId="4" fillId="10" borderId="1" xfId="1" applyFont="1" applyFill="1" applyBorder="1" applyAlignment="1" applyProtection="1">
      <alignment horizontal="center" vertical="center"/>
    </xf>
    <xf numFmtId="9" fontId="4" fillId="10" borderId="3" xfId="1" applyFont="1" applyFill="1" applyBorder="1" applyAlignment="1" applyProtection="1">
      <alignment horizontal="center" vertical="center"/>
    </xf>
    <xf numFmtId="0" fontId="25" fillId="3" borderId="4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9" fontId="4" fillId="0" borderId="32" xfId="1" applyFont="1" applyFill="1" applyBorder="1" applyAlignment="1" applyProtection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9" fontId="4" fillId="0" borderId="20" xfId="1" applyFont="1" applyFill="1" applyBorder="1" applyAlignment="1" applyProtection="1">
      <alignment horizontal="center" vertical="center"/>
    </xf>
    <xf numFmtId="9" fontId="5" fillId="0" borderId="25" xfId="1" applyFont="1" applyFill="1" applyBorder="1" applyAlignment="1" applyProtection="1">
      <alignment horizontal="center" vertical="center"/>
    </xf>
    <xf numFmtId="9" fontId="5" fillId="0" borderId="37" xfId="1" applyFont="1" applyFill="1" applyBorder="1" applyAlignment="1" applyProtection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45" fillId="0" borderId="0" xfId="0" applyFont="1"/>
    <xf numFmtId="9" fontId="13" fillId="11" borderId="2" xfId="1" applyFont="1" applyFill="1" applyBorder="1" applyAlignment="1" applyProtection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9" fontId="17" fillId="7" borderId="2" xfId="1" applyFont="1" applyFill="1" applyBorder="1" applyAlignment="1" applyProtection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165" fontId="63" fillId="7" borderId="2" xfId="0" applyNumberFormat="1" applyFont="1" applyFill="1" applyBorder="1" applyAlignment="1">
      <alignment horizontal="center" vertical="center" wrapText="1"/>
    </xf>
    <xf numFmtId="9" fontId="63" fillId="7" borderId="2" xfId="1" applyFont="1" applyFill="1" applyBorder="1" applyAlignment="1" applyProtection="1">
      <alignment horizontal="center" vertical="center"/>
    </xf>
    <xf numFmtId="9" fontId="63" fillId="7" borderId="4" xfId="1" applyFont="1" applyFill="1" applyBorder="1" applyAlignment="1" applyProtection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165" fontId="63" fillId="7" borderId="5" xfId="0" applyNumberFormat="1" applyFont="1" applyFill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 wrapText="1"/>
    </xf>
    <xf numFmtId="9" fontId="63" fillId="7" borderId="19" xfId="1" applyFont="1" applyFill="1" applyBorder="1" applyAlignment="1" applyProtection="1">
      <alignment horizontal="center" vertical="center"/>
    </xf>
    <xf numFmtId="0" fontId="39" fillId="0" borderId="22" xfId="0" applyFont="1" applyBorder="1" applyAlignment="1">
      <alignment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64" fillId="0" borderId="23" xfId="0" applyFont="1" applyBorder="1" applyAlignment="1">
      <alignment vertical="center"/>
    </xf>
    <xf numFmtId="9" fontId="63" fillId="7" borderId="23" xfId="1" applyFont="1" applyFill="1" applyBorder="1" applyAlignment="1" applyProtection="1">
      <alignment horizontal="center" vertical="center"/>
    </xf>
    <xf numFmtId="0" fontId="64" fillId="0" borderId="24" xfId="0" applyFont="1" applyBorder="1" applyAlignment="1">
      <alignment vertical="center"/>
    </xf>
    <xf numFmtId="165" fontId="63" fillId="7" borderId="19" xfId="0" applyNumberFormat="1" applyFont="1" applyFill="1" applyBorder="1" applyAlignment="1">
      <alignment horizontal="center" vertical="center" wrapText="1"/>
    </xf>
    <xf numFmtId="165" fontId="63" fillId="7" borderId="20" xfId="0" applyNumberFormat="1" applyFont="1" applyFill="1" applyBorder="1" applyAlignment="1">
      <alignment horizontal="center" vertical="center" wrapText="1"/>
    </xf>
    <xf numFmtId="0" fontId="61" fillId="0" borderId="31" xfId="0" applyFont="1" applyBorder="1" applyAlignment="1">
      <alignment horizontal="center" vertical="center" wrapText="1"/>
    </xf>
    <xf numFmtId="165" fontId="62" fillId="7" borderId="6" xfId="0" applyNumberFormat="1" applyFont="1" applyFill="1" applyBorder="1" applyAlignment="1">
      <alignment horizontal="center" vertical="center" wrapText="1"/>
    </xf>
    <xf numFmtId="0" fontId="61" fillId="0" borderId="6" xfId="0" applyFont="1" applyBorder="1" applyAlignment="1">
      <alignment horizontal="center" vertical="center" wrapText="1"/>
    </xf>
    <xf numFmtId="0" fontId="61" fillId="0" borderId="13" xfId="0" applyFont="1" applyBorder="1" applyAlignment="1">
      <alignment horizontal="center" vertical="center" wrapText="1"/>
    </xf>
    <xf numFmtId="165" fontId="62" fillId="7" borderId="18" xfId="0" applyNumberFormat="1" applyFont="1" applyFill="1" applyBorder="1" applyAlignment="1">
      <alignment horizontal="center" vertical="center" wrapText="1"/>
    </xf>
    <xf numFmtId="0" fontId="64" fillId="0" borderId="22" xfId="0" applyFont="1" applyBorder="1" applyAlignment="1">
      <alignment vertical="center"/>
    </xf>
    <xf numFmtId="165" fontId="26" fillId="0" borderId="2" xfId="0" applyNumberFormat="1" applyFont="1" applyBorder="1"/>
    <xf numFmtId="165" fontId="20" fillId="6" borderId="0" xfId="0" applyNumberFormat="1" applyFont="1" applyFill="1"/>
    <xf numFmtId="164" fontId="16" fillId="0" borderId="2" xfId="1" applyNumberFormat="1" applyFont="1" applyFill="1" applyBorder="1" applyAlignment="1" applyProtection="1">
      <alignment horizontal="center" vertical="center"/>
    </xf>
    <xf numFmtId="9" fontId="14" fillId="0" borderId="21" xfId="1" applyFont="1" applyFill="1" applyBorder="1" applyAlignment="1" applyProtection="1">
      <alignment horizontal="center" vertical="center"/>
    </xf>
    <xf numFmtId="165" fontId="62" fillId="7" borderId="7" xfId="0" applyNumberFormat="1" applyFont="1" applyFill="1" applyBorder="1" applyAlignment="1">
      <alignment horizontal="center" vertical="center" wrapText="1"/>
    </xf>
    <xf numFmtId="165" fontId="63" fillId="7" borderId="4" xfId="0" applyNumberFormat="1" applyFont="1" applyFill="1" applyBorder="1" applyAlignment="1">
      <alignment horizontal="center" vertical="center" wrapText="1"/>
    </xf>
    <xf numFmtId="165" fontId="63" fillId="7" borderId="8" xfId="0" applyNumberFormat="1" applyFont="1" applyFill="1" applyBorder="1" applyAlignment="1">
      <alignment horizontal="center" vertical="center" wrapText="1"/>
    </xf>
    <xf numFmtId="0" fontId="65" fillId="0" borderId="0" xfId="0" applyFont="1"/>
    <xf numFmtId="165" fontId="65" fillId="0" borderId="0" xfId="0" applyNumberFormat="1" applyFont="1" applyAlignment="1">
      <alignment horizontal="center"/>
    </xf>
    <xf numFmtId="0" fontId="66" fillId="0" borderId="27" xfId="0" applyFont="1" applyBorder="1" applyAlignment="1" applyProtection="1">
      <alignment horizontal="center" vertical="center" wrapText="1"/>
      <protection hidden="1"/>
    </xf>
    <xf numFmtId="10" fontId="63" fillId="7" borderId="23" xfId="1" applyNumberFormat="1" applyFont="1" applyFill="1" applyBorder="1" applyAlignment="1" applyProtection="1">
      <alignment horizontal="center" vertical="center"/>
    </xf>
    <xf numFmtId="0" fontId="61" fillId="0" borderId="7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165" fontId="62" fillId="2" borderId="18" xfId="0" applyNumberFormat="1" applyFont="1" applyFill="1" applyBorder="1" applyAlignment="1">
      <alignment horizontal="center" vertical="center" wrapText="1"/>
    </xf>
    <xf numFmtId="165" fontId="63" fillId="2" borderId="19" xfId="0" applyNumberFormat="1" applyFont="1" applyFill="1" applyBorder="1" applyAlignment="1">
      <alignment horizontal="center" vertical="center" wrapText="1"/>
    </xf>
    <xf numFmtId="9" fontId="63" fillId="2" borderId="19" xfId="1" applyFont="1" applyFill="1" applyBorder="1" applyAlignment="1" applyProtection="1">
      <alignment horizontal="center" vertical="center"/>
    </xf>
    <xf numFmtId="165" fontId="63" fillId="2" borderId="20" xfId="0" applyNumberFormat="1" applyFont="1" applyFill="1" applyBorder="1" applyAlignment="1">
      <alignment horizontal="center" vertical="center" wrapText="1"/>
    </xf>
    <xf numFmtId="0" fontId="45" fillId="2" borderId="0" xfId="0" applyFont="1" applyFill="1"/>
    <xf numFmtId="0" fontId="38" fillId="0" borderId="0" xfId="0" applyFont="1"/>
    <xf numFmtId="164" fontId="63" fillId="7" borderId="23" xfId="1" applyNumberFormat="1" applyFont="1" applyFill="1" applyBorder="1" applyAlignment="1" applyProtection="1">
      <alignment horizontal="center" vertical="center"/>
    </xf>
    <xf numFmtId="0" fontId="68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2" fillId="2" borderId="0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72" fillId="0" borderId="0" xfId="0" applyFont="1" applyAlignment="1">
      <alignment horizontal="center" vertical="center" wrapText="1"/>
    </xf>
    <xf numFmtId="0" fontId="37" fillId="0" borderId="0" xfId="0" applyFont="1" applyAlignment="1">
      <alignment wrapText="1"/>
    </xf>
    <xf numFmtId="0" fontId="72" fillId="48" borderId="0" xfId="0" applyFont="1" applyFill="1" applyAlignment="1">
      <alignment horizontal="center" vertical="center" wrapText="1"/>
    </xf>
    <xf numFmtId="0" fontId="0" fillId="48" borderId="0" xfId="0" applyFill="1" applyAlignment="1">
      <alignment wrapText="1"/>
    </xf>
    <xf numFmtId="0" fontId="31" fillId="2" borderId="6" xfId="0" applyFont="1" applyFill="1" applyBorder="1" applyAlignment="1">
      <alignment horizontal="center" vertical="center" wrapText="1"/>
    </xf>
    <xf numFmtId="0" fontId="31" fillId="2" borderId="7" xfId="0" applyFont="1" applyFill="1" applyBorder="1" applyAlignment="1">
      <alignment horizontal="center" vertical="center" wrapText="1"/>
    </xf>
    <xf numFmtId="0" fontId="31" fillId="43" borderId="9" xfId="0" applyFont="1" applyFill="1" applyBorder="1" applyAlignment="1">
      <alignment horizontal="center" vertical="center" wrapText="1"/>
    </xf>
    <xf numFmtId="0" fontId="31" fillId="2" borderId="31" xfId="0" applyFont="1" applyFill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vertical="center" wrapText="1"/>
    </xf>
    <xf numFmtId="0" fontId="31" fillId="2" borderId="13" xfId="0" applyFont="1" applyFill="1" applyBorder="1" applyAlignment="1">
      <alignment horizontal="center" vertical="center" wrapText="1"/>
    </xf>
    <xf numFmtId="9" fontId="75" fillId="0" borderId="20" xfId="1" applyFont="1" applyFill="1" applyBorder="1" applyAlignment="1" applyProtection="1">
      <alignment horizontal="center" vertical="center" wrapText="1"/>
    </xf>
    <xf numFmtId="0" fontId="76" fillId="43" borderId="6" xfId="0" applyFont="1" applyFill="1" applyBorder="1" applyAlignment="1">
      <alignment horizontal="center" vertical="center" wrapText="1"/>
    </xf>
    <xf numFmtId="0" fontId="76" fillId="43" borderId="2" xfId="0" applyFont="1" applyFill="1" applyBorder="1" applyAlignment="1">
      <alignment horizontal="center" vertical="center" wrapText="1"/>
    </xf>
    <xf numFmtId="0" fontId="72" fillId="43" borderId="5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vertical="center" wrapText="1"/>
    </xf>
    <xf numFmtId="14" fontId="7" fillId="0" borderId="54" xfId="0" applyNumberFormat="1" applyFont="1" applyBorder="1" applyAlignment="1">
      <alignment vertical="center" wrapText="1"/>
    </xf>
    <xf numFmtId="0" fontId="77" fillId="0" borderId="0" xfId="0" applyFont="1" applyAlignment="1">
      <alignment wrapText="1"/>
    </xf>
    <xf numFmtId="0" fontId="3" fillId="44" borderId="1" xfId="0" applyFont="1" applyFill="1" applyBorder="1" applyAlignment="1">
      <alignment horizontal="center" vertical="center" wrapText="1"/>
    </xf>
    <xf numFmtId="0" fontId="3" fillId="47" borderId="6" xfId="0" applyFont="1" applyFill="1" applyBorder="1" applyAlignment="1">
      <alignment horizontal="center" vertical="center" wrapText="1"/>
    </xf>
    <xf numFmtId="0" fontId="3" fillId="46" borderId="1" xfId="0" applyFont="1" applyFill="1" applyBorder="1" applyAlignment="1">
      <alignment horizontal="center" vertical="center" wrapText="1"/>
    </xf>
    <xf numFmtId="0" fontId="3" fillId="47" borderId="7" xfId="0" applyFont="1" applyFill="1" applyBorder="1" applyAlignment="1">
      <alignment horizontal="center" vertical="center" wrapText="1"/>
    </xf>
    <xf numFmtId="0" fontId="27" fillId="43" borderId="9" xfId="0" applyFont="1" applyFill="1" applyBorder="1" applyAlignment="1">
      <alignment horizontal="center" vertical="center" wrapText="1"/>
    </xf>
    <xf numFmtId="0" fontId="27" fillId="43" borderId="10" xfId="0" applyFont="1" applyFill="1" applyBorder="1" applyAlignment="1">
      <alignment horizontal="center" vertical="center" wrapText="1"/>
    </xf>
    <xf numFmtId="0" fontId="3" fillId="47" borderId="31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44" borderId="17" xfId="0" applyFont="1" applyFill="1" applyBorder="1" applyAlignment="1">
      <alignment horizontal="center" vertical="center" wrapText="1"/>
    </xf>
    <xf numFmtId="0" fontId="3" fillId="47" borderId="1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44" borderId="14" xfId="0" applyFont="1" applyFill="1" applyBorder="1" applyAlignment="1">
      <alignment horizontal="center" vertical="center" wrapText="1"/>
    </xf>
    <xf numFmtId="0" fontId="3" fillId="47" borderId="13" xfId="0" applyFont="1" applyFill="1" applyBorder="1" applyAlignment="1">
      <alignment horizontal="center" vertical="center" wrapText="1"/>
    </xf>
    <xf numFmtId="0" fontId="3" fillId="44" borderId="33" xfId="0" applyFont="1" applyFill="1" applyBorder="1" applyAlignment="1">
      <alignment horizontal="center" vertical="center" wrapText="1"/>
    </xf>
    <xf numFmtId="0" fontId="27" fillId="43" borderId="56" xfId="0" applyFont="1" applyFill="1" applyBorder="1" applyAlignment="1">
      <alignment horizontal="center" vertical="center" wrapText="1"/>
    </xf>
    <xf numFmtId="9" fontId="78" fillId="0" borderId="5" xfId="1" applyFont="1" applyFill="1" applyBorder="1" applyAlignment="1" applyProtection="1">
      <alignment horizontal="center" vertical="center" wrapText="1"/>
    </xf>
    <xf numFmtId="9" fontId="78" fillId="0" borderId="8" xfId="1" applyFont="1" applyFill="1" applyBorder="1" applyAlignment="1" applyProtection="1">
      <alignment horizontal="center" vertical="center" wrapText="1"/>
    </xf>
    <xf numFmtId="9" fontId="78" fillId="43" borderId="11" xfId="1" applyFont="1" applyFill="1" applyBorder="1" applyAlignment="1" applyProtection="1">
      <alignment horizontal="center" vertical="center" wrapText="1"/>
    </xf>
    <xf numFmtId="9" fontId="78" fillId="0" borderId="32" xfId="1" applyFont="1" applyFill="1" applyBorder="1" applyAlignment="1" applyProtection="1">
      <alignment horizontal="center" vertical="center" wrapText="1"/>
    </xf>
    <xf numFmtId="9" fontId="78" fillId="0" borderId="15" xfId="1" applyFont="1" applyFill="1" applyBorder="1" applyAlignment="1" applyProtection="1">
      <alignment horizontal="center" vertical="center" wrapText="1"/>
    </xf>
    <xf numFmtId="9" fontId="78" fillId="0" borderId="20" xfId="1" applyFont="1" applyFill="1" applyBorder="1" applyAlignment="1" applyProtection="1">
      <alignment horizontal="center" vertical="center" wrapText="1"/>
    </xf>
    <xf numFmtId="0" fontId="35" fillId="0" borderId="63" xfId="0" applyFont="1" applyBorder="1" applyAlignment="1">
      <alignment horizontal="center" wrapText="1"/>
    </xf>
    <xf numFmtId="0" fontId="33" fillId="0" borderId="0" xfId="0" applyFont="1" applyAlignment="1">
      <alignment horizontal="center" vertical="center" wrapText="1"/>
    </xf>
    <xf numFmtId="14" fontId="33" fillId="0" borderId="0" xfId="0" applyNumberFormat="1" applyFont="1" applyAlignment="1">
      <alignment horizontal="center" vertical="center" wrapText="1"/>
    </xf>
    <xf numFmtId="0" fontId="3" fillId="46" borderId="12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17" xfId="0" applyFont="1" applyFill="1" applyBorder="1" applyAlignment="1">
      <alignment horizontal="center" vertical="center" wrapText="1"/>
    </xf>
    <xf numFmtId="0" fontId="7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14" fontId="7" fillId="2" borderId="0" xfId="0" applyNumberFormat="1" applyFont="1" applyFill="1" applyAlignment="1">
      <alignment vertical="center" wrapText="1"/>
    </xf>
    <xf numFmtId="0" fontId="70" fillId="2" borderId="0" xfId="0" applyFont="1" applyFill="1" applyAlignment="1">
      <alignment horizontal="center" vertical="center" wrapText="1"/>
    </xf>
    <xf numFmtId="0" fontId="69" fillId="2" borderId="0" xfId="0" applyFont="1" applyFill="1" applyAlignment="1">
      <alignment horizontal="center" vertical="center" wrapText="1"/>
    </xf>
    <xf numFmtId="9" fontId="78" fillId="2" borderId="0" xfId="1" applyFont="1" applyFill="1" applyBorder="1" applyAlignment="1" applyProtection="1">
      <alignment horizontal="center" vertical="center" wrapText="1"/>
    </xf>
    <xf numFmtId="0" fontId="80" fillId="2" borderId="6" xfId="0" applyFont="1" applyFill="1" applyBorder="1" applyAlignment="1">
      <alignment horizontal="center" vertical="center" wrapText="1"/>
    </xf>
    <xf numFmtId="0" fontId="80" fillId="2" borderId="7" xfId="0" applyFont="1" applyFill="1" applyBorder="1" applyAlignment="1">
      <alignment horizontal="center" vertical="center" wrapText="1"/>
    </xf>
    <xf numFmtId="0" fontId="3" fillId="43" borderId="9" xfId="0" applyFont="1" applyFill="1" applyBorder="1" applyAlignment="1">
      <alignment horizontal="center" vertical="center" wrapText="1"/>
    </xf>
    <xf numFmtId="0" fontId="80" fillId="43" borderId="57" xfId="0" applyFont="1" applyFill="1" applyBorder="1" applyAlignment="1">
      <alignment horizontal="center" vertical="center" wrapText="1"/>
    </xf>
    <xf numFmtId="0" fontId="3" fillId="43" borderId="11" xfId="0" applyFont="1" applyFill="1" applyBorder="1" applyAlignment="1">
      <alignment horizontal="center" vertical="center" wrapText="1"/>
    </xf>
    <xf numFmtId="0" fontId="3" fillId="43" borderId="1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4" borderId="25" xfId="0" applyFont="1" applyFill="1" applyBorder="1" applyAlignment="1">
      <alignment horizontal="center" vertical="center" wrapText="1"/>
    </xf>
    <xf numFmtId="0" fontId="3" fillId="47" borderId="58" xfId="0" applyFont="1" applyFill="1" applyBorder="1" applyAlignment="1">
      <alignment horizontal="center" vertical="center" wrapText="1"/>
    </xf>
    <xf numFmtId="9" fontId="78" fillId="0" borderId="67" xfId="1" applyFont="1" applyFill="1" applyBorder="1" applyAlignment="1" applyProtection="1">
      <alignment horizontal="center" vertical="center" wrapText="1"/>
    </xf>
    <xf numFmtId="9" fontId="78" fillId="0" borderId="68" xfId="1" applyFont="1" applyFill="1" applyBorder="1" applyAlignment="1" applyProtection="1">
      <alignment horizontal="center" vertical="center" wrapText="1"/>
    </xf>
    <xf numFmtId="0" fontId="81" fillId="0" borderId="63" xfId="0" applyFont="1" applyBorder="1" applyAlignment="1">
      <alignment horizontal="center" wrapText="1"/>
    </xf>
    <xf numFmtId="0" fontId="3" fillId="45" borderId="32" xfId="0" applyFont="1" applyFill="1" applyBorder="1" applyAlignment="1">
      <alignment horizontal="center" vertical="center" wrapText="1"/>
    </xf>
    <xf numFmtId="0" fontId="26" fillId="0" borderId="4" xfId="0" applyFont="1" applyBorder="1"/>
    <xf numFmtId="0" fontId="18" fillId="0" borderId="2" xfId="0" applyFont="1" applyBorder="1" applyAlignment="1" applyProtection="1">
      <alignment horizontal="center" vertical="center" wrapText="1"/>
      <protection hidden="1"/>
    </xf>
    <xf numFmtId="14" fontId="7" fillId="0" borderId="0" xfId="0" applyNumberFormat="1" applyFont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0" fontId="81" fillId="0" borderId="20" xfId="0" applyFont="1" applyBorder="1" applyAlignment="1">
      <alignment horizontal="center" wrapText="1"/>
    </xf>
    <xf numFmtId="0" fontId="25" fillId="3" borderId="31" xfId="0" applyFont="1" applyFill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28" fillId="0" borderId="22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 wrapText="1"/>
    </xf>
    <xf numFmtId="9" fontId="5" fillId="0" borderId="24" xfId="1" applyFont="1" applyFill="1" applyBorder="1" applyAlignment="1" applyProtection="1">
      <alignment horizontal="center" vertical="center"/>
    </xf>
    <xf numFmtId="0" fontId="28" fillId="0" borderId="24" xfId="0" applyFont="1" applyBorder="1" applyAlignment="1">
      <alignment horizontal="center" vertical="center"/>
    </xf>
    <xf numFmtId="9" fontId="5" fillId="0" borderId="63" xfId="1" applyFont="1" applyFill="1" applyBorder="1" applyAlignment="1" applyProtection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 wrapText="1"/>
    </xf>
    <xf numFmtId="0" fontId="27" fillId="10" borderId="31" xfId="0" applyFont="1" applyFill="1" applyBorder="1" applyAlignment="1">
      <alignment horizontal="center" vertical="center" wrapText="1"/>
    </xf>
    <xf numFmtId="0" fontId="27" fillId="10" borderId="21" xfId="0" applyFont="1" applyFill="1" applyBorder="1" applyAlignment="1">
      <alignment horizontal="center" vertical="center" wrapText="1"/>
    </xf>
    <xf numFmtId="9" fontId="4" fillId="10" borderId="33" xfId="1" applyFont="1" applyFill="1" applyBorder="1" applyAlignment="1" applyProtection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9" fontId="4" fillId="0" borderId="33" xfId="1" applyFont="1" applyFill="1" applyBorder="1" applyAlignment="1" applyProtection="1">
      <alignment horizontal="center" vertical="center"/>
    </xf>
    <xf numFmtId="0" fontId="25" fillId="2" borderId="17" xfId="0" applyFont="1" applyFill="1" applyBorder="1" applyAlignment="1">
      <alignment horizontal="center" vertical="center" wrapText="1"/>
    </xf>
    <xf numFmtId="0" fontId="27" fillId="10" borderId="22" xfId="0" applyFont="1" applyFill="1" applyBorder="1" applyAlignment="1">
      <alignment horizontal="center" vertical="center" wrapText="1"/>
    </xf>
    <xf numFmtId="0" fontId="27" fillId="10" borderId="23" xfId="0" applyFont="1" applyFill="1" applyBorder="1" applyAlignment="1">
      <alignment horizontal="center" vertical="center" wrapText="1"/>
    </xf>
    <xf numFmtId="9" fontId="4" fillId="10" borderId="17" xfId="1" applyFont="1" applyFill="1" applyBorder="1" applyAlignment="1" applyProtection="1">
      <alignment horizontal="center" vertical="center"/>
    </xf>
    <xf numFmtId="9" fontId="4" fillId="0" borderId="17" xfId="1" applyFont="1" applyFill="1" applyBorder="1" applyAlignment="1" applyProtection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167" fontId="0" fillId="0" borderId="0" xfId="0" applyNumberFormat="1"/>
    <xf numFmtId="0" fontId="26" fillId="0" borderId="2" xfId="0" applyFont="1" applyBorder="1" applyAlignment="1">
      <alignment vertical="center"/>
    </xf>
    <xf numFmtId="0" fontId="26" fillId="2" borderId="2" xfId="0" applyFont="1" applyFill="1" applyBorder="1" applyAlignment="1">
      <alignment vertical="center"/>
    </xf>
    <xf numFmtId="0" fontId="26" fillId="0" borderId="4" xfId="0" applyFont="1" applyBorder="1" applyAlignment="1">
      <alignment vertical="center"/>
    </xf>
    <xf numFmtId="0" fontId="82" fillId="0" borderId="0" xfId="0" applyFont="1" applyAlignment="1">
      <alignment horizontal="center" wrapText="1"/>
    </xf>
    <xf numFmtId="0" fontId="40" fillId="0" borderId="0" xfId="0" applyFont="1" applyAlignment="1">
      <alignment wrapText="1"/>
    </xf>
    <xf numFmtId="0" fontId="82" fillId="5" borderId="63" xfId="0" applyFont="1" applyFill="1" applyBorder="1" applyAlignment="1">
      <alignment horizontal="center" wrapText="1"/>
    </xf>
    <xf numFmtId="0" fontId="26" fillId="0" borderId="0" xfId="0" applyFont="1" applyAlignment="1">
      <alignment wrapText="1"/>
    </xf>
    <xf numFmtId="0" fontId="35" fillId="5" borderId="63" xfId="0" applyFont="1" applyFill="1" applyBorder="1" applyAlignment="1">
      <alignment horizontal="center" wrapText="1"/>
    </xf>
    <xf numFmtId="0" fontId="3" fillId="47" borderId="28" xfId="0" applyFont="1" applyFill="1" applyBorder="1" applyAlignment="1">
      <alignment horizontal="center" vertical="center" wrapText="1"/>
    </xf>
    <xf numFmtId="0" fontId="3" fillId="46" borderId="15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79" fillId="43" borderId="60" xfId="0" applyFont="1" applyFill="1" applyBorder="1" applyAlignment="1">
      <alignment horizontal="center" vertical="center" wrapText="1"/>
    </xf>
    <xf numFmtId="0" fontId="67" fillId="5" borderId="63" xfId="0" applyFont="1" applyFill="1" applyBorder="1" applyAlignment="1">
      <alignment horizontal="center" wrapText="1"/>
    </xf>
    <xf numFmtId="14" fontId="79" fillId="2" borderId="60" xfId="0" applyNumberFormat="1" applyFont="1" applyFill="1" applyBorder="1" applyAlignment="1">
      <alignment horizontal="center" vertical="center" wrapText="1"/>
    </xf>
    <xf numFmtId="0" fontId="3" fillId="43" borderId="1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 wrapText="1"/>
    </xf>
    <xf numFmtId="0" fontId="3" fillId="44" borderId="11" xfId="0" applyFont="1" applyFill="1" applyBorder="1" applyAlignment="1">
      <alignment horizontal="center" vertical="center" wrapText="1"/>
    </xf>
    <xf numFmtId="0" fontId="3" fillId="44" borderId="5" xfId="0" applyFont="1" applyFill="1" applyBorder="1" applyAlignment="1">
      <alignment horizontal="center" vertical="center" wrapText="1"/>
    </xf>
    <xf numFmtId="0" fontId="3" fillId="44" borderId="15" xfId="0" applyFont="1" applyFill="1" applyBorder="1" applyAlignment="1">
      <alignment horizontal="center" vertical="center" wrapText="1"/>
    </xf>
    <xf numFmtId="0" fontId="84" fillId="5" borderId="63" xfId="0" applyFont="1" applyFill="1" applyBorder="1" applyAlignment="1">
      <alignment horizontal="center" wrapText="1"/>
    </xf>
    <xf numFmtId="0" fontId="3" fillId="45" borderId="5" xfId="0" applyFont="1" applyFill="1" applyBorder="1" applyAlignment="1">
      <alignment horizontal="center" vertical="center" wrapText="1"/>
    </xf>
    <xf numFmtId="0" fontId="3" fillId="46" borderId="5" xfId="0" applyFont="1" applyFill="1" applyBorder="1" applyAlignment="1">
      <alignment horizontal="center" vertical="center" wrapText="1"/>
    </xf>
    <xf numFmtId="0" fontId="31" fillId="43" borderId="59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/>
    </xf>
    <xf numFmtId="14" fontId="79" fillId="0" borderId="60" xfId="0" applyNumberFormat="1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4" fontId="79" fillId="2" borderId="72" xfId="0" applyNumberFormat="1" applyFont="1" applyFill="1" applyBorder="1" applyAlignment="1">
      <alignment horizontal="center" vertical="center" wrapText="1"/>
    </xf>
    <xf numFmtId="14" fontId="79" fillId="0" borderId="72" xfId="0" applyNumberFormat="1" applyFont="1" applyBorder="1" applyAlignment="1">
      <alignment horizontal="center" vertical="center" wrapText="1"/>
    </xf>
    <xf numFmtId="0" fontId="87" fillId="0" borderId="72" xfId="0" applyFont="1" applyBorder="1" applyAlignment="1">
      <alignment horizontal="center" vertical="center" wrapText="1"/>
    </xf>
    <xf numFmtId="14" fontId="79" fillId="2" borderId="75" xfId="0" applyNumberFormat="1" applyFont="1" applyFill="1" applyBorder="1" applyAlignment="1">
      <alignment horizontal="center" vertical="center" wrapText="1"/>
    </xf>
    <xf numFmtId="0" fontId="87" fillId="0" borderId="74" xfId="0" applyFont="1" applyBorder="1" applyAlignment="1">
      <alignment horizontal="center" vertical="center" wrapText="1"/>
    </xf>
    <xf numFmtId="0" fontId="87" fillId="0" borderId="76" xfId="0" applyFont="1" applyBorder="1" applyAlignment="1">
      <alignment horizontal="center" vertical="center" wrapText="1"/>
    </xf>
    <xf numFmtId="0" fontId="87" fillId="0" borderId="77" xfId="0" applyFont="1" applyBorder="1" applyAlignment="1">
      <alignment horizontal="center" vertical="center" wrapText="1"/>
    </xf>
    <xf numFmtId="0" fontId="87" fillId="0" borderId="78" xfId="0" applyFont="1" applyBorder="1" applyAlignment="1">
      <alignment horizontal="center" vertical="center" wrapText="1"/>
    </xf>
    <xf numFmtId="0" fontId="87" fillId="0" borderId="75" xfId="0" applyFont="1" applyBorder="1" applyAlignment="1">
      <alignment horizontal="center" vertical="center" wrapText="1"/>
    </xf>
    <xf numFmtId="0" fontId="87" fillId="0" borderId="80" xfId="0" applyFont="1" applyBorder="1" applyAlignment="1">
      <alignment horizontal="center" vertical="center" wrapText="1"/>
    </xf>
    <xf numFmtId="0" fontId="87" fillId="0" borderId="82" xfId="0" applyFont="1" applyBorder="1" applyAlignment="1">
      <alignment horizontal="center" vertical="center" wrapText="1"/>
    </xf>
    <xf numFmtId="0" fontId="87" fillId="0" borderId="81" xfId="0" applyFont="1" applyBorder="1" applyAlignment="1">
      <alignment horizontal="center" vertical="center" wrapText="1"/>
    </xf>
    <xf numFmtId="0" fontId="87" fillId="0" borderId="85" xfId="0" applyFont="1" applyBorder="1" applyAlignment="1">
      <alignment horizontal="center" vertical="center" wrapText="1"/>
    </xf>
    <xf numFmtId="0" fontId="87" fillId="0" borderId="84" xfId="0" applyFont="1" applyBorder="1" applyAlignment="1">
      <alignment horizontal="center" vertical="center" wrapText="1"/>
    </xf>
    <xf numFmtId="0" fontId="87" fillId="0" borderId="83" xfId="0" applyFont="1" applyBorder="1" applyAlignment="1">
      <alignment horizontal="center" vertical="center" wrapText="1"/>
    </xf>
    <xf numFmtId="14" fontId="79" fillId="0" borderId="86" xfId="0" applyNumberFormat="1" applyFont="1" applyBorder="1" applyAlignment="1">
      <alignment horizontal="center" vertical="center" wrapText="1"/>
    </xf>
    <xf numFmtId="0" fontId="31" fillId="43" borderId="71" xfId="0" applyFont="1" applyFill="1" applyBorder="1" applyAlignment="1">
      <alignment horizontal="center" vertical="center" wrapText="1"/>
    </xf>
    <xf numFmtId="0" fontId="85" fillId="2" borderId="0" xfId="0" applyFont="1" applyFill="1" applyAlignment="1">
      <alignment horizontal="center" vertical="center" wrapText="1"/>
    </xf>
    <xf numFmtId="0" fontId="85" fillId="2" borderId="70" xfId="0" applyFont="1" applyFill="1" applyBorder="1" applyAlignment="1">
      <alignment horizontal="center" vertical="center" wrapText="1"/>
    </xf>
    <xf numFmtId="0" fontId="0" fillId="6" borderId="0" xfId="0" applyFill="1" applyAlignment="1">
      <alignment wrapText="1"/>
    </xf>
    <xf numFmtId="0" fontId="79" fillId="2" borderId="60" xfId="0" applyFont="1" applyFill="1" applyBorder="1" applyAlignment="1">
      <alignment horizontal="center" vertical="center" wrapText="1"/>
    </xf>
    <xf numFmtId="0" fontId="73" fillId="50" borderId="60" xfId="0" applyFont="1" applyFill="1" applyBorder="1" applyAlignment="1">
      <alignment horizontal="center" vertical="center" wrapText="1"/>
    </xf>
    <xf numFmtId="0" fontId="79" fillId="0" borderId="60" xfId="0" applyFont="1" applyBorder="1" applyAlignment="1">
      <alignment horizontal="center" vertical="center" wrapText="1"/>
    </xf>
    <xf numFmtId="0" fontId="73" fillId="2" borderId="60" xfId="0" applyFont="1" applyFill="1" applyBorder="1" applyAlignment="1">
      <alignment horizontal="center" vertical="center" wrapText="1"/>
    </xf>
    <xf numFmtId="0" fontId="79" fillId="2" borderId="79" xfId="0" applyFont="1" applyFill="1" applyBorder="1" applyAlignment="1">
      <alignment horizontal="center" vertical="center" wrapText="1"/>
    </xf>
    <xf numFmtId="0" fontId="79" fillId="0" borderId="79" xfId="0" applyFont="1" applyBorder="1" applyAlignment="1">
      <alignment horizontal="center" vertical="center" wrapText="1"/>
    </xf>
    <xf numFmtId="0" fontId="73" fillId="49" borderId="60" xfId="0" applyFont="1" applyFill="1" applyBorder="1" applyAlignment="1">
      <alignment horizontal="center" vertical="center" wrapText="1"/>
    </xf>
    <xf numFmtId="0" fontId="85" fillId="2" borderId="79" xfId="0" applyFont="1" applyFill="1" applyBorder="1" applyAlignment="1">
      <alignment horizontal="center" vertical="center" wrapText="1"/>
    </xf>
    <xf numFmtId="0" fontId="73" fillId="2" borderId="79" xfId="0" applyFont="1" applyFill="1" applyBorder="1" applyAlignment="1">
      <alignment horizontal="center" vertical="center" wrapText="1"/>
    </xf>
    <xf numFmtId="0" fontId="31" fillId="43" borderId="73" xfId="0" applyFont="1" applyFill="1" applyBorder="1" applyAlignment="1">
      <alignment horizontal="center" vertical="center" wrapText="1"/>
    </xf>
    <xf numFmtId="0" fontId="79" fillId="2" borderId="86" xfId="0" applyFont="1" applyFill="1" applyBorder="1" applyAlignment="1">
      <alignment horizontal="center" vertical="center" wrapText="1"/>
    </xf>
    <xf numFmtId="0" fontId="73" fillId="2" borderId="86" xfId="0" applyFont="1" applyFill="1" applyBorder="1" applyAlignment="1">
      <alignment horizontal="center" vertical="center" wrapText="1"/>
    </xf>
    <xf numFmtId="0" fontId="79" fillId="0" borderId="86" xfId="0" applyFont="1" applyBorder="1" applyAlignment="1">
      <alignment horizontal="center" vertical="center" wrapText="1"/>
    </xf>
    <xf numFmtId="0" fontId="85" fillId="2" borderId="72" xfId="0" applyFont="1" applyFill="1" applyBorder="1" applyAlignment="1">
      <alignment horizontal="center" vertical="center" wrapText="1"/>
    </xf>
    <xf numFmtId="0" fontId="79" fillId="2" borderId="72" xfId="0" applyFont="1" applyFill="1" applyBorder="1" applyAlignment="1">
      <alignment horizontal="center" vertical="center" wrapText="1"/>
    </xf>
    <xf numFmtId="0" fontId="73" fillId="2" borderId="72" xfId="0" applyFont="1" applyFill="1" applyBorder="1" applyAlignment="1">
      <alignment horizontal="center" vertical="center" wrapText="1"/>
    </xf>
    <xf numFmtId="0" fontId="79" fillId="0" borderId="72" xfId="0" applyFont="1" applyBorder="1" applyAlignment="1">
      <alignment horizontal="center" vertical="center" wrapText="1"/>
    </xf>
    <xf numFmtId="0" fontId="73" fillId="49" borderId="72" xfId="0" applyFont="1" applyFill="1" applyBorder="1" applyAlignment="1">
      <alignment horizontal="center" vertical="center" wrapText="1"/>
    </xf>
    <xf numFmtId="0" fontId="83" fillId="2" borderId="72" xfId="0" applyFont="1" applyFill="1" applyBorder="1" applyAlignment="1">
      <alignment horizontal="center" vertical="center" wrapText="1"/>
    </xf>
    <xf numFmtId="0" fontId="85" fillId="51" borderId="72" xfId="0" applyFont="1" applyFill="1" applyBorder="1" applyAlignment="1">
      <alignment horizontal="center" vertical="center" wrapText="1"/>
    </xf>
    <xf numFmtId="0" fontId="73" fillId="50" borderId="72" xfId="0" applyFont="1" applyFill="1" applyBorder="1" applyAlignment="1">
      <alignment horizontal="center" vertical="center" wrapText="1"/>
    </xf>
    <xf numFmtId="0" fontId="83" fillId="0" borderId="72" xfId="0" applyFont="1" applyBorder="1" applyAlignment="1">
      <alignment horizontal="center" vertical="center" wrapText="1"/>
    </xf>
    <xf numFmtId="0" fontId="79" fillId="2" borderId="75" xfId="0" applyFont="1" applyFill="1" applyBorder="1" applyAlignment="1">
      <alignment horizontal="center" vertical="center" wrapText="1"/>
    </xf>
    <xf numFmtId="0" fontId="73" fillId="2" borderId="75" xfId="0" applyFont="1" applyFill="1" applyBorder="1" applyAlignment="1">
      <alignment horizontal="center" vertical="center" wrapText="1"/>
    </xf>
    <xf numFmtId="0" fontId="83" fillId="0" borderId="75" xfId="0" applyFont="1" applyBorder="1" applyAlignment="1">
      <alignment horizontal="center" vertical="center" wrapText="1"/>
    </xf>
    <xf numFmtId="0" fontId="85" fillId="0" borderId="61" xfId="0" applyFont="1" applyBorder="1" applyAlignment="1">
      <alignment horizontal="center" vertical="center" wrapText="1"/>
    </xf>
    <xf numFmtId="0" fontId="85" fillId="0" borderId="79" xfId="0" applyFont="1" applyBorder="1" applyAlignment="1">
      <alignment horizontal="center" vertical="center" wrapText="1"/>
    </xf>
    <xf numFmtId="0" fontId="87" fillId="0" borderId="87" xfId="0" applyFont="1" applyBorder="1" applyAlignment="1">
      <alignment horizontal="center" vertical="center" wrapText="1"/>
    </xf>
    <xf numFmtId="0" fontId="87" fillId="0" borderId="88" xfId="0" applyFont="1" applyBorder="1" applyAlignment="1">
      <alignment horizontal="center" vertical="center" wrapText="1"/>
    </xf>
    <xf numFmtId="0" fontId="87" fillId="0" borderId="89" xfId="0" applyFont="1" applyBorder="1" applyAlignment="1">
      <alignment horizontal="center" vertical="center" wrapText="1"/>
    </xf>
    <xf numFmtId="0" fontId="87" fillId="0" borderId="90" xfId="0" applyFont="1" applyBorder="1" applyAlignment="1">
      <alignment horizontal="center" vertical="center" wrapText="1"/>
    </xf>
    <xf numFmtId="0" fontId="72" fillId="0" borderId="91" xfId="0" applyFont="1" applyBorder="1" applyAlignment="1">
      <alignment horizontal="center" vertical="center" wrapText="1"/>
    </xf>
    <xf numFmtId="0" fontId="0" fillId="0" borderId="92" xfId="0" applyBorder="1" applyAlignment="1">
      <alignment wrapText="1"/>
    </xf>
    <xf numFmtId="0" fontId="31" fillId="43" borderId="94" xfId="0" applyFont="1" applyFill="1" applyBorder="1" applyAlignment="1">
      <alignment horizontal="center" vertical="center" wrapText="1"/>
    </xf>
    <xf numFmtId="0" fontId="79" fillId="43" borderId="95" xfId="0" applyFont="1" applyFill="1" applyBorder="1" applyAlignment="1">
      <alignment horizontal="center" vertical="center" wrapText="1"/>
    </xf>
    <xf numFmtId="0" fontId="87" fillId="0" borderId="96" xfId="0" applyFont="1" applyBorder="1" applyAlignment="1">
      <alignment horizontal="center" vertical="center" wrapText="1"/>
    </xf>
    <xf numFmtId="0" fontId="79" fillId="43" borderId="97" xfId="0" applyFont="1" applyFill="1" applyBorder="1" applyAlignment="1">
      <alignment horizontal="center" vertical="center" wrapText="1"/>
    </xf>
    <xf numFmtId="0" fontId="87" fillId="0" borderId="98" xfId="0" applyFont="1" applyBorder="1" applyAlignment="1">
      <alignment horizontal="center" vertical="center" wrapText="1"/>
    </xf>
    <xf numFmtId="0" fontId="79" fillId="51" borderId="97" xfId="0" applyFont="1" applyFill="1" applyBorder="1" applyAlignment="1">
      <alignment horizontal="center" vertical="center" wrapText="1"/>
    </xf>
    <xf numFmtId="0" fontId="87" fillId="0" borderId="99" xfId="0" applyFont="1" applyBorder="1" applyAlignment="1">
      <alignment horizontal="center" vertical="center" wrapText="1"/>
    </xf>
    <xf numFmtId="0" fontId="87" fillId="0" borderId="100" xfId="0" applyFont="1" applyBorder="1" applyAlignment="1">
      <alignment horizontal="center" vertical="center" wrapText="1"/>
    </xf>
    <xf numFmtId="0" fontId="25" fillId="0" borderId="102" xfId="0" applyFont="1" applyBorder="1" applyAlignment="1">
      <alignment vertical="center" wrapText="1"/>
    </xf>
    <xf numFmtId="0" fontId="87" fillId="0" borderId="103" xfId="0" applyFont="1" applyBorder="1" applyAlignment="1">
      <alignment horizontal="center" vertical="center" wrapText="1"/>
    </xf>
    <xf numFmtId="165" fontId="32" fillId="0" borderId="2" xfId="0" applyNumberFormat="1" applyFont="1" applyBorder="1"/>
    <xf numFmtId="0" fontId="18" fillId="0" borderId="37" xfId="0" applyFont="1" applyBorder="1" applyAlignment="1" applyProtection="1">
      <alignment horizontal="center" vertical="center" wrapText="1"/>
      <protection hidden="1"/>
    </xf>
    <xf numFmtId="0" fontId="91" fillId="0" borderId="2" xfId="0" applyFont="1" applyBorder="1" applyAlignment="1">
      <alignment horizontal="center" vertical="center" wrapText="1"/>
    </xf>
    <xf numFmtId="0" fontId="68" fillId="0" borderId="2" xfId="0" applyFont="1" applyBorder="1" applyAlignment="1">
      <alignment vertical="center" wrapText="1"/>
    </xf>
    <xf numFmtId="0" fontId="92" fillId="43" borderId="2" xfId="0" applyFont="1" applyFill="1" applyBorder="1" applyAlignment="1">
      <alignment horizontal="center" vertical="center" wrapText="1"/>
    </xf>
    <xf numFmtId="14" fontId="92" fillId="2" borderId="2" xfId="0" applyNumberFormat="1" applyFont="1" applyFill="1" applyBorder="1" applyAlignment="1">
      <alignment horizontal="center" vertical="center" wrapText="1"/>
    </xf>
    <xf numFmtId="0" fontId="92" fillId="2" borderId="2" xfId="0" applyFont="1" applyFill="1" applyBorder="1" applyAlignment="1">
      <alignment horizontal="center" vertical="center" wrapText="1"/>
    </xf>
    <xf numFmtId="0" fontId="91" fillId="2" borderId="2" xfId="0" applyFont="1" applyFill="1" applyBorder="1" applyAlignment="1">
      <alignment horizontal="center" vertical="center" wrapText="1"/>
    </xf>
    <xf numFmtId="0" fontId="91" fillId="50" borderId="2" xfId="0" applyFont="1" applyFill="1" applyBorder="1" applyAlignment="1">
      <alignment horizontal="center" vertical="center" wrapText="1"/>
    </xf>
    <xf numFmtId="0" fontId="91" fillId="49" borderId="2" xfId="0" applyFont="1" applyFill="1" applyBorder="1" applyAlignment="1">
      <alignment horizontal="center" vertical="center" wrapText="1"/>
    </xf>
    <xf numFmtId="14" fontId="92" fillId="0" borderId="2" xfId="0" applyNumberFormat="1" applyFont="1" applyBorder="1" applyAlignment="1">
      <alignment horizontal="center" vertical="center" wrapText="1"/>
    </xf>
    <xf numFmtId="0" fontId="92" fillId="0" borderId="2" xfId="0" applyFont="1" applyBorder="1" applyAlignment="1">
      <alignment horizontal="center" vertical="center" wrapText="1"/>
    </xf>
    <xf numFmtId="0" fontId="92" fillId="6" borderId="2" xfId="0" applyFont="1" applyFill="1" applyBorder="1" applyAlignment="1">
      <alignment horizontal="center" vertical="center" wrapText="1"/>
    </xf>
    <xf numFmtId="0" fontId="25" fillId="2" borderId="30" xfId="0" applyFont="1" applyFill="1" applyBorder="1" applyAlignment="1">
      <alignment horizontal="center" vertical="center" wrapText="1"/>
    </xf>
    <xf numFmtId="14" fontId="92" fillId="2" borderId="60" xfId="0" applyNumberFormat="1" applyFont="1" applyFill="1" applyBorder="1" applyAlignment="1">
      <alignment horizontal="center" vertical="center" wrapText="1"/>
    </xf>
    <xf numFmtId="0" fontId="92" fillId="2" borderId="60" xfId="0" applyFont="1" applyFill="1" applyBorder="1" applyAlignment="1">
      <alignment horizontal="center" vertical="center" wrapText="1"/>
    </xf>
    <xf numFmtId="0" fontId="91" fillId="2" borderId="60" xfId="0" applyFont="1" applyFill="1" applyBorder="1" applyAlignment="1">
      <alignment horizontal="center" vertical="center" wrapText="1"/>
    </xf>
    <xf numFmtId="0" fontId="91" fillId="50" borderId="60" xfId="0" applyFont="1" applyFill="1" applyBorder="1" applyAlignment="1">
      <alignment horizontal="center" vertical="center" wrapText="1"/>
    </xf>
    <xf numFmtId="14" fontId="92" fillId="0" borderId="60" xfId="0" applyNumberFormat="1" applyFont="1" applyBorder="1" applyAlignment="1">
      <alignment horizontal="center" vertical="center" wrapText="1"/>
    </xf>
    <xf numFmtId="0" fontId="91" fillId="49" borderId="60" xfId="0" applyFont="1" applyFill="1" applyBorder="1" applyAlignment="1">
      <alignment horizontal="center" vertical="center" wrapText="1"/>
    </xf>
    <xf numFmtId="0" fontId="92" fillId="0" borderId="79" xfId="0" applyFont="1" applyBorder="1" applyAlignment="1">
      <alignment horizontal="center" vertical="center" wrapText="1"/>
    </xf>
    <xf numFmtId="0" fontId="92" fillId="2" borderId="79" xfId="0" applyFont="1" applyFill="1" applyBorder="1" applyAlignment="1">
      <alignment horizontal="center" vertical="center" wrapText="1"/>
    </xf>
    <xf numFmtId="0" fontId="92" fillId="0" borderId="60" xfId="0" applyFont="1" applyBorder="1" applyAlignment="1">
      <alignment horizontal="center" vertical="center" wrapText="1"/>
    </xf>
    <xf numFmtId="0" fontId="91" fillId="50" borderId="79" xfId="0" applyFont="1" applyFill="1" applyBorder="1" applyAlignment="1">
      <alignment horizontal="center" vertical="center" wrapText="1"/>
    </xf>
    <xf numFmtId="0" fontId="90" fillId="9" borderId="60" xfId="0" applyFont="1" applyFill="1" applyBorder="1" applyAlignment="1">
      <alignment horizontal="center" vertical="center" wrapText="1"/>
    </xf>
    <xf numFmtId="0" fontId="90" fillId="9" borderId="61" xfId="0" applyFont="1" applyFill="1" applyBorder="1" applyAlignment="1">
      <alignment horizontal="center" vertical="center" wrapText="1"/>
    </xf>
    <xf numFmtId="0" fontId="96" fillId="52" borderId="120" xfId="0" applyFont="1" applyFill="1" applyBorder="1" applyAlignment="1">
      <alignment horizontal="center" vertical="center" wrapText="1" readingOrder="1"/>
    </xf>
    <xf numFmtId="0" fontId="96" fillId="52" borderId="121" xfId="0" applyFont="1" applyFill="1" applyBorder="1" applyAlignment="1">
      <alignment horizontal="center" vertical="center" wrapText="1" readingOrder="1"/>
    </xf>
    <xf numFmtId="0" fontId="97" fillId="53" borderId="112" xfId="0" applyFont="1" applyFill="1" applyBorder="1" applyAlignment="1">
      <alignment horizontal="center" vertical="center" wrapText="1" readingOrder="1"/>
    </xf>
    <xf numFmtId="0" fontId="98" fillId="53" borderId="125" xfId="0" applyFont="1" applyFill="1" applyBorder="1" applyAlignment="1">
      <alignment horizontal="center" vertical="center" wrapText="1" readingOrder="1"/>
    </xf>
    <xf numFmtId="0" fontId="100" fillId="53" borderId="126" xfId="0" applyFont="1" applyFill="1" applyBorder="1" applyAlignment="1">
      <alignment horizontal="center" vertical="center" wrapText="1" readingOrder="1"/>
    </xf>
    <xf numFmtId="0" fontId="101" fillId="54" borderId="127" xfId="0" applyFont="1" applyFill="1" applyBorder="1" applyAlignment="1">
      <alignment horizontal="center" vertical="center" wrapText="1" readingOrder="1"/>
    </xf>
    <xf numFmtId="0" fontId="101" fillId="55" borderId="127" xfId="0" applyFont="1" applyFill="1" applyBorder="1" applyAlignment="1">
      <alignment horizontal="center" vertical="center" wrapText="1" readingOrder="1"/>
    </xf>
    <xf numFmtId="0" fontId="98" fillId="55" borderId="127" xfId="0" applyFont="1" applyFill="1" applyBorder="1" applyAlignment="1">
      <alignment horizontal="center" vertical="center" wrapText="1" readingOrder="1"/>
    </xf>
    <xf numFmtId="0" fontId="98" fillId="53" borderId="125" xfId="0" applyFont="1" applyFill="1" applyBorder="1" applyAlignment="1">
      <alignment horizontal="center" vertical="center" wrapText="1"/>
    </xf>
    <xf numFmtId="0" fontId="99" fillId="55" borderId="127" xfId="0" applyFont="1" applyFill="1" applyBorder="1" applyAlignment="1">
      <alignment horizontal="center" vertical="center" wrapText="1"/>
    </xf>
    <xf numFmtId="0" fontId="99" fillId="53" borderId="125" xfId="0" applyFont="1" applyFill="1" applyBorder="1" applyAlignment="1">
      <alignment horizontal="center" vertical="center" wrapText="1"/>
    </xf>
    <xf numFmtId="0" fontId="100" fillId="53" borderId="126" xfId="0" applyFont="1" applyFill="1" applyBorder="1" applyAlignment="1">
      <alignment horizontal="center" vertical="center" wrapText="1"/>
    </xf>
    <xf numFmtId="0" fontId="101" fillId="55" borderId="127" xfId="0" applyFont="1" applyFill="1" applyBorder="1" applyAlignment="1">
      <alignment horizontal="center" vertical="center" wrapText="1"/>
    </xf>
    <xf numFmtId="0" fontId="97" fillId="56" borderId="128" xfId="0" applyFont="1" applyFill="1" applyBorder="1" applyAlignment="1">
      <alignment horizontal="center" vertical="center" wrapText="1" readingOrder="1"/>
    </xf>
    <xf numFmtId="0" fontId="98" fillId="56" borderId="129" xfId="0" applyFont="1" applyFill="1" applyBorder="1" applyAlignment="1">
      <alignment horizontal="center" vertical="center" wrapText="1"/>
    </xf>
    <xf numFmtId="0" fontId="100" fillId="56" borderId="130" xfId="0" applyFont="1" applyFill="1" applyBorder="1" applyAlignment="1">
      <alignment horizontal="center" vertical="center" wrapText="1" readingOrder="1"/>
    </xf>
    <xf numFmtId="0" fontId="101" fillId="55" borderId="131" xfId="0" applyFont="1" applyFill="1" applyBorder="1" applyAlignment="1">
      <alignment horizontal="center" vertical="center" wrapText="1" readingOrder="1"/>
    </xf>
    <xf numFmtId="0" fontId="98" fillId="55" borderId="131" xfId="0" applyFont="1" applyFill="1" applyBorder="1" applyAlignment="1">
      <alignment horizontal="center" vertical="center" wrapText="1" readingOrder="1"/>
    </xf>
    <xf numFmtId="0" fontId="98" fillId="55" borderId="131" xfId="0" applyFont="1" applyFill="1" applyBorder="1" applyAlignment="1">
      <alignment horizontal="center" vertical="center" wrapText="1"/>
    </xf>
    <xf numFmtId="0" fontId="101" fillId="55" borderId="131" xfId="0" applyFont="1" applyFill="1" applyBorder="1" applyAlignment="1">
      <alignment horizontal="center" vertical="center" wrapText="1"/>
    </xf>
    <xf numFmtId="0" fontId="98" fillId="56" borderId="129" xfId="0" applyFont="1" applyFill="1" applyBorder="1" applyAlignment="1">
      <alignment horizontal="center" vertical="center" wrapText="1" readingOrder="1"/>
    </xf>
    <xf numFmtId="0" fontId="97" fillId="53" borderId="128" xfId="0" applyFont="1" applyFill="1" applyBorder="1" applyAlignment="1">
      <alignment horizontal="center" vertical="center" wrapText="1" readingOrder="1"/>
    </xf>
    <xf numFmtId="0" fontId="98" fillId="53" borderId="129" xfId="0" applyFont="1" applyFill="1" applyBorder="1" applyAlignment="1">
      <alignment horizontal="center" vertical="center" wrapText="1" readingOrder="1"/>
    </xf>
    <xf numFmtId="0" fontId="100" fillId="53" borderId="130" xfId="0" applyFont="1" applyFill="1" applyBorder="1" applyAlignment="1">
      <alignment horizontal="center" vertical="center" wrapText="1" readingOrder="1"/>
    </xf>
    <xf numFmtId="0" fontId="98" fillId="53" borderId="129" xfId="0" applyFont="1" applyFill="1" applyBorder="1" applyAlignment="1">
      <alignment horizontal="center" vertical="center" wrapText="1"/>
    </xf>
    <xf numFmtId="0" fontId="99" fillId="55" borderId="131" xfId="0" applyFont="1" applyFill="1" applyBorder="1" applyAlignment="1">
      <alignment horizontal="center" vertical="center" wrapText="1"/>
    </xf>
    <xf numFmtId="0" fontId="99" fillId="53" borderId="129" xfId="0" applyFont="1" applyFill="1" applyBorder="1" applyAlignment="1">
      <alignment horizontal="center" vertical="center" wrapText="1"/>
    </xf>
    <xf numFmtId="0" fontId="98" fillId="54" borderId="131" xfId="0" applyFont="1" applyFill="1" applyBorder="1" applyAlignment="1">
      <alignment horizontal="center" vertical="center" wrapText="1" readingOrder="1"/>
    </xf>
    <xf numFmtId="0" fontId="101" fillId="54" borderId="131" xfId="0" applyFont="1" applyFill="1" applyBorder="1" applyAlignment="1">
      <alignment horizontal="center" vertical="center" wrapText="1" readingOrder="1"/>
    </xf>
    <xf numFmtId="0" fontId="97" fillId="56" borderId="132" xfId="0" applyFont="1" applyFill="1" applyBorder="1" applyAlignment="1">
      <alignment horizontal="center" vertical="center" wrapText="1" readingOrder="1"/>
    </xf>
    <xf numFmtId="0" fontId="98" fillId="56" borderId="116" xfId="0" applyFont="1" applyFill="1" applyBorder="1" applyAlignment="1">
      <alignment horizontal="center" vertical="center" wrapText="1" readingOrder="1"/>
    </xf>
    <xf numFmtId="0" fontId="100" fillId="56" borderId="119" xfId="0" applyFont="1" applyFill="1" applyBorder="1" applyAlignment="1">
      <alignment horizontal="center" vertical="center" wrapText="1" readingOrder="1"/>
    </xf>
    <xf numFmtId="0" fontId="101" fillId="55" borderId="122" xfId="0" applyFont="1" applyFill="1" applyBorder="1" applyAlignment="1">
      <alignment horizontal="center" vertical="center" wrapText="1" readingOrder="1"/>
    </xf>
    <xf numFmtId="0" fontId="101" fillId="54" borderId="122" xfId="0" applyFont="1" applyFill="1" applyBorder="1" applyAlignment="1">
      <alignment horizontal="center" vertical="center" wrapText="1" readingOrder="1"/>
    </xf>
    <xf numFmtId="0" fontId="98" fillId="55" borderId="122" xfId="0" applyFont="1" applyFill="1" applyBorder="1" applyAlignment="1">
      <alignment horizontal="center" vertical="center" wrapText="1" readingOrder="1"/>
    </xf>
    <xf numFmtId="0" fontId="98" fillId="56" borderId="116" xfId="0" applyFont="1" applyFill="1" applyBorder="1" applyAlignment="1">
      <alignment horizontal="center" vertical="center" wrapText="1"/>
    </xf>
    <xf numFmtId="0" fontId="98" fillId="55" borderId="122" xfId="0" applyFont="1" applyFill="1" applyBorder="1" applyAlignment="1">
      <alignment horizontal="center" vertical="center" wrapText="1"/>
    </xf>
    <xf numFmtId="0" fontId="101" fillId="55" borderId="122" xfId="0" applyFont="1" applyFill="1" applyBorder="1" applyAlignment="1">
      <alignment horizontal="center" vertical="center" wrapText="1"/>
    </xf>
    <xf numFmtId="0" fontId="102" fillId="57" borderId="108" xfId="0" applyFont="1" applyFill="1" applyBorder="1" applyAlignment="1">
      <alignment horizontal="center" vertical="center" wrapText="1" readingOrder="1"/>
    </xf>
    <xf numFmtId="0" fontId="103" fillId="57" borderId="133" xfId="0" applyFont="1" applyFill="1" applyBorder="1" applyAlignment="1">
      <alignment horizontal="center" vertical="center" wrapText="1" readingOrder="1"/>
    </xf>
    <xf numFmtId="0" fontId="104" fillId="57" borderId="134" xfId="0" applyFont="1" applyFill="1" applyBorder="1" applyAlignment="1">
      <alignment horizontal="center" vertical="center" wrapText="1" readingOrder="1"/>
    </xf>
    <xf numFmtId="0" fontId="105" fillId="55" borderId="135" xfId="0" applyFont="1" applyFill="1" applyBorder="1" applyAlignment="1">
      <alignment horizontal="center" vertical="center" wrapText="1" readingOrder="1"/>
    </xf>
    <xf numFmtId="0" fontId="103" fillId="55" borderId="135" xfId="0" applyFont="1" applyFill="1" applyBorder="1" applyAlignment="1">
      <alignment horizontal="center" vertical="center" wrapText="1" readingOrder="1"/>
    </xf>
    <xf numFmtId="0" fontId="103" fillId="57" borderId="133" xfId="0" applyFont="1" applyFill="1" applyBorder="1" applyAlignment="1">
      <alignment horizontal="center" vertical="center" wrapText="1"/>
    </xf>
    <xf numFmtId="0" fontId="103" fillId="55" borderId="135" xfId="0" applyFont="1" applyFill="1" applyBorder="1" applyAlignment="1">
      <alignment horizontal="center" vertical="center" wrapText="1"/>
    </xf>
    <xf numFmtId="0" fontId="105" fillId="55" borderId="135" xfId="0" applyFont="1" applyFill="1" applyBorder="1" applyAlignment="1">
      <alignment horizontal="center" vertical="center" wrapText="1"/>
    </xf>
    <xf numFmtId="0" fontId="106" fillId="53" borderId="112" xfId="0" applyFont="1" applyFill="1" applyBorder="1" applyAlignment="1">
      <alignment horizontal="center" vertical="center" wrapText="1" readingOrder="1"/>
    </xf>
    <xf numFmtId="0" fontId="98" fillId="54" borderId="127" xfId="0" applyFont="1" applyFill="1" applyBorder="1" applyAlignment="1">
      <alignment horizontal="center" vertical="center" wrapText="1" readingOrder="1"/>
    </xf>
    <xf numFmtId="0" fontId="98" fillId="55" borderId="127" xfId="0" applyFont="1" applyFill="1" applyBorder="1" applyAlignment="1">
      <alignment horizontal="center" vertical="center" wrapText="1"/>
    </xf>
    <xf numFmtId="0" fontId="106" fillId="56" borderId="132" xfId="0" applyFont="1" applyFill="1" applyBorder="1" applyAlignment="1">
      <alignment horizontal="center" vertical="center" wrapText="1" readingOrder="1"/>
    </xf>
    <xf numFmtId="0" fontId="99" fillId="56" borderId="116" xfId="0" applyFont="1" applyFill="1" applyBorder="1" applyAlignment="1">
      <alignment horizontal="center" vertical="center" wrapText="1"/>
    </xf>
    <xf numFmtId="0" fontId="99" fillId="55" borderId="122" xfId="0" applyFont="1" applyFill="1" applyBorder="1" applyAlignment="1">
      <alignment horizontal="center" vertical="center" wrapText="1"/>
    </xf>
    <xf numFmtId="0" fontId="107" fillId="47" borderId="18" xfId="0" applyFont="1" applyFill="1" applyBorder="1" applyAlignment="1">
      <alignment horizontal="center" vertical="center" wrapText="1"/>
    </xf>
    <xf numFmtId="0" fontId="107" fillId="0" borderId="19" xfId="0" applyFont="1" applyBorder="1" applyAlignment="1">
      <alignment horizontal="center" vertical="center" wrapText="1"/>
    </xf>
    <xf numFmtId="9" fontId="108" fillId="0" borderId="20" xfId="1" applyFont="1" applyFill="1" applyBorder="1" applyAlignment="1" applyProtection="1">
      <alignment horizontal="center" vertical="center" wrapText="1"/>
    </xf>
    <xf numFmtId="0" fontId="3" fillId="45" borderId="15" xfId="0" applyFont="1" applyFill="1" applyBorder="1" applyAlignment="1">
      <alignment horizontal="center" vertical="center" wrapText="1"/>
    </xf>
    <xf numFmtId="0" fontId="79" fillId="0" borderId="0" xfId="0" applyFont="1" applyAlignment="1">
      <alignment vertical="center" wrapText="1"/>
    </xf>
    <xf numFmtId="9" fontId="108" fillId="0" borderId="5" xfId="1" applyFont="1" applyFill="1" applyBorder="1" applyAlignment="1" applyProtection="1">
      <alignment horizontal="center" vertical="center" wrapText="1"/>
    </xf>
    <xf numFmtId="9" fontId="108" fillId="0" borderId="8" xfId="1" applyFont="1" applyFill="1" applyBorder="1" applyAlignment="1" applyProtection="1">
      <alignment horizontal="center" vertical="center" wrapText="1"/>
    </xf>
    <xf numFmtId="9" fontId="108" fillId="43" borderId="11" xfId="1" applyFont="1" applyFill="1" applyBorder="1" applyAlignment="1" applyProtection="1">
      <alignment horizontal="center" vertical="center" wrapText="1"/>
    </xf>
    <xf numFmtId="9" fontId="108" fillId="0" borderId="32" xfId="1" applyFont="1" applyFill="1" applyBorder="1" applyAlignment="1" applyProtection="1">
      <alignment horizontal="center" vertical="center" wrapText="1"/>
    </xf>
    <xf numFmtId="0" fontId="80" fillId="47" borderId="6" xfId="0" applyFont="1" applyFill="1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 wrapText="1"/>
    </xf>
    <xf numFmtId="9" fontId="80" fillId="0" borderId="5" xfId="1" applyFont="1" applyFill="1" applyBorder="1" applyAlignment="1" applyProtection="1">
      <alignment horizontal="center" vertical="center" wrapText="1"/>
    </xf>
    <xf numFmtId="0" fontId="87" fillId="0" borderId="0" xfId="0" applyFont="1" applyAlignment="1">
      <alignment wrapText="1"/>
    </xf>
    <xf numFmtId="0" fontId="80" fillId="44" borderId="14" xfId="0" applyFont="1" applyFill="1" applyBorder="1" applyAlignment="1">
      <alignment horizontal="center" vertical="center" wrapText="1"/>
    </xf>
    <xf numFmtId="0" fontId="80" fillId="47" borderId="13" xfId="0" applyFont="1" applyFill="1" applyBorder="1" applyAlignment="1">
      <alignment horizontal="center" vertical="center" wrapText="1"/>
    </xf>
    <xf numFmtId="0" fontId="80" fillId="0" borderId="16" xfId="0" applyFont="1" applyBorder="1" applyAlignment="1">
      <alignment horizontal="center" vertical="center" wrapText="1"/>
    </xf>
    <xf numFmtId="9" fontId="80" fillId="0" borderId="15" xfId="1" applyFont="1" applyFill="1" applyBorder="1" applyAlignment="1" applyProtection="1">
      <alignment horizontal="center" vertical="center" wrapText="1"/>
    </xf>
    <xf numFmtId="0" fontId="80" fillId="44" borderId="1" xfId="0" applyFont="1" applyFill="1" applyBorder="1" applyAlignment="1">
      <alignment horizontal="center" vertical="center" wrapText="1"/>
    </xf>
    <xf numFmtId="0" fontId="80" fillId="46" borderId="1" xfId="0" applyFont="1" applyFill="1" applyBorder="1" applyAlignment="1">
      <alignment horizontal="center" vertical="center" wrapText="1"/>
    </xf>
    <xf numFmtId="0" fontId="87" fillId="2" borderId="0" xfId="0" applyFont="1" applyFill="1" applyAlignment="1">
      <alignment wrapText="1"/>
    </xf>
    <xf numFmtId="0" fontId="80" fillId="0" borderId="4" xfId="0" applyFont="1" applyBorder="1" applyAlignment="1">
      <alignment horizontal="center" vertical="center" wrapText="1"/>
    </xf>
    <xf numFmtId="9" fontId="80" fillId="0" borderId="8" xfId="1" applyFont="1" applyFill="1" applyBorder="1" applyAlignment="1" applyProtection="1">
      <alignment horizontal="center" vertical="center" wrapText="1"/>
    </xf>
    <xf numFmtId="0" fontId="80" fillId="46" borderId="3" xfId="0" applyFont="1" applyFill="1" applyBorder="1" applyAlignment="1">
      <alignment horizontal="center" vertical="center" wrapText="1"/>
    </xf>
    <xf numFmtId="0" fontId="80" fillId="47" borderId="7" xfId="0" applyFont="1" applyFill="1" applyBorder="1" applyAlignment="1">
      <alignment horizontal="center" vertical="center" wrapText="1"/>
    </xf>
    <xf numFmtId="9" fontId="80" fillId="0" borderId="20" xfId="1" applyFont="1" applyFill="1" applyBorder="1" applyAlignment="1" applyProtection="1">
      <alignment horizontal="center" vertical="center" wrapText="1"/>
    </xf>
    <xf numFmtId="9" fontId="80" fillId="43" borderId="11" xfId="1" applyFont="1" applyFill="1" applyBorder="1" applyAlignment="1" applyProtection="1">
      <alignment horizontal="center" vertical="center" wrapText="1"/>
    </xf>
    <xf numFmtId="0" fontId="80" fillId="43" borderId="11" xfId="0" applyFont="1" applyFill="1" applyBorder="1" applyAlignment="1">
      <alignment horizontal="center" vertical="center" wrapText="1"/>
    </xf>
    <xf numFmtId="0" fontId="31" fillId="43" borderId="10" xfId="0" applyFont="1" applyFill="1" applyBorder="1" applyAlignment="1">
      <alignment horizontal="center" vertical="center" wrapText="1"/>
    </xf>
    <xf numFmtId="0" fontId="31" fillId="43" borderId="56" xfId="0" applyFont="1" applyFill="1" applyBorder="1" applyAlignment="1">
      <alignment horizontal="center" vertical="center" wrapText="1"/>
    </xf>
    <xf numFmtId="0" fontId="80" fillId="47" borderId="31" xfId="0" applyFont="1" applyFill="1" applyBorder="1" applyAlignment="1">
      <alignment horizontal="center" vertical="center" wrapText="1"/>
    </xf>
    <xf numFmtId="0" fontId="80" fillId="0" borderId="21" xfId="0" applyFont="1" applyBorder="1" applyAlignment="1">
      <alignment horizontal="center" vertical="center" wrapText="1"/>
    </xf>
    <xf numFmtId="9" fontId="80" fillId="0" borderId="32" xfId="1" applyFont="1" applyFill="1" applyBorder="1" applyAlignment="1" applyProtection="1">
      <alignment horizontal="center" vertical="center" wrapText="1"/>
    </xf>
    <xf numFmtId="0" fontId="80" fillId="44" borderId="33" xfId="0" applyFont="1" applyFill="1" applyBorder="1" applyAlignment="1">
      <alignment horizontal="center" vertical="center" wrapText="1"/>
    </xf>
    <xf numFmtId="0" fontId="80" fillId="47" borderId="18" xfId="0" applyFont="1" applyFill="1" applyBorder="1" applyAlignment="1">
      <alignment horizontal="center" vertical="center" wrapText="1"/>
    </xf>
    <xf numFmtId="0" fontId="80" fillId="0" borderId="19" xfId="0" applyFont="1" applyBorder="1" applyAlignment="1">
      <alignment horizontal="center" vertical="center" wrapText="1"/>
    </xf>
    <xf numFmtId="0" fontId="80" fillId="44" borderId="17" xfId="0" applyFont="1" applyFill="1" applyBorder="1" applyAlignment="1">
      <alignment horizontal="center" vertical="center" wrapText="1"/>
    </xf>
    <xf numFmtId="0" fontId="87" fillId="0" borderId="0" xfId="0" applyFont="1" applyAlignment="1">
      <alignment vertical="center" wrapText="1"/>
    </xf>
    <xf numFmtId="9" fontId="4" fillId="0" borderId="5" xfId="1" applyFont="1" applyFill="1" applyBorder="1" applyAlignment="1" applyProtection="1">
      <alignment horizontal="center" vertical="center" wrapText="1"/>
    </xf>
    <xf numFmtId="9" fontId="4" fillId="0" borderId="8" xfId="1" applyFont="1" applyFill="1" applyBorder="1" applyAlignment="1" applyProtection="1">
      <alignment horizontal="center" vertical="center" wrapText="1"/>
    </xf>
    <xf numFmtId="9" fontId="4" fillId="43" borderId="11" xfId="1" applyFont="1" applyFill="1" applyBorder="1" applyAlignment="1" applyProtection="1">
      <alignment horizontal="center" vertical="center" wrapText="1"/>
    </xf>
    <xf numFmtId="9" fontId="4" fillId="0" borderId="67" xfId="1" applyFont="1" applyFill="1" applyBorder="1" applyAlignment="1" applyProtection="1">
      <alignment horizontal="center" vertical="center" wrapText="1"/>
    </xf>
    <xf numFmtId="9" fontId="4" fillId="0" borderId="68" xfId="1" applyFont="1" applyFill="1" applyBorder="1" applyAlignment="1" applyProtection="1">
      <alignment horizontal="center" vertical="center" wrapText="1"/>
    </xf>
    <xf numFmtId="9" fontId="4" fillId="0" borderId="32" xfId="1" applyFont="1" applyFill="1" applyBorder="1" applyAlignment="1" applyProtection="1">
      <alignment horizontal="center" vertical="center" wrapText="1"/>
    </xf>
    <xf numFmtId="9" fontId="4" fillId="0" borderId="20" xfId="1" applyFont="1" applyFill="1" applyBorder="1" applyAlignment="1" applyProtection="1">
      <alignment horizontal="center" vertical="center" wrapText="1"/>
    </xf>
    <xf numFmtId="14" fontId="109" fillId="0" borderId="60" xfId="0" applyNumberFormat="1" applyFont="1" applyBorder="1" applyAlignment="1">
      <alignment horizontal="center" vertical="center" wrapText="1"/>
    </xf>
    <xf numFmtId="14" fontId="109" fillId="2" borderId="60" xfId="0" applyNumberFormat="1" applyFont="1" applyFill="1" applyBorder="1" applyAlignment="1">
      <alignment horizontal="center" vertical="center" wrapText="1"/>
    </xf>
    <xf numFmtId="0" fontId="5" fillId="45" borderId="5" xfId="0" applyFont="1" applyFill="1" applyBorder="1" applyAlignment="1">
      <alignment horizontal="center" vertical="center" wrapText="1"/>
    </xf>
    <xf numFmtId="0" fontId="5" fillId="47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44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44" borderId="11" xfId="0" applyFont="1" applyFill="1" applyBorder="1" applyAlignment="1">
      <alignment horizontal="center" vertical="center" wrapText="1"/>
    </xf>
    <xf numFmtId="0" fontId="5" fillId="43" borderId="9" xfId="0" applyFont="1" applyFill="1" applyBorder="1" applyAlignment="1">
      <alignment horizontal="center" vertical="center" wrapText="1"/>
    </xf>
    <xf numFmtId="0" fontId="5" fillId="43" borderId="10" xfId="0" applyFont="1" applyFill="1" applyBorder="1" applyAlignment="1">
      <alignment horizontal="center" vertical="center" wrapText="1"/>
    </xf>
    <xf numFmtId="0" fontId="5" fillId="44" borderId="1" xfId="0" applyFont="1" applyFill="1" applyBorder="1" applyAlignment="1">
      <alignment horizontal="center" vertical="center" wrapText="1"/>
    </xf>
    <xf numFmtId="0" fontId="5" fillId="47" borderId="31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47" borderId="18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47" borderId="5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47" borderId="7" xfId="0" applyFont="1" applyFill="1" applyBorder="1" applyAlignment="1">
      <alignment horizontal="center" vertical="center" wrapText="1"/>
    </xf>
    <xf numFmtId="0" fontId="5" fillId="44" borderId="15" xfId="0" applyFont="1" applyFill="1" applyBorder="1" applyAlignment="1">
      <alignment horizontal="center" vertical="center" wrapText="1"/>
    </xf>
    <xf numFmtId="0" fontId="5" fillId="46" borderId="5" xfId="0" applyFont="1" applyFill="1" applyBorder="1" applyAlignment="1">
      <alignment horizontal="center" vertical="center" wrapText="1"/>
    </xf>
    <xf numFmtId="0" fontId="5" fillId="47" borderId="28" xfId="0" applyFont="1" applyFill="1" applyBorder="1" applyAlignment="1">
      <alignment horizontal="center" vertical="center" wrapText="1"/>
    </xf>
    <xf numFmtId="0" fontId="5" fillId="43" borderId="12" xfId="0" applyFont="1" applyFill="1" applyBorder="1" applyAlignment="1">
      <alignment horizontal="center" vertical="center" wrapText="1"/>
    </xf>
    <xf numFmtId="0" fontId="5" fillId="45" borderId="1" xfId="0" applyFont="1" applyFill="1" applyBorder="1" applyAlignment="1">
      <alignment horizontal="center" vertical="center" wrapText="1"/>
    </xf>
    <xf numFmtId="165" fontId="111" fillId="0" borderId="2" xfId="0" applyNumberFormat="1" applyFont="1" applyBorder="1"/>
    <xf numFmtId="0" fontId="113" fillId="52" borderId="120" xfId="0" applyFont="1" applyFill="1" applyBorder="1" applyAlignment="1">
      <alignment horizontal="center" vertical="center" wrapText="1" readingOrder="1"/>
    </xf>
    <xf numFmtId="0" fontId="113" fillId="52" borderId="121" xfId="0" applyFont="1" applyFill="1" applyBorder="1" applyAlignment="1">
      <alignment horizontal="center" vertical="center" wrapText="1" readingOrder="1"/>
    </xf>
    <xf numFmtId="0" fontId="114" fillId="53" borderId="112" xfId="0" applyFont="1" applyFill="1" applyBorder="1" applyAlignment="1">
      <alignment horizontal="center" vertical="center" wrapText="1" readingOrder="1"/>
    </xf>
    <xf numFmtId="0" fontId="115" fillId="53" borderId="125" xfId="0" applyFont="1" applyFill="1" applyBorder="1" applyAlignment="1">
      <alignment horizontal="center" vertical="center" wrapText="1" readingOrder="1"/>
    </xf>
    <xf numFmtId="0" fontId="116" fillId="53" borderId="126" xfId="0" applyFont="1" applyFill="1" applyBorder="1" applyAlignment="1">
      <alignment horizontal="center" vertical="center" wrapText="1" readingOrder="1"/>
    </xf>
    <xf numFmtId="0" fontId="117" fillId="54" borderId="127" xfId="0" applyFont="1" applyFill="1" applyBorder="1" applyAlignment="1">
      <alignment horizontal="center" vertical="center" wrapText="1" readingOrder="1"/>
    </xf>
    <xf numFmtId="0" fontId="117" fillId="55" borderId="127" xfId="0" applyFont="1" applyFill="1" applyBorder="1" applyAlignment="1">
      <alignment horizontal="center" vertical="center" wrapText="1" readingOrder="1"/>
    </xf>
    <xf numFmtId="0" fontId="118" fillId="53" borderId="126" xfId="0" applyFont="1" applyFill="1" applyBorder="1" applyAlignment="1">
      <alignment horizontal="center" vertical="center" wrapText="1" readingOrder="1"/>
    </xf>
    <xf numFmtId="0" fontId="115" fillId="0" borderId="125" xfId="0" applyFont="1" applyBorder="1" applyAlignment="1">
      <alignment horizontal="center" vertical="center" wrapText="1" readingOrder="1"/>
    </xf>
    <xf numFmtId="0" fontId="118" fillId="0" borderId="126" xfId="0" applyFont="1" applyBorder="1" applyAlignment="1">
      <alignment horizontal="center" vertical="center" wrapText="1" readingOrder="1"/>
    </xf>
    <xf numFmtId="0" fontId="114" fillId="56" borderId="128" xfId="0" applyFont="1" applyFill="1" applyBorder="1" applyAlignment="1">
      <alignment horizontal="center" vertical="center" wrapText="1" readingOrder="1"/>
    </xf>
    <xf numFmtId="0" fontId="115" fillId="56" borderId="129" xfId="0" applyFont="1" applyFill="1" applyBorder="1" applyAlignment="1">
      <alignment horizontal="center" vertical="center" wrapText="1"/>
    </xf>
    <xf numFmtId="0" fontId="116" fillId="56" borderId="130" xfId="0" applyFont="1" applyFill="1" applyBorder="1" applyAlignment="1">
      <alignment horizontal="center" vertical="center" wrapText="1" readingOrder="1"/>
    </xf>
    <xf numFmtId="0" fontId="117" fillId="55" borderId="131" xfId="0" applyFont="1" applyFill="1" applyBorder="1" applyAlignment="1">
      <alignment horizontal="center" vertical="center" wrapText="1" readingOrder="1"/>
    </xf>
    <xf numFmtId="0" fontId="118" fillId="56" borderId="130" xfId="0" applyFont="1" applyFill="1" applyBorder="1" applyAlignment="1">
      <alignment horizontal="center" vertical="center" wrapText="1" readingOrder="1"/>
    </xf>
    <xf numFmtId="0" fontId="115" fillId="56" borderId="129" xfId="0" applyFont="1" applyFill="1" applyBorder="1" applyAlignment="1">
      <alignment horizontal="center" vertical="center" wrapText="1" readingOrder="1"/>
    </xf>
    <xf numFmtId="0" fontId="114" fillId="53" borderId="128" xfId="0" applyFont="1" applyFill="1" applyBorder="1" applyAlignment="1">
      <alignment horizontal="center" vertical="center" wrapText="1" readingOrder="1"/>
    </xf>
    <xf numFmtId="0" fontId="115" fillId="53" borderId="129" xfId="0" applyFont="1" applyFill="1" applyBorder="1" applyAlignment="1">
      <alignment horizontal="center" vertical="center" wrapText="1" readingOrder="1"/>
    </xf>
    <xf numFmtId="0" fontId="116" fillId="53" borderId="130" xfId="0" applyFont="1" applyFill="1" applyBorder="1" applyAlignment="1">
      <alignment horizontal="center" vertical="center" wrapText="1" readingOrder="1"/>
    </xf>
    <xf numFmtId="0" fontId="115" fillId="53" borderId="129" xfId="0" applyFont="1" applyFill="1" applyBorder="1" applyAlignment="1">
      <alignment horizontal="center" vertical="center" wrapText="1"/>
    </xf>
    <xf numFmtId="0" fontId="118" fillId="53" borderId="130" xfId="0" applyFont="1" applyFill="1" applyBorder="1" applyAlignment="1">
      <alignment horizontal="center" vertical="center" wrapText="1" readingOrder="1"/>
    </xf>
    <xf numFmtId="0" fontId="115" fillId="0" borderId="129" xfId="0" applyFont="1" applyBorder="1" applyAlignment="1">
      <alignment horizontal="center" vertical="center" wrapText="1" readingOrder="1"/>
    </xf>
    <xf numFmtId="0" fontId="118" fillId="0" borderId="130" xfId="0" applyFont="1" applyBorder="1" applyAlignment="1">
      <alignment horizontal="center" vertical="center" wrapText="1" readingOrder="1"/>
    </xf>
    <xf numFmtId="0" fontId="117" fillId="54" borderId="131" xfId="0" applyFont="1" applyFill="1" applyBorder="1" applyAlignment="1">
      <alignment horizontal="center" vertical="center" wrapText="1" readingOrder="1"/>
    </xf>
    <xf numFmtId="0" fontId="114" fillId="56" borderId="132" xfId="0" applyFont="1" applyFill="1" applyBorder="1" applyAlignment="1">
      <alignment horizontal="center" vertical="center" wrapText="1" readingOrder="1"/>
    </xf>
    <xf numFmtId="0" fontId="115" fillId="56" borderId="116" xfId="0" applyFont="1" applyFill="1" applyBorder="1" applyAlignment="1">
      <alignment horizontal="center" vertical="center" wrapText="1" readingOrder="1"/>
    </xf>
    <xf numFmtId="0" fontId="116" fillId="56" borderId="119" xfId="0" applyFont="1" applyFill="1" applyBorder="1" applyAlignment="1">
      <alignment horizontal="center" vertical="center" wrapText="1" readingOrder="1"/>
    </xf>
    <xf numFmtId="0" fontId="117" fillId="55" borderId="122" xfId="0" applyFont="1" applyFill="1" applyBorder="1" applyAlignment="1">
      <alignment horizontal="center" vertical="center" wrapText="1" readingOrder="1"/>
    </xf>
    <xf numFmtId="0" fontId="118" fillId="56" borderId="119" xfId="0" applyFont="1" applyFill="1" applyBorder="1" applyAlignment="1">
      <alignment horizontal="center" vertical="center" wrapText="1" readingOrder="1"/>
    </xf>
    <xf numFmtId="0" fontId="119" fillId="57" borderId="108" xfId="0" applyFont="1" applyFill="1" applyBorder="1" applyAlignment="1">
      <alignment horizontal="center" vertical="center" wrapText="1" readingOrder="1"/>
    </xf>
    <xf numFmtId="0" fontId="115" fillId="57" borderId="133" xfId="0" applyFont="1" applyFill="1" applyBorder="1" applyAlignment="1">
      <alignment horizontal="center" vertical="center" wrapText="1" readingOrder="1"/>
    </xf>
    <xf numFmtId="0" fontId="115" fillId="57" borderId="134" xfId="0" applyFont="1" applyFill="1" applyBorder="1" applyAlignment="1">
      <alignment horizontal="center" vertical="center" wrapText="1" readingOrder="1"/>
    </xf>
    <xf numFmtId="0" fontId="117" fillId="55" borderId="135" xfId="0" applyFont="1" applyFill="1" applyBorder="1" applyAlignment="1">
      <alignment horizontal="center" vertical="center" wrapText="1" readingOrder="1"/>
    </xf>
    <xf numFmtId="0" fontId="117" fillId="57" borderId="134" xfId="0" applyFont="1" applyFill="1" applyBorder="1" applyAlignment="1">
      <alignment horizontal="center" vertical="center" wrapText="1" readingOrder="1"/>
    </xf>
    <xf numFmtId="0" fontId="120" fillId="53" borderId="112" xfId="0" applyFont="1" applyFill="1" applyBorder="1" applyAlignment="1">
      <alignment horizontal="center" vertical="center" wrapText="1" readingOrder="1"/>
    </xf>
    <xf numFmtId="0" fontId="115" fillId="53" borderId="125" xfId="0" applyFont="1" applyFill="1" applyBorder="1" applyAlignment="1">
      <alignment horizontal="center" vertical="center" wrapText="1"/>
    </xf>
    <xf numFmtId="0" fontId="115" fillId="56" borderId="125" xfId="0" applyFont="1" applyFill="1" applyBorder="1" applyAlignment="1">
      <alignment horizontal="center" vertical="center" wrapText="1" readingOrder="1"/>
    </xf>
    <xf numFmtId="0" fontId="118" fillId="56" borderId="126" xfId="0" applyFont="1" applyFill="1" applyBorder="1" applyAlignment="1">
      <alignment horizontal="center" vertical="center" wrapText="1" readingOrder="1"/>
    </xf>
    <xf numFmtId="0" fontId="120" fillId="56" borderId="132" xfId="0" applyFont="1" applyFill="1" applyBorder="1" applyAlignment="1">
      <alignment horizontal="center" vertical="center" wrapText="1" readingOrder="1"/>
    </xf>
    <xf numFmtId="0" fontId="117" fillId="54" borderId="122" xfId="0" applyFont="1" applyFill="1" applyBorder="1" applyAlignment="1">
      <alignment horizontal="center" vertical="center" wrapText="1" readingOrder="1"/>
    </xf>
    <xf numFmtId="0" fontId="115" fillId="56" borderId="116" xfId="0" applyFont="1" applyFill="1" applyBorder="1" applyAlignment="1">
      <alignment horizontal="center" vertical="center" wrapText="1"/>
    </xf>
    <xf numFmtId="0" fontId="5" fillId="46" borderId="1" xfId="0" applyFont="1" applyFill="1" applyBorder="1" applyAlignment="1">
      <alignment horizontal="center" vertical="center" wrapText="1"/>
    </xf>
    <xf numFmtId="168" fontId="122" fillId="0" borderId="2" xfId="43" applyNumberFormat="1" applyFont="1" applyBorder="1" applyAlignment="1">
      <alignment horizontal="center" vertical="center" wrapText="1"/>
    </xf>
    <xf numFmtId="0" fontId="123" fillId="58" borderId="2" xfId="0" applyFont="1" applyFill="1" applyBorder="1" applyAlignment="1">
      <alignment horizontal="center" vertical="center"/>
    </xf>
    <xf numFmtId="0" fontId="31" fillId="43" borderId="59" xfId="0" applyFont="1" applyFill="1" applyBorder="1" applyAlignment="1">
      <alignment horizontal="center" vertical="center" wrapText="1"/>
    </xf>
    <xf numFmtId="0" fontId="31" fillId="43" borderId="59" xfId="0" applyFont="1" applyFill="1" applyBorder="1" applyAlignment="1">
      <alignment horizontal="center" vertical="center" wrapText="1"/>
    </xf>
    <xf numFmtId="0" fontId="73" fillId="0" borderId="0" xfId="0" applyFont="1"/>
    <xf numFmtId="0" fontId="73" fillId="0" borderId="0" xfId="0" applyFont="1" applyAlignment="1">
      <alignment horizontal="left"/>
    </xf>
    <xf numFmtId="0" fontId="79" fillId="43" borderId="72" xfId="0" applyFont="1" applyFill="1" applyBorder="1" applyAlignment="1">
      <alignment horizontal="center" vertical="center" wrapText="1"/>
    </xf>
    <xf numFmtId="14" fontId="79" fillId="0" borderId="72" xfId="0" applyNumberFormat="1" applyFont="1" applyFill="1" applyBorder="1" applyAlignment="1">
      <alignment horizontal="center" vertical="center" wrapText="1"/>
    </xf>
    <xf numFmtId="0" fontId="73" fillId="0" borderId="0" xfId="0" applyFont="1" applyFill="1"/>
    <xf numFmtId="0" fontId="79" fillId="0" borderId="0" xfId="0" applyFont="1" applyFill="1" applyBorder="1" applyAlignment="1">
      <alignment horizontal="left" vertical="center" wrapText="1"/>
    </xf>
    <xf numFmtId="0" fontId="124" fillId="0" borderId="136" xfId="0" applyFont="1" applyBorder="1" applyAlignment="1">
      <alignment vertical="top" wrapText="1"/>
    </xf>
    <xf numFmtId="165" fontId="73" fillId="0" borderId="0" xfId="0" applyNumberFormat="1" applyFont="1" applyAlignment="1">
      <alignment horizontal="center" vertical="center"/>
    </xf>
    <xf numFmtId="0" fontId="73" fillId="8" borderId="0" xfId="0" applyFont="1" applyFill="1"/>
    <xf numFmtId="0" fontId="124" fillId="8" borderId="136" xfId="0" applyFont="1" applyFill="1" applyBorder="1" applyAlignment="1">
      <alignment vertical="top" wrapText="1"/>
    </xf>
    <xf numFmtId="0" fontId="73" fillId="59" borderId="0" xfId="0" applyFont="1" applyFill="1"/>
    <xf numFmtId="0" fontId="79" fillId="0" borderId="137" xfId="0" applyFont="1" applyFill="1" applyBorder="1" applyAlignment="1">
      <alignment horizontal="left" vertical="center" wrapText="1"/>
    </xf>
    <xf numFmtId="165" fontId="73" fillId="0" borderId="72" xfId="0" applyNumberFormat="1" applyFont="1" applyBorder="1" applyAlignment="1">
      <alignment horizontal="center" vertical="center"/>
    </xf>
    <xf numFmtId="0" fontId="73" fillId="0" borderId="72" xfId="0" applyFont="1" applyBorder="1" applyAlignment="1">
      <alignment vertical="center"/>
    </xf>
    <xf numFmtId="0" fontId="73" fillId="0" borderId="72" xfId="0" applyFont="1" applyFill="1" applyBorder="1" applyAlignment="1">
      <alignment vertical="center"/>
    </xf>
    <xf numFmtId="0" fontId="73" fillId="0" borderId="72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14" fontId="33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3" borderId="3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1" fillId="3" borderId="33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43" fillId="3" borderId="31" xfId="0" applyFont="1" applyFill="1" applyBorder="1" applyAlignment="1">
      <alignment horizontal="center" vertical="center" wrapText="1"/>
    </xf>
    <xf numFmtId="0" fontId="43" fillId="3" borderId="21" xfId="0" applyFont="1" applyFill="1" applyBorder="1" applyAlignment="1">
      <alignment horizontal="center" vertical="center" wrapText="1"/>
    </xf>
    <xf numFmtId="0" fontId="43" fillId="3" borderId="32" xfId="0" applyFont="1" applyFill="1" applyBorder="1" applyAlignment="1">
      <alignment horizontal="center" vertical="center" wrapText="1"/>
    </xf>
    <xf numFmtId="0" fontId="43" fillId="3" borderId="6" xfId="0" applyFont="1" applyFill="1" applyBorder="1" applyAlignment="1">
      <alignment horizontal="center" vertical="center" wrapText="1"/>
    </xf>
    <xf numFmtId="0" fontId="43" fillId="3" borderId="2" xfId="0" applyFont="1" applyFill="1" applyBorder="1" applyAlignment="1">
      <alignment horizontal="center" vertical="center" wrapText="1"/>
    </xf>
    <xf numFmtId="0" fontId="43" fillId="3" borderId="5" xfId="0" applyFont="1" applyFill="1" applyBorder="1" applyAlignment="1">
      <alignment horizontal="center" vertical="center" wrapText="1"/>
    </xf>
    <xf numFmtId="0" fontId="43" fillId="3" borderId="35" xfId="0" applyFont="1" applyFill="1" applyBorder="1" applyAlignment="1">
      <alignment horizontal="center" vertical="center" wrapText="1"/>
    </xf>
    <xf numFmtId="0" fontId="43" fillId="3" borderId="26" xfId="0" applyFont="1" applyFill="1" applyBorder="1" applyAlignment="1">
      <alignment horizontal="center" vertical="center" wrapText="1"/>
    </xf>
    <xf numFmtId="0" fontId="43" fillId="3" borderId="36" xfId="0" applyFont="1" applyFill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12" fillId="7" borderId="31" xfId="0" applyFont="1" applyFill="1" applyBorder="1" applyAlignment="1">
      <alignment horizontal="center" vertical="center" wrapText="1" readingOrder="1"/>
    </xf>
    <xf numFmtId="0" fontId="12" fillId="7" borderId="18" xfId="0" applyFont="1" applyFill="1" applyBorder="1" applyAlignment="1">
      <alignment horizontal="center" vertical="center" wrapText="1" readingOrder="1"/>
    </xf>
    <xf numFmtId="0" fontId="12" fillId="7" borderId="13" xfId="0" applyFont="1" applyFill="1" applyBorder="1" applyAlignment="1">
      <alignment horizontal="center" vertical="center" wrapText="1" readingOrder="1"/>
    </xf>
    <xf numFmtId="0" fontId="14" fillId="7" borderId="31" xfId="0" applyFont="1" applyFill="1" applyBorder="1" applyAlignment="1">
      <alignment horizontal="center" vertical="center" wrapText="1" readingOrder="1"/>
    </xf>
    <xf numFmtId="0" fontId="14" fillId="7" borderId="18" xfId="0" applyFont="1" applyFill="1" applyBorder="1" applyAlignment="1">
      <alignment horizontal="center" vertical="center" wrapText="1" readingOrder="1"/>
    </xf>
    <xf numFmtId="0" fontId="12" fillId="7" borderId="6" xfId="0" applyFont="1" applyFill="1" applyBorder="1" applyAlignment="1">
      <alignment horizontal="center" vertical="center" wrapText="1" readingOrder="1"/>
    </xf>
    <xf numFmtId="0" fontId="15" fillId="7" borderId="6" xfId="0" applyFont="1" applyFill="1" applyBorder="1" applyAlignment="1">
      <alignment horizontal="center" vertical="center" wrapText="1" readingOrder="1"/>
    </xf>
    <xf numFmtId="0" fontId="15" fillId="7" borderId="7" xfId="0" applyFont="1" applyFill="1" applyBorder="1" applyAlignment="1">
      <alignment horizontal="center" vertical="center" wrapText="1" readingOrder="1"/>
    </xf>
    <xf numFmtId="49" fontId="29" fillId="4" borderId="5" xfId="0" applyNumberFormat="1" applyFont="1" applyFill="1" applyBorder="1" applyAlignment="1">
      <alignment horizontal="center" vertical="center" wrapText="1" readingOrder="1"/>
    </xf>
    <xf numFmtId="49" fontId="29" fillId="4" borderId="20" xfId="0" applyNumberFormat="1" applyFont="1" applyFill="1" applyBorder="1" applyAlignment="1">
      <alignment horizontal="center" vertical="center" wrapText="1" readingOrder="1"/>
    </xf>
    <xf numFmtId="0" fontId="41" fillId="4" borderId="7" xfId="0" applyFont="1" applyFill="1" applyBorder="1" applyAlignment="1">
      <alignment horizontal="center" vertical="center" wrapText="1" readingOrder="1"/>
    </xf>
    <xf numFmtId="0" fontId="41" fillId="4" borderId="22" xfId="0" applyFont="1" applyFill="1" applyBorder="1" applyAlignment="1">
      <alignment horizontal="center" vertical="center" wrapText="1" readingOrder="1"/>
    </xf>
    <xf numFmtId="0" fontId="44" fillId="4" borderId="4" xfId="0" applyFont="1" applyFill="1" applyBorder="1" applyAlignment="1">
      <alignment horizontal="center" vertical="center" wrapText="1" readingOrder="1"/>
    </xf>
    <xf numFmtId="0" fontId="44" fillId="4" borderId="23" xfId="0" applyFont="1" applyFill="1" applyBorder="1" applyAlignment="1">
      <alignment horizontal="center" vertical="center" wrapText="1" readingOrder="1"/>
    </xf>
    <xf numFmtId="0" fontId="41" fillId="4" borderId="4" xfId="0" applyFont="1" applyFill="1" applyBorder="1" applyAlignment="1">
      <alignment horizontal="center" vertical="center" wrapText="1" readingOrder="1"/>
    </xf>
    <xf numFmtId="0" fontId="41" fillId="4" borderId="23" xfId="0" applyFont="1" applyFill="1" applyBorder="1" applyAlignment="1">
      <alignment horizontal="center" vertical="center" wrapText="1" readingOrder="1"/>
    </xf>
    <xf numFmtId="49" fontId="29" fillId="4" borderId="8" xfId="0" applyNumberFormat="1" applyFont="1" applyFill="1" applyBorder="1" applyAlignment="1">
      <alignment horizontal="center" vertical="center" wrapText="1" readingOrder="1"/>
    </xf>
    <xf numFmtId="49" fontId="29" fillId="4" borderId="24" xfId="0" applyNumberFormat="1" applyFont="1" applyFill="1" applyBorder="1" applyAlignment="1">
      <alignment horizontal="center" vertical="center" wrapText="1" readingOrder="1"/>
    </xf>
    <xf numFmtId="0" fontId="41" fillId="4" borderId="2" xfId="0" applyFont="1" applyFill="1" applyBorder="1" applyAlignment="1">
      <alignment horizontal="center" vertical="center" wrapText="1" readingOrder="1"/>
    </xf>
    <xf numFmtId="0" fontId="41" fillId="4" borderId="19" xfId="0" applyFont="1" applyFill="1" applyBorder="1" applyAlignment="1">
      <alignment horizontal="center" vertical="center" wrapText="1" readingOrder="1"/>
    </xf>
    <xf numFmtId="0" fontId="41" fillId="4" borderId="6" xfId="0" applyFont="1" applyFill="1" applyBorder="1" applyAlignment="1">
      <alignment horizontal="center" vertical="center" wrapText="1" readingOrder="1"/>
    </xf>
    <xf numFmtId="0" fontId="41" fillId="4" borderId="18" xfId="0" applyFont="1" applyFill="1" applyBorder="1" applyAlignment="1">
      <alignment horizontal="center" vertical="center" wrapText="1" readingOrder="1"/>
    </xf>
    <xf numFmtId="0" fontId="44" fillId="4" borderId="2" xfId="0" applyFont="1" applyFill="1" applyBorder="1" applyAlignment="1">
      <alignment horizontal="center" vertical="center" wrapText="1" readingOrder="1"/>
    </xf>
    <xf numFmtId="0" fontId="44" fillId="4" borderId="19" xfId="0" applyFont="1" applyFill="1" applyBorder="1" applyAlignment="1">
      <alignment horizontal="center" vertical="center" wrapText="1" readingOrder="1"/>
    </xf>
    <xf numFmtId="0" fontId="42" fillId="4" borderId="51" xfId="0" applyFont="1" applyFill="1" applyBorder="1" applyAlignment="1">
      <alignment horizontal="center" vertical="center" wrapText="1" readingOrder="1"/>
    </xf>
    <xf numFmtId="0" fontId="42" fillId="4" borderId="40" xfId="0" applyFont="1" applyFill="1" applyBorder="1" applyAlignment="1">
      <alignment horizontal="center" vertical="center" wrapText="1" readingOrder="1"/>
    </xf>
    <xf numFmtId="0" fontId="42" fillId="4" borderId="50" xfId="0" applyFont="1" applyFill="1" applyBorder="1" applyAlignment="1">
      <alignment horizontal="center" vertical="center" wrapText="1" readingOrder="1"/>
    </xf>
    <xf numFmtId="0" fontId="42" fillId="4" borderId="52" xfId="0" applyFont="1" applyFill="1" applyBorder="1" applyAlignment="1">
      <alignment horizontal="center" vertical="center" wrapText="1" readingOrder="1"/>
    </xf>
    <xf numFmtId="0" fontId="42" fillId="4" borderId="28" xfId="0" applyFont="1" applyFill="1" applyBorder="1" applyAlignment="1">
      <alignment horizontal="center" vertical="center" wrapText="1" readingOrder="1"/>
    </xf>
    <xf numFmtId="0" fontId="42" fillId="4" borderId="53" xfId="0" applyFont="1" applyFill="1" applyBorder="1" applyAlignment="1">
      <alignment horizontal="center" vertical="center" wrapText="1" readingOrder="1"/>
    </xf>
    <xf numFmtId="0" fontId="42" fillId="4" borderId="31" xfId="0" applyFont="1" applyFill="1" applyBorder="1" applyAlignment="1">
      <alignment horizontal="center" vertical="center" wrapText="1" readingOrder="1"/>
    </xf>
    <xf numFmtId="0" fontId="42" fillId="4" borderId="21" xfId="0" applyFont="1" applyFill="1" applyBorder="1" applyAlignment="1">
      <alignment horizontal="center" vertical="center" wrapText="1" readingOrder="1"/>
    </xf>
    <xf numFmtId="0" fontId="42" fillId="4" borderId="32" xfId="0" applyFont="1" applyFill="1" applyBorder="1" applyAlignment="1">
      <alignment horizontal="center" vertical="center" wrapText="1" readingOrder="1"/>
    </xf>
    <xf numFmtId="0" fontId="42" fillId="4" borderId="6" xfId="0" applyFont="1" applyFill="1" applyBorder="1" applyAlignment="1">
      <alignment horizontal="center" vertical="center" wrapText="1" readingOrder="1"/>
    </xf>
    <xf numFmtId="0" fontId="42" fillId="4" borderId="2" xfId="0" applyFont="1" applyFill="1" applyBorder="1" applyAlignment="1">
      <alignment horizontal="center" vertical="center" wrapText="1" readingOrder="1"/>
    </xf>
    <xf numFmtId="0" fontId="42" fillId="4" borderId="5" xfId="0" applyFont="1" applyFill="1" applyBorder="1" applyAlignment="1">
      <alignment horizontal="center" vertical="center" wrapText="1" readingOrder="1"/>
    </xf>
    <xf numFmtId="0" fontId="30" fillId="4" borderId="31" xfId="0" applyFont="1" applyFill="1" applyBorder="1" applyAlignment="1">
      <alignment horizontal="center" vertical="center" wrapText="1" readingOrder="1"/>
    </xf>
    <xf numFmtId="0" fontId="30" fillId="4" borderId="6" xfId="0" applyFont="1" applyFill="1" applyBorder="1" applyAlignment="1">
      <alignment horizontal="center" vertical="center" wrapText="1" readingOrder="1"/>
    </xf>
    <xf numFmtId="0" fontId="30" fillId="4" borderId="18" xfId="0" applyFont="1" applyFill="1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/>
    </xf>
    <xf numFmtId="0" fontId="43" fillId="3" borderId="33" xfId="0" applyFont="1" applyFill="1" applyBorder="1" applyAlignment="1">
      <alignment horizontal="center" vertical="center" wrapText="1"/>
    </xf>
    <xf numFmtId="0" fontId="43" fillId="3" borderId="1" xfId="0" applyFont="1" applyFill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17" fontId="71" fillId="48" borderId="31" xfId="0" applyNumberFormat="1" applyFont="1" applyFill="1" applyBorder="1" applyAlignment="1">
      <alignment horizontal="center" vertical="center" wrapText="1"/>
    </xf>
    <xf numFmtId="0" fontId="71" fillId="48" borderId="21" xfId="0" applyFont="1" applyFill="1" applyBorder="1" applyAlignment="1">
      <alignment horizontal="center" vertical="center" wrapText="1"/>
    </xf>
    <xf numFmtId="0" fontId="71" fillId="48" borderId="26" xfId="0" applyFont="1" applyFill="1" applyBorder="1" applyAlignment="1">
      <alignment horizontal="center" vertical="center" wrapText="1"/>
    </xf>
    <xf numFmtId="0" fontId="71" fillId="48" borderId="32" xfId="0" applyFont="1" applyFill="1" applyBorder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14" fontId="33" fillId="0" borderId="0" xfId="0" applyNumberFormat="1" applyFont="1" applyAlignment="1">
      <alignment horizontal="center" wrapText="1"/>
    </xf>
    <xf numFmtId="0" fontId="71" fillId="48" borderId="35" xfId="0" applyFont="1" applyFill="1" applyBorder="1" applyAlignment="1">
      <alignment horizontal="center" vertical="center" wrapText="1"/>
    </xf>
    <xf numFmtId="0" fontId="71" fillId="48" borderId="36" xfId="0" applyFont="1" applyFill="1" applyBorder="1" applyAlignment="1">
      <alignment horizontal="center" vertical="center" wrapText="1"/>
    </xf>
    <xf numFmtId="0" fontId="31" fillId="43" borderId="1" xfId="0" applyFont="1" applyFill="1" applyBorder="1" applyAlignment="1">
      <alignment horizontal="center" vertical="center" textRotation="90" wrapText="1"/>
    </xf>
    <xf numFmtId="0" fontId="43" fillId="43" borderId="31" xfId="0" applyFont="1" applyFill="1" applyBorder="1" applyAlignment="1">
      <alignment horizontal="center" vertical="center" wrapText="1"/>
    </xf>
    <xf numFmtId="0" fontId="43" fillId="43" borderId="21" xfId="0" applyFont="1" applyFill="1" applyBorder="1" applyAlignment="1">
      <alignment horizontal="center" vertical="center" wrapText="1"/>
    </xf>
    <xf numFmtId="0" fontId="43" fillId="43" borderId="32" xfId="0" applyFont="1" applyFill="1" applyBorder="1" applyAlignment="1">
      <alignment horizontal="center" vertical="center" wrapText="1"/>
    </xf>
    <xf numFmtId="0" fontId="43" fillId="43" borderId="6" xfId="0" applyFont="1" applyFill="1" applyBorder="1" applyAlignment="1">
      <alignment horizontal="center" vertical="center" wrapText="1"/>
    </xf>
    <xf numFmtId="0" fontId="43" fillId="43" borderId="2" xfId="0" applyFont="1" applyFill="1" applyBorder="1" applyAlignment="1">
      <alignment horizontal="center" vertical="center" wrapText="1"/>
    </xf>
    <xf numFmtId="0" fontId="43" fillId="43" borderId="5" xfId="0" applyFont="1" applyFill="1" applyBorder="1" applyAlignment="1">
      <alignment horizontal="center" vertical="center" wrapText="1"/>
    </xf>
    <xf numFmtId="0" fontId="69" fillId="43" borderId="39" xfId="0" applyFont="1" applyFill="1" applyBorder="1" applyAlignment="1">
      <alignment horizontal="center" vertical="center" wrapText="1"/>
    </xf>
    <xf numFmtId="0" fontId="69" fillId="43" borderId="4" xfId="0" applyFont="1" applyFill="1" applyBorder="1" applyAlignment="1">
      <alignment horizontal="center" vertical="center" wrapText="1"/>
    </xf>
    <xf numFmtId="0" fontId="69" fillId="43" borderId="8" xfId="0" applyFont="1" applyFill="1" applyBorder="1" applyAlignment="1">
      <alignment horizontal="center" vertical="center" wrapText="1"/>
    </xf>
    <xf numFmtId="0" fontId="31" fillId="43" borderId="6" xfId="0" applyFont="1" applyFill="1" applyBorder="1" applyAlignment="1">
      <alignment horizontal="center" vertical="center" wrapText="1"/>
    </xf>
    <xf numFmtId="17" fontId="70" fillId="48" borderId="31" xfId="0" applyNumberFormat="1" applyFont="1" applyFill="1" applyBorder="1" applyAlignment="1">
      <alignment horizontal="center" vertical="center" wrapText="1"/>
    </xf>
    <xf numFmtId="0" fontId="70" fillId="48" borderId="21" xfId="0" applyFont="1" applyFill="1" applyBorder="1" applyAlignment="1">
      <alignment horizontal="center" vertical="center" wrapText="1"/>
    </xf>
    <xf numFmtId="0" fontId="70" fillId="48" borderId="26" xfId="0" applyFont="1" applyFill="1" applyBorder="1" applyAlignment="1">
      <alignment horizontal="center" vertical="center" wrapText="1"/>
    </xf>
    <xf numFmtId="0" fontId="70" fillId="48" borderId="32" xfId="0" applyFont="1" applyFill="1" applyBorder="1" applyAlignment="1">
      <alignment horizontal="center" vertical="center" wrapText="1"/>
    </xf>
    <xf numFmtId="0" fontId="31" fillId="43" borderId="35" xfId="0" applyFont="1" applyFill="1" applyBorder="1" applyAlignment="1">
      <alignment horizontal="center" vertical="center" wrapText="1"/>
    </xf>
    <xf numFmtId="0" fontId="31" fillId="43" borderId="29" xfId="0" applyFont="1" applyFill="1" applyBorder="1" applyAlignment="1">
      <alignment horizontal="center" vertical="center" wrapText="1"/>
    </xf>
    <xf numFmtId="0" fontId="31" fillId="43" borderId="22" xfId="0" applyFont="1" applyFill="1" applyBorder="1" applyAlignment="1">
      <alignment horizontal="center" vertical="center" wrapText="1"/>
    </xf>
    <xf numFmtId="0" fontId="31" fillId="43" borderId="36" xfId="0" applyFont="1" applyFill="1" applyBorder="1" applyAlignment="1">
      <alignment horizontal="center" vertical="center" textRotation="90" wrapText="1"/>
    </xf>
    <xf numFmtId="0" fontId="31" fillId="43" borderId="66" xfId="0" applyFont="1" applyFill="1" applyBorder="1" applyAlignment="1">
      <alignment horizontal="center" vertical="center" textRotation="90" wrapText="1"/>
    </xf>
    <xf numFmtId="0" fontId="31" fillId="43" borderId="24" xfId="0" applyFont="1" applyFill="1" applyBorder="1" applyAlignment="1">
      <alignment horizontal="center" vertical="center" textRotation="90" wrapText="1"/>
    </xf>
    <xf numFmtId="0" fontId="33" fillId="43" borderId="51" xfId="0" applyFont="1" applyFill="1" applyBorder="1" applyAlignment="1">
      <alignment horizontal="center" vertical="center" wrapText="1"/>
    </xf>
    <xf numFmtId="0" fontId="33" fillId="43" borderId="40" xfId="0" applyFont="1" applyFill="1" applyBorder="1" applyAlignment="1">
      <alignment horizontal="center" vertical="center" wrapText="1"/>
    </xf>
    <xf numFmtId="0" fontId="33" fillId="43" borderId="50" xfId="0" applyFont="1" applyFill="1" applyBorder="1" applyAlignment="1">
      <alignment horizontal="center" vertical="center" wrapText="1"/>
    </xf>
    <xf numFmtId="0" fontId="33" fillId="43" borderId="52" xfId="0" applyFont="1" applyFill="1" applyBorder="1" applyAlignment="1">
      <alignment horizontal="center" vertical="center" wrapText="1"/>
    </xf>
    <xf numFmtId="0" fontId="33" fillId="43" borderId="28" xfId="0" applyFont="1" applyFill="1" applyBorder="1" applyAlignment="1">
      <alignment horizontal="center" vertical="center" wrapText="1"/>
    </xf>
    <xf numFmtId="0" fontId="33" fillId="43" borderId="53" xfId="0" applyFont="1" applyFill="1" applyBorder="1" applyAlignment="1">
      <alignment horizontal="center" vertical="center" wrapText="1"/>
    </xf>
    <xf numFmtId="0" fontId="69" fillId="43" borderId="31" xfId="0" applyFont="1" applyFill="1" applyBorder="1" applyAlignment="1">
      <alignment horizontal="center" vertical="center" wrapText="1"/>
    </xf>
    <xf numFmtId="0" fontId="69" fillId="43" borderId="21" xfId="0" applyFont="1" applyFill="1" applyBorder="1" applyAlignment="1">
      <alignment horizontal="center" vertical="center" wrapText="1"/>
    </xf>
    <xf numFmtId="0" fontId="69" fillId="43" borderId="32" xfId="0" applyFont="1" applyFill="1" applyBorder="1" applyAlignment="1">
      <alignment horizontal="center" vertical="center" wrapText="1"/>
    </xf>
    <xf numFmtId="0" fontId="69" fillId="43" borderId="34" xfId="0" applyFont="1" applyFill="1" applyBorder="1" applyAlignment="1">
      <alignment horizontal="center" vertical="center" wrapText="1"/>
    </xf>
    <xf numFmtId="0" fontId="69" fillId="43" borderId="26" xfId="0" applyFont="1" applyFill="1" applyBorder="1" applyAlignment="1">
      <alignment horizontal="center" vertical="center" wrapText="1"/>
    </xf>
    <xf numFmtId="0" fontId="69" fillId="43" borderId="36" xfId="0" applyFont="1" applyFill="1" applyBorder="1" applyAlignment="1">
      <alignment horizontal="center" vertical="center" wrapText="1"/>
    </xf>
    <xf numFmtId="0" fontId="69" fillId="43" borderId="55" xfId="0" applyFont="1" applyFill="1" applyBorder="1" applyAlignment="1">
      <alignment horizontal="center" vertical="center" wrapText="1"/>
    </xf>
    <xf numFmtId="0" fontId="69" fillId="43" borderId="64" xfId="0" applyFont="1" applyFill="1" applyBorder="1" applyAlignment="1">
      <alignment horizontal="center" vertical="center" wrapText="1"/>
    </xf>
    <xf numFmtId="0" fontId="69" fillId="43" borderId="65" xfId="0" applyFont="1" applyFill="1" applyBorder="1" applyAlignment="1">
      <alignment horizontal="center" vertical="center" wrapText="1"/>
    </xf>
    <xf numFmtId="0" fontId="69" fillId="43" borderId="38" xfId="0" applyFont="1" applyFill="1" applyBorder="1" applyAlignment="1">
      <alignment horizontal="center" vertical="center" wrapText="1"/>
    </xf>
    <xf numFmtId="0" fontId="112" fillId="52" borderId="109" xfId="0" applyFont="1" applyFill="1" applyBorder="1" applyAlignment="1">
      <alignment horizontal="center" vertical="center" wrapText="1" readingOrder="1"/>
    </xf>
    <xf numFmtId="0" fontId="112" fillId="52" borderId="110" xfId="0" applyFont="1" applyFill="1" applyBorder="1" applyAlignment="1">
      <alignment horizontal="center" vertical="center" wrapText="1" readingOrder="1"/>
    </xf>
    <xf numFmtId="0" fontId="112" fillId="52" borderId="111" xfId="0" applyFont="1" applyFill="1" applyBorder="1" applyAlignment="1">
      <alignment horizontal="center" vertical="center" wrapText="1" readingOrder="1"/>
    </xf>
    <xf numFmtId="0" fontId="112" fillId="52" borderId="113" xfId="0" applyFont="1" applyFill="1" applyBorder="1" applyAlignment="1">
      <alignment horizontal="center" vertical="center" wrapText="1" readingOrder="1"/>
    </xf>
    <xf numFmtId="0" fontId="112" fillId="52" borderId="114" xfId="0" applyFont="1" applyFill="1" applyBorder="1" applyAlignment="1">
      <alignment horizontal="center" vertical="center" wrapText="1" readingOrder="1"/>
    </xf>
    <xf numFmtId="0" fontId="112" fillId="52" borderId="115" xfId="0" applyFont="1" applyFill="1" applyBorder="1" applyAlignment="1">
      <alignment horizontal="center" vertical="center" wrapText="1" readingOrder="1"/>
    </xf>
    <xf numFmtId="0" fontId="113" fillId="52" borderId="117" xfId="0" applyFont="1" applyFill="1" applyBorder="1" applyAlignment="1">
      <alignment horizontal="center" vertical="center" wrapText="1" readingOrder="1"/>
    </xf>
    <xf numFmtId="0" fontId="113" fillId="52" borderId="118" xfId="0" applyFont="1" applyFill="1" applyBorder="1" applyAlignment="1">
      <alignment horizontal="center" vertical="center" wrapText="1" readingOrder="1"/>
    </xf>
    <xf numFmtId="0" fontId="113" fillId="52" borderId="123" xfId="0" applyFont="1" applyFill="1" applyBorder="1" applyAlignment="1">
      <alignment horizontal="center" vertical="center" wrapText="1" readingOrder="1"/>
    </xf>
    <xf numFmtId="0" fontId="113" fillId="52" borderId="124" xfId="0" applyFont="1" applyFill="1" applyBorder="1" applyAlignment="1">
      <alignment horizontal="center" vertical="center" wrapText="1" readingOrder="1"/>
    </xf>
    <xf numFmtId="0" fontId="109" fillId="2" borderId="60" xfId="0" applyFont="1" applyFill="1" applyBorder="1" applyAlignment="1">
      <alignment horizontal="center" vertical="center" wrapText="1"/>
    </xf>
    <xf numFmtId="0" fontId="110" fillId="50" borderId="79" xfId="0" applyFont="1" applyFill="1" applyBorder="1" applyAlignment="1">
      <alignment horizontal="center" vertical="center" wrapText="1"/>
    </xf>
    <xf numFmtId="0" fontId="110" fillId="50" borderId="61" xfId="0" applyFont="1" applyFill="1" applyBorder="1" applyAlignment="1">
      <alignment horizontal="center" vertical="center" wrapText="1"/>
    </xf>
    <xf numFmtId="0" fontId="110" fillId="50" borderId="62" xfId="0" applyFont="1" applyFill="1" applyBorder="1" applyAlignment="1">
      <alignment horizontal="center" vertical="center" wrapText="1"/>
    </xf>
    <xf numFmtId="0" fontId="109" fillId="0" borderId="60" xfId="0" applyFont="1" applyBorder="1" applyAlignment="1">
      <alignment horizontal="center" vertical="center" wrapText="1"/>
    </xf>
    <xf numFmtId="0" fontId="110" fillId="49" borderId="60" xfId="0" applyFont="1" applyFill="1" applyBorder="1" applyAlignment="1">
      <alignment horizontal="center" vertical="center" wrapText="1"/>
    </xf>
    <xf numFmtId="0" fontId="110" fillId="2" borderId="60" xfId="0" applyFont="1" applyFill="1" applyBorder="1" applyAlignment="1">
      <alignment horizontal="center" vertical="center" wrapText="1"/>
    </xf>
    <xf numFmtId="0" fontId="71" fillId="48" borderId="0" xfId="0" applyFont="1" applyFill="1" applyAlignment="1">
      <alignment horizontal="center" vertical="center" wrapText="1"/>
    </xf>
    <xf numFmtId="0" fontId="31" fillId="43" borderId="71" xfId="0" applyFont="1" applyFill="1" applyBorder="1" applyAlignment="1">
      <alignment horizontal="center" vertical="center" wrapText="1"/>
    </xf>
    <xf numFmtId="0" fontId="109" fillId="2" borderId="79" xfId="0" applyFont="1" applyFill="1" applyBorder="1" applyAlignment="1">
      <alignment horizontal="center" vertical="center" wrapText="1"/>
    </xf>
    <xf numFmtId="0" fontId="109" fillId="2" borderId="62" xfId="0" applyFont="1" applyFill="1" applyBorder="1" applyAlignment="1">
      <alignment horizontal="center" vertical="center" wrapText="1"/>
    </xf>
    <xf numFmtId="0" fontId="85" fillId="2" borderId="70" xfId="0" applyFont="1" applyFill="1" applyBorder="1" applyAlignment="1">
      <alignment horizontal="center" vertical="center" wrapText="1"/>
    </xf>
    <xf numFmtId="0" fontId="85" fillId="2" borderId="0" xfId="0" applyFont="1" applyFill="1" applyAlignment="1">
      <alignment horizontal="center" vertical="center" wrapText="1"/>
    </xf>
    <xf numFmtId="0" fontId="110" fillId="0" borderId="60" xfId="0" applyFont="1" applyBorder="1" applyAlignment="1">
      <alignment horizontal="center" vertical="center" wrapText="1"/>
    </xf>
    <xf numFmtId="0" fontId="31" fillId="43" borderId="59" xfId="0" applyFont="1" applyFill="1" applyBorder="1" applyAlignment="1">
      <alignment horizontal="center" vertical="center" wrapText="1"/>
    </xf>
    <xf numFmtId="0" fontId="109" fillId="2" borderId="61" xfId="0" applyFont="1" applyFill="1" applyBorder="1" applyAlignment="1">
      <alignment horizontal="center" vertical="center" wrapText="1"/>
    </xf>
    <xf numFmtId="0" fontId="110" fillId="50" borderId="60" xfId="0" applyFont="1" applyFill="1" applyBorder="1" applyAlignment="1">
      <alignment horizontal="center" vertical="center" wrapText="1"/>
    </xf>
    <xf numFmtId="0" fontId="83" fillId="2" borderId="104" xfId="0" applyFont="1" applyFill="1" applyBorder="1" applyAlignment="1">
      <alignment horizontal="center" vertical="center" wrapText="1"/>
    </xf>
    <xf numFmtId="0" fontId="83" fillId="2" borderId="70" xfId="0" applyFont="1" applyFill="1" applyBorder="1" applyAlignment="1">
      <alignment horizontal="center" vertical="center" wrapText="1"/>
    </xf>
    <xf numFmtId="0" fontId="109" fillId="0" borderId="79" xfId="0" applyFont="1" applyBorder="1" applyAlignment="1">
      <alignment horizontal="center" vertical="center" wrapText="1"/>
    </xf>
    <xf numFmtId="0" fontId="109" fillId="0" borderId="62" xfId="0" applyFont="1" applyBorder="1" applyAlignment="1">
      <alignment horizontal="center" vertical="center" wrapText="1"/>
    </xf>
    <xf numFmtId="0" fontId="83" fillId="0" borderId="60" xfId="0" applyFont="1" applyBorder="1" applyAlignment="1">
      <alignment horizontal="center" vertical="center" wrapText="1"/>
    </xf>
    <xf numFmtId="0" fontId="79" fillId="2" borderId="60" xfId="0" applyFont="1" applyFill="1" applyBorder="1" applyAlignment="1">
      <alignment horizontal="center" vertical="center" wrapText="1"/>
    </xf>
    <xf numFmtId="0" fontId="73" fillId="2" borderId="60" xfId="0" applyFont="1" applyFill="1" applyBorder="1" applyAlignment="1">
      <alignment horizontal="center" vertical="center" wrapText="1"/>
    </xf>
    <xf numFmtId="0" fontId="73" fillId="50" borderId="60" xfId="0" applyFont="1" applyFill="1" applyBorder="1" applyAlignment="1">
      <alignment horizontal="center" vertical="center" wrapText="1"/>
    </xf>
    <xf numFmtId="0" fontId="73" fillId="49" borderId="60" xfId="0" applyFont="1" applyFill="1" applyBorder="1" applyAlignment="1">
      <alignment horizontal="center" vertical="center" wrapText="1"/>
    </xf>
    <xf numFmtId="0" fontId="71" fillId="48" borderId="51" xfId="0" applyFont="1" applyFill="1" applyBorder="1" applyAlignment="1">
      <alignment horizontal="center" vertical="center" wrapText="1"/>
    </xf>
    <xf numFmtId="0" fontId="71" fillId="48" borderId="40" xfId="0" applyFont="1" applyFill="1" applyBorder="1" applyAlignment="1">
      <alignment horizontal="center" vertical="center" wrapText="1"/>
    </xf>
    <xf numFmtId="0" fontId="71" fillId="48" borderId="50" xfId="0" applyFont="1" applyFill="1" applyBorder="1" applyAlignment="1">
      <alignment horizontal="center" vertical="center" wrapText="1"/>
    </xf>
    <xf numFmtId="0" fontId="25" fillId="0" borderId="101" xfId="0" applyFont="1" applyBorder="1" applyAlignment="1">
      <alignment horizontal="center" vertical="center" wrapText="1"/>
    </xf>
    <xf numFmtId="0" fontId="25" fillId="0" borderId="102" xfId="0" applyFont="1" applyBorder="1" applyAlignment="1">
      <alignment horizontal="center" vertical="center" wrapText="1"/>
    </xf>
    <xf numFmtId="0" fontId="31" fillId="43" borderId="73" xfId="0" applyFont="1" applyFill="1" applyBorder="1" applyAlignment="1">
      <alignment horizontal="center" vertical="center" wrapText="1"/>
    </xf>
    <xf numFmtId="0" fontId="31" fillId="43" borderId="94" xfId="0" applyFont="1" applyFill="1" applyBorder="1" applyAlignment="1">
      <alignment horizontal="center" vertical="center" wrapText="1"/>
    </xf>
    <xf numFmtId="0" fontId="31" fillId="43" borderId="93" xfId="0" applyFont="1" applyFill="1" applyBorder="1" applyAlignment="1">
      <alignment horizontal="center" vertical="center" wrapText="1"/>
    </xf>
    <xf numFmtId="0" fontId="90" fillId="43" borderId="2" xfId="0" applyFont="1" applyFill="1" applyBorder="1" applyAlignment="1">
      <alignment horizontal="center" vertical="center" wrapText="1"/>
    </xf>
    <xf numFmtId="0" fontId="89" fillId="2" borderId="60" xfId="0" applyFont="1" applyFill="1" applyBorder="1" applyAlignment="1">
      <alignment horizontal="center" vertical="center" wrapText="1"/>
    </xf>
    <xf numFmtId="0" fontId="79" fillId="2" borderId="79" xfId="0" applyFont="1" applyFill="1" applyBorder="1" applyAlignment="1">
      <alignment horizontal="center" vertical="center" wrapText="1"/>
    </xf>
    <xf numFmtId="0" fontId="79" fillId="2" borderId="62" xfId="0" applyFont="1" applyFill="1" applyBorder="1" applyAlignment="1">
      <alignment horizontal="center" vertical="center" wrapText="1"/>
    </xf>
    <xf numFmtId="0" fontId="88" fillId="2" borderId="60" xfId="0" applyFont="1" applyFill="1" applyBorder="1" applyAlignment="1">
      <alignment horizontal="center" vertical="center" wrapText="1"/>
    </xf>
    <xf numFmtId="0" fontId="88" fillId="2" borderId="79" xfId="0" applyFont="1" applyFill="1" applyBorder="1" applyAlignment="1">
      <alignment horizontal="center" vertical="center" wrapText="1"/>
    </xf>
    <xf numFmtId="0" fontId="88" fillId="2" borderId="62" xfId="0" applyFont="1" applyFill="1" applyBorder="1" applyAlignment="1">
      <alignment horizontal="center" vertical="center" wrapText="1"/>
    </xf>
    <xf numFmtId="0" fontId="85" fillId="2" borderId="105" xfId="0" applyFont="1" applyFill="1" applyBorder="1" applyAlignment="1">
      <alignment horizontal="center" vertical="center" wrapText="1"/>
    </xf>
    <xf numFmtId="0" fontId="85" fillId="2" borderId="69" xfId="0" applyFont="1" applyFill="1" applyBorder="1" applyAlignment="1">
      <alignment horizontal="center" vertical="center" wrapText="1"/>
    </xf>
    <xf numFmtId="0" fontId="73" fillId="50" borderId="79" xfId="0" applyFont="1" applyFill="1" applyBorder="1" applyAlignment="1">
      <alignment horizontal="center" vertical="center" wrapText="1"/>
    </xf>
    <xf numFmtId="0" fontId="73" fillId="50" borderId="61" xfId="0" applyFont="1" applyFill="1" applyBorder="1" applyAlignment="1">
      <alignment horizontal="center" vertical="center" wrapText="1"/>
    </xf>
    <xf numFmtId="0" fontId="73" fillId="50" borderId="62" xfId="0" applyFont="1" applyFill="1" applyBorder="1" applyAlignment="1">
      <alignment horizontal="center" vertical="center" wrapText="1"/>
    </xf>
    <xf numFmtId="0" fontId="85" fillId="9" borderId="61" xfId="0" applyFont="1" applyFill="1" applyBorder="1" applyAlignment="1">
      <alignment horizontal="center" vertical="center" wrapText="1"/>
    </xf>
    <xf numFmtId="0" fontId="85" fillId="9" borderId="62" xfId="0" applyFont="1" applyFill="1" applyBorder="1" applyAlignment="1">
      <alignment horizontal="center" vertical="center" wrapText="1"/>
    </xf>
    <xf numFmtId="0" fontId="85" fillId="2" borderId="106" xfId="0" applyFont="1" applyFill="1" applyBorder="1" applyAlignment="1">
      <alignment horizontal="center" vertical="center" wrapText="1"/>
    </xf>
    <xf numFmtId="0" fontId="85" fillId="2" borderId="107" xfId="0" applyFont="1" applyFill="1" applyBorder="1" applyAlignment="1">
      <alignment horizontal="center" vertical="center" wrapText="1"/>
    </xf>
    <xf numFmtId="0" fontId="85" fillId="2" borderId="79" xfId="0" applyFont="1" applyFill="1" applyBorder="1" applyAlignment="1">
      <alignment horizontal="center" vertical="center" wrapText="1"/>
    </xf>
    <xf numFmtId="0" fontId="85" fillId="2" borderId="61" xfId="0" applyFont="1" applyFill="1" applyBorder="1" applyAlignment="1">
      <alignment horizontal="center" vertical="center" wrapText="1"/>
    </xf>
    <xf numFmtId="0" fontId="96" fillId="52" borderId="117" xfId="0" applyFont="1" applyFill="1" applyBorder="1" applyAlignment="1">
      <alignment horizontal="center" vertical="center" wrapText="1" readingOrder="1"/>
    </xf>
    <xf numFmtId="0" fontId="96" fillId="52" borderId="118" xfId="0" applyFont="1" applyFill="1" applyBorder="1" applyAlignment="1">
      <alignment horizontal="center" vertical="center" wrapText="1" readingOrder="1"/>
    </xf>
    <xf numFmtId="0" fontId="96" fillId="52" borderId="123" xfId="0" applyFont="1" applyFill="1" applyBorder="1" applyAlignment="1">
      <alignment horizontal="center" vertical="center" wrapText="1" readingOrder="1"/>
    </xf>
    <xf numFmtId="0" fontId="96" fillId="52" borderId="124" xfId="0" applyFont="1" applyFill="1" applyBorder="1" applyAlignment="1">
      <alignment horizontal="center" vertical="center" wrapText="1" readingOrder="1"/>
    </xf>
    <xf numFmtId="0" fontId="95" fillId="52" borderId="113" xfId="0" applyFont="1" applyFill="1" applyBorder="1" applyAlignment="1">
      <alignment horizontal="center" vertical="center" wrapText="1" readingOrder="1"/>
    </xf>
    <xf numFmtId="0" fontId="95" fillId="52" borderId="114" xfId="0" applyFont="1" applyFill="1" applyBorder="1" applyAlignment="1">
      <alignment horizontal="center" vertical="center" wrapText="1" readingOrder="1"/>
    </xf>
    <xf numFmtId="0" fontId="95" fillId="52" borderId="115" xfId="0" applyFont="1" applyFill="1" applyBorder="1" applyAlignment="1">
      <alignment horizontal="center" vertical="center" wrapText="1" readingOrder="1"/>
    </xf>
    <xf numFmtId="0" fontId="93" fillId="52" borderId="109" xfId="0" applyFont="1" applyFill="1" applyBorder="1" applyAlignment="1">
      <alignment horizontal="center" vertical="center" wrapText="1" readingOrder="1"/>
    </xf>
    <xf numFmtId="0" fontId="93" fillId="52" borderId="110" xfId="0" applyFont="1" applyFill="1" applyBorder="1" applyAlignment="1">
      <alignment horizontal="center" vertical="center" wrapText="1" readingOrder="1"/>
    </xf>
    <xf numFmtId="0" fontId="93" fillId="52" borderId="111" xfId="0" applyFont="1" applyFill="1" applyBorder="1" applyAlignment="1">
      <alignment horizontal="center" vertical="center" wrapText="1" readingOrder="1"/>
    </xf>
    <xf numFmtId="0" fontId="79" fillId="0" borderId="72" xfId="0" applyFont="1" applyFill="1" applyBorder="1" applyAlignment="1">
      <alignment horizontal="center" vertical="center" wrapText="1"/>
    </xf>
    <xf numFmtId="0" fontId="73" fillId="2" borderId="72" xfId="0" applyFont="1" applyFill="1" applyBorder="1" applyAlignment="1">
      <alignment horizontal="center" vertical="center" wrapText="1"/>
    </xf>
    <xf numFmtId="0" fontId="79" fillId="0" borderId="72" xfId="0" applyFont="1" applyFill="1" applyBorder="1" applyAlignment="1">
      <alignment horizontal="left" vertical="center" wrapText="1"/>
    </xf>
    <xf numFmtId="0" fontId="73" fillId="46" borderId="72" xfId="0" applyFont="1" applyFill="1" applyBorder="1" applyAlignment="1">
      <alignment horizontal="center" vertical="center" wrapText="1"/>
    </xf>
    <xf numFmtId="0" fontId="73" fillId="49" borderId="72" xfId="0" applyFont="1" applyFill="1" applyBorder="1" applyAlignment="1">
      <alignment horizontal="center" vertical="center" wrapText="1"/>
    </xf>
    <xf numFmtId="0" fontId="73" fillId="50" borderId="72" xfId="0" applyFont="1" applyFill="1" applyBorder="1" applyAlignment="1">
      <alignment horizontal="center" vertical="center" wrapText="1"/>
    </xf>
    <xf numFmtId="0" fontId="79" fillId="0" borderId="72" xfId="0" applyFont="1" applyFill="1" applyBorder="1" applyAlignment="1">
      <alignment vertical="center" wrapText="1"/>
    </xf>
    <xf numFmtId="0" fontId="73" fillId="0" borderId="72" xfId="0" applyFont="1" applyBorder="1" applyAlignment="1">
      <alignment horizontal="center" vertical="center" wrapText="1"/>
    </xf>
    <xf numFmtId="0" fontId="73" fillId="0" borderId="72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</cellXfs>
  <cellStyles count="44">
    <cellStyle name="20% - Акцент1" xfId="20" builtinId="30" customBuiltin="1"/>
    <cellStyle name="20% - Акцент2" xfId="24" builtinId="34" customBuiltin="1"/>
    <cellStyle name="20% - Акцент3" xfId="28" builtinId="38" customBuiltin="1"/>
    <cellStyle name="20% - Акцент4" xfId="32" builtinId="42" customBuiltin="1"/>
    <cellStyle name="20% - Акцент5" xfId="36" builtinId="46" customBuiltin="1"/>
    <cellStyle name="20% - Акцент6" xfId="40" builtinId="50" customBuiltin="1"/>
    <cellStyle name="40% - Акцент1" xfId="21" builtinId="31" customBuiltin="1"/>
    <cellStyle name="40% - Акцент2" xfId="25" builtinId="35" customBuiltin="1"/>
    <cellStyle name="40% - Акцент3" xfId="29" builtinId="39" customBuiltin="1"/>
    <cellStyle name="40% - Акцент4" xfId="33" builtinId="43" customBuiltin="1"/>
    <cellStyle name="40% - Акцент5" xfId="37" builtinId="47" customBuiltin="1"/>
    <cellStyle name="40% - Акцент6" xfId="41" builtinId="51" customBuiltin="1"/>
    <cellStyle name="60% - Акцент1" xfId="22" builtinId="32" customBuiltin="1"/>
    <cellStyle name="60% - Акцент2" xfId="26" builtinId="36" customBuiltin="1"/>
    <cellStyle name="60% - Акцент3" xfId="30" builtinId="40" customBuiltin="1"/>
    <cellStyle name="60% - Акцент4" xfId="34" builtinId="44" customBuiltin="1"/>
    <cellStyle name="60% - Акцент5" xfId="38" builtinId="48" customBuiltin="1"/>
    <cellStyle name="60% -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_СВОД адресный план ремонта пути на 2011г версия 29.10.2010" xfId="43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133"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164" formatCode="0.0%"/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96CADF"/>
      <color rgb="FFF7435E"/>
      <color rgb="FFFFFFCC"/>
      <color rgb="FFFFEFB1"/>
      <color rgb="FFCCE5E2"/>
      <color rgb="FFE2ECF5"/>
      <color rgb="FFFDCBD2"/>
      <color rgb="FFDBE5F1"/>
      <color rgb="FFCF6780"/>
      <color rgb="FFFBAB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499984740745262"/>
    <pageSetUpPr fitToPage="1"/>
  </sheetPr>
  <dimension ref="A1:BG54"/>
  <sheetViews>
    <sheetView view="pageBreakPreview" topLeftCell="V1" zoomScale="40" zoomScaleNormal="100" zoomScaleSheetLayoutView="40" zoomScalePageLayoutView="55" workbookViewId="0">
      <selection activeCell="AT9" sqref="AT9:AT25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6" width="19.5703125" customWidth="1"/>
    <col min="47" max="47" width="26.140625" customWidth="1"/>
    <col min="48" max="48" width="19.5703125" customWidth="1"/>
    <col min="49" max="49" width="13.5703125" customWidth="1"/>
    <col min="50" max="50" width="13.85546875" customWidth="1"/>
    <col min="51" max="52" width="14.28515625" customWidth="1"/>
  </cols>
  <sheetData>
    <row r="1" spans="1:48" ht="28.5" customHeight="1"/>
    <row r="2" spans="1:48" ht="33.75" customHeight="1">
      <c r="B2" s="539" t="s">
        <v>118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48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48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48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48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48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2023</v>
      </c>
      <c r="G7" s="13">
        <v>2024</v>
      </c>
      <c r="H7" s="20" t="s">
        <v>3</v>
      </c>
      <c r="I7" s="37">
        <v>2023</v>
      </c>
      <c r="J7" s="13">
        <v>2024</v>
      </c>
      <c r="K7" s="20" t="s">
        <v>3</v>
      </c>
      <c r="L7" s="37">
        <v>2023</v>
      </c>
      <c r="M7" s="13">
        <v>2024</v>
      </c>
      <c r="N7" s="20" t="s">
        <v>3</v>
      </c>
      <c r="O7" s="37">
        <v>2023</v>
      </c>
      <c r="P7" s="13">
        <v>2024</v>
      </c>
      <c r="Q7" s="20" t="s">
        <v>3</v>
      </c>
      <c r="R7" s="37">
        <v>2023</v>
      </c>
      <c r="S7" s="13">
        <v>2024</v>
      </c>
      <c r="T7" s="20" t="s">
        <v>3</v>
      </c>
      <c r="U7" s="37">
        <v>2023</v>
      </c>
      <c r="V7" s="13">
        <v>2024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2023</v>
      </c>
      <c r="AB7" s="13">
        <v>2024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48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48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 t="e">
        <f>I9+O9+R9+L9+U9</f>
        <v>#REF!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>
        <v>2</v>
      </c>
      <c r="J9" s="44" t="e">
        <f>#REF!</f>
        <v>#REF!</v>
      </c>
      <c r="K9" s="42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/>
      <c r="M9" s="44" t="e">
        <f>#REF!</f>
        <v>#REF!</v>
      </c>
      <c r="N9" s="42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/>
      <c r="P9" s="44" t="e">
        <f>#REF!</f>
        <v>#REF!</v>
      </c>
      <c r="Q9" s="42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 t="e">
        <f>#REF!</f>
        <v>#REF!</v>
      </c>
      <c r="S9" s="44" t="e">
        <f>#REF!</f>
        <v>#REF!</v>
      </c>
      <c r="T9" s="42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/>
      <c r="V9" s="44" t="e">
        <f>#REF!</f>
        <v>#REF!</v>
      </c>
      <c r="W9" s="45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6"/>
      <c r="AB9" s="44" t="e">
        <f>#REF!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41" t="s">
        <v>0</v>
      </c>
      <c r="AJ9" s="16" t="s">
        <v>0</v>
      </c>
      <c r="AK9" s="263" t="e">
        <f>F9-L9-U9</f>
        <v>#REF!</v>
      </c>
      <c r="AL9" s="249">
        <v>1</v>
      </c>
      <c r="AM9" s="263" t="e">
        <f>G9-V9-M9</f>
        <v>#REF!</v>
      </c>
      <c r="AN9" s="53"/>
      <c r="AO9" s="53"/>
      <c r="AP9" s="53"/>
      <c r="AQ9" s="53"/>
      <c r="AR9" s="53"/>
      <c r="AS9" s="53"/>
      <c r="AT9" s="53">
        <v>13573145.786000041</v>
      </c>
      <c r="AU9" s="53">
        <v>12475878.387000013</v>
      </c>
      <c r="AV9" s="53">
        <v>13290193.227000028</v>
      </c>
    </row>
    <row r="10" spans="1:48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 t="e">
        <f t="shared" ref="F10:G24" si="8">I10+O10+R10+L10+U10</f>
        <v>#REF!</v>
      </c>
      <c r="G10" s="84" t="e">
        <f t="shared" si="8"/>
        <v>#REF!</v>
      </c>
      <c r="H10" s="22" t="e">
        <f t="shared" si="1"/>
        <v>#REF!</v>
      </c>
      <c r="I10" s="24"/>
      <c r="J10" s="44" t="e">
        <f>#REF!</f>
        <v>#REF!</v>
      </c>
      <c r="K10" s="22" t="e">
        <f t="shared" si="2"/>
        <v>#REF!</v>
      </c>
      <c r="L10" s="24"/>
      <c r="M10" s="44" t="e">
        <f>#REF!</f>
        <v>#REF!</v>
      </c>
      <c r="N10" s="22" t="e">
        <f t="shared" si="3"/>
        <v>#REF!</v>
      </c>
      <c r="O10" s="24"/>
      <c r="P10" s="44" t="e">
        <f>#REF!</f>
        <v>#REF!</v>
      </c>
      <c r="Q10" s="22" t="e">
        <f t="shared" si="4"/>
        <v>#REF!</v>
      </c>
      <c r="R10" s="43" t="e">
        <f>#REF!</f>
        <v>#REF!</v>
      </c>
      <c r="S10" s="44" t="e">
        <f>#REF!</f>
        <v>#REF!</v>
      </c>
      <c r="T10" s="22" t="e">
        <f t="shared" si="5"/>
        <v>#REF!</v>
      </c>
      <c r="U10" s="24"/>
      <c r="V10" s="44" t="e">
        <f>#REF!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23"/>
      <c r="AB10" s="44" t="e">
        <f>#REF!</f>
        <v>#REF!</v>
      </c>
      <c r="AC10" s="22" t="e">
        <f t="shared" ref="AC10:AC25" si="9">IF(AND(IF(AA10="",0,AA10)=0,IF(AB10="",0,AB10)&gt;0),100%,IFERROR(IF(IF(AB10="",0,AB10)/IF(AA10="",0,AA10)-100%&gt;99%,CONCATENATE("в ",ROUNDDOWN(IF(AB10="",0,AB10)/IF(AA10="",0,AA10),1),IF(ROUNDDOWN(IF(AB10="",0,AB10)/IF(AA10="",0,AA10),0)&gt;4," раз"," раза")),IF(AB10="",0,AB10)/IF(AA10="",0,AA10)-100%),""))</f>
        <v>#REF!</v>
      </c>
      <c r="AD10" s="70"/>
      <c r="AE10" s="71"/>
      <c r="AF10" s="66"/>
      <c r="AI10" s="61" t="s">
        <v>4</v>
      </c>
      <c r="AJ10" s="16" t="s">
        <v>4</v>
      </c>
      <c r="AK10" s="263" t="e">
        <f t="shared" ref="AK10:AK24" si="10">F10-L10-U10</f>
        <v>#REF!</v>
      </c>
      <c r="AL10" s="249">
        <v>0</v>
      </c>
      <c r="AM10" s="263" t="e">
        <f t="shared" ref="AM10:AM24" si="11">G10-V10-M10</f>
        <v>#REF!</v>
      </c>
      <c r="AN10" s="53"/>
      <c r="AO10" s="53"/>
      <c r="AP10" s="53"/>
      <c r="AQ10" s="53"/>
      <c r="AR10" s="53"/>
      <c r="AS10" s="53"/>
      <c r="AT10" s="53">
        <v>207221.04000000059</v>
      </c>
      <c r="AU10" s="53">
        <v>209538</v>
      </c>
      <c r="AV10" s="53">
        <v>197833.3000000006</v>
      </c>
    </row>
    <row r="11" spans="1:48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 t="e">
        <f t="shared" si="8"/>
        <v>#REF!</v>
      </c>
      <c r="G11" s="84" t="e">
        <f t="shared" si="8"/>
        <v>#REF!</v>
      </c>
      <c r="H11" s="22" t="e">
        <f t="shared" si="1"/>
        <v>#REF!</v>
      </c>
      <c r="I11" s="24">
        <v>1</v>
      </c>
      <c r="J11" s="44" t="e">
        <f>#REF!</f>
        <v>#REF!</v>
      </c>
      <c r="K11" s="22" t="e">
        <f t="shared" si="2"/>
        <v>#REF!</v>
      </c>
      <c r="L11" s="24"/>
      <c r="M11" s="44" t="e">
        <f>#REF!</f>
        <v>#REF!</v>
      </c>
      <c r="N11" s="22" t="e">
        <f t="shared" si="3"/>
        <v>#REF!</v>
      </c>
      <c r="O11" s="24"/>
      <c r="P11" s="44" t="e">
        <f>#REF!</f>
        <v>#REF!</v>
      </c>
      <c r="Q11" s="22" t="e">
        <f t="shared" si="4"/>
        <v>#REF!</v>
      </c>
      <c r="R11" s="43" t="e">
        <f>#REF!</f>
        <v>#REF!</v>
      </c>
      <c r="S11" s="44" t="e">
        <f>#REF!</f>
        <v>#REF!</v>
      </c>
      <c r="T11" s="22" t="e">
        <f t="shared" si="5"/>
        <v>#REF!</v>
      </c>
      <c r="U11" s="24"/>
      <c r="V11" s="44" t="e">
        <f>#REF!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26"/>
      <c r="AB11" s="44" t="e">
        <f>#REF!</f>
        <v>#REF!</v>
      </c>
      <c r="AC11" s="22" t="e">
        <f t="shared" si="9"/>
        <v>#REF!</v>
      </c>
      <c r="AD11" s="72"/>
      <c r="AE11" s="73"/>
      <c r="AF11" s="66" t="str">
        <f t="shared" ref="AF11:AF25" si="12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263" t="e">
        <f t="shared" si="10"/>
        <v>#REF!</v>
      </c>
      <c r="AL11" s="249">
        <v>1</v>
      </c>
      <c r="AM11" s="263" t="e">
        <f t="shared" si="11"/>
        <v>#REF!</v>
      </c>
      <c r="AN11" s="53"/>
      <c r="AO11" s="53"/>
      <c r="AP11" s="53"/>
      <c r="AQ11" s="53"/>
      <c r="AR11" s="53"/>
      <c r="AS11" s="53"/>
      <c r="AT11" s="53">
        <v>16190239.019000052</v>
      </c>
      <c r="AU11" s="53">
        <v>14788482.486000048</v>
      </c>
      <c r="AV11" s="53">
        <v>16316428.204000078</v>
      </c>
    </row>
    <row r="12" spans="1:48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 t="e">
        <f t="shared" si="8"/>
        <v>#REF!</v>
      </c>
      <c r="G12" s="84" t="e">
        <f t="shared" si="8"/>
        <v>#REF!</v>
      </c>
      <c r="H12" s="22" t="e">
        <f t="shared" si="1"/>
        <v>#REF!</v>
      </c>
      <c r="I12" s="24">
        <v>2</v>
      </c>
      <c r="J12" s="44" t="e">
        <f>#REF!</f>
        <v>#REF!</v>
      </c>
      <c r="K12" s="22" t="e">
        <f t="shared" si="2"/>
        <v>#REF!</v>
      </c>
      <c r="L12" s="24"/>
      <c r="M12" s="44" t="e">
        <f>#REF!</f>
        <v>#REF!</v>
      </c>
      <c r="N12" s="22" t="e">
        <f t="shared" si="3"/>
        <v>#REF!</v>
      </c>
      <c r="O12" s="24"/>
      <c r="P12" s="44" t="e">
        <f>#REF!</f>
        <v>#REF!</v>
      </c>
      <c r="Q12" s="22" t="e">
        <f t="shared" si="4"/>
        <v>#REF!</v>
      </c>
      <c r="R12" s="43" t="e">
        <f>#REF!</f>
        <v>#REF!</v>
      </c>
      <c r="S12" s="44" t="e">
        <f>#REF!</f>
        <v>#REF!</v>
      </c>
      <c r="T12" s="22" t="e">
        <f t="shared" si="5"/>
        <v>#REF!</v>
      </c>
      <c r="U12" s="24"/>
      <c r="V12" s="44" t="e">
        <f>#REF!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26"/>
      <c r="AB12" s="44" t="e">
        <f>#REF!</f>
        <v>#REF!</v>
      </c>
      <c r="AC12" s="22" t="e">
        <f t="shared" si="9"/>
        <v>#REF!</v>
      </c>
      <c r="AD12" s="72"/>
      <c r="AE12" s="73"/>
      <c r="AF12" s="66" t="str">
        <f t="shared" si="12"/>
        <v/>
      </c>
      <c r="AI12" s="61" t="s">
        <v>6</v>
      </c>
      <c r="AJ12" s="16" t="s">
        <v>6</v>
      </c>
      <c r="AK12" s="263" t="e">
        <f t="shared" si="10"/>
        <v>#REF!</v>
      </c>
      <c r="AL12" s="249">
        <v>1</v>
      </c>
      <c r="AM12" s="263" t="e">
        <f t="shared" si="11"/>
        <v>#REF!</v>
      </c>
      <c r="AN12" s="53"/>
      <c r="AO12" s="53"/>
      <c r="AP12" s="53"/>
      <c r="AQ12" s="53"/>
      <c r="AR12" s="53"/>
      <c r="AS12" s="53"/>
      <c r="AT12" s="53">
        <v>10426728.425000045</v>
      </c>
      <c r="AU12" s="53">
        <v>9735342.8120000362</v>
      </c>
      <c r="AV12" s="53">
        <v>9701553.8460000213</v>
      </c>
    </row>
    <row r="13" spans="1:48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 t="e">
        <f t="shared" si="8"/>
        <v>#REF!</v>
      </c>
      <c r="G13" s="84" t="e">
        <f t="shared" si="8"/>
        <v>#REF!</v>
      </c>
      <c r="H13" s="22" t="e">
        <f t="shared" si="1"/>
        <v>#REF!</v>
      </c>
      <c r="I13" s="24"/>
      <c r="J13" s="44" t="e">
        <f>#REF!</f>
        <v>#REF!</v>
      </c>
      <c r="K13" s="22" t="e">
        <f t="shared" si="2"/>
        <v>#REF!</v>
      </c>
      <c r="L13" s="24"/>
      <c r="M13" s="44" t="e">
        <f>#REF!</f>
        <v>#REF!</v>
      </c>
      <c r="N13" s="22" t="e">
        <f t="shared" si="3"/>
        <v>#REF!</v>
      </c>
      <c r="O13" s="24"/>
      <c r="P13" s="44" t="e">
        <f>#REF!</f>
        <v>#REF!</v>
      </c>
      <c r="Q13" s="22" t="e">
        <f t="shared" si="4"/>
        <v>#REF!</v>
      </c>
      <c r="R13" s="43" t="e">
        <f>#REF!</f>
        <v>#REF!</v>
      </c>
      <c r="S13" s="44" t="e">
        <f>#REF!</f>
        <v>#REF!</v>
      </c>
      <c r="T13" s="22" t="e">
        <f t="shared" si="5"/>
        <v>#REF!</v>
      </c>
      <c r="U13" s="24"/>
      <c r="V13" s="44" t="e">
        <f>#REF!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26"/>
      <c r="AB13" s="44" t="e">
        <f>#REF!</f>
        <v>#REF!</v>
      </c>
      <c r="AC13" s="22" t="e">
        <f t="shared" si="9"/>
        <v>#REF!</v>
      </c>
      <c r="AD13" s="72"/>
      <c r="AE13" s="73"/>
      <c r="AF13" s="66" t="str">
        <f t="shared" si="12"/>
        <v/>
      </c>
      <c r="AI13" s="38" t="s">
        <v>1</v>
      </c>
      <c r="AJ13" s="16" t="s">
        <v>1</v>
      </c>
      <c r="AK13" s="263" t="e">
        <f t="shared" si="10"/>
        <v>#REF!</v>
      </c>
      <c r="AL13" s="249">
        <v>1</v>
      </c>
      <c r="AM13" s="263" t="e">
        <f t="shared" si="11"/>
        <v>#REF!</v>
      </c>
      <c r="AN13" s="53"/>
      <c r="AO13" s="53"/>
      <c r="AP13" s="53"/>
      <c r="AQ13" s="53"/>
      <c r="AR13" s="53"/>
      <c r="AS13" s="53"/>
      <c r="AT13" s="53">
        <v>8952689.6580000017</v>
      </c>
      <c r="AU13" s="53">
        <v>8055402.0080000013</v>
      </c>
      <c r="AV13" s="53">
        <v>8238269.0670000287</v>
      </c>
    </row>
    <row r="14" spans="1:48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 t="e">
        <f t="shared" si="8"/>
        <v>#REF!</v>
      </c>
      <c r="G14" s="84" t="e">
        <f t="shared" si="8"/>
        <v>#REF!</v>
      </c>
      <c r="H14" s="22" t="e">
        <f t="shared" si="1"/>
        <v>#REF!</v>
      </c>
      <c r="I14" s="24">
        <v>1</v>
      </c>
      <c r="J14" s="44" t="e">
        <f>#REF!</f>
        <v>#REF!</v>
      </c>
      <c r="K14" s="22" t="e">
        <f t="shared" si="2"/>
        <v>#REF!</v>
      </c>
      <c r="L14" s="24"/>
      <c r="M14" s="44" t="e">
        <f>#REF!</f>
        <v>#REF!</v>
      </c>
      <c r="N14" s="22" t="e">
        <f t="shared" si="3"/>
        <v>#REF!</v>
      </c>
      <c r="O14" s="24"/>
      <c r="P14" s="44" t="e">
        <f>#REF!</f>
        <v>#REF!</v>
      </c>
      <c r="Q14" s="22" t="e">
        <f t="shared" si="4"/>
        <v>#REF!</v>
      </c>
      <c r="R14" s="43" t="e">
        <f>#REF!</f>
        <v>#REF!</v>
      </c>
      <c r="S14" s="44" t="e">
        <f>#REF!</f>
        <v>#REF!</v>
      </c>
      <c r="T14" s="22" t="e">
        <f t="shared" si="5"/>
        <v>#REF!</v>
      </c>
      <c r="U14" s="24"/>
      <c r="V14" s="44" t="e">
        <f>#REF!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26"/>
      <c r="AB14" s="44" t="e">
        <f>#REF!</f>
        <v>#REF!</v>
      </c>
      <c r="AC14" s="22" t="e">
        <f t="shared" si="9"/>
        <v>#REF!</v>
      </c>
      <c r="AD14" s="72"/>
      <c r="AE14" s="73"/>
      <c r="AF14" s="66" t="str">
        <f t="shared" si="12"/>
        <v/>
      </c>
      <c r="AI14" s="61" t="s">
        <v>7</v>
      </c>
      <c r="AJ14" s="16" t="s">
        <v>7</v>
      </c>
      <c r="AK14" s="263" t="e">
        <f t="shared" si="10"/>
        <v>#REF!</v>
      </c>
      <c r="AL14" s="249">
        <v>1</v>
      </c>
      <c r="AM14" s="263" t="e">
        <f t="shared" si="11"/>
        <v>#REF!</v>
      </c>
      <c r="AN14" s="53"/>
      <c r="AO14" s="53"/>
      <c r="AP14" s="53"/>
      <c r="AQ14" s="53"/>
      <c r="AR14" s="53"/>
      <c r="AS14" s="53"/>
      <c r="AT14" s="53">
        <v>8934791.6380000282</v>
      </c>
      <c r="AU14" s="53">
        <v>6955577.0260000248</v>
      </c>
      <c r="AV14" s="53">
        <v>8104279.1240000278</v>
      </c>
    </row>
    <row r="15" spans="1:48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 t="e">
        <f t="shared" si="8"/>
        <v>#REF!</v>
      </c>
      <c r="G15" s="84" t="e">
        <f t="shared" si="8"/>
        <v>#REF!</v>
      </c>
      <c r="H15" s="22" t="e">
        <f t="shared" si="1"/>
        <v>#REF!</v>
      </c>
      <c r="I15" s="24"/>
      <c r="J15" s="44" t="e">
        <f>#REF!</f>
        <v>#REF!</v>
      </c>
      <c r="K15" s="22" t="e">
        <f t="shared" si="2"/>
        <v>#REF!</v>
      </c>
      <c r="L15" s="24"/>
      <c r="M15" s="44" t="e">
        <f>#REF!</f>
        <v>#REF!</v>
      </c>
      <c r="N15" s="22" t="e">
        <f t="shared" si="3"/>
        <v>#REF!</v>
      </c>
      <c r="O15" s="24"/>
      <c r="P15" s="44" t="e">
        <f>#REF!</f>
        <v>#REF!</v>
      </c>
      <c r="Q15" s="22" t="e">
        <f t="shared" si="4"/>
        <v>#REF!</v>
      </c>
      <c r="R15" s="43" t="e">
        <f>#REF!</f>
        <v>#REF!</v>
      </c>
      <c r="S15" s="44" t="e">
        <f>#REF!</f>
        <v>#REF!</v>
      </c>
      <c r="T15" s="22" t="e">
        <f t="shared" si="5"/>
        <v>#REF!</v>
      </c>
      <c r="U15" s="24"/>
      <c r="V15" s="44" t="e">
        <f>#REF!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26"/>
      <c r="AB15" s="44" t="e">
        <f>#REF!</f>
        <v>#REF!</v>
      </c>
      <c r="AC15" s="22" t="e">
        <f t="shared" si="9"/>
        <v>#REF!</v>
      </c>
      <c r="AD15" s="72"/>
      <c r="AE15" s="73"/>
      <c r="AF15" s="66" t="str">
        <f t="shared" si="12"/>
        <v/>
      </c>
      <c r="AI15" s="38" t="s">
        <v>8</v>
      </c>
      <c r="AJ15" s="16" t="s">
        <v>8</v>
      </c>
      <c r="AK15" s="263" t="e">
        <f t="shared" si="10"/>
        <v>#REF!</v>
      </c>
      <c r="AL15" s="249">
        <v>0</v>
      </c>
      <c r="AM15" s="263" t="e">
        <f t="shared" si="11"/>
        <v>#REF!</v>
      </c>
      <c r="AN15" s="53"/>
      <c r="AO15" s="56"/>
      <c r="AP15" s="53"/>
      <c r="AQ15" s="56"/>
      <c r="AR15" s="56"/>
      <c r="AS15" s="56"/>
      <c r="AT15" s="56">
        <v>5672918.9120000163</v>
      </c>
      <c r="AU15" s="56">
        <v>5006057.3500000015</v>
      </c>
      <c r="AV15" s="56">
        <v>5509346.4930000165</v>
      </c>
    </row>
    <row r="16" spans="1:48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 t="e">
        <f t="shared" si="8"/>
        <v>#REF!</v>
      </c>
      <c r="G16" s="84" t="e">
        <f t="shared" si="8"/>
        <v>#REF!</v>
      </c>
      <c r="H16" s="22" t="e">
        <f t="shared" si="1"/>
        <v>#REF!</v>
      </c>
      <c r="I16" s="24"/>
      <c r="J16" s="44" t="e">
        <f>#REF!</f>
        <v>#REF!</v>
      </c>
      <c r="K16" s="22" t="e">
        <f t="shared" si="2"/>
        <v>#REF!</v>
      </c>
      <c r="L16" s="24"/>
      <c r="M16" s="44" t="e">
        <f>#REF!</f>
        <v>#REF!</v>
      </c>
      <c r="N16" s="22" t="e">
        <f t="shared" si="3"/>
        <v>#REF!</v>
      </c>
      <c r="O16" s="24"/>
      <c r="P16" s="44" t="e">
        <f>#REF!</f>
        <v>#REF!</v>
      </c>
      <c r="Q16" s="22" t="e">
        <f>IF(AND(IF(O16="",0,O16)=0,IF(P16="",0,P16)&gt;0),100%,IFERROR(IF(IF(P16="",0,P16)/IF(O16="",0,O16)-100%&gt;99%,CONCATENATE("в ",ROUNDDOWN(IF(P16="",0,P16)/IF(O16="",0,O16),1),IF(ROUNDDOWN(IF(P16="",0,P16)/IF(O16="",0,O16),0)&gt;4," раз"," раза")),IF(P16="",0,P16)/IF(O16="",0,O16)-100%),""))</f>
        <v>#REF!</v>
      </c>
      <c r="R16" s="43" t="e">
        <f>#REF!</f>
        <v>#REF!</v>
      </c>
      <c r="S16" s="44" t="e">
        <f>#REF!</f>
        <v>#REF!</v>
      </c>
      <c r="T16" s="22" t="e">
        <f t="shared" si="5"/>
        <v>#REF!</v>
      </c>
      <c r="U16" s="24"/>
      <c r="V16" s="44" t="e">
        <f>#REF!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26"/>
      <c r="AB16" s="44" t="e">
        <f>#REF!</f>
        <v>#REF!</v>
      </c>
      <c r="AC16" s="22" t="e">
        <f t="shared" si="9"/>
        <v>#REF!</v>
      </c>
      <c r="AD16" s="72"/>
      <c r="AE16" s="73"/>
      <c r="AF16" s="66" t="str">
        <f t="shared" si="12"/>
        <v/>
      </c>
      <c r="AI16" s="61" t="s">
        <v>9</v>
      </c>
      <c r="AJ16" s="16" t="s">
        <v>9</v>
      </c>
      <c r="AK16" s="263" t="e">
        <f t="shared" si="10"/>
        <v>#REF!</v>
      </c>
      <c r="AL16" s="249">
        <v>0</v>
      </c>
      <c r="AM16" s="263" t="e">
        <f t="shared" si="11"/>
        <v>#REF!</v>
      </c>
      <c r="AN16" s="53"/>
      <c r="AO16" s="53"/>
      <c r="AP16" s="53"/>
      <c r="AQ16" s="53"/>
      <c r="AR16" s="53"/>
      <c r="AS16" s="53"/>
      <c r="AT16" s="53">
        <v>5395280.9690000005</v>
      </c>
      <c r="AU16" s="53">
        <v>4260566.0130000012</v>
      </c>
      <c r="AV16" s="53">
        <v>4662185.6650000159</v>
      </c>
    </row>
    <row r="17" spans="1:48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 t="e">
        <f t="shared" si="8"/>
        <v>#REF!</v>
      </c>
      <c r="G17" s="84" t="e">
        <f t="shared" si="8"/>
        <v>#REF!</v>
      </c>
      <c r="H17" s="22" t="e">
        <f t="shared" si="1"/>
        <v>#REF!</v>
      </c>
      <c r="I17" s="24"/>
      <c r="J17" s="44" t="e">
        <f>#REF!</f>
        <v>#REF!</v>
      </c>
      <c r="K17" s="22" t="e">
        <f t="shared" si="2"/>
        <v>#REF!</v>
      </c>
      <c r="L17" s="24"/>
      <c r="M17" s="44" t="e">
        <f>#REF!</f>
        <v>#REF!</v>
      </c>
      <c r="N17" s="22" t="e">
        <f t="shared" si="3"/>
        <v>#REF!</v>
      </c>
      <c r="O17" s="24"/>
      <c r="P17" s="44" t="e">
        <f>#REF!</f>
        <v>#REF!</v>
      </c>
      <c r="Q17" s="22" t="e">
        <f t="shared" si="4"/>
        <v>#REF!</v>
      </c>
      <c r="R17" s="43" t="e">
        <f>#REF!</f>
        <v>#REF!</v>
      </c>
      <c r="S17" s="44" t="e">
        <f>#REF!</f>
        <v>#REF!</v>
      </c>
      <c r="T17" s="22" t="e">
        <f t="shared" si="5"/>
        <v>#REF!</v>
      </c>
      <c r="U17" s="24"/>
      <c r="V17" s="44" t="e">
        <f>#REF!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26"/>
      <c r="AB17" s="44" t="e">
        <f>#REF!</f>
        <v>#REF!</v>
      </c>
      <c r="AC17" s="22" t="e">
        <f t="shared" si="9"/>
        <v>#REF!</v>
      </c>
      <c r="AD17" s="72"/>
      <c r="AE17" s="73"/>
      <c r="AF17" s="66" t="str">
        <f t="shared" si="12"/>
        <v/>
      </c>
      <c r="AI17" s="38" t="s">
        <v>2</v>
      </c>
      <c r="AJ17" s="16" t="s">
        <v>2</v>
      </c>
      <c r="AK17" s="263" t="e">
        <f t="shared" si="10"/>
        <v>#REF!</v>
      </c>
      <c r="AL17" s="249">
        <v>0</v>
      </c>
      <c r="AM17" s="263" t="e">
        <f t="shared" si="11"/>
        <v>#REF!</v>
      </c>
      <c r="AN17" s="53"/>
      <c r="AO17" s="53"/>
      <c r="AP17" s="53"/>
      <c r="AQ17" s="53"/>
      <c r="AR17" s="53"/>
      <c r="AS17" s="53"/>
      <c r="AT17" s="53">
        <v>7684896.8390000025</v>
      </c>
      <c r="AU17" s="53">
        <v>7480510.1320000021</v>
      </c>
      <c r="AV17" s="53">
        <v>7415332.8050000239</v>
      </c>
    </row>
    <row r="18" spans="1:48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 t="e">
        <f t="shared" si="8"/>
        <v>#REF!</v>
      </c>
      <c r="G18" s="84" t="e">
        <f t="shared" si="8"/>
        <v>#REF!</v>
      </c>
      <c r="H18" s="22" t="e">
        <f t="shared" si="1"/>
        <v>#REF!</v>
      </c>
      <c r="I18" s="24">
        <v>1</v>
      </c>
      <c r="J18" s="44" t="e">
        <f>#REF!</f>
        <v>#REF!</v>
      </c>
      <c r="K18" s="22" t="e">
        <f t="shared" si="2"/>
        <v>#REF!</v>
      </c>
      <c r="L18" s="24"/>
      <c r="M18" s="44" t="e">
        <f>#REF!</f>
        <v>#REF!</v>
      </c>
      <c r="N18" s="22" t="e">
        <f t="shared" si="3"/>
        <v>#REF!</v>
      </c>
      <c r="O18" s="24"/>
      <c r="P18" s="44" t="e">
        <f>#REF!</f>
        <v>#REF!</v>
      </c>
      <c r="Q18" s="22" t="e">
        <f t="shared" si="4"/>
        <v>#REF!</v>
      </c>
      <c r="R18" s="43" t="e">
        <f>#REF!</f>
        <v>#REF!</v>
      </c>
      <c r="S18" s="44" t="e">
        <f>#REF!</f>
        <v>#REF!</v>
      </c>
      <c r="T18" s="22" t="e">
        <f t="shared" si="5"/>
        <v>#REF!</v>
      </c>
      <c r="U18" s="24">
        <v>1</v>
      </c>
      <c r="V18" s="44" t="e">
        <f>#REF!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26"/>
      <c r="AB18" s="44" t="e">
        <f>#REF!</f>
        <v>#REF!</v>
      </c>
      <c r="AC18" s="22" t="e">
        <f t="shared" si="9"/>
        <v>#REF!</v>
      </c>
      <c r="AD18" s="72"/>
      <c r="AE18" s="73"/>
      <c r="AF18" s="66" t="str">
        <f t="shared" si="12"/>
        <v/>
      </c>
      <c r="AI18" s="61" t="s">
        <v>10</v>
      </c>
      <c r="AJ18" s="16" t="s">
        <v>10</v>
      </c>
      <c r="AK18" s="263" t="e">
        <f t="shared" si="10"/>
        <v>#REF!</v>
      </c>
      <c r="AL18" s="249">
        <v>2</v>
      </c>
      <c r="AM18" s="263" t="e">
        <f t="shared" si="11"/>
        <v>#REF!</v>
      </c>
      <c r="AN18" s="53"/>
      <c r="AO18" s="53"/>
      <c r="AP18" s="53"/>
      <c r="AQ18" s="53"/>
      <c r="AR18" s="53"/>
      <c r="AS18" s="53"/>
      <c r="AT18" s="53">
        <v>12414751.569000039</v>
      </c>
      <c r="AU18" s="53">
        <v>11037431.213000039</v>
      </c>
      <c r="AV18" s="53">
        <v>10912205.497000037</v>
      </c>
    </row>
    <row r="19" spans="1:48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 t="e">
        <f t="shared" si="8"/>
        <v>#REF!</v>
      </c>
      <c r="G19" s="84" t="e">
        <f t="shared" si="8"/>
        <v>#REF!</v>
      </c>
      <c r="H19" s="22" t="e">
        <f t="shared" si="1"/>
        <v>#REF!</v>
      </c>
      <c r="I19" s="24"/>
      <c r="J19" s="44" t="e">
        <f>#REF!</f>
        <v>#REF!</v>
      </c>
      <c r="K19" s="22" t="e">
        <f t="shared" si="2"/>
        <v>#REF!</v>
      </c>
      <c r="L19" s="24"/>
      <c r="M19" s="44" t="e">
        <f>#REF!</f>
        <v>#REF!</v>
      </c>
      <c r="N19" s="22" t="e">
        <f t="shared" si="3"/>
        <v>#REF!</v>
      </c>
      <c r="O19" s="24"/>
      <c r="P19" s="44" t="e">
        <f>#REF!</f>
        <v>#REF!</v>
      </c>
      <c r="Q19" s="22" t="e">
        <f t="shared" si="4"/>
        <v>#REF!</v>
      </c>
      <c r="R19" s="43" t="e">
        <f>#REF!</f>
        <v>#REF!</v>
      </c>
      <c r="S19" s="44" t="e">
        <f>#REF!</f>
        <v>#REF!</v>
      </c>
      <c r="T19" s="22" t="e">
        <f t="shared" si="5"/>
        <v>#REF!</v>
      </c>
      <c r="U19" s="24"/>
      <c r="V19" s="44" t="e">
        <f>#REF!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26"/>
      <c r="AB19" s="44" t="e">
        <f>#REF!</f>
        <v>#REF!</v>
      </c>
      <c r="AC19" s="22" t="e">
        <f t="shared" si="9"/>
        <v>#REF!</v>
      </c>
      <c r="AD19" s="72"/>
      <c r="AE19" s="73"/>
      <c r="AF19" s="66" t="str">
        <f t="shared" si="12"/>
        <v/>
      </c>
      <c r="AI19" s="60" t="s">
        <v>11</v>
      </c>
      <c r="AJ19" s="16" t="s">
        <v>11</v>
      </c>
      <c r="AK19" s="263" t="e">
        <f t="shared" si="10"/>
        <v>#REF!</v>
      </c>
      <c r="AL19" s="249">
        <v>1</v>
      </c>
      <c r="AM19" s="263" t="e">
        <f t="shared" si="11"/>
        <v>#REF!</v>
      </c>
      <c r="AN19" s="53"/>
      <c r="AO19" s="53"/>
      <c r="AP19" s="53"/>
      <c r="AQ19" s="53"/>
      <c r="AR19" s="53"/>
      <c r="AS19" s="53"/>
      <c r="AT19" s="53">
        <v>7974527.092000002</v>
      </c>
      <c r="AU19" s="53">
        <v>7365233.9630000014</v>
      </c>
      <c r="AV19" s="53">
        <v>7407864.1970000239</v>
      </c>
    </row>
    <row r="20" spans="1:48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 t="e">
        <f t="shared" si="8"/>
        <v>#REF!</v>
      </c>
      <c r="G20" s="84" t="e">
        <f t="shared" si="8"/>
        <v>#REF!</v>
      </c>
      <c r="H20" s="22" t="e">
        <f t="shared" si="1"/>
        <v>#REF!</v>
      </c>
      <c r="I20" s="24">
        <v>1</v>
      </c>
      <c r="J20" s="44" t="e">
        <f>#REF!</f>
        <v>#REF!</v>
      </c>
      <c r="K20" s="22" t="e">
        <f t="shared" si="2"/>
        <v>#REF!</v>
      </c>
      <c r="L20" s="24"/>
      <c r="M20" s="44" t="e">
        <f>#REF!</f>
        <v>#REF!</v>
      </c>
      <c r="N20" s="22" t="e">
        <f t="shared" si="3"/>
        <v>#REF!</v>
      </c>
      <c r="O20" s="24"/>
      <c r="P20" s="44" t="e">
        <f>#REF!</f>
        <v>#REF!</v>
      </c>
      <c r="Q20" s="22" t="e">
        <f t="shared" si="4"/>
        <v>#REF!</v>
      </c>
      <c r="R20" s="43" t="e">
        <f>#REF!</f>
        <v>#REF!</v>
      </c>
      <c r="S20" s="44" t="e">
        <f>#REF!</f>
        <v>#REF!</v>
      </c>
      <c r="T20" s="22" t="e">
        <f t="shared" si="5"/>
        <v>#REF!</v>
      </c>
      <c r="U20" s="24"/>
      <c r="V20" s="44" t="e">
        <f>#REF!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26"/>
      <c r="AB20" s="44" t="e">
        <f>#REF!</f>
        <v>#REF!</v>
      </c>
      <c r="AC20" s="22" t="e">
        <f t="shared" si="9"/>
        <v>#REF!</v>
      </c>
      <c r="AD20" s="72"/>
      <c r="AE20" s="73"/>
      <c r="AF20" s="66" t="str">
        <f t="shared" si="12"/>
        <v/>
      </c>
      <c r="AI20" s="61" t="s">
        <v>12</v>
      </c>
      <c r="AJ20" s="16" t="s">
        <v>12</v>
      </c>
      <c r="AK20" s="263" t="e">
        <f t="shared" si="10"/>
        <v>#REF!</v>
      </c>
      <c r="AL20" s="249">
        <v>1</v>
      </c>
      <c r="AM20" s="263" t="e">
        <f t="shared" si="11"/>
        <v>#REF!</v>
      </c>
      <c r="AN20" s="53"/>
      <c r="AO20" s="53"/>
      <c r="AP20" s="53"/>
      <c r="AQ20" s="53"/>
      <c r="AR20" s="53"/>
      <c r="AS20" s="53"/>
      <c r="AT20" s="53">
        <v>13801309.191000003</v>
      </c>
      <c r="AU20" s="53">
        <v>12992414.337000003</v>
      </c>
      <c r="AV20" s="53">
        <v>12359528.018000001</v>
      </c>
    </row>
    <row r="21" spans="1:48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 t="e">
        <f t="shared" si="8"/>
        <v>#REF!</v>
      </c>
      <c r="G21" s="84" t="e">
        <f t="shared" si="8"/>
        <v>#REF!</v>
      </c>
      <c r="H21" s="22" t="e">
        <f t="shared" si="1"/>
        <v>#REF!</v>
      </c>
      <c r="I21" s="24"/>
      <c r="J21" s="44" t="e">
        <f>#REF!</f>
        <v>#REF!</v>
      </c>
      <c r="K21" s="22" t="e">
        <f t="shared" si="2"/>
        <v>#REF!</v>
      </c>
      <c r="L21" s="24"/>
      <c r="M21" s="44" t="e">
        <f>#REF!</f>
        <v>#REF!</v>
      </c>
      <c r="N21" s="22" t="e">
        <f t="shared" si="3"/>
        <v>#REF!</v>
      </c>
      <c r="O21" s="24"/>
      <c r="P21" s="44" t="e">
        <f>#REF!</f>
        <v>#REF!</v>
      </c>
      <c r="Q21" s="22" t="e">
        <f t="shared" si="4"/>
        <v>#REF!</v>
      </c>
      <c r="R21" s="43" t="e">
        <f>#REF!</f>
        <v>#REF!</v>
      </c>
      <c r="S21" s="44" t="e">
        <f>#REF!</f>
        <v>#REF!</v>
      </c>
      <c r="T21" s="22" t="e">
        <f t="shared" si="5"/>
        <v>#REF!</v>
      </c>
      <c r="U21" s="24"/>
      <c r="V21" s="44" t="e">
        <f>#REF!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26"/>
      <c r="AB21" s="44" t="e">
        <f>#REF!</f>
        <v>#REF!</v>
      </c>
      <c r="AC21" s="22" t="e">
        <f t="shared" si="9"/>
        <v>#REF!</v>
      </c>
      <c r="AD21" s="72"/>
      <c r="AE21" s="73"/>
      <c r="AF21" s="66" t="str">
        <f t="shared" si="12"/>
        <v/>
      </c>
      <c r="AI21" s="38" t="s">
        <v>13</v>
      </c>
      <c r="AJ21" s="16" t="s">
        <v>13</v>
      </c>
      <c r="AK21" s="263" t="e">
        <f t="shared" si="10"/>
        <v>#REF!</v>
      </c>
      <c r="AL21" s="249">
        <v>0</v>
      </c>
      <c r="AM21" s="263" t="e">
        <f t="shared" si="11"/>
        <v>#REF!</v>
      </c>
      <c r="AN21" s="53"/>
      <c r="AO21" s="53"/>
      <c r="AP21" s="53"/>
      <c r="AQ21" s="53"/>
      <c r="AR21" s="53"/>
      <c r="AS21" s="53"/>
      <c r="AT21" s="53">
        <v>5897099.9880000204</v>
      </c>
      <c r="AU21" s="53">
        <v>5477072.2800000217</v>
      </c>
      <c r="AV21" s="53">
        <v>5559541.2460000291</v>
      </c>
    </row>
    <row r="22" spans="1:48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 t="e">
        <f t="shared" si="8"/>
        <v>#REF!</v>
      </c>
      <c r="G22" s="84" t="e">
        <f t="shared" si="8"/>
        <v>#REF!</v>
      </c>
      <c r="H22" s="22" t="e">
        <f t="shared" si="1"/>
        <v>#REF!</v>
      </c>
      <c r="I22" s="24">
        <v>1</v>
      </c>
      <c r="J22" s="44" t="e">
        <f>#REF!</f>
        <v>#REF!</v>
      </c>
      <c r="K22" s="22" t="e">
        <f t="shared" si="2"/>
        <v>#REF!</v>
      </c>
      <c r="L22" s="24"/>
      <c r="M22" s="44" t="e">
        <f>#REF!</f>
        <v>#REF!</v>
      </c>
      <c r="N22" s="22" t="e">
        <f t="shared" si="3"/>
        <v>#REF!</v>
      </c>
      <c r="O22" s="24"/>
      <c r="P22" s="44" t="e">
        <f>#REF!</f>
        <v>#REF!</v>
      </c>
      <c r="Q22" s="22" t="e">
        <f t="shared" si="4"/>
        <v>#REF!</v>
      </c>
      <c r="R22" s="43" t="e">
        <f>#REF!</f>
        <v>#REF!</v>
      </c>
      <c r="S22" s="44" t="e">
        <f>#REF!</f>
        <v>#REF!</v>
      </c>
      <c r="T22" s="22" t="e">
        <f t="shared" si="5"/>
        <v>#REF!</v>
      </c>
      <c r="U22" s="24"/>
      <c r="V22" s="44" t="e">
        <f>#REF!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26"/>
      <c r="AB22" s="44" t="e">
        <f>#REF!</f>
        <v>#REF!</v>
      </c>
      <c r="AC22" s="22" t="e">
        <f t="shared" si="9"/>
        <v>#REF!</v>
      </c>
      <c r="AD22" s="72"/>
      <c r="AE22" s="73"/>
      <c r="AF22" s="66" t="str">
        <f t="shared" si="12"/>
        <v/>
      </c>
      <c r="AI22" s="61" t="s">
        <v>14</v>
      </c>
      <c r="AJ22" s="16" t="s">
        <v>14</v>
      </c>
      <c r="AK22" s="263" t="e">
        <f t="shared" si="10"/>
        <v>#REF!</v>
      </c>
      <c r="AL22" s="249">
        <v>1</v>
      </c>
      <c r="AM22" s="263" t="e">
        <f t="shared" si="11"/>
        <v>#REF!</v>
      </c>
      <c r="AN22" s="53"/>
      <c r="AO22" s="53"/>
      <c r="AP22" s="53"/>
      <c r="AQ22" s="53"/>
      <c r="AR22" s="53"/>
      <c r="AS22" s="53"/>
      <c r="AT22" s="53">
        <v>9745717.8070000336</v>
      </c>
      <c r="AU22" s="53">
        <v>8908728.6380000319</v>
      </c>
      <c r="AV22" s="53">
        <v>9571093.7580000348</v>
      </c>
    </row>
    <row r="23" spans="1:48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 t="e">
        <f t="shared" si="8"/>
        <v>#REF!</v>
      </c>
      <c r="G23" s="84" t="e">
        <f t="shared" si="8"/>
        <v>#REF!</v>
      </c>
      <c r="H23" s="22" t="e">
        <f t="shared" si="1"/>
        <v>#REF!</v>
      </c>
      <c r="I23" s="24">
        <v>4</v>
      </c>
      <c r="J23" s="44" t="e">
        <f>#REF!</f>
        <v>#REF!</v>
      </c>
      <c r="K23" s="22" t="e">
        <f t="shared" si="2"/>
        <v>#REF!</v>
      </c>
      <c r="L23" s="24"/>
      <c r="M23" s="44" t="e">
        <f>#REF!</f>
        <v>#REF!</v>
      </c>
      <c r="N23" s="22" t="e">
        <f t="shared" si="3"/>
        <v>#REF!</v>
      </c>
      <c r="O23" s="24"/>
      <c r="P23" s="44" t="e">
        <f>#REF!</f>
        <v>#REF!</v>
      </c>
      <c r="Q23" s="22" t="e">
        <f t="shared" si="4"/>
        <v>#REF!</v>
      </c>
      <c r="R23" s="43" t="e">
        <f>#REF!</f>
        <v>#REF!</v>
      </c>
      <c r="S23" s="44" t="e">
        <f>#REF!</f>
        <v>#REF!</v>
      </c>
      <c r="T23" s="22" t="e">
        <f t="shared" si="5"/>
        <v>#REF!</v>
      </c>
      <c r="U23" s="24"/>
      <c r="V23" s="44" t="e">
        <f>#REF!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26"/>
      <c r="AB23" s="44" t="e">
        <f>#REF!</f>
        <v>#REF!</v>
      </c>
      <c r="AC23" s="22" t="e">
        <f t="shared" si="9"/>
        <v>#REF!</v>
      </c>
      <c r="AD23" s="72"/>
      <c r="AE23" s="74"/>
      <c r="AF23" s="66" t="str">
        <f t="shared" si="12"/>
        <v/>
      </c>
      <c r="AI23" s="38" t="s">
        <v>25</v>
      </c>
      <c r="AJ23" s="16" t="s">
        <v>25</v>
      </c>
      <c r="AK23" s="263" t="e">
        <f t="shared" si="10"/>
        <v>#REF!</v>
      </c>
      <c r="AL23" s="249">
        <v>3</v>
      </c>
      <c r="AM23" s="263" t="e">
        <f t="shared" si="11"/>
        <v>#REF!</v>
      </c>
      <c r="AN23" s="53"/>
      <c r="AO23" s="53"/>
      <c r="AP23" s="53"/>
      <c r="AQ23" s="53"/>
      <c r="AR23" s="53"/>
      <c r="AS23" s="53"/>
      <c r="AT23" s="53">
        <v>12229056.934</v>
      </c>
      <c r="AU23" s="53">
        <v>11044129</v>
      </c>
      <c r="AV23" s="53">
        <v>12301728.939999999</v>
      </c>
    </row>
    <row r="24" spans="1:48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3" t="e">
        <f t="shared" si="8"/>
        <v>#REF!</v>
      </c>
      <c r="G24" s="84" t="e">
        <f t="shared" si="8"/>
        <v>#REF!</v>
      </c>
      <c r="H24" s="88" t="e">
        <f t="shared" si="1"/>
        <v>#REF!</v>
      </c>
      <c r="I24" s="29">
        <v>5</v>
      </c>
      <c r="J24" s="44" t="e">
        <f>#REF!</f>
        <v>#REF!</v>
      </c>
      <c r="K24" s="28" t="e">
        <f t="shared" si="2"/>
        <v>#REF!</v>
      </c>
      <c r="L24" s="29"/>
      <c r="M24" s="44" t="e">
        <f>#REF!</f>
        <v>#REF!</v>
      </c>
      <c r="N24" s="28" t="e">
        <f t="shared" si="3"/>
        <v>#REF!</v>
      </c>
      <c r="O24" s="29"/>
      <c r="P24" s="44" t="e">
        <f>#REF!</f>
        <v>#REF!</v>
      </c>
      <c r="Q24" s="28" t="e">
        <f t="shared" si="4"/>
        <v>#REF!</v>
      </c>
      <c r="R24" s="43" t="e">
        <f>#REF!</f>
        <v>#REF!</v>
      </c>
      <c r="S24" s="44" t="e">
        <f>#REF!</f>
        <v>#REF!</v>
      </c>
      <c r="T24" s="28" t="e">
        <f t="shared" si="5"/>
        <v>#REF!</v>
      </c>
      <c r="U24" s="29"/>
      <c r="V24" s="44" t="e">
        <f>#REF!</f>
        <v>#REF!</v>
      </c>
      <c r="W24" s="14" t="e">
        <f t="shared" si="6"/>
        <v>#REF!</v>
      </c>
      <c r="X24" s="29"/>
      <c r="Y24" s="15"/>
      <c r="Z24" s="28" t="str">
        <f t="shared" si="7"/>
        <v/>
      </c>
      <c r="AA24" s="30"/>
      <c r="AB24" s="44" t="e">
        <f>#REF!</f>
        <v>#REF!</v>
      </c>
      <c r="AC24" s="28" t="e">
        <f t="shared" si="9"/>
        <v>#REF!</v>
      </c>
      <c r="AD24" s="75"/>
      <c r="AE24" s="76"/>
      <c r="AF24" s="67" t="str">
        <f t="shared" si="12"/>
        <v/>
      </c>
      <c r="AI24" s="62" t="s">
        <v>15</v>
      </c>
      <c r="AJ24" s="16" t="s">
        <v>15</v>
      </c>
      <c r="AK24" s="263" t="e">
        <f t="shared" si="10"/>
        <v>#REF!</v>
      </c>
      <c r="AL24" s="249">
        <v>4</v>
      </c>
      <c r="AM24" s="263" t="e">
        <f t="shared" si="11"/>
        <v>#REF!</v>
      </c>
      <c r="AN24" s="53"/>
      <c r="AO24" s="53"/>
      <c r="AP24" s="53"/>
      <c r="AQ24" s="53"/>
      <c r="AR24" s="53"/>
      <c r="AS24" s="53"/>
      <c r="AT24" s="53">
        <v>10946471.559000034</v>
      </c>
      <c r="AU24" s="53">
        <v>9911821.0540000014</v>
      </c>
      <c r="AV24" s="53">
        <v>10719514.263000036</v>
      </c>
    </row>
    <row r="25" spans="1:48" ht="43.5" customHeight="1" thickBot="1">
      <c r="A25" s="557" t="s">
        <v>23</v>
      </c>
      <c r="B25" s="558"/>
      <c r="C25" s="35" t="e">
        <f>F25+AA25+AD25</f>
        <v>#REF!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 t="e">
        <f>SUM(F9:F24)</f>
        <v>#REF!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35">
        <f>SUM(I9:I24)</f>
        <v>18</v>
      </c>
      <c r="J25" s="91" t="e">
        <f>SUM(J9:J24)</f>
        <v>#REF!</v>
      </c>
      <c r="K25" s="90" t="e">
        <f>IF(AND(I25=0,J25&gt;0),100%,IFERROR(IF(J25/I25-100%&gt;99%,CONCATENATE("в ",ROUNDDOWN(J25/I25,1),IF(ROUNDDOWN(J25/I25,0)&gt;4," раз"," раза")),J25/I25-100%),""))</f>
        <v>#REF!</v>
      </c>
      <c r="L25" s="35">
        <f>SUM(L9:L24)</f>
        <v>0</v>
      </c>
      <c r="M25" s="33" t="e">
        <f>SUM(M9:M24)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35">
        <f>SUM(O9:O24)</f>
        <v>0</v>
      </c>
      <c r="P25" s="33" t="e">
        <f>SUM(P9:P24)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35" t="e">
        <f>SUM(R9:R24)</f>
        <v>#REF!</v>
      </c>
      <c r="S25" s="33" t="e">
        <f>S9+S10+S11+S12+S13+S14+S15+S16+S17+S18+S19+S20+S21+S22+S23+S24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35">
        <f>SUM(U9:U24)</f>
        <v>1</v>
      </c>
      <c r="V25" s="33" t="e">
        <f>SUM(V9:V24)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>
        <f>SUM(AA9:AA24)</f>
        <v>0</v>
      </c>
      <c r="AB25" s="32" t="e">
        <f>SUM(AB9:AB24)</f>
        <v>#REF!</v>
      </c>
      <c r="AC25" s="34" t="e">
        <f t="shared" si="9"/>
        <v>#REF!</v>
      </c>
      <c r="AD25" s="31"/>
      <c r="AE25" s="32"/>
      <c r="AF25" s="34" t="str">
        <f t="shared" si="12"/>
        <v/>
      </c>
      <c r="AJ25" s="57" t="s">
        <v>41</v>
      </c>
      <c r="AK25" s="58" t="e">
        <f>F25</f>
        <v>#REF!</v>
      </c>
      <c r="AL25" s="58">
        <v>19</v>
      </c>
      <c r="AM25" s="58" t="e">
        <f>G25</f>
        <v>#REF!</v>
      </c>
      <c r="AN25" s="58">
        <f>U25</f>
        <v>1</v>
      </c>
      <c r="AO25" s="58">
        <v>1</v>
      </c>
      <c r="AP25" s="58" t="e">
        <f>V25</f>
        <v>#REF!</v>
      </c>
      <c r="AQ25" s="58">
        <f>L25</f>
        <v>0</v>
      </c>
      <c r="AR25" s="58">
        <v>1</v>
      </c>
      <c r="AS25" s="58" t="e">
        <f>M25</f>
        <v>#REF!</v>
      </c>
      <c r="AT25" s="59">
        <v>150046846.42600048</v>
      </c>
      <c r="AU25" s="59">
        <v>135704184.69900051</v>
      </c>
      <c r="AV25" s="59">
        <v>142266897.66000003</v>
      </c>
    </row>
    <row r="26" spans="1:48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12"/>
      <c r="AK26" s="12"/>
      <c r="AL26" s="12"/>
      <c r="AM26" s="12"/>
      <c r="AN26" s="12"/>
      <c r="AO26" s="12"/>
      <c r="AP26" s="12"/>
      <c r="AQ26" s="12"/>
    </row>
    <row r="27" spans="1:48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/>
      <c r="AM27" s="12"/>
      <c r="AN27" s="12"/>
      <c r="AO27" s="12"/>
      <c r="AP27" s="12"/>
      <c r="AQ27" s="12"/>
      <c r="AV27">
        <f>AV25/1000000</f>
        <v>142.26689766000001</v>
      </c>
    </row>
    <row r="28" spans="1:48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</row>
    <row r="29" spans="1:48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48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48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12:48" ht="26.25">
      <c r="L33" s="240"/>
      <c r="O33" s="240"/>
      <c r="R33" s="240"/>
      <c r="T33" s="240"/>
      <c r="V33" s="240"/>
      <c r="AJ33" s="16" t="s">
        <v>0</v>
      </c>
      <c r="AK33" s="118" t="e">
        <f>AK9/AT9*1000000</f>
        <v>#REF!</v>
      </c>
      <c r="AL33" s="118">
        <f>AL9/AU9*1000000</f>
        <v>8.015467680752722E-2</v>
      </c>
      <c r="AM33" s="118" t="e">
        <f>AM9/AV9*1000000</f>
        <v>#REF!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12:48" ht="26.25">
      <c r="L34" s="240"/>
      <c r="O34" s="240"/>
      <c r="R34" s="240"/>
      <c r="T34" s="240"/>
      <c r="V34" s="240"/>
      <c r="AJ34" s="16" t="s">
        <v>4</v>
      </c>
      <c r="AK34" s="118" t="e">
        <f t="shared" ref="AK34:AM34" si="13">AK10/AT10*1000000</f>
        <v>#REF!</v>
      </c>
      <c r="AL34" s="118">
        <f t="shared" si="13"/>
        <v>0</v>
      </c>
      <c r="AM34" s="118" t="e">
        <f t="shared" si="13"/>
        <v>#REF!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12:48" ht="26.25">
      <c r="L35" s="240"/>
      <c r="O35" s="240"/>
      <c r="R35" s="240"/>
      <c r="T35" s="240"/>
      <c r="V35" s="240"/>
      <c r="AJ35" s="16" t="s">
        <v>5</v>
      </c>
      <c r="AK35" s="118" t="e">
        <f t="shared" ref="AK35:AM35" si="14">AK11/AT11*1000000</f>
        <v>#REF!</v>
      </c>
      <c r="AL35" s="118">
        <f t="shared" si="14"/>
        <v>6.7620190303276859E-2</v>
      </c>
      <c r="AM35" s="118" t="e">
        <f t="shared" si="14"/>
        <v>#REF!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12:48" ht="26.25">
      <c r="L36" s="240"/>
      <c r="O36" s="240"/>
      <c r="R36" s="240"/>
      <c r="T36" s="240"/>
      <c r="V36" s="240"/>
      <c r="AJ36" s="16" t="s">
        <v>6</v>
      </c>
      <c r="AK36" s="118" t="e">
        <f t="shared" ref="AK36:AM36" si="15">AK12/AT12*1000000</f>
        <v>#REF!</v>
      </c>
      <c r="AL36" s="118">
        <f t="shared" si="15"/>
        <v>0.10271851945135142</v>
      </c>
      <c r="AM36" s="118" t="e">
        <f t="shared" si="15"/>
        <v>#REF!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12:48" ht="26.25">
      <c r="L37" s="240"/>
      <c r="O37" s="240"/>
      <c r="R37" s="240"/>
      <c r="T37" s="240"/>
      <c r="V37" s="240"/>
      <c r="AJ37" s="16" t="s">
        <v>1</v>
      </c>
      <c r="AK37" s="118" t="e">
        <f t="shared" ref="AK37:AM37" si="16">AK13/AT13*1000000</f>
        <v>#REF!</v>
      </c>
      <c r="AL37" s="118">
        <f t="shared" si="16"/>
        <v>0.12414029728210678</v>
      </c>
      <c r="AM37" s="118" t="e">
        <f t="shared" si="16"/>
        <v>#REF!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12:48" ht="26.25">
      <c r="L38" s="240"/>
      <c r="O38" s="240"/>
      <c r="R38" s="240"/>
      <c r="T38" s="240"/>
      <c r="V38" s="240"/>
      <c r="AJ38" s="16" t="s">
        <v>7</v>
      </c>
      <c r="AK38" s="118" t="e">
        <f t="shared" ref="AK38:AM38" si="17">AK14/AT14*1000000</f>
        <v>#REF!</v>
      </c>
      <c r="AL38" s="118">
        <f t="shared" si="17"/>
        <v>0.14376952426261527</v>
      </c>
      <c r="AM38" s="118" t="e">
        <f t="shared" si="17"/>
        <v>#REF!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12:48" ht="26.25">
      <c r="L39" s="240"/>
      <c r="O39" s="240"/>
      <c r="R39" s="240"/>
      <c r="T39" s="240"/>
      <c r="V39" s="240"/>
      <c r="AJ39" s="16" t="s">
        <v>8</v>
      </c>
      <c r="AK39" s="118" t="e">
        <f t="shared" ref="AK39:AM39" si="18">AK15/AT15*1000000</f>
        <v>#REF!</v>
      </c>
      <c r="AL39" s="118">
        <f t="shared" si="18"/>
        <v>0</v>
      </c>
      <c r="AM39" s="118" t="e">
        <f t="shared" si="18"/>
        <v>#REF!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12:48" ht="26.25">
      <c r="L40" s="240"/>
      <c r="O40" s="240"/>
      <c r="R40" s="240"/>
      <c r="T40" s="240"/>
      <c r="V40" s="240"/>
      <c r="AJ40" s="16" t="s">
        <v>9</v>
      </c>
      <c r="AK40" s="118" t="e">
        <f t="shared" ref="AK40:AM40" si="19">AK16/AT16*1000000</f>
        <v>#REF!</v>
      </c>
      <c r="AL40" s="118">
        <f t="shared" si="19"/>
        <v>0</v>
      </c>
      <c r="AM40" s="118" t="e">
        <f t="shared" si="19"/>
        <v>#REF!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12:48" ht="26.25">
      <c r="L41" s="240"/>
      <c r="O41" s="240"/>
      <c r="R41" s="240"/>
      <c r="T41" s="240"/>
      <c r="V41" s="240"/>
      <c r="AJ41" s="16" t="s">
        <v>2</v>
      </c>
      <c r="AK41" s="118" t="e">
        <f t="shared" ref="AK41:AM41" si="20">AK17/AT17*1000000</f>
        <v>#REF!</v>
      </c>
      <c r="AL41" s="118">
        <f t="shared" si="20"/>
        <v>0</v>
      </c>
      <c r="AM41" s="118" t="e">
        <f t="shared" si="20"/>
        <v>#REF!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12:48" ht="26.25">
      <c r="L42" s="240"/>
      <c r="O42" s="240"/>
      <c r="R42" s="240"/>
      <c r="T42" s="240"/>
      <c r="V42" s="240"/>
      <c r="AJ42" s="16" t="s">
        <v>10</v>
      </c>
      <c r="AK42" s="118" t="e">
        <f t="shared" ref="AK42:AM42" si="21">AK18/AT18*1000000</f>
        <v>#REF!</v>
      </c>
      <c r="AL42" s="118">
        <f t="shared" si="21"/>
        <v>0.18120158227073455</v>
      </c>
      <c r="AM42" s="118" t="e">
        <f t="shared" si="21"/>
        <v>#REF!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12:48" ht="26.25">
      <c r="L43" s="240"/>
      <c r="O43" s="240"/>
      <c r="R43" s="240"/>
      <c r="T43" s="240"/>
      <c r="V43" s="240"/>
      <c r="AJ43" s="16" t="s">
        <v>11</v>
      </c>
      <c r="AK43" s="118" t="e">
        <f t="shared" ref="AK43:AM43" si="22">AK19/AT19*1000000</f>
        <v>#REF!</v>
      </c>
      <c r="AL43" s="118">
        <f t="shared" si="22"/>
        <v>0.13577301210302364</v>
      </c>
      <c r="AM43" s="118" t="e">
        <f t="shared" si="22"/>
        <v>#REF!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12:48" ht="26.25">
      <c r="L44" s="240"/>
      <c r="O44" s="240"/>
      <c r="R44" s="240"/>
      <c r="T44" s="240"/>
      <c r="V44" s="240"/>
      <c r="AJ44" s="16" t="s">
        <v>12</v>
      </c>
      <c r="AK44" s="118" t="e">
        <f t="shared" ref="AK44:AM44" si="23">AK20/AT20*1000000</f>
        <v>#REF!</v>
      </c>
      <c r="AL44" s="118">
        <f t="shared" si="23"/>
        <v>7.6967988709549101E-2</v>
      </c>
      <c r="AM44" s="118" t="e">
        <f t="shared" si="23"/>
        <v>#REF!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12:48" ht="26.25">
      <c r="L45" s="240"/>
      <c r="O45" s="240"/>
      <c r="R45" s="240"/>
      <c r="T45" s="240"/>
      <c r="V45" s="240"/>
      <c r="AJ45" s="16" t="s">
        <v>13</v>
      </c>
      <c r="AK45" s="118" t="e">
        <f t="shared" ref="AK45:AM45" si="24">AK21/AT21*1000000</f>
        <v>#REF!</v>
      </c>
      <c r="AL45" s="118">
        <f t="shared" si="24"/>
        <v>0</v>
      </c>
      <c r="AM45" s="118" t="e">
        <f t="shared" si="24"/>
        <v>#REF!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12:48" ht="26.25">
      <c r="L46" s="240"/>
      <c r="O46" s="240"/>
      <c r="R46" s="240"/>
      <c r="T46" s="240"/>
      <c r="V46" s="240"/>
      <c r="AJ46" s="16" t="s">
        <v>14</v>
      </c>
      <c r="AK46" s="118" t="e">
        <f t="shared" ref="AK46:AM46" si="25">AK22/AT22*1000000</f>
        <v>#REF!</v>
      </c>
      <c r="AL46" s="118">
        <f t="shared" si="25"/>
        <v>0.11224946236823477</v>
      </c>
      <c r="AM46" s="118" t="e">
        <f t="shared" si="25"/>
        <v>#REF!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12:48" ht="26.25">
      <c r="L47" s="240"/>
      <c r="O47" s="240"/>
      <c r="R47" s="240"/>
      <c r="T47" s="240"/>
      <c r="V47" s="240"/>
      <c r="AJ47" s="16" t="s">
        <v>25</v>
      </c>
      <c r="AK47" s="118" t="e">
        <f t="shared" ref="AK47:AM47" si="26">AK23/AT23*1000000</f>
        <v>#REF!</v>
      </c>
      <c r="AL47" s="118">
        <f t="shared" si="26"/>
        <v>0.27163753701174626</v>
      </c>
      <c r="AM47" s="118" t="e">
        <f t="shared" si="26"/>
        <v>#REF!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12:48" ht="27" thickBot="1">
      <c r="L48" s="240"/>
      <c r="O48" s="240"/>
      <c r="R48" s="240"/>
      <c r="T48" s="240"/>
      <c r="V48" s="240"/>
      <c r="AJ48" s="16" t="s">
        <v>15</v>
      </c>
      <c r="AK48" s="118" t="e">
        <f t="shared" ref="AK48:AM48" si="27">AK24/AT24*1000000</f>
        <v>#REF!</v>
      </c>
      <c r="AL48" s="118">
        <f t="shared" si="27"/>
        <v>0.40355853664103081</v>
      </c>
      <c r="AM48" s="118" t="e">
        <f t="shared" si="27"/>
        <v>#REF!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12:59" ht="30.75" thickBot="1">
      <c r="L49" s="240"/>
      <c r="O49" s="240"/>
      <c r="R49" s="240"/>
      <c r="T49" s="240"/>
      <c r="V49" s="240"/>
      <c r="AJ49" s="57" t="s">
        <v>41</v>
      </c>
      <c r="AK49" s="118" t="e">
        <f t="shared" ref="AK49:AM49" si="28">AK25/AT25*1000000</f>
        <v>#REF!</v>
      </c>
      <c r="AL49" s="118">
        <f t="shared" si="28"/>
        <v>0.14001042077031792</v>
      </c>
      <c r="AM49" s="118" t="e">
        <f t="shared" si="28"/>
        <v>#REF!</v>
      </c>
      <c r="AN49" s="58">
        <f>AN25/AT25*1000000</f>
        <v>6.6645852533340393E-3</v>
      </c>
      <c r="AO49" s="58">
        <f>AO25/AU25*1000000</f>
        <v>7.3689695142272593E-3</v>
      </c>
      <c r="AP49" s="58" t="e">
        <f>AP25/AV25*1000000</f>
        <v>#REF!</v>
      </c>
      <c r="AQ49" s="58">
        <f>AQ25/AT25*1000000</f>
        <v>0</v>
      </c>
      <c r="AR49" s="58">
        <f>AR25/AU25*1000000</f>
        <v>7.3689695142272593E-3</v>
      </c>
      <c r="AS49" s="58" t="e">
        <f>AS25/AV25*1000000</f>
        <v>#REF!</v>
      </c>
      <c r="AT49" s="58">
        <v>1089950815.4319999</v>
      </c>
      <c r="AU49" s="58">
        <v>1053667086.197</v>
      </c>
      <c r="AV49" s="59">
        <v>1096838234.6589999</v>
      </c>
    </row>
    <row r="50" spans="12:59">
      <c r="L50" s="240"/>
      <c r="O50" s="240"/>
      <c r="R50" s="240"/>
      <c r="T50" s="240"/>
      <c r="V50" s="240"/>
    </row>
    <row r="51" spans="12:59">
      <c r="L51" s="240"/>
      <c r="O51" s="240"/>
      <c r="R51" s="240"/>
      <c r="T51" s="240"/>
      <c r="V51" s="240"/>
    </row>
    <row r="52" spans="12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12:59" ht="32.25">
      <c r="AJ53" s="125" t="s">
        <v>34</v>
      </c>
      <c r="AK53" s="126">
        <f>AL33</f>
        <v>8.015467680752722E-2</v>
      </c>
      <c r="AL53" s="126">
        <f>AL34</f>
        <v>0</v>
      </c>
      <c r="AM53" s="126">
        <f>AL35</f>
        <v>6.7620190303276859E-2</v>
      </c>
      <c r="AN53" s="126">
        <f>AL36</f>
        <v>0.10271851945135142</v>
      </c>
      <c r="AO53" s="126">
        <f>AL37</f>
        <v>0.12414029728210678</v>
      </c>
      <c r="AP53" s="126">
        <f>AL38</f>
        <v>0.14376952426261527</v>
      </c>
      <c r="AQ53" s="126">
        <f>AL39</f>
        <v>0</v>
      </c>
      <c r="AR53" s="126">
        <f>AL40</f>
        <v>0</v>
      </c>
      <c r="AS53" s="126">
        <f>AL41</f>
        <v>0</v>
      </c>
      <c r="AT53" s="126">
        <f>AL42</f>
        <v>0.18120158227073455</v>
      </c>
      <c r="AU53" s="126">
        <f>AL43</f>
        <v>0.13577301210302364</v>
      </c>
      <c r="AV53" s="126">
        <f>AL44</f>
        <v>7.6967988709549101E-2</v>
      </c>
      <c r="AW53" s="126">
        <f>AL45</f>
        <v>0</v>
      </c>
      <c r="AX53" s="126">
        <f>AL46</f>
        <v>0.11224946236823477</v>
      </c>
      <c r="AY53" s="126">
        <f>AL47</f>
        <v>0.27163753701174626</v>
      </c>
      <c r="AZ53" s="126">
        <f>AL48</f>
        <v>0.40355853664103081</v>
      </c>
    </row>
    <row r="54" spans="12:59" ht="32.25">
      <c r="AJ54" s="125" t="s">
        <v>32</v>
      </c>
      <c r="AK54" s="126" t="e">
        <f>AM33</f>
        <v>#REF!</v>
      </c>
      <c r="AL54" s="126" t="e">
        <f>AM34</f>
        <v>#REF!</v>
      </c>
      <c r="AM54" s="126" t="e">
        <f>AM35</f>
        <v>#REF!</v>
      </c>
      <c r="AN54" s="126" t="e">
        <f>AM36</f>
        <v>#REF!</v>
      </c>
      <c r="AO54" s="126" t="e">
        <f>AM37</f>
        <v>#REF!</v>
      </c>
      <c r="AP54" s="126" t="e">
        <f>AM38</f>
        <v>#REF!</v>
      </c>
      <c r="AQ54" s="126" t="e">
        <f>AM39</f>
        <v>#REF!</v>
      </c>
      <c r="AR54" s="126" t="e">
        <f>AM40</f>
        <v>#REF!</v>
      </c>
      <c r="AS54" s="126" t="e">
        <f>AM41</f>
        <v>#REF!</v>
      </c>
      <c r="AT54" s="126" t="e">
        <f>AM42</f>
        <v>#REF!</v>
      </c>
      <c r="AU54" s="126" t="e">
        <f>AM43</f>
        <v>#REF!</v>
      </c>
      <c r="AV54" s="126" t="e">
        <f>AM44</f>
        <v>#REF!</v>
      </c>
      <c r="AW54" s="126" t="e">
        <f>AM45</f>
        <v>#REF!</v>
      </c>
      <c r="AX54" s="126" t="e">
        <f>AM46</f>
        <v>#REF!</v>
      </c>
      <c r="AY54" s="126" t="e">
        <f>AM47</f>
        <v>#REF!</v>
      </c>
      <c r="AZ54" s="126" t="e">
        <f>AM48</f>
        <v>#REF!</v>
      </c>
    </row>
  </sheetData>
  <mergeCells count="26">
    <mergeCell ref="A25:B25"/>
    <mergeCell ref="U27:W27"/>
    <mergeCell ref="AK29:AM30"/>
    <mergeCell ref="AN29:AP30"/>
    <mergeCell ref="AQ29:AS30"/>
    <mergeCell ref="AT29:AV30"/>
    <mergeCell ref="AD5:AF6"/>
    <mergeCell ref="AK5:AM6"/>
    <mergeCell ref="AN5:AP6"/>
    <mergeCell ref="AQ5:AS6"/>
    <mergeCell ref="AT5:AV6"/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</mergeCells>
  <conditionalFormatting sqref="E9:E25 T9:T25 W9:W25 Z9:Z25 AC9:AC25 AF9:AF25 H9:H26 K9:K26 N9:N26 Q9:Q26 L26:M26 R26:X26">
    <cfRule type="containsText" dxfId="132" priority="1" operator="containsText" text="в">
      <formula>NOT(ISERROR(SEARCH("в",E9)))</formula>
    </cfRule>
    <cfRule type="cellIs" dxfId="131" priority="2" operator="between">
      <formula>0.000001</formula>
      <formula>100000</formula>
    </cfRule>
    <cfRule type="cellIs" dxfId="130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BG54"/>
  <sheetViews>
    <sheetView view="pageBreakPreview" topLeftCell="W1" zoomScale="40" zoomScaleNormal="100" zoomScaleSheetLayoutView="40" zoomScalePageLayoutView="55" workbookViewId="0">
      <selection activeCell="BC22" sqref="BC22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6" width="19.5703125" customWidth="1"/>
    <col min="47" max="47" width="26.140625" customWidth="1"/>
    <col min="48" max="48" width="22.140625" customWidth="1"/>
    <col min="49" max="49" width="13.5703125" customWidth="1"/>
    <col min="50" max="50" width="13.85546875" customWidth="1"/>
    <col min="51" max="52" width="14.28515625" customWidth="1"/>
  </cols>
  <sheetData>
    <row r="1" spans="1:48" ht="28.5" customHeight="1"/>
    <row r="2" spans="1:48" ht="33.75" customHeight="1">
      <c r="B2" s="539" t="s">
        <v>97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48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48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48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48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48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2021</v>
      </c>
      <c r="G7" s="13">
        <v>2022</v>
      </c>
      <c r="H7" s="20" t="s">
        <v>3</v>
      </c>
      <c r="I7" s="37">
        <v>2021</v>
      </c>
      <c r="J7" s="13">
        <v>2022</v>
      </c>
      <c r="K7" s="20" t="s">
        <v>3</v>
      </c>
      <c r="L7" s="37">
        <v>2021</v>
      </c>
      <c r="M7" s="13">
        <v>2022</v>
      </c>
      <c r="N7" s="20" t="s">
        <v>3</v>
      </c>
      <c r="O7" s="37">
        <v>2021</v>
      </c>
      <c r="P7" s="13">
        <v>2022</v>
      </c>
      <c r="Q7" s="20" t="s">
        <v>3</v>
      </c>
      <c r="R7" s="37">
        <v>2021</v>
      </c>
      <c r="S7" s="13">
        <v>2022</v>
      </c>
      <c r="T7" s="20" t="s">
        <v>3</v>
      </c>
      <c r="U7" s="37">
        <v>2021</v>
      </c>
      <c r="V7" s="13">
        <v>2022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2021</v>
      </c>
      <c r="AB7" s="13">
        <v>2022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48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48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 t="e">
        <f>I9+O9+R9+L9+U9</f>
        <v>#REF!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 t="e">
        <f>#REF!+#REF!</f>
        <v>#REF!</v>
      </c>
      <c r="J9" s="44" t="e">
        <f>#REF!+#REF!</f>
        <v>#REF!</v>
      </c>
      <c r="K9" s="42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 t="e">
        <f>#REF!+#REF!</f>
        <v>#REF!</v>
      </c>
      <c r="M9" s="44" t="e">
        <f>#REF!+#REF!</f>
        <v>#REF!</v>
      </c>
      <c r="N9" s="42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 t="e">
        <f>#REF!+#REF!</f>
        <v>#REF!</v>
      </c>
      <c r="P9" s="44" t="e">
        <f>#REF!+#REF!</f>
        <v>#REF!</v>
      </c>
      <c r="Q9" s="42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 t="e">
        <f>#REF!+#REF!</f>
        <v>#REF!</v>
      </c>
      <c r="S9" s="44" t="e">
        <f>#REF!+#REF!</f>
        <v>#REF!</v>
      </c>
      <c r="T9" s="42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 t="e">
        <f>#REF!+#REF!</f>
        <v>#REF!</v>
      </c>
      <c r="V9" s="44" t="e">
        <f>#REF!+#REF!</f>
        <v>#REF!</v>
      </c>
      <c r="W9" s="45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3" t="e">
        <f>#REF!+'апрель (2024)  прогноз'!AA9</f>
        <v>#REF!</v>
      </c>
      <c r="AB9" s="44" t="e">
        <f>#REF!+#REF!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41" t="s">
        <v>0</v>
      </c>
      <c r="AJ9" s="16" t="s">
        <v>0</v>
      </c>
      <c r="AK9" s="53" t="e">
        <f>F9-L9-U9</f>
        <v>#REF!</v>
      </c>
      <c r="AL9" s="205">
        <v>5</v>
      </c>
      <c r="AM9" s="53" t="e">
        <f>G9-V9-M9</f>
        <v>#REF!</v>
      </c>
      <c r="AN9" s="53"/>
      <c r="AO9" s="53"/>
      <c r="AP9" s="53"/>
      <c r="AQ9" s="53"/>
      <c r="AR9" s="53"/>
      <c r="AS9" s="53"/>
      <c r="AT9" s="53">
        <v>52459140.539000079</v>
      </c>
      <c r="AU9" s="53">
        <v>47141170.951000094</v>
      </c>
      <c r="AV9" s="53">
        <v>55055719.324999988</v>
      </c>
    </row>
    <row r="10" spans="1:48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 t="e">
        <f t="shared" ref="F10:F24" si="8">I10+O10+R10+L10+U10</f>
        <v>#REF!</v>
      </c>
      <c r="G10" s="84" t="e">
        <f t="shared" ref="G10:G24" si="9">J10+P10+S10+M10+V10</f>
        <v>#REF!</v>
      </c>
      <c r="H10" s="22" t="e">
        <f t="shared" si="1"/>
        <v>#REF!</v>
      </c>
      <c r="I10" s="43" t="e">
        <f>#REF!+#REF!</f>
        <v>#REF!</v>
      </c>
      <c r="J10" s="44" t="e">
        <f>#REF!+#REF!</f>
        <v>#REF!</v>
      </c>
      <c r="K10" s="22" t="e">
        <f t="shared" si="2"/>
        <v>#REF!</v>
      </c>
      <c r="L10" s="43" t="e">
        <f>#REF!+#REF!</f>
        <v>#REF!</v>
      </c>
      <c r="M10" s="44" t="e">
        <f>#REF!+#REF!</f>
        <v>#REF!</v>
      </c>
      <c r="N10" s="22" t="e">
        <f t="shared" si="3"/>
        <v>#REF!</v>
      </c>
      <c r="O10" s="43" t="e">
        <f>#REF!+#REF!</f>
        <v>#REF!</v>
      </c>
      <c r="P10" s="44" t="e">
        <f>#REF!+#REF!</f>
        <v>#REF!</v>
      </c>
      <c r="Q10" s="22" t="e">
        <f t="shared" si="4"/>
        <v>#REF!</v>
      </c>
      <c r="R10" s="43" t="e">
        <f>#REF!+#REF!</f>
        <v>#REF!</v>
      </c>
      <c r="S10" s="44" t="e">
        <f>#REF!+#REF!</f>
        <v>#REF!</v>
      </c>
      <c r="T10" s="22" t="e">
        <f t="shared" si="5"/>
        <v>#REF!</v>
      </c>
      <c r="U10" s="43" t="e">
        <f>#REF!+#REF!</f>
        <v>#REF!</v>
      </c>
      <c r="V10" s="44" t="e">
        <f>#REF!+#REF!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43" t="e">
        <f>#REF!+'апрель (2024)  прогноз'!AA10</f>
        <v>#REF!</v>
      </c>
      <c r="AB10" s="44" t="e">
        <f>#REF!+#REF!</f>
        <v>#REF!</v>
      </c>
      <c r="AC10" s="22"/>
      <c r="AD10" s="70"/>
      <c r="AE10" s="71"/>
      <c r="AF10" s="66"/>
      <c r="AI10" s="61" t="s">
        <v>4</v>
      </c>
      <c r="AJ10" s="16" t="s">
        <v>4</v>
      </c>
      <c r="AK10" s="53" t="e">
        <f t="shared" ref="AK10:AK24" si="10">F10-L10-U10</f>
        <v>#REF!</v>
      </c>
      <c r="AL10" s="205">
        <v>0</v>
      </c>
      <c r="AM10" s="53" t="e">
        <f t="shared" ref="AM10:AM24" si="11">G10-V10-M10</f>
        <v>#REF!</v>
      </c>
      <c r="AN10" s="53"/>
      <c r="AO10" s="53"/>
      <c r="AP10" s="53"/>
      <c r="AQ10" s="53"/>
      <c r="AR10" s="53"/>
      <c r="AS10" s="53"/>
      <c r="AT10" s="53">
        <v>849803.56000000238</v>
      </c>
      <c r="AU10" s="53">
        <v>824483</v>
      </c>
      <c r="AV10" s="53">
        <v>863995.72000000114</v>
      </c>
    </row>
    <row r="11" spans="1:48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 t="e">
        <f t="shared" si="8"/>
        <v>#REF!</v>
      </c>
      <c r="G11" s="84" t="e">
        <f t="shared" si="9"/>
        <v>#REF!</v>
      </c>
      <c r="H11" s="22" t="e">
        <f t="shared" si="1"/>
        <v>#REF!</v>
      </c>
      <c r="I11" s="43" t="e">
        <f>#REF!+#REF!</f>
        <v>#REF!</v>
      </c>
      <c r="J11" s="44" t="e">
        <f>#REF!+#REF!</f>
        <v>#REF!</v>
      </c>
      <c r="K11" s="22" t="e">
        <f t="shared" si="2"/>
        <v>#REF!</v>
      </c>
      <c r="L11" s="43" t="e">
        <f>#REF!+#REF!</f>
        <v>#REF!</v>
      </c>
      <c r="M11" s="44" t="e">
        <f>#REF!+#REF!</f>
        <v>#REF!</v>
      </c>
      <c r="N11" s="22" t="e">
        <f t="shared" si="3"/>
        <v>#REF!</v>
      </c>
      <c r="O11" s="43" t="e">
        <f>#REF!+#REF!</f>
        <v>#REF!</v>
      </c>
      <c r="P11" s="44" t="e">
        <f>#REF!+#REF!</f>
        <v>#REF!</v>
      </c>
      <c r="Q11" s="22" t="e">
        <f t="shared" si="4"/>
        <v>#REF!</v>
      </c>
      <c r="R11" s="43" t="e">
        <f>#REF!+#REF!</f>
        <v>#REF!</v>
      </c>
      <c r="S11" s="44" t="e">
        <f>#REF!+#REF!</f>
        <v>#REF!</v>
      </c>
      <c r="T11" s="22" t="e">
        <f t="shared" si="5"/>
        <v>#REF!</v>
      </c>
      <c r="U11" s="43" t="e">
        <f>#REF!+#REF!</f>
        <v>#REF!</v>
      </c>
      <c r="V11" s="44" t="e">
        <f>#REF!+#REF!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43" t="e">
        <f>#REF!+'апрель (2024)  прогноз'!AA11</f>
        <v>#REF!</v>
      </c>
      <c r="AB11" s="44" t="e">
        <f>#REF!+#REF!</f>
        <v>#REF!</v>
      </c>
      <c r="AC11" s="22" t="e">
        <f t="shared" ref="AC11:AC25" si="12">IF(AND(IF(AA11="",0,AA11)=0,IF(AB11="",0,AB11)&gt;0),100%,IFERROR(IF(IF(AB11="",0,AB11)/IF(AA11="",0,AA11)-100%&gt;99%,CONCATENATE("в ",ROUNDDOWN(IF(AB11="",0,AB11)/IF(AA11="",0,AA11),1),IF(ROUNDDOWN(IF(AB11="",0,AB11)/IF(AA11="",0,AA11),0)&gt;4," раз"," раза")),IF(AB11="",0,AB11)/IF(AA11="",0,AA11)-100%),""))</f>
        <v>#REF!</v>
      </c>
      <c r="AD11" s="72"/>
      <c r="AE11" s="73"/>
      <c r="AF11" s="66" t="str">
        <f t="shared" ref="AF11:AF25" si="13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53" t="e">
        <f t="shared" si="10"/>
        <v>#REF!</v>
      </c>
      <c r="AL11" s="205">
        <v>4</v>
      </c>
      <c r="AM11" s="53" t="e">
        <f t="shared" si="11"/>
        <v>#REF!</v>
      </c>
      <c r="AN11" s="53"/>
      <c r="AO11" s="53"/>
      <c r="AP11" s="53"/>
      <c r="AQ11" s="53"/>
      <c r="AR11" s="53"/>
      <c r="AS11" s="53"/>
      <c r="AT11" s="53">
        <v>63312586.501000226</v>
      </c>
      <c r="AU11" s="53">
        <v>57818834.506000176</v>
      </c>
      <c r="AV11" s="53">
        <v>67865499.53000018</v>
      </c>
    </row>
    <row r="12" spans="1:48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 t="e">
        <f t="shared" si="8"/>
        <v>#REF!</v>
      </c>
      <c r="G12" s="84" t="e">
        <f t="shared" si="9"/>
        <v>#REF!</v>
      </c>
      <c r="H12" s="22" t="e">
        <f t="shared" si="1"/>
        <v>#REF!</v>
      </c>
      <c r="I12" s="43" t="e">
        <f>#REF!+#REF!</f>
        <v>#REF!</v>
      </c>
      <c r="J12" s="44" t="e">
        <f>#REF!+#REF!</f>
        <v>#REF!</v>
      </c>
      <c r="K12" s="22" t="e">
        <f t="shared" si="2"/>
        <v>#REF!</v>
      </c>
      <c r="L12" s="43" t="e">
        <f>#REF!+#REF!</f>
        <v>#REF!</v>
      </c>
      <c r="M12" s="44" t="e">
        <f>#REF!+#REF!</f>
        <v>#REF!</v>
      </c>
      <c r="N12" s="22" t="e">
        <f t="shared" si="3"/>
        <v>#REF!</v>
      </c>
      <c r="O12" s="43" t="e">
        <f>#REF!+#REF!</f>
        <v>#REF!</v>
      </c>
      <c r="P12" s="44" t="e">
        <f>#REF!+#REF!</f>
        <v>#REF!</v>
      </c>
      <c r="Q12" s="22" t="e">
        <f t="shared" si="4"/>
        <v>#REF!</v>
      </c>
      <c r="R12" s="43" t="e">
        <f>#REF!+#REF!</f>
        <v>#REF!</v>
      </c>
      <c r="S12" s="44" t="e">
        <f>#REF!+#REF!</f>
        <v>#REF!</v>
      </c>
      <c r="T12" s="22" t="e">
        <f t="shared" si="5"/>
        <v>#REF!</v>
      </c>
      <c r="U12" s="43" t="e">
        <f>#REF!+#REF!</f>
        <v>#REF!</v>
      </c>
      <c r="V12" s="44" t="e">
        <f>#REF!+#REF!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43" t="e">
        <f>#REF!+'апрель (2024)  прогноз'!AA12</f>
        <v>#REF!</v>
      </c>
      <c r="AB12" s="44" t="e">
        <f>#REF!+#REF!</f>
        <v>#REF!</v>
      </c>
      <c r="AC12" s="22" t="e">
        <f t="shared" si="12"/>
        <v>#REF!</v>
      </c>
      <c r="AD12" s="72"/>
      <c r="AE12" s="73"/>
      <c r="AF12" s="66" t="str">
        <f t="shared" si="13"/>
        <v/>
      </c>
      <c r="AI12" s="61" t="s">
        <v>6</v>
      </c>
      <c r="AJ12" s="16" t="s">
        <v>6</v>
      </c>
      <c r="AK12" s="53" t="e">
        <f t="shared" si="10"/>
        <v>#REF!</v>
      </c>
      <c r="AL12" s="205">
        <v>4</v>
      </c>
      <c r="AM12" s="53" t="e">
        <f t="shared" si="11"/>
        <v>#REF!</v>
      </c>
      <c r="AN12" s="53"/>
      <c r="AO12" s="53"/>
      <c r="AP12" s="53"/>
      <c r="AQ12" s="53"/>
      <c r="AR12" s="53"/>
      <c r="AS12" s="53"/>
      <c r="AT12" s="53">
        <v>40646748.957000151</v>
      </c>
      <c r="AU12" s="53">
        <v>37693368.487000138</v>
      </c>
      <c r="AV12" s="53">
        <v>40065658.876000062</v>
      </c>
    </row>
    <row r="13" spans="1:48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 t="e">
        <f t="shared" si="8"/>
        <v>#REF!</v>
      </c>
      <c r="G13" s="84" t="e">
        <f t="shared" si="9"/>
        <v>#REF!</v>
      </c>
      <c r="H13" s="22" t="e">
        <f t="shared" si="1"/>
        <v>#REF!</v>
      </c>
      <c r="I13" s="43" t="e">
        <f>#REF!+#REF!</f>
        <v>#REF!</v>
      </c>
      <c r="J13" s="44" t="e">
        <f>#REF!+#REF!</f>
        <v>#REF!</v>
      </c>
      <c r="K13" s="22" t="e">
        <f t="shared" si="2"/>
        <v>#REF!</v>
      </c>
      <c r="L13" s="43" t="e">
        <f>#REF!+#REF!</f>
        <v>#REF!</v>
      </c>
      <c r="M13" s="44" t="e">
        <f>#REF!+#REF!</f>
        <v>#REF!</v>
      </c>
      <c r="N13" s="22" t="e">
        <f t="shared" si="3"/>
        <v>#REF!</v>
      </c>
      <c r="O13" s="43" t="e">
        <f>#REF!+#REF!</f>
        <v>#REF!</v>
      </c>
      <c r="P13" s="44" t="e">
        <f>#REF!+#REF!</f>
        <v>#REF!</v>
      </c>
      <c r="Q13" s="22" t="e">
        <f t="shared" si="4"/>
        <v>#REF!</v>
      </c>
      <c r="R13" s="43" t="e">
        <f>#REF!+#REF!</f>
        <v>#REF!</v>
      </c>
      <c r="S13" s="44" t="e">
        <f>#REF!+#REF!</f>
        <v>#REF!</v>
      </c>
      <c r="T13" s="22" t="e">
        <f t="shared" si="5"/>
        <v>#REF!</v>
      </c>
      <c r="U13" s="43" t="e">
        <f>#REF!+#REF!</f>
        <v>#REF!</v>
      </c>
      <c r="V13" s="44" t="e">
        <f>#REF!+#REF!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43" t="e">
        <f>#REF!+'апрель (2024)  прогноз'!AA13</f>
        <v>#REF!</v>
      </c>
      <c r="AB13" s="44" t="e">
        <f>#REF!+#REF!</f>
        <v>#REF!</v>
      </c>
      <c r="AC13" s="22"/>
      <c r="AD13" s="72"/>
      <c r="AE13" s="73"/>
      <c r="AF13" s="66" t="str">
        <f t="shared" si="13"/>
        <v/>
      </c>
      <c r="AI13" s="38" t="s">
        <v>1</v>
      </c>
      <c r="AJ13" s="16" t="s">
        <v>1</v>
      </c>
      <c r="AK13" s="53" t="e">
        <f t="shared" si="10"/>
        <v>#REF!</v>
      </c>
      <c r="AL13" s="205">
        <v>4</v>
      </c>
      <c r="AM13" s="53" t="e">
        <f t="shared" si="11"/>
        <v>#REF!</v>
      </c>
      <c r="AN13" s="53"/>
      <c r="AO13" s="53"/>
      <c r="AP13" s="53"/>
      <c r="AQ13" s="53"/>
      <c r="AR13" s="53"/>
      <c r="AS13" s="53"/>
      <c r="AT13" s="53">
        <v>34647754.056000032</v>
      </c>
      <c r="AU13" s="53">
        <v>30426830.884000003</v>
      </c>
      <c r="AV13" s="53">
        <v>34850696.318000004</v>
      </c>
    </row>
    <row r="14" spans="1:48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 t="e">
        <f t="shared" si="8"/>
        <v>#REF!</v>
      </c>
      <c r="G14" s="84" t="e">
        <f t="shared" si="9"/>
        <v>#REF!</v>
      </c>
      <c r="H14" s="22" t="e">
        <f t="shared" si="1"/>
        <v>#REF!</v>
      </c>
      <c r="I14" s="43" t="e">
        <f>#REF!+#REF!</f>
        <v>#REF!</v>
      </c>
      <c r="J14" s="44" t="e">
        <f>#REF!+#REF!</f>
        <v>#REF!</v>
      </c>
      <c r="K14" s="22" t="e">
        <f t="shared" si="2"/>
        <v>#REF!</v>
      </c>
      <c r="L14" s="43" t="e">
        <f>#REF!+#REF!</f>
        <v>#REF!</v>
      </c>
      <c r="M14" s="44" t="e">
        <f>#REF!+#REF!</f>
        <v>#REF!</v>
      </c>
      <c r="N14" s="22" t="e">
        <f t="shared" si="3"/>
        <v>#REF!</v>
      </c>
      <c r="O14" s="43" t="e">
        <f>#REF!+#REF!</f>
        <v>#REF!</v>
      </c>
      <c r="P14" s="44" t="e">
        <f>#REF!+#REF!</f>
        <v>#REF!</v>
      </c>
      <c r="Q14" s="22" t="e">
        <f t="shared" si="4"/>
        <v>#REF!</v>
      </c>
      <c r="R14" s="43" t="e">
        <f>#REF!+#REF!</f>
        <v>#REF!</v>
      </c>
      <c r="S14" s="44" t="e">
        <f>#REF!+#REF!</f>
        <v>#REF!</v>
      </c>
      <c r="T14" s="22" t="e">
        <f t="shared" si="5"/>
        <v>#REF!</v>
      </c>
      <c r="U14" s="43" t="e">
        <f>#REF!+#REF!</f>
        <v>#REF!</v>
      </c>
      <c r="V14" s="44" t="e">
        <f>#REF!+#REF!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43" t="e">
        <f>#REF!+'апрель (2024)  прогноз'!AA14</f>
        <v>#REF!</v>
      </c>
      <c r="AB14" s="44" t="e">
        <f>#REF!+#REF!</f>
        <v>#REF!</v>
      </c>
      <c r="AC14" s="22" t="e">
        <f t="shared" si="12"/>
        <v>#REF!</v>
      </c>
      <c r="AD14" s="72"/>
      <c r="AE14" s="73"/>
      <c r="AF14" s="66" t="str">
        <f t="shared" si="13"/>
        <v/>
      </c>
      <c r="AI14" s="61" t="s">
        <v>7</v>
      </c>
      <c r="AJ14" s="16" t="s">
        <v>7</v>
      </c>
      <c r="AK14" s="53" t="e">
        <f t="shared" si="10"/>
        <v>#REF!</v>
      </c>
      <c r="AL14" s="205">
        <v>2</v>
      </c>
      <c r="AM14" s="53" t="e">
        <f t="shared" si="11"/>
        <v>#REF!</v>
      </c>
      <c r="AN14" s="53"/>
      <c r="AO14" s="53"/>
      <c r="AP14" s="53"/>
      <c r="AQ14" s="53"/>
      <c r="AR14" s="53"/>
      <c r="AS14" s="53"/>
      <c r="AT14" s="53">
        <v>33487865.266000103</v>
      </c>
      <c r="AU14" s="53">
        <v>27154537.128000095</v>
      </c>
      <c r="AV14" s="53">
        <v>32310646.031000052</v>
      </c>
    </row>
    <row r="15" spans="1:48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 t="e">
        <f t="shared" si="8"/>
        <v>#REF!</v>
      </c>
      <c r="G15" s="84" t="e">
        <f t="shared" si="9"/>
        <v>#REF!</v>
      </c>
      <c r="H15" s="22" t="e">
        <f t="shared" si="1"/>
        <v>#REF!</v>
      </c>
      <c r="I15" s="43" t="e">
        <f>#REF!+#REF!</f>
        <v>#REF!</v>
      </c>
      <c r="J15" s="44" t="e">
        <f>#REF!+#REF!</f>
        <v>#REF!</v>
      </c>
      <c r="K15" s="22" t="e">
        <f t="shared" si="2"/>
        <v>#REF!</v>
      </c>
      <c r="L15" s="43" t="e">
        <f>#REF!+#REF!</f>
        <v>#REF!</v>
      </c>
      <c r="M15" s="44" t="e">
        <f>#REF!+#REF!</f>
        <v>#REF!</v>
      </c>
      <c r="N15" s="22" t="e">
        <f t="shared" si="3"/>
        <v>#REF!</v>
      </c>
      <c r="O15" s="43" t="e">
        <f>#REF!+#REF!</f>
        <v>#REF!</v>
      </c>
      <c r="P15" s="44" t="e">
        <f>#REF!+#REF!</f>
        <v>#REF!</v>
      </c>
      <c r="Q15" s="22" t="e">
        <f t="shared" si="4"/>
        <v>#REF!</v>
      </c>
      <c r="R15" s="43" t="e">
        <f>#REF!+#REF!</f>
        <v>#REF!</v>
      </c>
      <c r="S15" s="44" t="e">
        <f>#REF!+#REF!</f>
        <v>#REF!</v>
      </c>
      <c r="T15" s="22" t="e">
        <f t="shared" si="5"/>
        <v>#REF!</v>
      </c>
      <c r="U15" s="43" t="e">
        <f>#REF!+#REF!</f>
        <v>#REF!</v>
      </c>
      <c r="V15" s="44" t="e">
        <f>#REF!+#REF!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43" t="e">
        <f>#REF!+'апрель (2024)  прогноз'!AA15</f>
        <v>#REF!</v>
      </c>
      <c r="AB15" s="44" t="e">
        <f>#REF!+#REF!</f>
        <v>#REF!</v>
      </c>
      <c r="AC15" s="22" t="e">
        <f t="shared" si="12"/>
        <v>#REF!</v>
      </c>
      <c r="AD15" s="72"/>
      <c r="AE15" s="73"/>
      <c r="AF15" s="66" t="str">
        <f t="shared" si="13"/>
        <v/>
      </c>
      <c r="AI15" s="38" t="s">
        <v>8</v>
      </c>
      <c r="AJ15" s="16" t="s">
        <v>8</v>
      </c>
      <c r="AK15" s="53" t="e">
        <f t="shared" si="10"/>
        <v>#REF!</v>
      </c>
      <c r="AL15" s="205">
        <v>2</v>
      </c>
      <c r="AM15" s="53" t="e">
        <f t="shared" si="11"/>
        <v>#REF!</v>
      </c>
      <c r="AN15" s="53"/>
      <c r="AO15" s="56"/>
      <c r="AP15" s="53"/>
      <c r="AQ15" s="56"/>
      <c r="AR15" s="56"/>
      <c r="AS15" s="56"/>
      <c r="AT15" s="56">
        <v>21321126.61300002</v>
      </c>
      <c r="AU15" s="56">
        <v>19585795.535000008</v>
      </c>
      <c r="AV15" s="53">
        <v>23074979.911000021</v>
      </c>
    </row>
    <row r="16" spans="1:48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 t="e">
        <f t="shared" si="8"/>
        <v>#REF!</v>
      </c>
      <c r="G16" s="84" t="e">
        <f t="shared" si="9"/>
        <v>#REF!</v>
      </c>
      <c r="H16" s="22" t="e">
        <f t="shared" si="1"/>
        <v>#REF!</v>
      </c>
      <c r="I16" s="43" t="e">
        <f>#REF!+#REF!</f>
        <v>#REF!</v>
      </c>
      <c r="J16" s="44" t="e">
        <f>#REF!+#REF!</f>
        <v>#REF!</v>
      </c>
      <c r="K16" s="22" t="e">
        <f t="shared" si="2"/>
        <v>#REF!</v>
      </c>
      <c r="L16" s="43" t="e">
        <f>#REF!+#REF!</f>
        <v>#REF!</v>
      </c>
      <c r="M16" s="44" t="e">
        <f>#REF!+#REF!</f>
        <v>#REF!</v>
      </c>
      <c r="N16" s="22" t="e">
        <f t="shared" si="3"/>
        <v>#REF!</v>
      </c>
      <c r="O16" s="43" t="e">
        <f>#REF!+#REF!</f>
        <v>#REF!</v>
      </c>
      <c r="P16" s="44" t="e">
        <f>#REF!+#REF!</f>
        <v>#REF!</v>
      </c>
      <c r="Q16" s="22" t="e">
        <f t="shared" si="4"/>
        <v>#REF!</v>
      </c>
      <c r="R16" s="43" t="e">
        <f>#REF!+#REF!</f>
        <v>#REF!</v>
      </c>
      <c r="S16" s="44" t="e">
        <f>#REF!+#REF!</f>
        <v>#REF!</v>
      </c>
      <c r="T16" s="22" t="e">
        <f t="shared" si="5"/>
        <v>#REF!</v>
      </c>
      <c r="U16" s="43" t="e">
        <f>#REF!+#REF!</f>
        <v>#REF!</v>
      </c>
      <c r="V16" s="44" t="e">
        <f>#REF!+#REF!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43" t="e">
        <f>#REF!+'апрель (2024)  прогноз'!AA16</f>
        <v>#REF!</v>
      </c>
      <c r="AB16" s="44" t="e">
        <f>#REF!+#REF!</f>
        <v>#REF!</v>
      </c>
      <c r="AC16" s="22" t="e">
        <f t="shared" si="12"/>
        <v>#REF!</v>
      </c>
      <c r="AD16" s="72"/>
      <c r="AE16" s="73"/>
      <c r="AF16" s="66" t="str">
        <f t="shared" si="13"/>
        <v/>
      </c>
      <c r="AI16" s="61" t="s">
        <v>9</v>
      </c>
      <c r="AJ16" s="16" t="s">
        <v>9</v>
      </c>
      <c r="AK16" s="53" t="e">
        <f t="shared" si="10"/>
        <v>#REF!</v>
      </c>
      <c r="AL16" s="205">
        <v>1</v>
      </c>
      <c r="AM16" s="53" t="e">
        <f t="shared" si="11"/>
        <v>#REF!</v>
      </c>
      <c r="AN16" s="53"/>
      <c r="AO16" s="53"/>
      <c r="AP16" s="53"/>
      <c r="AQ16" s="53"/>
      <c r="AR16" s="53"/>
      <c r="AS16" s="53"/>
      <c r="AT16" s="53">
        <v>20602678.328000002</v>
      </c>
      <c r="AU16" s="53">
        <v>16919504.930000007</v>
      </c>
      <c r="AV16" s="53">
        <v>18611556.723000005</v>
      </c>
    </row>
    <row r="17" spans="1:48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 t="e">
        <f t="shared" si="8"/>
        <v>#REF!</v>
      </c>
      <c r="G17" s="84" t="e">
        <f t="shared" si="9"/>
        <v>#REF!</v>
      </c>
      <c r="H17" s="22" t="e">
        <f t="shared" si="1"/>
        <v>#REF!</v>
      </c>
      <c r="I17" s="43" t="e">
        <f>#REF!+#REF!</f>
        <v>#REF!</v>
      </c>
      <c r="J17" s="44" t="e">
        <f>#REF!+#REF!</f>
        <v>#REF!</v>
      </c>
      <c r="K17" s="22" t="e">
        <f t="shared" si="2"/>
        <v>#REF!</v>
      </c>
      <c r="L17" s="43" t="e">
        <f>#REF!+#REF!</f>
        <v>#REF!</v>
      </c>
      <c r="M17" s="44" t="e">
        <f>#REF!+#REF!</f>
        <v>#REF!</v>
      </c>
      <c r="N17" s="22" t="e">
        <f t="shared" si="3"/>
        <v>#REF!</v>
      </c>
      <c r="O17" s="43" t="e">
        <f>#REF!+#REF!</f>
        <v>#REF!</v>
      </c>
      <c r="P17" s="44" t="e">
        <f>#REF!+#REF!</f>
        <v>#REF!</v>
      </c>
      <c r="Q17" s="22" t="e">
        <f t="shared" si="4"/>
        <v>#REF!</v>
      </c>
      <c r="R17" s="43" t="e">
        <f>#REF!+#REF!</f>
        <v>#REF!</v>
      </c>
      <c r="S17" s="44" t="e">
        <f>#REF!+#REF!</f>
        <v>#REF!</v>
      </c>
      <c r="T17" s="22" t="e">
        <f t="shared" si="5"/>
        <v>#REF!</v>
      </c>
      <c r="U17" s="43" t="e">
        <f>#REF!+#REF!</f>
        <v>#REF!</v>
      </c>
      <c r="V17" s="44" t="e">
        <f>#REF!+#REF!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43" t="e">
        <f>#REF!+'апрель (2024)  прогноз'!AA17</f>
        <v>#REF!</v>
      </c>
      <c r="AB17" s="44" t="e">
        <f>#REF!+#REF!</f>
        <v>#REF!</v>
      </c>
      <c r="AC17" s="22"/>
      <c r="AD17" s="72"/>
      <c r="AE17" s="73"/>
      <c r="AF17" s="66" t="str">
        <f t="shared" si="13"/>
        <v/>
      </c>
      <c r="AI17" s="38" t="s">
        <v>2</v>
      </c>
      <c r="AJ17" s="16" t="s">
        <v>2</v>
      </c>
      <c r="AK17" s="53" t="e">
        <f t="shared" si="10"/>
        <v>#REF!</v>
      </c>
      <c r="AL17" s="205">
        <v>3</v>
      </c>
      <c r="AM17" s="53" t="e">
        <f t="shared" si="11"/>
        <v>#REF!</v>
      </c>
      <c r="AN17" s="53"/>
      <c r="AO17" s="53"/>
      <c r="AP17" s="53"/>
      <c r="AQ17" s="53"/>
      <c r="AR17" s="53"/>
      <c r="AS17" s="53"/>
      <c r="AT17" s="53">
        <v>30162488.519000009</v>
      </c>
      <c r="AU17" s="53">
        <v>28548054.202000007</v>
      </c>
      <c r="AV17" s="53">
        <v>30817765.035000008</v>
      </c>
    </row>
    <row r="18" spans="1:48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 t="e">
        <f t="shared" si="8"/>
        <v>#REF!</v>
      </c>
      <c r="G18" s="84" t="e">
        <f t="shared" si="9"/>
        <v>#REF!</v>
      </c>
      <c r="H18" s="22" t="e">
        <f t="shared" si="1"/>
        <v>#REF!</v>
      </c>
      <c r="I18" s="43" t="e">
        <f>#REF!+#REF!</f>
        <v>#REF!</v>
      </c>
      <c r="J18" s="44" t="e">
        <f>#REF!+#REF!</f>
        <v>#REF!</v>
      </c>
      <c r="K18" s="22" t="e">
        <f t="shared" si="2"/>
        <v>#REF!</v>
      </c>
      <c r="L18" s="43" t="e">
        <f>#REF!+#REF!</f>
        <v>#REF!</v>
      </c>
      <c r="M18" s="44" t="e">
        <f>#REF!+#REF!</f>
        <v>#REF!</v>
      </c>
      <c r="N18" s="22" t="e">
        <f t="shared" si="3"/>
        <v>#REF!</v>
      </c>
      <c r="O18" s="43" t="e">
        <f>#REF!+#REF!</f>
        <v>#REF!</v>
      </c>
      <c r="P18" s="44" t="e">
        <f>#REF!+#REF!</f>
        <v>#REF!</v>
      </c>
      <c r="Q18" s="22" t="e">
        <f t="shared" si="4"/>
        <v>#REF!</v>
      </c>
      <c r="R18" s="43" t="e">
        <f>#REF!+#REF!</f>
        <v>#REF!</v>
      </c>
      <c r="S18" s="44" t="e">
        <f>#REF!+#REF!</f>
        <v>#REF!</v>
      </c>
      <c r="T18" s="22" t="e">
        <f t="shared" si="5"/>
        <v>#REF!</v>
      </c>
      <c r="U18" s="43" t="e">
        <f>#REF!+#REF!</f>
        <v>#REF!</v>
      </c>
      <c r="V18" s="44" t="e">
        <f>#REF!+#REF!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43" t="e">
        <f>#REF!+'апрель (2024)  прогноз'!AA18</f>
        <v>#REF!</v>
      </c>
      <c r="AB18" s="44" t="e">
        <f>#REF!+#REF!</f>
        <v>#REF!</v>
      </c>
      <c r="AC18" s="22" t="e">
        <f t="shared" si="12"/>
        <v>#REF!</v>
      </c>
      <c r="AD18" s="72"/>
      <c r="AE18" s="73"/>
      <c r="AF18" s="66" t="str">
        <f t="shared" si="13"/>
        <v/>
      </c>
      <c r="AI18" s="61" t="s">
        <v>10</v>
      </c>
      <c r="AJ18" s="16" t="s">
        <v>10</v>
      </c>
      <c r="AK18" s="53" t="e">
        <f t="shared" si="10"/>
        <v>#REF!</v>
      </c>
      <c r="AL18" s="205">
        <v>9</v>
      </c>
      <c r="AM18" s="53" t="e">
        <f t="shared" si="11"/>
        <v>#REF!</v>
      </c>
      <c r="AN18" s="53"/>
      <c r="AO18" s="53"/>
      <c r="AP18" s="53"/>
      <c r="AQ18" s="53"/>
      <c r="AR18" s="53"/>
      <c r="AS18" s="53"/>
      <c r="AT18" s="53">
        <v>47927857.947000161</v>
      </c>
      <c r="AU18" s="53">
        <v>42510067.502000153</v>
      </c>
      <c r="AV18" s="53">
        <v>46000443.199000061</v>
      </c>
    </row>
    <row r="19" spans="1:48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 t="e">
        <f t="shared" si="8"/>
        <v>#REF!</v>
      </c>
      <c r="G19" s="84" t="e">
        <f t="shared" si="9"/>
        <v>#REF!</v>
      </c>
      <c r="H19" s="22" t="e">
        <f t="shared" si="1"/>
        <v>#REF!</v>
      </c>
      <c r="I19" s="43" t="e">
        <f>#REF!+#REF!</f>
        <v>#REF!</v>
      </c>
      <c r="J19" s="44" t="e">
        <f>#REF!+#REF!</f>
        <v>#REF!</v>
      </c>
      <c r="K19" s="22" t="e">
        <f t="shared" si="2"/>
        <v>#REF!</v>
      </c>
      <c r="L19" s="43" t="e">
        <f>#REF!+#REF!</f>
        <v>#REF!</v>
      </c>
      <c r="M19" s="44" t="e">
        <f>#REF!+#REF!</f>
        <v>#REF!</v>
      </c>
      <c r="N19" s="22" t="e">
        <f t="shared" si="3"/>
        <v>#REF!</v>
      </c>
      <c r="O19" s="43" t="e">
        <f>#REF!+#REF!</f>
        <v>#REF!</v>
      </c>
      <c r="P19" s="44" t="e">
        <f>#REF!+#REF!</f>
        <v>#REF!</v>
      </c>
      <c r="Q19" s="22" t="e">
        <f t="shared" si="4"/>
        <v>#REF!</v>
      </c>
      <c r="R19" s="43" t="e">
        <f>#REF!+#REF!</f>
        <v>#REF!</v>
      </c>
      <c r="S19" s="44" t="e">
        <f>#REF!+#REF!</f>
        <v>#REF!</v>
      </c>
      <c r="T19" s="22" t="e">
        <f t="shared" si="5"/>
        <v>#REF!</v>
      </c>
      <c r="U19" s="43" t="e">
        <f>#REF!+#REF!</f>
        <v>#REF!</v>
      </c>
      <c r="V19" s="44" t="e">
        <f>#REF!+#REF!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43" t="e">
        <f>#REF!+'апрель (2024)  прогноз'!AA19</f>
        <v>#REF!</v>
      </c>
      <c r="AB19" s="44" t="e">
        <f>#REF!+#REF!</f>
        <v>#REF!</v>
      </c>
      <c r="AC19" s="22" t="e">
        <f t="shared" si="12"/>
        <v>#REF!</v>
      </c>
      <c r="AD19" s="72"/>
      <c r="AE19" s="73"/>
      <c r="AF19" s="66" t="str">
        <f t="shared" si="13"/>
        <v/>
      </c>
      <c r="AI19" s="60" t="s">
        <v>11</v>
      </c>
      <c r="AJ19" s="16" t="s">
        <v>11</v>
      </c>
      <c r="AK19" s="53" t="e">
        <f t="shared" si="10"/>
        <v>#REF!</v>
      </c>
      <c r="AL19" s="205">
        <v>6</v>
      </c>
      <c r="AM19" s="53" t="e">
        <f t="shared" si="11"/>
        <v>#REF!</v>
      </c>
      <c r="AN19" s="53"/>
      <c r="AO19" s="53"/>
      <c r="AP19" s="53"/>
      <c r="AQ19" s="53"/>
      <c r="AR19" s="53"/>
      <c r="AS19" s="53"/>
      <c r="AT19" s="53">
        <v>31506678.953000009</v>
      </c>
      <c r="AU19" s="53">
        <v>28325708.627000008</v>
      </c>
      <c r="AV19" s="53">
        <v>30041892.145000003</v>
      </c>
    </row>
    <row r="20" spans="1:48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 t="e">
        <f t="shared" si="8"/>
        <v>#REF!</v>
      </c>
      <c r="G20" s="84" t="e">
        <f t="shared" si="9"/>
        <v>#REF!</v>
      </c>
      <c r="H20" s="22" t="e">
        <f t="shared" si="1"/>
        <v>#REF!</v>
      </c>
      <c r="I20" s="43" t="e">
        <f>#REF!+#REF!</f>
        <v>#REF!</v>
      </c>
      <c r="J20" s="44" t="e">
        <f>#REF!+#REF!</f>
        <v>#REF!</v>
      </c>
      <c r="K20" s="22" t="e">
        <f t="shared" si="2"/>
        <v>#REF!</v>
      </c>
      <c r="L20" s="43" t="e">
        <f>#REF!+#REF!</f>
        <v>#REF!</v>
      </c>
      <c r="M20" s="44" t="e">
        <f>#REF!+#REF!</f>
        <v>#REF!</v>
      </c>
      <c r="N20" s="22" t="e">
        <f t="shared" si="3"/>
        <v>#REF!</v>
      </c>
      <c r="O20" s="43" t="e">
        <f>#REF!+#REF!</f>
        <v>#REF!</v>
      </c>
      <c r="P20" s="44" t="e">
        <f>#REF!+#REF!</f>
        <v>#REF!</v>
      </c>
      <c r="Q20" s="22" t="e">
        <f t="shared" si="4"/>
        <v>#REF!</v>
      </c>
      <c r="R20" s="43" t="e">
        <f>#REF!+#REF!</f>
        <v>#REF!</v>
      </c>
      <c r="S20" s="44" t="e">
        <f>#REF!+#REF!</f>
        <v>#REF!</v>
      </c>
      <c r="T20" s="22" t="e">
        <f t="shared" si="5"/>
        <v>#REF!</v>
      </c>
      <c r="U20" s="43" t="e">
        <f>#REF!+#REF!</f>
        <v>#REF!</v>
      </c>
      <c r="V20" s="44" t="e">
        <f>#REF!+#REF!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43" t="e">
        <f>#REF!+'апрель (2024)  прогноз'!AA20</f>
        <v>#REF!</v>
      </c>
      <c r="AB20" s="44" t="e">
        <f>#REF!+#REF!</f>
        <v>#REF!</v>
      </c>
      <c r="AC20" s="22" t="e">
        <f t="shared" si="12"/>
        <v>#REF!</v>
      </c>
      <c r="AD20" s="72"/>
      <c r="AE20" s="73"/>
      <c r="AF20" s="66" t="str">
        <f t="shared" si="13"/>
        <v/>
      </c>
      <c r="AI20" s="61" t="s">
        <v>12</v>
      </c>
      <c r="AJ20" s="16" t="s">
        <v>12</v>
      </c>
      <c r="AK20" s="53" t="e">
        <f t="shared" si="10"/>
        <v>#REF!</v>
      </c>
      <c r="AL20" s="205">
        <v>8</v>
      </c>
      <c r="AM20" s="53" t="e">
        <f t="shared" si="11"/>
        <v>#REF!</v>
      </c>
      <c r="AN20" s="53"/>
      <c r="AO20" s="53"/>
      <c r="AP20" s="53"/>
      <c r="AQ20" s="53"/>
      <c r="AR20" s="53"/>
      <c r="AS20" s="53"/>
      <c r="AT20" s="53">
        <v>53552498.830000013</v>
      </c>
      <c r="AU20" s="53">
        <v>49104557.013000019</v>
      </c>
      <c r="AV20" s="53">
        <v>51002687.460000001</v>
      </c>
    </row>
    <row r="21" spans="1:48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 t="e">
        <f t="shared" si="8"/>
        <v>#REF!</v>
      </c>
      <c r="G21" s="84" t="e">
        <f t="shared" si="9"/>
        <v>#REF!</v>
      </c>
      <c r="H21" s="22" t="e">
        <f t="shared" si="1"/>
        <v>#REF!</v>
      </c>
      <c r="I21" s="43" t="e">
        <f>#REF!+#REF!</f>
        <v>#REF!</v>
      </c>
      <c r="J21" s="44" t="e">
        <f>#REF!+#REF!</f>
        <v>#REF!</v>
      </c>
      <c r="K21" s="22" t="e">
        <f t="shared" si="2"/>
        <v>#REF!</v>
      </c>
      <c r="L21" s="43" t="e">
        <f>#REF!+#REF!</f>
        <v>#REF!</v>
      </c>
      <c r="M21" s="44" t="e">
        <f>#REF!+#REF!</f>
        <v>#REF!</v>
      </c>
      <c r="N21" s="22" t="e">
        <f t="shared" si="3"/>
        <v>#REF!</v>
      </c>
      <c r="O21" s="43" t="e">
        <f>#REF!+#REF!</f>
        <v>#REF!</v>
      </c>
      <c r="P21" s="44" t="e">
        <f>#REF!+#REF!</f>
        <v>#REF!</v>
      </c>
      <c r="Q21" s="22" t="e">
        <f t="shared" si="4"/>
        <v>#REF!</v>
      </c>
      <c r="R21" s="43" t="e">
        <f>#REF!+#REF!</f>
        <v>#REF!</v>
      </c>
      <c r="S21" s="44" t="e">
        <f>#REF!+#REF!</f>
        <v>#REF!</v>
      </c>
      <c r="T21" s="22" t="e">
        <f t="shared" si="5"/>
        <v>#REF!</v>
      </c>
      <c r="U21" s="43" t="e">
        <f>#REF!+#REF!</f>
        <v>#REF!</v>
      </c>
      <c r="V21" s="44" t="e">
        <f>#REF!+#REF!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43" t="e">
        <f>#REF!+'апрель (2024)  прогноз'!AA21</f>
        <v>#REF!</v>
      </c>
      <c r="AB21" s="44" t="e">
        <f>#REF!+#REF!</f>
        <v>#REF!</v>
      </c>
      <c r="AC21" s="22" t="e">
        <f t="shared" si="12"/>
        <v>#REF!</v>
      </c>
      <c r="AD21" s="72"/>
      <c r="AE21" s="73"/>
      <c r="AF21" s="66" t="str">
        <f t="shared" si="13"/>
        <v/>
      </c>
      <c r="AI21" s="38" t="s">
        <v>13</v>
      </c>
      <c r="AJ21" s="16" t="s">
        <v>13</v>
      </c>
      <c r="AK21" s="53" t="e">
        <f t="shared" si="10"/>
        <v>#REF!</v>
      </c>
      <c r="AL21" s="205">
        <v>4</v>
      </c>
      <c r="AM21" s="53" t="e">
        <f t="shared" si="11"/>
        <v>#REF!</v>
      </c>
      <c r="AN21" s="53"/>
      <c r="AO21" s="53"/>
      <c r="AP21" s="53"/>
      <c r="AQ21" s="53"/>
      <c r="AR21" s="53"/>
      <c r="AS21" s="53"/>
      <c r="AT21" s="53">
        <v>23308751.17000008</v>
      </c>
      <c r="AU21" s="53">
        <v>21333306.375000082</v>
      </c>
      <c r="AV21" s="53">
        <v>23398431.234000042</v>
      </c>
    </row>
    <row r="22" spans="1:48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 t="e">
        <f t="shared" si="8"/>
        <v>#REF!</v>
      </c>
      <c r="G22" s="84" t="e">
        <f t="shared" si="9"/>
        <v>#REF!</v>
      </c>
      <c r="H22" s="22" t="e">
        <f t="shared" si="1"/>
        <v>#REF!</v>
      </c>
      <c r="I22" s="43" t="e">
        <f>#REF!+#REF!</f>
        <v>#REF!</v>
      </c>
      <c r="J22" s="44" t="e">
        <f>#REF!+#REF!</f>
        <v>#REF!</v>
      </c>
      <c r="K22" s="22" t="e">
        <f t="shared" si="2"/>
        <v>#REF!</v>
      </c>
      <c r="L22" s="43" t="e">
        <f>#REF!+#REF!</f>
        <v>#REF!</v>
      </c>
      <c r="M22" s="44" t="e">
        <f>#REF!+#REF!</f>
        <v>#REF!</v>
      </c>
      <c r="N22" s="22" t="e">
        <f t="shared" si="3"/>
        <v>#REF!</v>
      </c>
      <c r="O22" s="43" t="e">
        <f>#REF!+#REF!</f>
        <v>#REF!</v>
      </c>
      <c r="P22" s="44" t="e">
        <f>#REF!+#REF!</f>
        <v>#REF!</v>
      </c>
      <c r="Q22" s="22" t="e">
        <f t="shared" si="4"/>
        <v>#REF!</v>
      </c>
      <c r="R22" s="43" t="e">
        <f>#REF!+#REF!</f>
        <v>#REF!</v>
      </c>
      <c r="S22" s="44" t="e">
        <f>#REF!+#REF!</f>
        <v>#REF!</v>
      </c>
      <c r="T22" s="22" t="e">
        <f t="shared" si="5"/>
        <v>#REF!</v>
      </c>
      <c r="U22" s="43" t="e">
        <f>#REF!+#REF!</f>
        <v>#REF!</v>
      </c>
      <c r="V22" s="44" t="e">
        <f>#REF!+#REF!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43" t="e">
        <f>#REF!+'апрель (2024)  прогноз'!AA22</f>
        <v>#REF!</v>
      </c>
      <c r="AB22" s="44" t="e">
        <f>#REF!+#REF!</f>
        <v>#REF!</v>
      </c>
      <c r="AC22" s="22" t="e">
        <f t="shared" si="12"/>
        <v>#REF!</v>
      </c>
      <c r="AD22" s="72"/>
      <c r="AE22" s="73"/>
      <c r="AF22" s="66" t="str">
        <f t="shared" si="13"/>
        <v/>
      </c>
      <c r="AI22" s="61" t="s">
        <v>14</v>
      </c>
      <c r="AJ22" s="16" t="s">
        <v>14</v>
      </c>
      <c r="AK22" s="53" t="e">
        <f t="shared" si="10"/>
        <v>#REF!</v>
      </c>
      <c r="AL22" s="205">
        <v>4</v>
      </c>
      <c r="AM22" s="53" t="e">
        <f t="shared" si="11"/>
        <v>#REF!</v>
      </c>
      <c r="AN22" s="53"/>
      <c r="AO22" s="53"/>
      <c r="AP22" s="53"/>
      <c r="AQ22" s="53"/>
      <c r="AR22" s="53"/>
      <c r="AS22" s="53"/>
      <c r="AT22" s="53">
        <v>38752846.216000125</v>
      </c>
      <c r="AU22" s="53">
        <v>34799211.082000129</v>
      </c>
      <c r="AV22" s="53">
        <v>39908446.100000069</v>
      </c>
    </row>
    <row r="23" spans="1:48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 t="e">
        <f t="shared" si="8"/>
        <v>#REF!</v>
      </c>
      <c r="G23" s="84" t="e">
        <f t="shared" si="9"/>
        <v>#REF!</v>
      </c>
      <c r="H23" s="22" t="e">
        <f t="shared" si="1"/>
        <v>#REF!</v>
      </c>
      <c r="I23" s="43" t="e">
        <f>#REF!+#REF!</f>
        <v>#REF!</v>
      </c>
      <c r="J23" s="44" t="e">
        <f>#REF!+#REF!</f>
        <v>#REF!</v>
      </c>
      <c r="K23" s="22" t="e">
        <f t="shared" si="2"/>
        <v>#REF!</v>
      </c>
      <c r="L23" s="43" t="e">
        <f>#REF!+#REF!</f>
        <v>#REF!</v>
      </c>
      <c r="M23" s="44" t="e">
        <f>#REF!+#REF!</f>
        <v>#REF!</v>
      </c>
      <c r="N23" s="22" t="e">
        <f t="shared" si="3"/>
        <v>#REF!</v>
      </c>
      <c r="O23" s="43" t="e">
        <f>#REF!+#REF!</f>
        <v>#REF!</v>
      </c>
      <c r="P23" s="44" t="e">
        <f>#REF!+#REF!</f>
        <v>#REF!</v>
      </c>
      <c r="Q23" s="22" t="e">
        <f t="shared" si="4"/>
        <v>#REF!</v>
      </c>
      <c r="R23" s="43" t="e">
        <f>#REF!+#REF!</f>
        <v>#REF!</v>
      </c>
      <c r="S23" s="44" t="e">
        <f>#REF!+#REF!</f>
        <v>#REF!</v>
      </c>
      <c r="T23" s="22" t="e">
        <f t="shared" si="5"/>
        <v>#REF!</v>
      </c>
      <c r="U23" s="43" t="e">
        <f>#REF!+#REF!</f>
        <v>#REF!</v>
      </c>
      <c r="V23" s="44" t="e">
        <f>#REF!+#REF!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43" t="e">
        <f>#REF!+'апрель (2024)  прогноз'!AA23</f>
        <v>#REF!</v>
      </c>
      <c r="AB23" s="44" t="e">
        <f>#REF!+#REF!</f>
        <v>#REF!</v>
      </c>
      <c r="AC23" s="22" t="e">
        <f t="shared" si="12"/>
        <v>#REF!</v>
      </c>
      <c r="AD23" s="72"/>
      <c r="AE23" s="74"/>
      <c r="AF23" s="66" t="str">
        <f t="shared" si="13"/>
        <v/>
      </c>
      <c r="AI23" s="38" t="s">
        <v>25</v>
      </c>
      <c r="AJ23" s="16" t="s">
        <v>25</v>
      </c>
      <c r="AK23" s="53" t="e">
        <f t="shared" si="10"/>
        <v>#REF!</v>
      </c>
      <c r="AL23" s="205">
        <v>9</v>
      </c>
      <c r="AM23" s="53" t="e">
        <f t="shared" si="11"/>
        <v>#REF!</v>
      </c>
      <c r="AN23" s="53"/>
      <c r="AO23" s="53"/>
      <c r="AP23" s="53"/>
      <c r="AQ23" s="53"/>
      <c r="AR23" s="53"/>
      <c r="AS23" s="53"/>
      <c r="AT23" s="53">
        <v>48725336.893999994</v>
      </c>
      <c r="AU23" s="53">
        <v>44240474.5</v>
      </c>
      <c r="AV23" s="53">
        <v>50086268.700000003</v>
      </c>
    </row>
    <row r="24" spans="1:48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3" t="e">
        <f t="shared" si="8"/>
        <v>#REF!</v>
      </c>
      <c r="G24" s="84" t="e">
        <f t="shared" si="9"/>
        <v>#REF!</v>
      </c>
      <c r="H24" s="88" t="e">
        <f t="shared" si="1"/>
        <v>#REF!</v>
      </c>
      <c r="I24" s="43" t="e">
        <f>#REF!+#REF!</f>
        <v>#REF!</v>
      </c>
      <c r="J24" s="44" t="e">
        <f>#REF!+#REF!</f>
        <v>#REF!</v>
      </c>
      <c r="K24" s="28" t="e">
        <f t="shared" si="2"/>
        <v>#REF!</v>
      </c>
      <c r="L24" s="43" t="e">
        <f>#REF!+#REF!</f>
        <v>#REF!</v>
      </c>
      <c r="M24" s="44" t="e">
        <f>#REF!+#REF!</f>
        <v>#REF!</v>
      </c>
      <c r="N24" s="28" t="e">
        <f t="shared" si="3"/>
        <v>#REF!</v>
      </c>
      <c r="O24" s="43" t="e">
        <f>#REF!+#REF!</f>
        <v>#REF!</v>
      </c>
      <c r="P24" s="44" t="e">
        <f>#REF!+#REF!</f>
        <v>#REF!</v>
      </c>
      <c r="Q24" s="28" t="e">
        <f t="shared" si="4"/>
        <v>#REF!</v>
      </c>
      <c r="R24" s="43" t="e">
        <f>#REF!+#REF!</f>
        <v>#REF!</v>
      </c>
      <c r="S24" s="44" t="e">
        <f>#REF!+#REF!</f>
        <v>#REF!</v>
      </c>
      <c r="T24" s="28" t="e">
        <f t="shared" si="5"/>
        <v>#REF!</v>
      </c>
      <c r="U24" s="43" t="e">
        <f>#REF!+#REF!</f>
        <v>#REF!</v>
      </c>
      <c r="V24" s="44" t="e">
        <f>#REF!+#REF!</f>
        <v>#REF!</v>
      </c>
      <c r="W24" s="14" t="e">
        <f t="shared" si="6"/>
        <v>#REF!</v>
      </c>
      <c r="X24" s="29"/>
      <c r="Y24" s="15"/>
      <c r="Z24" s="28" t="str">
        <f t="shared" si="7"/>
        <v/>
      </c>
      <c r="AA24" s="43" t="e">
        <f>#REF!+'апрель (2024)  прогноз'!AA24</f>
        <v>#REF!</v>
      </c>
      <c r="AB24" s="44" t="e">
        <f>#REF!+#REF!</f>
        <v>#REF!</v>
      </c>
      <c r="AC24" s="28" t="e">
        <f t="shared" si="12"/>
        <v>#REF!</v>
      </c>
      <c r="AD24" s="75"/>
      <c r="AE24" s="76"/>
      <c r="AF24" s="67" t="str">
        <f t="shared" si="13"/>
        <v/>
      </c>
      <c r="AI24" s="62" t="s">
        <v>15</v>
      </c>
      <c r="AJ24" s="16" t="s">
        <v>15</v>
      </c>
      <c r="AK24" s="53" t="e">
        <f t="shared" si="10"/>
        <v>#REF!</v>
      </c>
      <c r="AL24" s="205">
        <v>10</v>
      </c>
      <c r="AM24" s="53" t="e">
        <f t="shared" si="11"/>
        <v>#REF!</v>
      </c>
      <c r="AN24" s="53"/>
      <c r="AO24" s="53"/>
      <c r="AP24" s="53"/>
      <c r="AQ24" s="53"/>
      <c r="AR24" s="53"/>
      <c r="AS24" s="53"/>
      <c r="AT24" s="207">
        <v>43902093.743000135</v>
      </c>
      <c r="AU24" s="207">
        <v>39029120.33600001</v>
      </c>
      <c r="AV24" s="53">
        <v>43572609.442000069</v>
      </c>
    </row>
    <row r="25" spans="1:48" ht="43.5" customHeight="1" thickBot="1">
      <c r="A25" s="557" t="s">
        <v>23</v>
      </c>
      <c r="B25" s="558"/>
      <c r="C25" s="35" t="e">
        <f>F25+AA25+AD25</f>
        <v>#REF!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 t="e">
        <f>SUM(F9:F24)</f>
        <v>#REF!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35" t="e">
        <f>SUM(I9:I24)</f>
        <v>#REF!</v>
      </c>
      <c r="J25" s="91" t="e">
        <f>SUM(J9:J24)</f>
        <v>#REF!</v>
      </c>
      <c r="K25" s="90" t="e">
        <f>IF(AND(I25=0,J25&gt;0),100%,IFERROR(IF(J25/I25-100%&gt;99%,CONCATENATE("в ",ROUNDDOWN(J25/I25,1),IF(ROUNDDOWN(J25/I25,0)&gt;4," раз"," раза")),J25/I25-100%),""))</f>
        <v>#REF!</v>
      </c>
      <c r="L25" s="35" t="e">
        <f>SUM(L9:L24)</f>
        <v>#REF!</v>
      </c>
      <c r="M25" s="33" t="e">
        <f>SUM(M9:M24)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35" t="e">
        <f>SUM(O9:O24)</f>
        <v>#REF!</v>
      </c>
      <c r="P25" s="33" t="e">
        <f>SUM(P9:P24)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35" t="e">
        <f>SUM(R9:R24)</f>
        <v>#REF!</v>
      </c>
      <c r="S25" s="33" t="e">
        <f>SUM(S9:S24)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35" t="e">
        <f>SUM(U9:U24)</f>
        <v>#REF!</v>
      </c>
      <c r="V25" s="33" t="e">
        <f>SUM(V9:V24)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 t="e">
        <f>SUM(AA9:AA24)</f>
        <v>#REF!</v>
      </c>
      <c r="AB25" s="32" t="e">
        <f>SUM(AB9:AB24)</f>
        <v>#REF!</v>
      </c>
      <c r="AC25" s="34" t="e">
        <f t="shared" si="12"/>
        <v>#REF!</v>
      </c>
      <c r="AD25" s="31"/>
      <c r="AE25" s="32"/>
      <c r="AF25" s="34" t="str">
        <f t="shared" si="13"/>
        <v/>
      </c>
      <c r="AJ25" s="57" t="s">
        <v>41</v>
      </c>
      <c r="AK25" s="58" t="e">
        <f>F25</f>
        <v>#REF!</v>
      </c>
      <c r="AL25" s="58">
        <v>84</v>
      </c>
      <c r="AM25" s="58" t="e">
        <f>G25</f>
        <v>#REF!</v>
      </c>
      <c r="AN25" s="58" t="e">
        <f>U25</f>
        <v>#REF!</v>
      </c>
      <c r="AO25" s="58">
        <v>4</v>
      </c>
      <c r="AP25" s="58" t="e">
        <f>V25</f>
        <v>#REF!</v>
      </c>
      <c r="AQ25" s="58" t="e">
        <f>L25</f>
        <v>#REF!</v>
      </c>
      <c r="AR25" s="58">
        <v>5</v>
      </c>
      <c r="AS25" s="58" t="e">
        <f>M25</f>
        <v>#REF!</v>
      </c>
      <c r="AT25" s="208">
        <v>585166256.09200191</v>
      </c>
      <c r="AU25" s="208">
        <v>525455025.058002</v>
      </c>
      <c r="AV25" s="53">
        <v>587527295.74900103</v>
      </c>
    </row>
    <row r="26" spans="1:48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344" t="s">
        <v>100</v>
      </c>
      <c r="AK26" s="12" t="e">
        <f>AK21+AK22+AK23+AK24</f>
        <v>#REF!</v>
      </c>
      <c r="AL26" s="12">
        <f t="shared" ref="AL26:AM26" si="14">AL21+AL22+AL23+AL24</f>
        <v>27</v>
      </c>
      <c r="AM26" s="12" t="e">
        <f t="shared" si="14"/>
        <v>#REF!</v>
      </c>
      <c r="AN26" s="12"/>
      <c r="AO26" s="12"/>
      <c r="AP26" s="12"/>
      <c r="AQ26" s="12"/>
      <c r="AT26" s="12">
        <f>AT21+AT22+AT23+AT24</f>
        <v>154689028.02300033</v>
      </c>
      <c r="AU26" s="12">
        <f t="shared" ref="AU26:AV26" si="15">AU21+AU22+AU23+AU24</f>
        <v>139402112.29300022</v>
      </c>
      <c r="AV26" s="12">
        <f t="shared" si="15"/>
        <v>156965755.47600019</v>
      </c>
    </row>
    <row r="27" spans="1:48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/>
      <c r="AM27" s="12"/>
      <c r="AN27" s="12"/>
      <c r="AO27" s="12"/>
      <c r="AP27" s="12"/>
      <c r="AQ27" s="12"/>
      <c r="AV27">
        <f>AV25/1000000</f>
        <v>587.52729574900104</v>
      </c>
    </row>
    <row r="28" spans="1:48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</row>
    <row r="29" spans="1:48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48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48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36:48" ht="26.25">
      <c r="AJ33" s="16" t="s">
        <v>0</v>
      </c>
      <c r="AK33" s="118" t="e">
        <f>AK9/AT9*1000000</f>
        <v>#REF!</v>
      </c>
      <c r="AL33" s="118">
        <f>AL9/AU9*1000000</f>
        <v>0.10606439974087928</v>
      </c>
      <c r="AM33" s="118" t="e">
        <f>AM9/AV9*1000000</f>
        <v>#REF!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36:48" ht="26.25">
      <c r="AJ34" s="16" t="s">
        <v>4</v>
      </c>
      <c r="AK34" s="118" t="e">
        <f t="shared" ref="AK34:AM49" si="16">AK10/AT10*1000000</f>
        <v>#REF!</v>
      </c>
      <c r="AL34" s="118">
        <f t="shared" si="16"/>
        <v>0</v>
      </c>
      <c r="AM34" s="118" t="e">
        <f t="shared" si="16"/>
        <v>#REF!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36:48" ht="26.25">
      <c r="AJ35" s="16" t="s">
        <v>5</v>
      </c>
      <c r="AK35" s="118" t="e">
        <f t="shared" si="16"/>
        <v>#REF!</v>
      </c>
      <c r="AL35" s="118">
        <f t="shared" si="16"/>
        <v>6.9181608971811734E-2</v>
      </c>
      <c r="AM35" s="118" t="e">
        <f t="shared" si="16"/>
        <v>#REF!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36:48" ht="26.25">
      <c r="AJ36" s="16" t="s">
        <v>6</v>
      </c>
      <c r="AK36" s="118" t="e">
        <f t="shared" si="16"/>
        <v>#REF!</v>
      </c>
      <c r="AL36" s="118">
        <f t="shared" si="16"/>
        <v>0.10611946240303619</v>
      </c>
      <c r="AM36" s="118" t="e">
        <f t="shared" si="16"/>
        <v>#REF!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36:48" ht="26.25">
      <c r="AJ37" s="16" t="s">
        <v>1</v>
      </c>
      <c r="AK37" s="118" t="e">
        <f t="shared" si="16"/>
        <v>#REF!</v>
      </c>
      <c r="AL37" s="118">
        <f t="shared" si="16"/>
        <v>0.13146291887083797</v>
      </c>
      <c r="AM37" s="118" t="e">
        <f t="shared" si="16"/>
        <v>#REF!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36:48" ht="26.25">
      <c r="AJ38" s="16" t="s">
        <v>7</v>
      </c>
      <c r="AK38" s="118" t="e">
        <f t="shared" si="16"/>
        <v>#REF!</v>
      </c>
      <c r="AL38" s="118">
        <f t="shared" si="16"/>
        <v>7.3652516725749018E-2</v>
      </c>
      <c r="AM38" s="118" t="e">
        <f t="shared" si="16"/>
        <v>#REF!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36:48" ht="26.25">
      <c r="AJ39" s="16" t="s">
        <v>8</v>
      </c>
      <c r="AK39" s="118" t="e">
        <f t="shared" si="16"/>
        <v>#REF!</v>
      </c>
      <c r="AL39" s="118">
        <f t="shared" si="16"/>
        <v>0.10211482073454614</v>
      </c>
      <c r="AM39" s="118" t="e">
        <f t="shared" si="16"/>
        <v>#REF!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36:48" ht="26.25">
      <c r="AJ40" s="16" t="s">
        <v>9</v>
      </c>
      <c r="AK40" s="118" t="e">
        <f t="shared" si="16"/>
        <v>#REF!</v>
      </c>
      <c r="AL40" s="118">
        <f t="shared" si="16"/>
        <v>5.9103384179220168E-2</v>
      </c>
      <c r="AM40" s="118" t="e">
        <f t="shared" si="16"/>
        <v>#REF!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36:48" ht="26.25">
      <c r="AJ41" s="16" t="s">
        <v>2</v>
      </c>
      <c r="AK41" s="118" t="e">
        <f t="shared" si="16"/>
        <v>#REF!</v>
      </c>
      <c r="AL41" s="118">
        <f t="shared" si="16"/>
        <v>0.10508597114089224</v>
      </c>
      <c r="AM41" s="118" t="e">
        <f t="shared" si="16"/>
        <v>#REF!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36:48" ht="26.25">
      <c r="AJ42" s="16" t="s">
        <v>10</v>
      </c>
      <c r="AK42" s="118" t="e">
        <f t="shared" si="16"/>
        <v>#REF!</v>
      </c>
      <c r="AL42" s="118">
        <f t="shared" si="16"/>
        <v>0.21171455443058373</v>
      </c>
      <c r="AM42" s="118" t="e">
        <f t="shared" si="16"/>
        <v>#REF!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36:48" ht="26.25">
      <c r="AJ43" s="16" t="s">
        <v>11</v>
      </c>
      <c r="AK43" s="118" t="e">
        <f t="shared" si="16"/>
        <v>#REF!</v>
      </c>
      <c r="AL43" s="118">
        <f t="shared" si="16"/>
        <v>0.21182170864671016</v>
      </c>
      <c r="AM43" s="118" t="e">
        <f t="shared" si="16"/>
        <v>#REF!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36:48" ht="26.25">
      <c r="AJ44" s="16" t="s">
        <v>12</v>
      </c>
      <c r="AK44" s="118" t="e">
        <f t="shared" si="16"/>
        <v>#REF!</v>
      </c>
      <c r="AL44" s="118">
        <f t="shared" si="16"/>
        <v>0.16291766969574875</v>
      </c>
      <c r="AM44" s="118" t="e">
        <f t="shared" si="16"/>
        <v>#REF!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36:48" ht="26.25">
      <c r="AJ45" s="16" t="s">
        <v>13</v>
      </c>
      <c r="AK45" s="118" t="e">
        <f t="shared" si="16"/>
        <v>#REF!</v>
      </c>
      <c r="AL45" s="118">
        <f t="shared" si="16"/>
        <v>0.18750023693877527</v>
      </c>
      <c r="AM45" s="118" t="e">
        <f t="shared" si="16"/>
        <v>#REF!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36:48" ht="26.25">
      <c r="AJ46" s="16" t="s">
        <v>14</v>
      </c>
      <c r="AK46" s="118" t="e">
        <f t="shared" si="16"/>
        <v>#REF!</v>
      </c>
      <c r="AL46" s="118">
        <f t="shared" si="16"/>
        <v>0.11494513454843802</v>
      </c>
      <c r="AM46" s="118" t="e">
        <f t="shared" si="16"/>
        <v>#REF!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36:48" ht="26.25">
      <c r="AJ47" s="16" t="s">
        <v>25</v>
      </c>
      <c r="AK47" s="118" t="e">
        <f t="shared" si="16"/>
        <v>#REF!</v>
      </c>
      <c r="AL47" s="118">
        <f t="shared" si="16"/>
        <v>0.20343362275646479</v>
      </c>
      <c r="AM47" s="118" t="e">
        <f t="shared" si="16"/>
        <v>#REF!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36:48" ht="27" thickBot="1">
      <c r="AJ48" s="16" t="s">
        <v>15</v>
      </c>
      <c r="AK48" s="118" t="e">
        <f t="shared" si="16"/>
        <v>#REF!</v>
      </c>
      <c r="AL48" s="118">
        <f t="shared" si="16"/>
        <v>0.25621894405793505</v>
      </c>
      <c r="AM48" s="118" t="e">
        <f t="shared" si="16"/>
        <v>#REF!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36:59" ht="30.75" thickBot="1">
      <c r="AJ49" s="57" t="s">
        <v>41</v>
      </c>
      <c r="AK49" s="118" t="e">
        <f t="shared" si="16"/>
        <v>#REF!</v>
      </c>
      <c r="AL49" s="118">
        <f t="shared" si="16"/>
        <v>0.15986144578354297</v>
      </c>
      <c r="AM49" s="118" t="e">
        <f t="shared" si="16"/>
        <v>#REF!</v>
      </c>
      <c r="AN49" s="58" t="e">
        <f>AN25/AT25*1000000</f>
        <v>#REF!</v>
      </c>
      <c r="AO49" s="58">
        <f>AO25/AU25*1000000</f>
        <v>7.6124497992163323E-3</v>
      </c>
      <c r="AP49" s="58" t="e">
        <f>AP25/AV25*1000000</f>
        <v>#REF!</v>
      </c>
      <c r="AQ49" s="58" t="e">
        <f>AQ25/AT25*1000000</f>
        <v>#REF!</v>
      </c>
      <c r="AR49" s="58">
        <f>AR25/AU25*1000000</f>
        <v>9.5155622490204154E-3</v>
      </c>
      <c r="AS49" s="58" t="e">
        <f>AS25/AV25*1000000</f>
        <v>#REF!</v>
      </c>
      <c r="AT49" s="58">
        <v>1089950815.4319999</v>
      </c>
      <c r="AU49" s="58">
        <v>1053667086.197</v>
      </c>
      <c r="AV49" s="59">
        <v>1096838234.6589999</v>
      </c>
    </row>
    <row r="50" spans="36:59" ht="26.25">
      <c r="AJ50" s="344" t="s">
        <v>100</v>
      </c>
      <c r="AK50" s="118" t="e">
        <f t="shared" ref="AK50:AM50" si="17">AK26/AT26*1000000</f>
        <v>#REF!</v>
      </c>
      <c r="AL50" s="118">
        <f t="shared" si="17"/>
        <v>0.19368429614072458</v>
      </c>
      <c r="AM50" s="118" t="e">
        <f t="shared" si="17"/>
        <v>#REF!</v>
      </c>
    </row>
    <row r="52" spans="36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36:59" ht="32.25">
      <c r="AJ53" s="125" t="s">
        <v>34</v>
      </c>
      <c r="AK53" s="126">
        <f>AL33</f>
        <v>0.10606439974087928</v>
      </c>
      <c r="AL53" s="126">
        <f>AL34</f>
        <v>0</v>
      </c>
      <c r="AM53" s="126">
        <f>AL35</f>
        <v>6.9181608971811734E-2</v>
      </c>
      <c r="AN53" s="126">
        <f>AL36</f>
        <v>0.10611946240303619</v>
      </c>
      <c r="AO53" s="126">
        <f>AL37</f>
        <v>0.13146291887083797</v>
      </c>
      <c r="AP53" s="126">
        <f>AL38</f>
        <v>7.3652516725749018E-2</v>
      </c>
      <c r="AQ53" s="126">
        <f>AL39</f>
        <v>0.10211482073454614</v>
      </c>
      <c r="AR53" s="126">
        <f>AL40</f>
        <v>5.9103384179220168E-2</v>
      </c>
      <c r="AS53" s="126">
        <f>AL41</f>
        <v>0.10508597114089224</v>
      </c>
      <c r="AT53" s="126">
        <f>AL42</f>
        <v>0.21171455443058373</v>
      </c>
      <c r="AU53" s="126">
        <f>AL43</f>
        <v>0.21182170864671016</v>
      </c>
      <c r="AV53" s="126">
        <f>AL44</f>
        <v>0.16291766969574875</v>
      </c>
      <c r="AW53" s="126">
        <f>AL45</f>
        <v>0.18750023693877527</v>
      </c>
      <c r="AX53" s="126">
        <f>AL46</f>
        <v>0.11494513454843802</v>
      </c>
      <c r="AY53" s="126">
        <f>AL47</f>
        <v>0.20343362275646479</v>
      </c>
      <c r="AZ53" s="126">
        <f>AL48</f>
        <v>0.25621894405793505</v>
      </c>
    </row>
    <row r="54" spans="36:59" ht="32.25">
      <c r="AJ54" s="125" t="s">
        <v>32</v>
      </c>
      <c r="AK54" s="126" t="e">
        <f>AM33</f>
        <v>#REF!</v>
      </c>
      <c r="AL54" s="126" t="e">
        <f>AM34</f>
        <v>#REF!</v>
      </c>
      <c r="AM54" s="126" t="e">
        <f>AM35</f>
        <v>#REF!</v>
      </c>
      <c r="AN54" s="126" t="e">
        <f>AM36</f>
        <v>#REF!</v>
      </c>
      <c r="AO54" s="126" t="e">
        <f>AM37</f>
        <v>#REF!</v>
      </c>
      <c r="AP54" s="126" t="e">
        <f>AM38</f>
        <v>#REF!</v>
      </c>
      <c r="AQ54" s="126" t="e">
        <f>AM39</f>
        <v>#REF!</v>
      </c>
      <c r="AR54" s="126" t="e">
        <f>AM40</f>
        <v>#REF!</v>
      </c>
      <c r="AS54" s="126" t="e">
        <f>AM41</f>
        <v>#REF!</v>
      </c>
      <c r="AT54" s="126" t="e">
        <f>AM42</f>
        <v>#REF!</v>
      </c>
      <c r="AU54" s="126" t="e">
        <f>AM43</f>
        <v>#REF!</v>
      </c>
      <c r="AV54" s="126" t="e">
        <f>AM44</f>
        <v>#REF!</v>
      </c>
      <c r="AW54" s="126" t="e">
        <f>AM45</f>
        <v>#REF!</v>
      </c>
      <c r="AX54" s="126" t="e">
        <f>AM46</f>
        <v>#REF!</v>
      </c>
      <c r="AY54" s="126" t="e">
        <f>AM47</f>
        <v>#REF!</v>
      </c>
      <c r="AZ54" s="126" t="e">
        <f>AM48</f>
        <v>#REF!</v>
      </c>
    </row>
  </sheetData>
  <mergeCells count="26">
    <mergeCell ref="A25:B25"/>
    <mergeCell ref="U27:W27"/>
    <mergeCell ref="AK29:AM30"/>
    <mergeCell ref="AN29:AP30"/>
    <mergeCell ref="AQ29:AS30"/>
    <mergeCell ref="AT29:AV30"/>
    <mergeCell ref="AD5:AF6"/>
    <mergeCell ref="AK5:AM6"/>
    <mergeCell ref="AN5:AP6"/>
    <mergeCell ref="AQ5:AS6"/>
    <mergeCell ref="AT5:AV6"/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</mergeCells>
  <conditionalFormatting sqref="E9:E25 T9:T25 W9:W25 Z9:Z25 AC9:AC25 AF9:AF25 H9:H26 K9:K26 N9:N26 Q9:Q26 L26:M26 R26:X26">
    <cfRule type="containsText" dxfId="53" priority="1" operator="containsText" text="в">
      <formula>NOT(ISERROR(SEARCH("в",E9)))</formula>
    </cfRule>
    <cfRule type="cellIs" dxfId="52" priority="2" operator="between">
      <formula>0.000001</formula>
      <formula>100000</formula>
    </cfRule>
    <cfRule type="cellIs" dxfId="51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0" tint="-0.34998626667073579"/>
    <pageSetUpPr fitToPage="1"/>
  </sheetPr>
  <dimension ref="A1:BG54"/>
  <sheetViews>
    <sheetView view="pageBreakPreview" topLeftCell="V1" zoomScale="40" zoomScaleNormal="100" zoomScaleSheetLayoutView="40" zoomScalePageLayoutView="55" workbookViewId="0">
      <selection activeCell="AY29" sqref="AY29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6" width="19.5703125" customWidth="1"/>
    <col min="47" max="47" width="26.140625" customWidth="1"/>
    <col min="48" max="48" width="19.5703125" customWidth="1"/>
    <col min="49" max="49" width="13.5703125" customWidth="1"/>
    <col min="50" max="50" width="13.85546875" customWidth="1"/>
    <col min="51" max="52" width="14.28515625" customWidth="1"/>
  </cols>
  <sheetData>
    <row r="1" spans="1:48" ht="28.5" customHeight="1"/>
    <row r="2" spans="1:48" ht="33.75" customHeight="1">
      <c r="B2" s="539" t="s">
        <v>279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48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48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48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48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48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2021</v>
      </c>
      <c r="G7" s="13">
        <v>2022</v>
      </c>
      <c r="H7" s="20" t="s">
        <v>3</v>
      </c>
      <c r="I7" s="37">
        <v>2021</v>
      </c>
      <c r="J7" s="13">
        <v>2022</v>
      </c>
      <c r="K7" s="20" t="s">
        <v>3</v>
      </c>
      <c r="L7" s="37">
        <v>2021</v>
      </c>
      <c r="M7" s="13">
        <v>2022</v>
      </c>
      <c r="N7" s="20" t="s">
        <v>3</v>
      </c>
      <c r="O7" s="37">
        <v>2021</v>
      </c>
      <c r="P7" s="13">
        <v>2022</v>
      </c>
      <c r="Q7" s="20" t="s">
        <v>3</v>
      </c>
      <c r="R7" s="37">
        <v>2021</v>
      </c>
      <c r="S7" s="13">
        <v>2022</v>
      </c>
      <c r="T7" s="20" t="s">
        <v>3</v>
      </c>
      <c r="U7" s="37">
        <v>2021</v>
      </c>
      <c r="V7" s="13">
        <v>2022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2021</v>
      </c>
      <c r="AB7" s="13">
        <v>2022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48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48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>
        <f>I9+O9+R9+L9+U9</f>
        <v>0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/>
      <c r="J9" s="44" t="e">
        <f>#REF!</f>
        <v>#REF!</v>
      </c>
      <c r="K9" s="42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/>
      <c r="M9" s="44" t="e">
        <f>#REF!</f>
        <v>#REF!</v>
      </c>
      <c r="N9" s="42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/>
      <c r="P9" s="44" t="e">
        <f>#REF!</f>
        <v>#REF!</v>
      </c>
      <c r="Q9" s="42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/>
      <c r="S9" s="44" t="e">
        <f>#REF!</f>
        <v>#REF!</v>
      </c>
      <c r="T9" s="42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/>
      <c r="V9" s="44" t="e">
        <f>#REF!</f>
        <v>#REF!</v>
      </c>
      <c r="W9" s="45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6"/>
      <c r="AB9" s="44" t="e">
        <f>#REF!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41" t="s">
        <v>0</v>
      </c>
      <c r="AJ9" s="16" t="s">
        <v>0</v>
      </c>
      <c r="AK9" s="53">
        <f>F9-L9-U9</f>
        <v>0</v>
      </c>
      <c r="AL9" s="182">
        <v>1</v>
      </c>
      <c r="AM9" s="53" t="e">
        <f>G9-V9-M9</f>
        <v>#REF!</v>
      </c>
      <c r="AN9" s="53"/>
      <c r="AO9" s="53"/>
      <c r="AP9" s="53"/>
      <c r="AQ9" s="53"/>
      <c r="AR9" s="53"/>
      <c r="AS9" s="53"/>
      <c r="AT9" s="53">
        <v>14171186.272000013</v>
      </c>
      <c r="AU9" s="53">
        <v>12749651.952000016</v>
      </c>
      <c r="AV9" s="53">
        <v>14745512.568999995</v>
      </c>
    </row>
    <row r="10" spans="1:48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>
        <f t="shared" ref="F10:G24" si="8">I10+O10+R10+L10+U10</f>
        <v>0</v>
      </c>
      <c r="G10" s="84" t="e">
        <f t="shared" si="8"/>
        <v>#REF!</v>
      </c>
      <c r="H10" s="22" t="e">
        <f t="shared" si="1"/>
        <v>#REF!</v>
      </c>
      <c r="I10" s="24"/>
      <c r="J10" s="44" t="e">
        <f>#REF!</f>
        <v>#REF!</v>
      </c>
      <c r="K10" s="22" t="e">
        <f t="shared" si="2"/>
        <v>#REF!</v>
      </c>
      <c r="L10" s="24"/>
      <c r="M10" s="44" t="e">
        <f>#REF!</f>
        <v>#REF!</v>
      </c>
      <c r="N10" s="22" t="e">
        <f t="shared" si="3"/>
        <v>#REF!</v>
      </c>
      <c r="O10" s="24"/>
      <c r="P10" s="44" t="e">
        <f>#REF!</f>
        <v>#REF!</v>
      </c>
      <c r="Q10" s="22" t="e">
        <f t="shared" si="4"/>
        <v>#REF!</v>
      </c>
      <c r="R10" s="24"/>
      <c r="S10" s="44" t="e">
        <f>#REF!</f>
        <v>#REF!</v>
      </c>
      <c r="T10" s="22" t="e">
        <f t="shared" si="5"/>
        <v>#REF!</v>
      </c>
      <c r="U10" s="24"/>
      <c r="V10" s="44" t="e">
        <f>#REF!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23"/>
      <c r="AB10" s="44" t="e">
        <f>#REF!</f>
        <v>#REF!</v>
      </c>
      <c r="AC10" s="42" t="e">
        <f t="shared" ref="AC10:AC25" si="9">IF(AND(IF(AA10="",0,AA10)=0,IF(AB10="",0,AB10)&gt;0),100%,IFERROR(IF(IF(AB10="",0,AB10)/IF(AA10="",0,AA10)-100%&gt;99%,CONCATENATE("в ",ROUNDDOWN(IF(AB10="",0,AB10)/IF(AA10="",0,AA10),1),IF(ROUNDDOWN(IF(AB10="",0,AB10)/IF(AA10="",0,AA10),0)&gt;4," раз"," раза")),IF(AB10="",0,AB10)/IF(AA10="",0,AA10)-100%),""))</f>
        <v>#REF!</v>
      </c>
      <c r="AD10" s="70"/>
      <c r="AE10" s="71"/>
      <c r="AF10" s="66"/>
      <c r="AI10" s="61" t="s">
        <v>4</v>
      </c>
      <c r="AJ10" s="16" t="s">
        <v>4</v>
      </c>
      <c r="AK10" s="53">
        <f t="shared" ref="AK10:AK24" si="10">F10-L10-U10</f>
        <v>0</v>
      </c>
      <c r="AL10" s="182">
        <v>0</v>
      </c>
      <c r="AM10" s="53" t="e">
        <f t="shared" ref="AM10:AM24" si="11">G10-V10-M10</f>
        <v>#REF!</v>
      </c>
      <c r="AN10" s="53"/>
      <c r="AO10" s="53"/>
      <c r="AP10" s="53"/>
      <c r="AQ10" s="53"/>
      <c r="AR10" s="53"/>
      <c r="AS10" s="53"/>
      <c r="AT10" s="53">
        <v>270082.90000000084</v>
      </c>
      <c r="AU10" s="53">
        <v>223551</v>
      </c>
      <c r="AV10" s="53">
        <v>284407.89000000083</v>
      </c>
    </row>
    <row r="11" spans="1:48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>
        <f t="shared" si="8"/>
        <v>0</v>
      </c>
      <c r="G11" s="84" t="e">
        <f t="shared" si="8"/>
        <v>#REF!</v>
      </c>
      <c r="H11" s="22" t="e">
        <f t="shared" si="1"/>
        <v>#REF!</v>
      </c>
      <c r="I11" s="24"/>
      <c r="J11" s="44" t="e">
        <f>#REF!</f>
        <v>#REF!</v>
      </c>
      <c r="K11" s="22" t="e">
        <f t="shared" si="2"/>
        <v>#REF!</v>
      </c>
      <c r="L11" s="24"/>
      <c r="M11" s="44" t="e">
        <f>#REF!</f>
        <v>#REF!</v>
      </c>
      <c r="N11" s="22" t="e">
        <f t="shared" si="3"/>
        <v>#REF!</v>
      </c>
      <c r="O11" s="24"/>
      <c r="P11" s="44" t="e">
        <f>#REF!</f>
        <v>#REF!</v>
      </c>
      <c r="Q11" s="22" t="e">
        <f t="shared" si="4"/>
        <v>#REF!</v>
      </c>
      <c r="R11" s="24"/>
      <c r="S11" s="44" t="e">
        <f>#REF!</f>
        <v>#REF!</v>
      </c>
      <c r="T11" s="22" t="e">
        <f t="shared" si="5"/>
        <v>#REF!</v>
      </c>
      <c r="U11" s="24"/>
      <c r="V11" s="44" t="e">
        <f>#REF!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26">
        <v>1</v>
      </c>
      <c r="AB11" s="44" t="e">
        <f>#REF!</f>
        <v>#REF!</v>
      </c>
      <c r="AC11" s="42" t="e">
        <f t="shared" si="9"/>
        <v>#REF!</v>
      </c>
      <c r="AD11" s="72"/>
      <c r="AE11" s="73"/>
      <c r="AF11" s="66" t="str">
        <f t="shared" ref="AF11:AF25" si="12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53">
        <f t="shared" si="10"/>
        <v>0</v>
      </c>
      <c r="AL11" s="182">
        <v>1</v>
      </c>
      <c r="AM11" s="53" t="e">
        <f t="shared" si="11"/>
        <v>#REF!</v>
      </c>
      <c r="AN11" s="53"/>
      <c r="AO11" s="53"/>
      <c r="AP11" s="53"/>
      <c r="AQ11" s="53"/>
      <c r="AR11" s="53"/>
      <c r="AS11" s="53"/>
      <c r="AT11" s="53">
        <v>16705080.924000066</v>
      </c>
      <c r="AU11" s="53">
        <v>14780130.364000052</v>
      </c>
      <c r="AV11" s="53">
        <v>17852261.354000062</v>
      </c>
    </row>
    <row r="12" spans="1:48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>
        <f t="shared" si="8"/>
        <v>0</v>
      </c>
      <c r="G12" s="84" t="e">
        <f t="shared" si="8"/>
        <v>#REF!</v>
      </c>
      <c r="H12" s="22" t="e">
        <f t="shared" si="1"/>
        <v>#REF!</v>
      </c>
      <c r="I12" s="24"/>
      <c r="J12" s="44" t="e">
        <f>#REF!</f>
        <v>#REF!</v>
      </c>
      <c r="K12" s="22" t="e">
        <f t="shared" si="2"/>
        <v>#REF!</v>
      </c>
      <c r="L12" s="24"/>
      <c r="M12" s="44" t="e">
        <f>#REF!</f>
        <v>#REF!</v>
      </c>
      <c r="N12" s="22" t="e">
        <f t="shared" si="3"/>
        <v>#REF!</v>
      </c>
      <c r="O12" s="24"/>
      <c r="P12" s="44" t="e">
        <f>#REF!</f>
        <v>#REF!</v>
      </c>
      <c r="Q12" s="22" t="e">
        <f t="shared" si="4"/>
        <v>#REF!</v>
      </c>
      <c r="R12" s="24"/>
      <c r="S12" s="44" t="e">
        <f>#REF!</f>
        <v>#REF!</v>
      </c>
      <c r="T12" s="22" t="e">
        <f t="shared" si="5"/>
        <v>#REF!</v>
      </c>
      <c r="U12" s="24"/>
      <c r="V12" s="44" t="e">
        <f>#REF!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26"/>
      <c r="AB12" s="44" t="e">
        <f>#REF!</f>
        <v>#REF!</v>
      </c>
      <c r="AC12" s="42" t="e">
        <f t="shared" si="9"/>
        <v>#REF!</v>
      </c>
      <c r="AD12" s="72"/>
      <c r="AE12" s="73"/>
      <c r="AF12" s="66" t="str">
        <f t="shared" si="12"/>
        <v/>
      </c>
      <c r="AI12" s="61" t="s">
        <v>6</v>
      </c>
      <c r="AJ12" s="16" t="s">
        <v>6</v>
      </c>
      <c r="AK12" s="53">
        <f t="shared" si="10"/>
        <v>0</v>
      </c>
      <c r="AL12" s="182">
        <v>1</v>
      </c>
      <c r="AM12" s="53" t="e">
        <f t="shared" si="11"/>
        <v>#REF!</v>
      </c>
      <c r="AN12" s="53"/>
      <c r="AO12" s="53"/>
      <c r="AP12" s="53"/>
      <c r="AQ12" s="53"/>
      <c r="AR12" s="53"/>
      <c r="AS12" s="53"/>
      <c r="AT12" s="53">
        <v>10710494.684000036</v>
      </c>
      <c r="AU12" s="53">
        <v>9761502.2450000364</v>
      </c>
      <c r="AV12" s="53">
        <v>10697023.280000048</v>
      </c>
    </row>
    <row r="13" spans="1:48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>
        <f t="shared" si="8"/>
        <v>1</v>
      </c>
      <c r="G13" s="84" t="e">
        <f t="shared" si="8"/>
        <v>#REF!</v>
      </c>
      <c r="H13" s="22" t="e">
        <f t="shared" si="1"/>
        <v>#REF!</v>
      </c>
      <c r="I13" s="24">
        <v>1</v>
      </c>
      <c r="J13" s="44" t="e">
        <f>#REF!</f>
        <v>#REF!</v>
      </c>
      <c r="K13" s="22" t="e">
        <f t="shared" si="2"/>
        <v>#REF!</v>
      </c>
      <c r="L13" s="24"/>
      <c r="M13" s="44" t="e">
        <f>#REF!</f>
        <v>#REF!</v>
      </c>
      <c r="N13" s="22" t="e">
        <f t="shared" si="3"/>
        <v>#REF!</v>
      </c>
      <c r="O13" s="24"/>
      <c r="P13" s="44" t="e">
        <f>#REF!</f>
        <v>#REF!</v>
      </c>
      <c r="Q13" s="22" t="e">
        <f t="shared" si="4"/>
        <v>#REF!</v>
      </c>
      <c r="R13" s="24"/>
      <c r="S13" s="44" t="e">
        <f>#REF!</f>
        <v>#REF!</v>
      </c>
      <c r="T13" s="22" t="e">
        <f t="shared" si="5"/>
        <v>#REF!</v>
      </c>
      <c r="U13" s="24"/>
      <c r="V13" s="44" t="e">
        <f>#REF!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26"/>
      <c r="AB13" s="44" t="e">
        <f>#REF!</f>
        <v>#REF!</v>
      </c>
      <c r="AC13" s="42" t="e">
        <f t="shared" si="9"/>
        <v>#REF!</v>
      </c>
      <c r="AD13" s="72"/>
      <c r="AE13" s="73"/>
      <c r="AF13" s="66" t="str">
        <f t="shared" si="12"/>
        <v/>
      </c>
      <c r="AI13" s="38" t="s">
        <v>1</v>
      </c>
      <c r="AJ13" s="16" t="s">
        <v>1</v>
      </c>
      <c r="AK13" s="53">
        <f t="shared" si="10"/>
        <v>1</v>
      </c>
      <c r="AL13" s="182">
        <v>0</v>
      </c>
      <c r="AM13" s="53" t="e">
        <f t="shared" si="11"/>
        <v>#REF!</v>
      </c>
      <c r="AN13" s="53"/>
      <c r="AO13" s="53"/>
      <c r="AP13" s="53"/>
      <c r="AQ13" s="53"/>
      <c r="AR13" s="53"/>
      <c r="AS13" s="53"/>
      <c r="AT13" s="53">
        <v>8929955.5530000012</v>
      </c>
      <c r="AU13" s="53">
        <v>8210233.2810000014</v>
      </c>
      <c r="AV13" s="53">
        <v>9129579.0810000021</v>
      </c>
    </row>
    <row r="14" spans="1:48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>
        <f t="shared" si="8"/>
        <v>0</v>
      </c>
      <c r="G14" s="84" t="e">
        <f t="shared" si="8"/>
        <v>#REF!</v>
      </c>
      <c r="H14" s="22" t="e">
        <f t="shared" si="1"/>
        <v>#REF!</v>
      </c>
      <c r="I14" s="24"/>
      <c r="J14" s="44" t="e">
        <f>#REF!</f>
        <v>#REF!</v>
      </c>
      <c r="K14" s="22" t="e">
        <f t="shared" si="2"/>
        <v>#REF!</v>
      </c>
      <c r="L14" s="24"/>
      <c r="M14" s="44" t="e">
        <f>#REF!</f>
        <v>#REF!</v>
      </c>
      <c r="N14" s="22" t="e">
        <f t="shared" si="3"/>
        <v>#REF!</v>
      </c>
      <c r="O14" s="24"/>
      <c r="P14" s="44" t="e">
        <f>#REF!</f>
        <v>#REF!</v>
      </c>
      <c r="Q14" s="22" t="e">
        <f t="shared" si="4"/>
        <v>#REF!</v>
      </c>
      <c r="R14" s="24"/>
      <c r="S14" s="44" t="e">
        <f>#REF!</f>
        <v>#REF!</v>
      </c>
      <c r="T14" s="22" t="e">
        <f t="shared" si="5"/>
        <v>#REF!</v>
      </c>
      <c r="U14" s="24"/>
      <c r="V14" s="44" t="e">
        <f>#REF!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26"/>
      <c r="AB14" s="44" t="e">
        <f>#REF!</f>
        <v>#REF!</v>
      </c>
      <c r="AC14" s="42" t="e">
        <f t="shared" si="9"/>
        <v>#REF!</v>
      </c>
      <c r="AD14" s="72"/>
      <c r="AE14" s="73"/>
      <c r="AF14" s="66" t="str">
        <f t="shared" si="12"/>
        <v/>
      </c>
      <c r="AI14" s="61" t="s">
        <v>7</v>
      </c>
      <c r="AJ14" s="16" t="s">
        <v>7</v>
      </c>
      <c r="AK14" s="53">
        <f t="shared" si="10"/>
        <v>0</v>
      </c>
      <c r="AL14" s="182">
        <v>1</v>
      </c>
      <c r="AM14" s="53" t="e">
        <f t="shared" si="11"/>
        <v>#REF!</v>
      </c>
      <c r="AN14" s="53"/>
      <c r="AO14" s="53"/>
      <c r="AP14" s="53"/>
      <c r="AQ14" s="53"/>
      <c r="AR14" s="53"/>
      <c r="AS14" s="53"/>
      <c r="AT14" s="53">
        <v>9721499.6160000302</v>
      </c>
      <c r="AU14" s="53">
        <v>7893081.9860000284</v>
      </c>
      <c r="AV14" s="53">
        <v>9434916.2400000282</v>
      </c>
    </row>
    <row r="15" spans="1:48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>
        <f t="shared" si="8"/>
        <v>0</v>
      </c>
      <c r="G15" s="84" t="e">
        <f t="shared" si="8"/>
        <v>#REF!</v>
      </c>
      <c r="H15" s="22" t="e">
        <f t="shared" si="1"/>
        <v>#REF!</v>
      </c>
      <c r="I15" s="24"/>
      <c r="J15" s="44" t="e">
        <f>#REF!</f>
        <v>#REF!</v>
      </c>
      <c r="K15" s="22" t="e">
        <f t="shared" si="2"/>
        <v>#REF!</v>
      </c>
      <c r="L15" s="24"/>
      <c r="M15" s="44" t="e">
        <f>#REF!</f>
        <v>#REF!</v>
      </c>
      <c r="N15" s="22" t="e">
        <f t="shared" si="3"/>
        <v>#REF!</v>
      </c>
      <c r="O15" s="24"/>
      <c r="P15" s="44" t="e">
        <f>#REF!</f>
        <v>#REF!</v>
      </c>
      <c r="Q15" s="22" t="e">
        <f t="shared" si="4"/>
        <v>#REF!</v>
      </c>
      <c r="R15" s="24"/>
      <c r="S15" s="44" t="e">
        <f>#REF!</f>
        <v>#REF!</v>
      </c>
      <c r="T15" s="22" t="e">
        <f t="shared" si="5"/>
        <v>#REF!</v>
      </c>
      <c r="U15" s="24"/>
      <c r="V15" s="44" t="e">
        <f>#REF!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26"/>
      <c r="AB15" s="44" t="e">
        <f>#REF!</f>
        <v>#REF!</v>
      </c>
      <c r="AC15" s="42" t="e">
        <f t="shared" si="9"/>
        <v>#REF!</v>
      </c>
      <c r="AD15" s="72"/>
      <c r="AE15" s="73"/>
      <c r="AF15" s="66" t="str">
        <f t="shared" si="12"/>
        <v/>
      </c>
      <c r="AI15" s="38" t="s">
        <v>8</v>
      </c>
      <c r="AJ15" s="16" t="s">
        <v>8</v>
      </c>
      <c r="AK15" s="53">
        <f t="shared" si="10"/>
        <v>0</v>
      </c>
      <c r="AL15" s="182">
        <v>0</v>
      </c>
      <c r="AM15" s="53" t="e">
        <f t="shared" si="11"/>
        <v>#REF!</v>
      </c>
      <c r="AN15" s="53"/>
      <c r="AO15" s="56"/>
      <c r="AP15" s="53"/>
      <c r="AQ15" s="56"/>
      <c r="AR15" s="56"/>
      <c r="AS15" s="56"/>
      <c r="AT15" s="56">
        <v>6073967.7290000021</v>
      </c>
      <c r="AU15" s="56">
        <v>5562133.951000019</v>
      </c>
      <c r="AV15" s="56">
        <v>6562878.7360000024</v>
      </c>
    </row>
    <row r="16" spans="1:48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>
        <f t="shared" si="8"/>
        <v>0</v>
      </c>
      <c r="G16" s="84" t="e">
        <f t="shared" si="8"/>
        <v>#REF!</v>
      </c>
      <c r="H16" s="22" t="e">
        <f t="shared" si="1"/>
        <v>#REF!</v>
      </c>
      <c r="I16" s="24"/>
      <c r="J16" s="44" t="e">
        <f>#REF!</f>
        <v>#REF!</v>
      </c>
      <c r="K16" s="22" t="e">
        <f t="shared" si="2"/>
        <v>#REF!</v>
      </c>
      <c r="L16" s="24"/>
      <c r="M16" s="44" t="e">
        <f>#REF!</f>
        <v>#REF!</v>
      </c>
      <c r="N16" s="22" t="e">
        <f t="shared" si="3"/>
        <v>#REF!</v>
      </c>
      <c r="O16" s="24"/>
      <c r="P16" s="44" t="e">
        <f>#REF!</f>
        <v>#REF!</v>
      </c>
      <c r="Q16" s="22" t="e">
        <f>IF(AND(IF(O16="",0,O16)=0,IF(P16="",0,P16)&gt;0),100%,IFERROR(IF(IF(P16="",0,P16)/IF(O16="",0,O16)-100%&gt;99%,CONCATENATE("в ",ROUNDDOWN(IF(P16="",0,P16)/IF(O16="",0,O16),1),IF(ROUNDDOWN(IF(P16="",0,P16)/IF(O16="",0,O16),0)&gt;4," раз"," раза")),IF(P16="",0,P16)/IF(O16="",0,O16)-100%),""))</f>
        <v>#REF!</v>
      </c>
      <c r="R16" s="24"/>
      <c r="S16" s="44" t="e">
        <f>#REF!</f>
        <v>#REF!</v>
      </c>
      <c r="T16" s="22" t="e">
        <f t="shared" si="5"/>
        <v>#REF!</v>
      </c>
      <c r="U16" s="24"/>
      <c r="V16" s="44" t="e">
        <f>#REF!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26"/>
      <c r="AB16" s="44" t="e">
        <f>#REF!</f>
        <v>#REF!</v>
      </c>
      <c r="AC16" s="42" t="e">
        <f t="shared" si="9"/>
        <v>#REF!</v>
      </c>
      <c r="AD16" s="72"/>
      <c r="AE16" s="73"/>
      <c r="AF16" s="66" t="str">
        <f t="shared" si="12"/>
        <v/>
      </c>
      <c r="AI16" s="61" t="s">
        <v>9</v>
      </c>
      <c r="AJ16" s="16" t="s">
        <v>9</v>
      </c>
      <c r="AK16" s="53">
        <f t="shared" si="10"/>
        <v>0</v>
      </c>
      <c r="AL16" s="182">
        <v>1</v>
      </c>
      <c r="AM16" s="53" t="e">
        <f t="shared" si="11"/>
        <v>#REF!</v>
      </c>
      <c r="AN16" s="53"/>
      <c r="AO16" s="53"/>
      <c r="AP16" s="53"/>
      <c r="AQ16" s="53"/>
      <c r="AR16" s="53"/>
      <c r="AS16" s="53"/>
      <c r="AT16" s="53">
        <v>5587664.4280000012</v>
      </c>
      <c r="AU16" s="53">
        <v>4746609.5270000007</v>
      </c>
      <c r="AV16" s="53">
        <v>5171175.1850000005</v>
      </c>
    </row>
    <row r="17" spans="1:48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>
        <f t="shared" si="8"/>
        <v>0</v>
      </c>
      <c r="G17" s="84" t="e">
        <f t="shared" si="8"/>
        <v>#REF!</v>
      </c>
      <c r="H17" s="22" t="e">
        <f t="shared" si="1"/>
        <v>#REF!</v>
      </c>
      <c r="I17" s="24"/>
      <c r="J17" s="44" t="e">
        <f>#REF!</f>
        <v>#REF!</v>
      </c>
      <c r="K17" s="22" t="e">
        <f t="shared" si="2"/>
        <v>#REF!</v>
      </c>
      <c r="L17" s="24"/>
      <c r="M17" s="44" t="e">
        <f>#REF!</f>
        <v>#REF!</v>
      </c>
      <c r="N17" s="22" t="e">
        <f t="shared" si="3"/>
        <v>#REF!</v>
      </c>
      <c r="O17" s="24"/>
      <c r="P17" s="44" t="e">
        <f>#REF!</f>
        <v>#REF!</v>
      </c>
      <c r="Q17" s="22" t="e">
        <f t="shared" si="4"/>
        <v>#REF!</v>
      </c>
      <c r="R17" s="24"/>
      <c r="S17" s="44" t="e">
        <f>#REF!</f>
        <v>#REF!</v>
      </c>
      <c r="T17" s="22" t="e">
        <f t="shared" si="5"/>
        <v>#REF!</v>
      </c>
      <c r="U17" s="24"/>
      <c r="V17" s="44" t="e">
        <f>#REF!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26"/>
      <c r="AB17" s="44" t="e">
        <f>#REF!</f>
        <v>#REF!</v>
      </c>
      <c r="AC17" s="42" t="e">
        <f t="shared" si="9"/>
        <v>#REF!</v>
      </c>
      <c r="AD17" s="72"/>
      <c r="AE17" s="73"/>
      <c r="AF17" s="66" t="str">
        <f t="shared" si="12"/>
        <v/>
      </c>
      <c r="AI17" s="38" t="s">
        <v>2</v>
      </c>
      <c r="AJ17" s="16" t="s">
        <v>2</v>
      </c>
      <c r="AK17" s="53">
        <f t="shared" si="10"/>
        <v>0</v>
      </c>
      <c r="AL17" s="182">
        <v>0</v>
      </c>
      <c r="AM17" s="53" t="e">
        <f t="shared" si="11"/>
        <v>#REF!</v>
      </c>
      <c r="AN17" s="53"/>
      <c r="AO17" s="53"/>
      <c r="AP17" s="53"/>
      <c r="AQ17" s="53"/>
      <c r="AR17" s="53"/>
      <c r="AS17" s="53"/>
      <c r="AT17" s="53">
        <v>8225354.0430000024</v>
      </c>
      <c r="AU17" s="53">
        <v>7265281.717000002</v>
      </c>
      <c r="AV17" s="53">
        <v>8183021.342000002</v>
      </c>
    </row>
    <row r="18" spans="1:48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>
        <f t="shared" si="8"/>
        <v>2</v>
      </c>
      <c r="G18" s="84" t="e">
        <f t="shared" si="8"/>
        <v>#REF!</v>
      </c>
      <c r="H18" s="22" t="e">
        <f t="shared" si="1"/>
        <v>#REF!</v>
      </c>
      <c r="I18" s="24">
        <v>2</v>
      </c>
      <c r="J18" s="44" t="e">
        <f>#REF!</f>
        <v>#REF!</v>
      </c>
      <c r="K18" s="22" t="e">
        <f t="shared" si="2"/>
        <v>#REF!</v>
      </c>
      <c r="L18" s="24"/>
      <c r="M18" s="44" t="e">
        <f>#REF!</f>
        <v>#REF!</v>
      </c>
      <c r="N18" s="22" t="e">
        <f t="shared" si="3"/>
        <v>#REF!</v>
      </c>
      <c r="O18" s="24"/>
      <c r="P18" s="44" t="e">
        <f>#REF!</f>
        <v>#REF!</v>
      </c>
      <c r="Q18" s="22" t="e">
        <f t="shared" si="4"/>
        <v>#REF!</v>
      </c>
      <c r="R18" s="24"/>
      <c r="S18" s="44" t="e">
        <f>#REF!</f>
        <v>#REF!</v>
      </c>
      <c r="T18" s="22" t="e">
        <f t="shared" si="5"/>
        <v>#REF!</v>
      </c>
      <c r="U18" s="24"/>
      <c r="V18" s="44" t="e">
        <f>#REF!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26"/>
      <c r="AB18" s="44" t="e">
        <f>#REF!</f>
        <v>#REF!</v>
      </c>
      <c r="AC18" s="42" t="e">
        <f t="shared" si="9"/>
        <v>#REF!</v>
      </c>
      <c r="AD18" s="72"/>
      <c r="AE18" s="73"/>
      <c r="AF18" s="66" t="str">
        <f t="shared" si="12"/>
        <v/>
      </c>
      <c r="AI18" s="61" t="s">
        <v>10</v>
      </c>
      <c r="AJ18" s="16" t="s">
        <v>10</v>
      </c>
      <c r="AK18" s="53">
        <f t="shared" si="10"/>
        <v>2</v>
      </c>
      <c r="AL18" s="182">
        <v>2</v>
      </c>
      <c r="AM18" s="53" t="e">
        <f t="shared" si="11"/>
        <v>#REF!</v>
      </c>
      <c r="AN18" s="53"/>
      <c r="AO18" s="53"/>
      <c r="AP18" s="53"/>
      <c r="AQ18" s="53"/>
      <c r="AR18" s="53"/>
      <c r="AS18" s="53"/>
      <c r="AT18" s="53">
        <v>12413117.697000042</v>
      </c>
      <c r="AU18" s="53">
        <v>11460878.574000042</v>
      </c>
      <c r="AV18" s="53">
        <v>12232445.384000041</v>
      </c>
    </row>
    <row r="19" spans="1:48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>
        <f t="shared" si="8"/>
        <v>2</v>
      </c>
      <c r="G19" s="84" t="e">
        <f t="shared" si="8"/>
        <v>#REF!</v>
      </c>
      <c r="H19" s="22" t="e">
        <f t="shared" si="1"/>
        <v>#REF!</v>
      </c>
      <c r="I19" s="24">
        <v>2</v>
      </c>
      <c r="J19" s="44" t="e">
        <f>#REF!</f>
        <v>#REF!</v>
      </c>
      <c r="K19" s="22" t="e">
        <f t="shared" si="2"/>
        <v>#REF!</v>
      </c>
      <c r="L19" s="24"/>
      <c r="M19" s="44" t="e">
        <f>#REF!</f>
        <v>#REF!</v>
      </c>
      <c r="N19" s="22" t="e">
        <f t="shared" si="3"/>
        <v>#REF!</v>
      </c>
      <c r="O19" s="24"/>
      <c r="P19" s="44" t="e">
        <f>#REF!</f>
        <v>#REF!</v>
      </c>
      <c r="Q19" s="22" t="e">
        <f t="shared" si="4"/>
        <v>#REF!</v>
      </c>
      <c r="R19" s="24"/>
      <c r="S19" s="44" t="e">
        <f>#REF!</f>
        <v>#REF!</v>
      </c>
      <c r="T19" s="22" t="e">
        <f t="shared" si="5"/>
        <v>#REF!</v>
      </c>
      <c r="U19" s="24"/>
      <c r="V19" s="44" t="e">
        <f>#REF!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26"/>
      <c r="AB19" s="44" t="e">
        <f>#REF!</f>
        <v>#REF!</v>
      </c>
      <c r="AC19" s="42" t="e">
        <f t="shared" si="9"/>
        <v>#REF!</v>
      </c>
      <c r="AD19" s="72"/>
      <c r="AE19" s="73"/>
      <c r="AF19" s="66" t="str">
        <f t="shared" si="12"/>
        <v/>
      </c>
      <c r="AI19" s="60" t="s">
        <v>11</v>
      </c>
      <c r="AJ19" s="16" t="s">
        <v>11</v>
      </c>
      <c r="AK19" s="53">
        <f t="shared" si="10"/>
        <v>2</v>
      </c>
      <c r="AL19" s="182">
        <v>2</v>
      </c>
      <c r="AM19" s="53" t="e">
        <f t="shared" si="11"/>
        <v>#REF!</v>
      </c>
      <c r="AN19" s="53"/>
      <c r="AO19" s="53"/>
      <c r="AP19" s="53"/>
      <c r="AQ19" s="53"/>
      <c r="AR19" s="53"/>
      <c r="AS19" s="53"/>
      <c r="AT19" s="53">
        <v>8357913.9530000016</v>
      </c>
      <c r="AU19" s="53">
        <v>7559886.4340000013</v>
      </c>
      <c r="AV19" s="53">
        <v>7928827.9550000019</v>
      </c>
    </row>
    <row r="20" spans="1:48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>
        <f t="shared" si="8"/>
        <v>1</v>
      </c>
      <c r="G20" s="84" t="e">
        <f t="shared" si="8"/>
        <v>#REF!</v>
      </c>
      <c r="H20" s="22" t="e">
        <f t="shared" si="1"/>
        <v>#REF!</v>
      </c>
      <c r="I20" s="24">
        <v>1</v>
      </c>
      <c r="J20" s="44" t="e">
        <f>#REF!</f>
        <v>#REF!</v>
      </c>
      <c r="K20" s="22" t="e">
        <f t="shared" si="2"/>
        <v>#REF!</v>
      </c>
      <c r="L20" s="24"/>
      <c r="M20" s="44" t="e">
        <f>#REF!</f>
        <v>#REF!</v>
      </c>
      <c r="N20" s="22" t="e">
        <f t="shared" si="3"/>
        <v>#REF!</v>
      </c>
      <c r="O20" s="24"/>
      <c r="P20" s="44" t="e">
        <f>#REF!</f>
        <v>#REF!</v>
      </c>
      <c r="Q20" s="22" t="e">
        <f t="shared" si="4"/>
        <v>#REF!</v>
      </c>
      <c r="R20" s="24"/>
      <c r="S20" s="44" t="e">
        <f>#REF!</f>
        <v>#REF!</v>
      </c>
      <c r="T20" s="22" t="e">
        <f t="shared" si="5"/>
        <v>#REF!</v>
      </c>
      <c r="U20" s="24"/>
      <c r="V20" s="44" t="e">
        <f>#REF!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26"/>
      <c r="AB20" s="44" t="e">
        <f>#REF!</f>
        <v>#REF!</v>
      </c>
      <c r="AC20" s="42" t="e">
        <f t="shared" si="9"/>
        <v>#REF!</v>
      </c>
      <c r="AD20" s="72"/>
      <c r="AE20" s="73"/>
      <c r="AF20" s="66" t="str">
        <f t="shared" si="12"/>
        <v/>
      </c>
      <c r="AI20" s="61" t="s">
        <v>12</v>
      </c>
      <c r="AJ20" s="16" t="s">
        <v>12</v>
      </c>
      <c r="AK20" s="53">
        <f t="shared" si="10"/>
        <v>1</v>
      </c>
      <c r="AL20" s="182">
        <v>2</v>
      </c>
      <c r="AM20" s="53" t="e">
        <f t="shared" si="11"/>
        <v>#REF!</v>
      </c>
      <c r="AN20" s="53"/>
      <c r="AO20" s="53"/>
      <c r="AP20" s="53"/>
      <c r="AQ20" s="53"/>
      <c r="AR20" s="53"/>
      <c r="AS20" s="53"/>
      <c r="AT20" s="53">
        <v>13948524.765000004</v>
      </c>
      <c r="AU20" s="53">
        <v>12911268.310000004</v>
      </c>
      <c r="AV20" s="53">
        <v>13431801.212000005</v>
      </c>
    </row>
    <row r="21" spans="1:48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>
        <f t="shared" si="8"/>
        <v>6</v>
      </c>
      <c r="G21" s="84" t="e">
        <f t="shared" si="8"/>
        <v>#REF!</v>
      </c>
      <c r="H21" s="22" t="e">
        <f t="shared" si="1"/>
        <v>#REF!</v>
      </c>
      <c r="I21" s="24">
        <v>3</v>
      </c>
      <c r="J21" s="44" t="e">
        <f>#REF!</f>
        <v>#REF!</v>
      </c>
      <c r="K21" s="22" t="e">
        <f t="shared" si="2"/>
        <v>#REF!</v>
      </c>
      <c r="L21" s="24"/>
      <c r="M21" s="44" t="e">
        <f>#REF!</f>
        <v>#REF!</v>
      </c>
      <c r="N21" s="22" t="e">
        <f t="shared" si="3"/>
        <v>#REF!</v>
      </c>
      <c r="O21" s="24"/>
      <c r="P21" s="44" t="e">
        <f>#REF!</f>
        <v>#REF!</v>
      </c>
      <c r="Q21" s="22" t="e">
        <f t="shared" si="4"/>
        <v>#REF!</v>
      </c>
      <c r="R21" s="24">
        <v>3</v>
      </c>
      <c r="S21" s="44" t="e">
        <f>#REF!</f>
        <v>#REF!</v>
      </c>
      <c r="T21" s="22" t="e">
        <f t="shared" si="5"/>
        <v>#REF!</v>
      </c>
      <c r="U21" s="24"/>
      <c r="V21" s="44" t="e">
        <f>#REF!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26"/>
      <c r="AB21" s="44" t="e">
        <f>#REF!</f>
        <v>#REF!</v>
      </c>
      <c r="AC21" s="42" t="e">
        <f t="shared" si="9"/>
        <v>#REF!</v>
      </c>
      <c r="AD21" s="72"/>
      <c r="AE21" s="73"/>
      <c r="AF21" s="66" t="str">
        <f t="shared" si="12"/>
        <v/>
      </c>
      <c r="AI21" s="38" t="s">
        <v>13</v>
      </c>
      <c r="AJ21" s="16" t="s">
        <v>13</v>
      </c>
      <c r="AK21" s="53">
        <f t="shared" si="10"/>
        <v>6</v>
      </c>
      <c r="AL21" s="182">
        <v>1</v>
      </c>
      <c r="AM21" s="53" t="e">
        <f t="shared" si="11"/>
        <v>#REF!</v>
      </c>
      <c r="AN21" s="53"/>
      <c r="AO21" s="53"/>
      <c r="AP21" s="53"/>
      <c r="AQ21" s="53"/>
      <c r="AR21" s="53"/>
      <c r="AS21" s="53"/>
      <c r="AT21" s="53">
        <v>5840206.5750000197</v>
      </c>
      <c r="AU21" s="53">
        <v>5412535.3870000206</v>
      </c>
      <c r="AV21" s="53">
        <v>5927700.3960000239</v>
      </c>
    </row>
    <row r="22" spans="1:48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>
        <f t="shared" si="8"/>
        <v>3</v>
      </c>
      <c r="G22" s="84" t="e">
        <f t="shared" si="8"/>
        <v>#REF!</v>
      </c>
      <c r="H22" s="22" t="e">
        <f t="shared" si="1"/>
        <v>#REF!</v>
      </c>
      <c r="I22" s="24">
        <v>2</v>
      </c>
      <c r="J22" s="44" t="e">
        <f>#REF!</f>
        <v>#REF!</v>
      </c>
      <c r="K22" s="22" t="e">
        <f t="shared" si="2"/>
        <v>#REF!</v>
      </c>
      <c r="L22" s="24"/>
      <c r="M22" s="44" t="e">
        <f>#REF!</f>
        <v>#REF!</v>
      </c>
      <c r="N22" s="22" t="e">
        <f t="shared" si="3"/>
        <v>#REF!</v>
      </c>
      <c r="O22" s="24"/>
      <c r="P22" s="44" t="e">
        <f>#REF!</f>
        <v>#REF!</v>
      </c>
      <c r="Q22" s="22" t="e">
        <f t="shared" si="4"/>
        <v>#REF!</v>
      </c>
      <c r="R22" s="24">
        <v>1</v>
      </c>
      <c r="S22" s="44" t="e">
        <f>#REF!</f>
        <v>#REF!</v>
      </c>
      <c r="T22" s="22" t="e">
        <f t="shared" si="5"/>
        <v>#REF!</v>
      </c>
      <c r="U22" s="24"/>
      <c r="V22" s="44" t="e">
        <f>#REF!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26"/>
      <c r="AB22" s="44" t="e">
        <f>#REF!</f>
        <v>#REF!</v>
      </c>
      <c r="AC22" s="42" t="e">
        <f t="shared" si="9"/>
        <v>#REF!</v>
      </c>
      <c r="AD22" s="72"/>
      <c r="AE22" s="73"/>
      <c r="AF22" s="66" t="str">
        <f t="shared" si="12"/>
        <v/>
      </c>
      <c r="AI22" s="61" t="s">
        <v>14</v>
      </c>
      <c r="AJ22" s="16" t="s">
        <v>14</v>
      </c>
      <c r="AK22" s="53">
        <f t="shared" si="10"/>
        <v>3</v>
      </c>
      <c r="AL22" s="182">
        <v>1</v>
      </c>
      <c r="AM22" s="53" t="e">
        <f t="shared" si="11"/>
        <v>#REF!</v>
      </c>
      <c r="AN22" s="53"/>
      <c r="AO22" s="53"/>
      <c r="AP22" s="53"/>
      <c r="AQ22" s="53"/>
      <c r="AR22" s="53"/>
      <c r="AS22" s="53"/>
      <c r="AT22" s="53">
        <v>9752321.4120000321</v>
      </c>
      <c r="AU22" s="53">
        <v>8661673.2830000315</v>
      </c>
      <c r="AV22" s="53">
        <v>10218956.160000036</v>
      </c>
    </row>
    <row r="23" spans="1:48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>
        <f t="shared" si="8"/>
        <v>2</v>
      </c>
      <c r="G23" s="84" t="e">
        <f t="shared" si="8"/>
        <v>#REF!</v>
      </c>
      <c r="H23" s="22" t="e">
        <f t="shared" si="1"/>
        <v>#REF!</v>
      </c>
      <c r="I23" s="24">
        <v>2</v>
      </c>
      <c r="J23" s="44" t="e">
        <f>#REF!</f>
        <v>#REF!</v>
      </c>
      <c r="K23" s="22" t="e">
        <f t="shared" si="2"/>
        <v>#REF!</v>
      </c>
      <c r="L23" s="24"/>
      <c r="M23" s="44" t="e">
        <f>#REF!</f>
        <v>#REF!</v>
      </c>
      <c r="N23" s="22" t="e">
        <f t="shared" si="3"/>
        <v>#REF!</v>
      </c>
      <c r="O23" s="24"/>
      <c r="P23" s="44" t="e">
        <f>#REF!</f>
        <v>#REF!</v>
      </c>
      <c r="Q23" s="22" t="e">
        <f t="shared" si="4"/>
        <v>#REF!</v>
      </c>
      <c r="R23" s="24"/>
      <c r="S23" s="44" t="e">
        <f>#REF!</f>
        <v>#REF!</v>
      </c>
      <c r="T23" s="22" t="e">
        <f t="shared" si="5"/>
        <v>#REF!</v>
      </c>
      <c r="U23" s="24"/>
      <c r="V23" s="44" t="e">
        <f>#REF!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26">
        <v>1</v>
      </c>
      <c r="AB23" s="44" t="e">
        <f>#REF!</f>
        <v>#REF!</v>
      </c>
      <c r="AC23" s="42" t="e">
        <f t="shared" si="9"/>
        <v>#REF!</v>
      </c>
      <c r="AD23" s="72"/>
      <c r="AE23" s="74"/>
      <c r="AF23" s="66" t="str">
        <f t="shared" si="12"/>
        <v/>
      </c>
      <c r="AI23" s="38" t="s">
        <v>25</v>
      </c>
      <c r="AJ23" s="16" t="s">
        <v>25</v>
      </c>
      <c r="AK23" s="53">
        <f t="shared" si="10"/>
        <v>2</v>
      </c>
      <c r="AL23" s="182">
        <v>2</v>
      </c>
      <c r="AM23" s="53" t="e">
        <f t="shared" si="11"/>
        <v>#REF!</v>
      </c>
      <c r="AN23" s="53"/>
      <c r="AO23" s="53"/>
      <c r="AP23" s="53"/>
      <c r="AQ23" s="53"/>
      <c r="AR23" s="53"/>
      <c r="AS23" s="53"/>
      <c r="AT23" s="53">
        <v>12315973.59</v>
      </c>
      <c r="AU23" s="53">
        <v>11113116.998</v>
      </c>
      <c r="AV23" s="53">
        <v>12845538.726</v>
      </c>
    </row>
    <row r="24" spans="1:48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3">
        <f t="shared" si="8"/>
        <v>4</v>
      </c>
      <c r="G24" s="84" t="e">
        <f t="shared" si="8"/>
        <v>#REF!</v>
      </c>
      <c r="H24" s="88" t="e">
        <f t="shared" si="1"/>
        <v>#REF!</v>
      </c>
      <c r="I24" s="29">
        <v>4</v>
      </c>
      <c r="J24" s="44" t="e">
        <f>#REF!</f>
        <v>#REF!</v>
      </c>
      <c r="K24" s="28" t="e">
        <f t="shared" si="2"/>
        <v>#REF!</v>
      </c>
      <c r="L24" s="29"/>
      <c r="M24" s="44" t="e">
        <f>#REF!</f>
        <v>#REF!</v>
      </c>
      <c r="N24" s="28" t="e">
        <f t="shared" si="3"/>
        <v>#REF!</v>
      </c>
      <c r="O24" s="29"/>
      <c r="P24" s="44" t="e">
        <f>#REF!</f>
        <v>#REF!</v>
      </c>
      <c r="Q24" s="28" t="e">
        <f t="shared" si="4"/>
        <v>#REF!</v>
      </c>
      <c r="R24" s="29"/>
      <c r="S24" s="44" t="e">
        <f>#REF!</f>
        <v>#REF!</v>
      </c>
      <c r="T24" s="28" t="e">
        <f t="shared" si="5"/>
        <v>#REF!</v>
      </c>
      <c r="U24" s="29"/>
      <c r="V24" s="44" t="e">
        <f>#REF!</f>
        <v>#REF!</v>
      </c>
      <c r="W24" s="14" t="e">
        <f t="shared" si="6"/>
        <v>#REF!</v>
      </c>
      <c r="X24" s="29"/>
      <c r="Y24" s="15"/>
      <c r="Z24" s="28" t="str">
        <f t="shared" si="7"/>
        <v/>
      </c>
      <c r="AA24" s="30"/>
      <c r="AB24" s="44" t="e">
        <f>#REF!</f>
        <v>#REF!</v>
      </c>
      <c r="AC24" s="42" t="e">
        <f t="shared" si="9"/>
        <v>#REF!</v>
      </c>
      <c r="AD24" s="75"/>
      <c r="AE24" s="76"/>
      <c r="AF24" s="67" t="str">
        <f t="shared" si="12"/>
        <v/>
      </c>
      <c r="AI24" s="62" t="s">
        <v>15</v>
      </c>
      <c r="AJ24" s="16" t="s">
        <v>15</v>
      </c>
      <c r="AK24" s="53">
        <f t="shared" si="10"/>
        <v>4</v>
      </c>
      <c r="AL24" s="182">
        <v>2</v>
      </c>
      <c r="AM24" s="53" t="e">
        <f t="shared" si="11"/>
        <v>#REF!</v>
      </c>
      <c r="AN24" s="53"/>
      <c r="AO24" s="53"/>
      <c r="AP24" s="53"/>
      <c r="AQ24" s="53"/>
      <c r="AR24" s="53"/>
      <c r="AS24" s="53"/>
      <c r="AT24" s="53">
        <v>10655692.546000032</v>
      </c>
      <c r="AU24" s="53">
        <v>9755199.1350000016</v>
      </c>
      <c r="AV24" s="53">
        <v>11012584.732000034</v>
      </c>
    </row>
    <row r="25" spans="1:48" ht="43.5" customHeight="1" thickBot="1">
      <c r="A25" s="557" t="s">
        <v>23</v>
      </c>
      <c r="B25" s="558"/>
      <c r="C25" s="35">
        <f>F25+AA25+AD25</f>
        <v>23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>
        <f>SUM(F9:F24)</f>
        <v>21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35">
        <f>SUM(I9:I24)</f>
        <v>17</v>
      </c>
      <c r="J25" s="91" t="e">
        <f>SUM(J9:J24)</f>
        <v>#REF!</v>
      </c>
      <c r="K25" s="90" t="e">
        <f>IF(AND(I25=0,J25&gt;0),100%,IFERROR(IF(J25/I25-100%&gt;99%,CONCATENATE("в ",ROUNDDOWN(J25/I25,1),IF(ROUNDDOWN(J25/I25,0)&gt;4," раз"," раза")),J25/I25-100%),""))</f>
        <v>#REF!</v>
      </c>
      <c r="L25" s="35">
        <f>SUM(L9:L24)</f>
        <v>0</v>
      </c>
      <c r="M25" s="33" t="e">
        <f>SUM(M9:M24)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35">
        <f>SUM(O9:O24)</f>
        <v>0</v>
      </c>
      <c r="P25" s="33" t="e">
        <f>SUM(P9:P24)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35">
        <f>SUM(R9:R24)</f>
        <v>4</v>
      </c>
      <c r="S25" s="33" t="e">
        <f>S9+S10+S11+S12+S13+S14+S15+S16+S17+S18+S19+S20+S21+S22+S23+S24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35">
        <f>SUM(U9:U24)</f>
        <v>0</v>
      </c>
      <c r="V25" s="33" t="e">
        <f>SUM(V9:V24)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>
        <f>SUM(AA9:AA24)</f>
        <v>2</v>
      </c>
      <c r="AB25" s="32" t="e">
        <f>SUM(AB9:AB24)</f>
        <v>#REF!</v>
      </c>
      <c r="AC25" s="42" t="e">
        <f t="shared" si="9"/>
        <v>#REF!</v>
      </c>
      <c r="AD25" s="31"/>
      <c r="AE25" s="32"/>
      <c r="AF25" s="34" t="str">
        <f t="shared" si="12"/>
        <v/>
      </c>
      <c r="AJ25" s="57" t="s">
        <v>41</v>
      </c>
      <c r="AK25" s="58">
        <f>F25</f>
        <v>21</v>
      </c>
      <c r="AL25" s="58">
        <v>19</v>
      </c>
      <c r="AM25" s="58" t="e">
        <f>G25</f>
        <v>#REF!</v>
      </c>
      <c r="AN25" s="58">
        <f>U25</f>
        <v>0</v>
      </c>
      <c r="AO25" s="58">
        <v>0</v>
      </c>
      <c r="AP25" s="58" t="e">
        <f>V25</f>
        <v>#REF!</v>
      </c>
      <c r="AQ25" s="58">
        <f>L25</f>
        <v>0</v>
      </c>
      <c r="AR25" s="58">
        <v>0</v>
      </c>
      <c r="AS25" s="58" t="e">
        <f>M25</f>
        <v>#REF!</v>
      </c>
      <c r="AT25" s="59">
        <v>153679036.68700051</v>
      </c>
      <c r="AU25" s="59">
        <v>138066734.1440005</v>
      </c>
      <c r="AV25" s="59">
        <v>155658630.24200049</v>
      </c>
    </row>
    <row r="26" spans="1:48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12"/>
      <c r="AK26" s="12">
        <f>AK21+AK22+AK23+AK24</f>
        <v>15</v>
      </c>
      <c r="AL26" s="12">
        <f t="shared" ref="AL26:AM26" si="13">AL21+AL22+AL23+AL24</f>
        <v>6</v>
      </c>
      <c r="AM26" s="12" t="e">
        <f t="shared" si="13"/>
        <v>#REF!</v>
      </c>
      <c r="AN26" s="12"/>
      <c r="AO26" s="12"/>
      <c r="AP26" s="12"/>
      <c r="AQ26" s="12"/>
      <c r="AT26" s="12">
        <f>AT21+AT22+AT23+AT24</f>
        <v>38564194.123000085</v>
      </c>
      <c r="AU26" s="12">
        <f t="shared" ref="AU26:AV26" si="14">AU21+AU22+AU23+AU24</f>
        <v>34942524.803000048</v>
      </c>
      <c r="AV26" s="12">
        <f t="shared" si="14"/>
        <v>40004780.014000088</v>
      </c>
    </row>
    <row r="27" spans="1:48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/>
      <c r="AM27" s="12"/>
      <c r="AN27" s="12"/>
      <c r="AO27" s="12"/>
      <c r="AP27" s="12"/>
      <c r="AQ27" s="12"/>
      <c r="AV27">
        <f>AV25/1000000</f>
        <v>155.6586302420005</v>
      </c>
    </row>
    <row r="28" spans="1:48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</row>
    <row r="29" spans="1:48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48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48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36:48" ht="26.25">
      <c r="AJ33" s="16" t="s">
        <v>0</v>
      </c>
      <c r="AK33" s="118">
        <f>AK9/AT9*1000000</f>
        <v>0</v>
      </c>
      <c r="AL33" s="118">
        <f>AL9/AU9*1000000</f>
        <v>7.843351361784677E-2</v>
      </c>
      <c r="AM33" s="118" t="e">
        <f>AM9/AV9*1000000</f>
        <v>#REF!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36:48" ht="26.25">
      <c r="AJ34" s="16" t="s">
        <v>4</v>
      </c>
      <c r="AK34" s="118">
        <f t="shared" ref="AK34:AM49" si="15">AK10/AT10*1000000</f>
        <v>0</v>
      </c>
      <c r="AL34" s="118">
        <f t="shared" si="15"/>
        <v>0</v>
      </c>
      <c r="AM34" s="118" t="e">
        <f t="shared" si="15"/>
        <v>#REF!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36:48" ht="26.25">
      <c r="AJ35" s="16" t="s">
        <v>5</v>
      </c>
      <c r="AK35" s="118">
        <f t="shared" si="15"/>
        <v>0</v>
      </c>
      <c r="AL35" s="118">
        <f t="shared" si="15"/>
        <v>6.7658401879573324E-2</v>
      </c>
      <c r="AM35" s="118" t="e">
        <f t="shared" si="15"/>
        <v>#REF!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36:48" ht="26.25">
      <c r="AJ36" s="16" t="s">
        <v>6</v>
      </c>
      <c r="AK36" s="118">
        <f t="shared" si="15"/>
        <v>0</v>
      </c>
      <c r="AL36" s="118">
        <f t="shared" si="15"/>
        <v>0.10244324847768309</v>
      </c>
      <c r="AM36" s="118" t="e">
        <f t="shared" si="15"/>
        <v>#REF!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36:48" ht="26.25">
      <c r="AJ37" s="16" t="s">
        <v>1</v>
      </c>
      <c r="AK37" s="118">
        <f t="shared" si="15"/>
        <v>0.11198264023431247</v>
      </c>
      <c r="AL37" s="118">
        <f t="shared" si="15"/>
        <v>0</v>
      </c>
      <c r="AM37" s="118" t="e">
        <f t="shared" si="15"/>
        <v>#REF!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36:48" ht="26.25">
      <c r="AJ38" s="16" t="s">
        <v>7</v>
      </c>
      <c r="AK38" s="118">
        <f t="shared" si="15"/>
        <v>0</v>
      </c>
      <c r="AL38" s="118">
        <f t="shared" si="15"/>
        <v>0.12669322348021994</v>
      </c>
      <c r="AM38" s="118" t="e">
        <f t="shared" si="15"/>
        <v>#REF!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36:48" ht="26.25">
      <c r="AJ39" s="16" t="s">
        <v>8</v>
      </c>
      <c r="AK39" s="118">
        <f t="shared" si="15"/>
        <v>0</v>
      </c>
      <c r="AL39" s="118">
        <f t="shared" si="15"/>
        <v>0</v>
      </c>
      <c r="AM39" s="118" t="e">
        <f t="shared" si="15"/>
        <v>#REF!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36:48" ht="26.25">
      <c r="AJ40" s="16" t="s">
        <v>9</v>
      </c>
      <c r="AK40" s="118">
        <f t="shared" si="15"/>
        <v>0</v>
      </c>
      <c r="AL40" s="118">
        <f t="shared" si="15"/>
        <v>0.21067669339804107</v>
      </c>
      <c r="AM40" s="118" t="e">
        <f t="shared" si="15"/>
        <v>#REF!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36:48" ht="26.25">
      <c r="AJ41" s="16" t="s">
        <v>2</v>
      </c>
      <c r="AK41" s="118">
        <f t="shared" si="15"/>
        <v>0</v>
      </c>
      <c r="AL41" s="118">
        <f t="shared" si="15"/>
        <v>0</v>
      </c>
      <c r="AM41" s="118" t="e">
        <f t="shared" si="15"/>
        <v>#REF!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36:48" ht="26.25">
      <c r="AJ42" s="16" t="s">
        <v>10</v>
      </c>
      <c r="AK42" s="118">
        <f t="shared" si="15"/>
        <v>0.16111987727977098</v>
      </c>
      <c r="AL42" s="118">
        <f t="shared" si="15"/>
        <v>0.17450669135760383</v>
      </c>
      <c r="AM42" s="118" t="e">
        <f t="shared" si="15"/>
        <v>#REF!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36:48" ht="26.25">
      <c r="AJ43" s="16" t="s">
        <v>11</v>
      </c>
      <c r="AK43" s="118">
        <f t="shared" si="15"/>
        <v>0.23929416015130392</v>
      </c>
      <c r="AL43" s="118">
        <f t="shared" si="15"/>
        <v>0.26455423867283978</v>
      </c>
      <c r="AM43" s="118" t="e">
        <f t="shared" si="15"/>
        <v>#REF!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36:48" ht="26.25">
      <c r="AJ44" s="16" t="s">
        <v>12</v>
      </c>
      <c r="AK44" s="118">
        <f t="shared" si="15"/>
        <v>7.1692169376164114E-2</v>
      </c>
      <c r="AL44" s="118">
        <f t="shared" si="15"/>
        <v>0.154903449605409</v>
      </c>
      <c r="AM44" s="118" t="e">
        <f t="shared" si="15"/>
        <v>#REF!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36:48" ht="26.25">
      <c r="AJ45" s="16" t="s">
        <v>13</v>
      </c>
      <c r="AK45" s="118">
        <f t="shared" si="15"/>
        <v>1.0273609200201927</v>
      </c>
      <c r="AL45" s="118">
        <f t="shared" si="15"/>
        <v>0.18475629783443598</v>
      </c>
      <c r="AM45" s="118" t="e">
        <f t="shared" si="15"/>
        <v>#REF!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36:48" ht="26.25">
      <c r="AJ46" s="16" t="s">
        <v>14</v>
      </c>
      <c r="AK46" s="118">
        <f t="shared" si="15"/>
        <v>0.30761906558048435</v>
      </c>
      <c r="AL46" s="118">
        <f t="shared" si="15"/>
        <v>0.11545113366982632</v>
      </c>
      <c r="AM46" s="118" t="e">
        <f t="shared" si="15"/>
        <v>#REF!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36:48" ht="26.25">
      <c r="AJ47" s="16" t="s">
        <v>25</v>
      </c>
      <c r="AK47" s="118">
        <f t="shared" si="15"/>
        <v>0.1623907347141364</v>
      </c>
      <c r="AL47" s="118">
        <f t="shared" si="15"/>
        <v>0.179967510497724</v>
      </c>
      <c r="AM47" s="118" t="e">
        <f t="shared" si="15"/>
        <v>#REF!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36:48" ht="27" thickBot="1">
      <c r="AJ48" s="16" t="s">
        <v>15</v>
      </c>
      <c r="AK48" s="118">
        <f t="shared" si="15"/>
        <v>0.37538620626789138</v>
      </c>
      <c r="AL48" s="118">
        <f t="shared" si="15"/>
        <v>0.20501887991443854</v>
      </c>
      <c r="AM48" s="118" t="e">
        <f t="shared" si="15"/>
        <v>#REF!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36:59" ht="30.75" thickBot="1">
      <c r="AJ49" s="57" t="s">
        <v>41</v>
      </c>
      <c r="AK49" s="118">
        <f t="shared" si="15"/>
        <v>0.13664843593971043</v>
      </c>
      <c r="AL49" s="118">
        <f t="shared" si="15"/>
        <v>0.1376146116426816</v>
      </c>
      <c r="AM49" s="118" t="e">
        <f t="shared" si="15"/>
        <v>#REF!</v>
      </c>
      <c r="AN49" s="58">
        <f>AN25/AT25*1000000</f>
        <v>0</v>
      </c>
      <c r="AO49" s="58">
        <f>AO25/AU25*1000000</f>
        <v>0</v>
      </c>
      <c r="AP49" s="58" t="e">
        <f>AP25/AV25*1000000</f>
        <v>#REF!</v>
      </c>
      <c r="AQ49" s="58">
        <f>AQ25/AT25*1000000</f>
        <v>0</v>
      </c>
      <c r="AR49" s="58">
        <f>AR25/AU25*1000000</f>
        <v>0</v>
      </c>
      <c r="AS49" s="58" t="e">
        <f>AS25/AV25*1000000</f>
        <v>#REF!</v>
      </c>
      <c r="AT49" s="58">
        <v>1089950815.4319999</v>
      </c>
      <c r="AU49" s="58">
        <v>1053667086.197</v>
      </c>
      <c r="AV49" s="59">
        <v>1096838234.6589999</v>
      </c>
    </row>
    <row r="50" spans="36:59" ht="26.25">
      <c r="AK50" s="118">
        <f t="shared" ref="AK50" si="16">AK26/AT26*1000000</f>
        <v>0.3889618424841878</v>
      </c>
      <c r="AL50" s="118">
        <f t="shared" ref="AL50" si="17">AL26/AU26*1000000</f>
        <v>0.17171054564107688</v>
      </c>
      <c r="AM50" s="118" t="e">
        <f t="shared" ref="AM50" si="18">AM26/AV26*1000000</f>
        <v>#REF!</v>
      </c>
    </row>
    <row r="52" spans="36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36:59" ht="32.25">
      <c r="AJ53" s="125" t="s">
        <v>34</v>
      </c>
      <c r="AK53" s="126">
        <f>AL33</f>
        <v>7.843351361784677E-2</v>
      </c>
      <c r="AL53" s="126">
        <f>AL34</f>
        <v>0</v>
      </c>
      <c r="AM53" s="126">
        <f>AL35</f>
        <v>6.7658401879573324E-2</v>
      </c>
      <c r="AN53" s="126">
        <f>AL36</f>
        <v>0.10244324847768309</v>
      </c>
      <c r="AO53" s="126">
        <f>AL37</f>
        <v>0</v>
      </c>
      <c r="AP53" s="126">
        <f>AL38</f>
        <v>0.12669322348021994</v>
      </c>
      <c r="AQ53" s="126">
        <f>AL39</f>
        <v>0</v>
      </c>
      <c r="AR53" s="126">
        <f>AL40</f>
        <v>0.21067669339804107</v>
      </c>
      <c r="AS53" s="126">
        <f>AL41</f>
        <v>0</v>
      </c>
      <c r="AT53" s="126">
        <f>AL42</f>
        <v>0.17450669135760383</v>
      </c>
      <c r="AU53" s="126">
        <f>AL43</f>
        <v>0.26455423867283978</v>
      </c>
      <c r="AV53" s="126">
        <f>AL44</f>
        <v>0.154903449605409</v>
      </c>
      <c r="AW53" s="126">
        <f>AL45</f>
        <v>0.18475629783443598</v>
      </c>
      <c r="AX53" s="126">
        <f>AL46</f>
        <v>0.11545113366982632</v>
      </c>
      <c r="AY53" s="126">
        <f>AL47</f>
        <v>0.179967510497724</v>
      </c>
      <c r="AZ53" s="126">
        <f>AL48</f>
        <v>0.20501887991443854</v>
      </c>
    </row>
    <row r="54" spans="36:59" ht="32.25">
      <c r="AJ54" s="125" t="s">
        <v>32</v>
      </c>
      <c r="AK54" s="126" t="e">
        <f>AM33</f>
        <v>#REF!</v>
      </c>
      <c r="AL54" s="126" t="e">
        <f>AM34</f>
        <v>#REF!</v>
      </c>
      <c r="AM54" s="126" t="e">
        <f>AM35</f>
        <v>#REF!</v>
      </c>
      <c r="AN54" s="126" t="e">
        <f>AM36</f>
        <v>#REF!</v>
      </c>
      <c r="AO54" s="126" t="e">
        <f>AM37</f>
        <v>#REF!</v>
      </c>
      <c r="AP54" s="126" t="e">
        <f>AM38</f>
        <v>#REF!</v>
      </c>
      <c r="AQ54" s="126" t="e">
        <f>AM39</f>
        <v>#REF!</v>
      </c>
      <c r="AR54" s="126" t="e">
        <f>AM40</f>
        <v>#REF!</v>
      </c>
      <c r="AS54" s="126" t="e">
        <f>AM41</f>
        <v>#REF!</v>
      </c>
      <c r="AT54" s="126" t="e">
        <f>AM42</f>
        <v>#REF!</v>
      </c>
      <c r="AU54" s="126" t="e">
        <f>AM43</f>
        <v>#REF!</v>
      </c>
      <c r="AV54" s="126" t="e">
        <f>AM44</f>
        <v>#REF!</v>
      </c>
      <c r="AW54" s="126" t="e">
        <f>AM45</f>
        <v>#REF!</v>
      </c>
      <c r="AX54" s="126" t="e">
        <f>AM46</f>
        <v>#REF!</v>
      </c>
      <c r="AY54" s="126" t="e">
        <f>AM47</f>
        <v>#REF!</v>
      </c>
      <c r="AZ54" s="126" t="e">
        <f>AM48</f>
        <v>#REF!</v>
      </c>
    </row>
  </sheetData>
  <mergeCells count="26">
    <mergeCell ref="A25:B25"/>
    <mergeCell ref="U27:W27"/>
    <mergeCell ref="AK29:AM30"/>
    <mergeCell ref="AN29:AP30"/>
    <mergeCell ref="AQ29:AS30"/>
    <mergeCell ref="AT29:AV30"/>
    <mergeCell ref="AD5:AF6"/>
    <mergeCell ref="AK5:AM6"/>
    <mergeCell ref="AN5:AP6"/>
    <mergeCell ref="AQ5:AS6"/>
    <mergeCell ref="AT5:AV6"/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</mergeCells>
  <conditionalFormatting sqref="E9:E25 T9:T25 W9:W25 Z9:Z25 AC9:AC25 AF9:AF25 H9:H26 K9:K26 N9:N26 Q9:Q26 L26:M26 R26:X26">
    <cfRule type="containsText" dxfId="50" priority="1" operator="containsText" text="в">
      <formula>NOT(ISERROR(SEARCH("в",E9)))</formula>
    </cfRule>
    <cfRule type="cellIs" dxfId="49" priority="2" operator="between">
      <formula>0.000001</formula>
      <formula>100000</formula>
    </cfRule>
    <cfRule type="cellIs" dxfId="48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M56"/>
  <sheetViews>
    <sheetView view="pageBreakPreview" zoomScale="40" zoomScaleNormal="100" zoomScaleSheetLayoutView="40" zoomScalePageLayoutView="55" workbookViewId="0">
      <selection activeCell="AA19" sqref="AA19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</cols>
  <sheetData>
    <row r="1" spans="1:32" ht="28.5" customHeight="1"/>
    <row r="2" spans="1:32" ht="33.75" customHeight="1">
      <c r="B2" s="539" t="s">
        <v>276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32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32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32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</row>
    <row r="6" spans="1:32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</row>
    <row r="7" spans="1:32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2021</v>
      </c>
      <c r="G7" s="13">
        <v>2022</v>
      </c>
      <c r="H7" s="20" t="s">
        <v>3</v>
      </c>
      <c r="I7" s="37">
        <v>2021</v>
      </c>
      <c r="J7" s="13">
        <v>2022</v>
      </c>
      <c r="K7" s="20" t="s">
        <v>3</v>
      </c>
      <c r="L7" s="37">
        <v>2021</v>
      </c>
      <c r="M7" s="13">
        <v>2022</v>
      </c>
      <c r="N7" s="20" t="s">
        <v>3</v>
      </c>
      <c r="O7" s="37">
        <v>2021</v>
      </c>
      <c r="P7" s="13">
        <v>2022</v>
      </c>
      <c r="Q7" s="20" t="s">
        <v>3</v>
      </c>
      <c r="R7" s="37">
        <v>2021</v>
      </c>
      <c r="S7" s="13">
        <v>2022</v>
      </c>
      <c r="T7" s="20" t="s">
        <v>3</v>
      </c>
      <c r="U7" s="37">
        <v>2021</v>
      </c>
      <c r="V7" s="13">
        <v>2022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2021</v>
      </c>
      <c r="AB7" s="13">
        <v>2022</v>
      </c>
      <c r="AC7" s="20" t="s">
        <v>3</v>
      </c>
      <c r="AD7" s="37">
        <v>2020</v>
      </c>
      <c r="AE7" s="13">
        <v>2021</v>
      </c>
      <c r="AF7" s="20" t="s">
        <v>3</v>
      </c>
    </row>
    <row r="8" spans="1:32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32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 t="e">
        <f t="shared" ref="F9" si="1">I9+O9+R9+L9+U9</f>
        <v>#REF!</v>
      </c>
      <c r="G9" s="84" t="e">
        <f t="shared" ref="G9" si="2">J9+P9+S9+M9+V9</f>
        <v>#REF!</v>
      </c>
      <c r="H9" s="85" t="e">
        <f t="shared" ref="H9:H24" si="3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 t="e">
        <f>'4 мес. (2024)'!I9+#REF!</f>
        <v>#REF!</v>
      </c>
      <c r="J9" s="44" t="e">
        <f>'4 мес. (2024)'!J9+#REF!</f>
        <v>#REF!</v>
      </c>
      <c r="K9" s="42" t="e">
        <f t="shared" ref="K9:K24" si="4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 t="e">
        <f>'4 мес. (2024)'!L9+#REF!</f>
        <v>#REF!</v>
      </c>
      <c r="M9" s="44" t="e">
        <f>'4 мес. (2024)'!M9+#REF!</f>
        <v>#REF!</v>
      </c>
      <c r="N9" s="42" t="e">
        <f t="shared" ref="N9:N24" si="5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 t="e">
        <f>'4 мес. (2024)'!O9+#REF!</f>
        <v>#REF!</v>
      </c>
      <c r="P9" s="44" t="e">
        <f>'4 мес. (2024)'!P9+#REF!</f>
        <v>#REF!</v>
      </c>
      <c r="Q9" s="42" t="e">
        <f t="shared" ref="Q9:Q24" si="6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 t="e">
        <f>'4 мес. (2024)'!R9+#REF!</f>
        <v>#REF!</v>
      </c>
      <c r="S9" s="44" t="e">
        <f>'4 мес. (2024)'!S9+#REF!</f>
        <v>#REF!</v>
      </c>
      <c r="T9" s="42" t="e">
        <f t="shared" ref="T9:T24" si="7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 t="e">
        <f>'4 мес. (2024)'!U9+#REF!</f>
        <v>#REF!</v>
      </c>
      <c r="V9" s="44" t="e">
        <f>'4 мес. (2024)'!V9+#REF!</f>
        <v>#REF!</v>
      </c>
      <c r="W9" s="45" t="e">
        <f t="shared" ref="W9:W24" si="8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9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3" t="e">
        <f>'4 мес. (2024)'!AA9+#REF!</f>
        <v>#REF!</v>
      </c>
      <c r="AB9" s="44" t="e">
        <f>'4 мес. (2024)'!AB9+#REF!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</row>
    <row r="10" spans="1:32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 t="e">
        <f t="shared" ref="F10:F24" si="10">I10+O10+R10+L10+U10</f>
        <v>#REF!</v>
      </c>
      <c r="G10" s="84" t="e">
        <f t="shared" ref="G10:G24" si="11">J10+P10+S10+M10+V10</f>
        <v>#REF!</v>
      </c>
      <c r="H10" s="22" t="e">
        <f t="shared" si="3"/>
        <v>#REF!</v>
      </c>
      <c r="I10" s="43" t="e">
        <f>'4 мес. (2024)'!I10+#REF!</f>
        <v>#REF!</v>
      </c>
      <c r="J10" s="44" t="e">
        <f>'4 мес. (2024)'!J10+#REF!</f>
        <v>#REF!</v>
      </c>
      <c r="K10" s="22" t="e">
        <f t="shared" si="4"/>
        <v>#REF!</v>
      </c>
      <c r="L10" s="43" t="e">
        <f>'4 мес. (2024)'!L10+#REF!</f>
        <v>#REF!</v>
      </c>
      <c r="M10" s="44" t="e">
        <f>'4 мес. (2024)'!M10+#REF!</f>
        <v>#REF!</v>
      </c>
      <c r="N10" s="22" t="e">
        <f t="shared" si="5"/>
        <v>#REF!</v>
      </c>
      <c r="O10" s="43" t="e">
        <f>'4 мес. (2024)'!O10+#REF!</f>
        <v>#REF!</v>
      </c>
      <c r="P10" s="44" t="e">
        <f>'4 мес. (2024)'!P10+#REF!</f>
        <v>#REF!</v>
      </c>
      <c r="Q10" s="22" t="e">
        <f t="shared" si="6"/>
        <v>#REF!</v>
      </c>
      <c r="R10" s="43" t="e">
        <f>'4 мес. (2024)'!R10+#REF!</f>
        <v>#REF!</v>
      </c>
      <c r="S10" s="44" t="e">
        <f>'4 мес. (2024)'!S10+#REF!</f>
        <v>#REF!</v>
      </c>
      <c r="T10" s="22" t="e">
        <f t="shared" si="7"/>
        <v>#REF!</v>
      </c>
      <c r="U10" s="43" t="e">
        <f>'4 мес. (2024)'!U10+#REF!</f>
        <v>#REF!</v>
      </c>
      <c r="V10" s="44" t="e">
        <f>'4 мес. (2024)'!V10+#REF!</f>
        <v>#REF!</v>
      </c>
      <c r="W10" s="25" t="e">
        <f t="shared" si="8"/>
        <v>#REF!</v>
      </c>
      <c r="X10" s="24"/>
      <c r="Y10" s="18"/>
      <c r="Z10" s="22" t="str">
        <f t="shared" si="9"/>
        <v/>
      </c>
      <c r="AA10" s="43" t="e">
        <f>'4 мес. (2024)'!AA10+#REF!</f>
        <v>#REF!</v>
      </c>
      <c r="AB10" s="44" t="e">
        <f>'4 мес. (2024)'!AB10+#REF!</f>
        <v>#REF!</v>
      </c>
      <c r="AC10" s="42" t="e">
        <f t="shared" ref="AC10:AC25" si="12">IF(AND(IF(AA10="",0,AA10)=0,IF(AB10="",0,AB10)&gt;0),100%,IFERROR(IF(IF(AB10="",0,AB10)/IF(AA10="",0,AA10)-100%&gt;99%,CONCATENATE("в ",ROUNDDOWN(IF(AB10="",0,AB10)/IF(AA10="",0,AA10),1),IF(ROUNDDOWN(IF(AB10="",0,AB10)/IF(AA10="",0,AA10),0)&gt;4," раз"," раза")),IF(AB10="",0,AB10)/IF(AA10="",0,AA10)-100%),""))</f>
        <v>#REF!</v>
      </c>
      <c r="AD10" s="70"/>
      <c r="AE10" s="71"/>
      <c r="AF10" s="66"/>
    </row>
    <row r="11" spans="1:32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 t="e">
        <f t="shared" ref="F11" si="13">I11+O11+R11+L11+U11</f>
        <v>#REF!</v>
      </c>
      <c r="G11" s="84" t="e">
        <f t="shared" ref="G11" si="14">J11+P11+S11+M11+V11</f>
        <v>#REF!</v>
      </c>
      <c r="H11" s="22" t="e">
        <f t="shared" si="3"/>
        <v>#REF!</v>
      </c>
      <c r="I11" s="43" t="e">
        <f>'4 мес. (2024)'!I11+#REF!</f>
        <v>#REF!</v>
      </c>
      <c r="J11" s="44" t="e">
        <f>'4 мес. (2024)'!J11+#REF!</f>
        <v>#REF!</v>
      </c>
      <c r="K11" s="22" t="e">
        <f t="shared" si="4"/>
        <v>#REF!</v>
      </c>
      <c r="L11" s="43" t="e">
        <f>'4 мес. (2024)'!L11+#REF!</f>
        <v>#REF!</v>
      </c>
      <c r="M11" s="44" t="e">
        <f>'4 мес. (2024)'!M11+#REF!</f>
        <v>#REF!</v>
      </c>
      <c r="N11" s="22" t="e">
        <f t="shared" si="5"/>
        <v>#REF!</v>
      </c>
      <c r="O11" s="43" t="e">
        <f>'4 мес. (2024)'!O11+#REF!</f>
        <v>#REF!</v>
      </c>
      <c r="P11" s="44" t="e">
        <f>'4 мес. (2024)'!P11+#REF!</f>
        <v>#REF!</v>
      </c>
      <c r="Q11" s="22" t="e">
        <f t="shared" si="6"/>
        <v>#REF!</v>
      </c>
      <c r="R11" s="43" t="e">
        <f>'4 мес. (2024)'!R11+#REF!</f>
        <v>#REF!</v>
      </c>
      <c r="S11" s="44" t="e">
        <f>'4 мес. (2024)'!S11+#REF!</f>
        <v>#REF!</v>
      </c>
      <c r="T11" s="22" t="e">
        <f t="shared" si="7"/>
        <v>#REF!</v>
      </c>
      <c r="U11" s="43" t="e">
        <f>'4 мес. (2024)'!U11+#REF!</f>
        <v>#REF!</v>
      </c>
      <c r="V11" s="44" t="e">
        <f>'4 мес. (2024)'!V11+#REF!</f>
        <v>#REF!</v>
      </c>
      <c r="W11" s="25" t="e">
        <f t="shared" si="8"/>
        <v>#REF!</v>
      </c>
      <c r="X11" s="24"/>
      <c r="Y11" s="18"/>
      <c r="Z11" s="22" t="str">
        <f t="shared" si="9"/>
        <v/>
      </c>
      <c r="AA11" s="43" t="e">
        <f>'4 мес. (2024)'!AA11+#REF!</f>
        <v>#REF!</v>
      </c>
      <c r="AB11" s="44" t="e">
        <f>'4 мес. (2024)'!AB11+#REF!</f>
        <v>#REF!</v>
      </c>
      <c r="AC11" s="42" t="e">
        <f t="shared" si="12"/>
        <v>#REF!</v>
      </c>
      <c r="AD11" s="72"/>
      <c r="AE11" s="73"/>
      <c r="AF11" s="66" t="str">
        <f t="shared" ref="AF11:AF25" si="15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</row>
    <row r="12" spans="1:32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 t="e">
        <f t="shared" si="10"/>
        <v>#REF!</v>
      </c>
      <c r="G12" s="84" t="e">
        <f t="shared" si="11"/>
        <v>#REF!</v>
      </c>
      <c r="H12" s="22" t="e">
        <f t="shared" si="3"/>
        <v>#REF!</v>
      </c>
      <c r="I12" s="43" t="e">
        <f>'4 мес. (2024)'!I12+#REF!</f>
        <v>#REF!</v>
      </c>
      <c r="J12" s="44" t="e">
        <f>'4 мес. (2024)'!J12+#REF!</f>
        <v>#REF!</v>
      </c>
      <c r="K12" s="22" t="e">
        <f t="shared" si="4"/>
        <v>#REF!</v>
      </c>
      <c r="L12" s="43" t="e">
        <f>'4 мес. (2024)'!L12+#REF!</f>
        <v>#REF!</v>
      </c>
      <c r="M12" s="44" t="e">
        <f>'4 мес. (2024)'!M12+#REF!</f>
        <v>#REF!</v>
      </c>
      <c r="N12" s="22" t="e">
        <f t="shared" si="5"/>
        <v>#REF!</v>
      </c>
      <c r="O12" s="43" t="e">
        <f>'4 мес. (2024)'!O12+#REF!</f>
        <v>#REF!</v>
      </c>
      <c r="P12" s="44" t="e">
        <f>'4 мес. (2024)'!P12+#REF!</f>
        <v>#REF!</v>
      </c>
      <c r="Q12" s="22" t="e">
        <f t="shared" si="6"/>
        <v>#REF!</v>
      </c>
      <c r="R12" s="43" t="e">
        <f>'4 мес. (2024)'!R12+#REF!</f>
        <v>#REF!</v>
      </c>
      <c r="S12" s="44" t="e">
        <f>'4 мес. (2024)'!S12+#REF!</f>
        <v>#REF!</v>
      </c>
      <c r="T12" s="22" t="e">
        <f t="shared" si="7"/>
        <v>#REF!</v>
      </c>
      <c r="U12" s="43" t="e">
        <f>'4 мес. (2024)'!U12+#REF!</f>
        <v>#REF!</v>
      </c>
      <c r="V12" s="44" t="e">
        <f>'4 мес. (2024)'!V12+#REF!</f>
        <v>#REF!</v>
      </c>
      <c r="W12" s="25" t="e">
        <f t="shared" si="8"/>
        <v>#REF!</v>
      </c>
      <c r="X12" s="24"/>
      <c r="Y12" s="18"/>
      <c r="Z12" s="22" t="str">
        <f t="shared" si="9"/>
        <v/>
      </c>
      <c r="AA12" s="43" t="e">
        <f>'4 мес. (2024)'!AA12+#REF!</f>
        <v>#REF!</v>
      </c>
      <c r="AB12" s="44" t="e">
        <f>'4 мес. (2024)'!AB12+#REF!</f>
        <v>#REF!</v>
      </c>
      <c r="AC12" s="42" t="e">
        <f t="shared" si="12"/>
        <v>#REF!</v>
      </c>
      <c r="AD12" s="72"/>
      <c r="AE12" s="73"/>
      <c r="AF12" s="66" t="str">
        <f t="shared" si="15"/>
        <v/>
      </c>
    </row>
    <row r="13" spans="1:32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 t="e">
        <f t="shared" si="10"/>
        <v>#REF!</v>
      </c>
      <c r="G13" s="84" t="e">
        <f t="shared" si="11"/>
        <v>#REF!</v>
      </c>
      <c r="H13" s="22" t="e">
        <f t="shared" si="3"/>
        <v>#REF!</v>
      </c>
      <c r="I13" s="43" t="e">
        <f>'4 мес. (2024)'!I13+#REF!</f>
        <v>#REF!</v>
      </c>
      <c r="J13" s="44" t="e">
        <f>'4 мес. (2024)'!J13+#REF!</f>
        <v>#REF!</v>
      </c>
      <c r="K13" s="22" t="e">
        <f t="shared" si="4"/>
        <v>#REF!</v>
      </c>
      <c r="L13" s="43" t="e">
        <f>'4 мес. (2024)'!L13+#REF!</f>
        <v>#REF!</v>
      </c>
      <c r="M13" s="44" t="e">
        <f>'4 мес. (2024)'!M13+#REF!</f>
        <v>#REF!</v>
      </c>
      <c r="N13" s="22" t="e">
        <f t="shared" si="5"/>
        <v>#REF!</v>
      </c>
      <c r="O13" s="43" t="e">
        <f>'4 мес. (2024)'!O13+#REF!</f>
        <v>#REF!</v>
      </c>
      <c r="P13" s="44" t="e">
        <f>'4 мес. (2024)'!P13+#REF!</f>
        <v>#REF!</v>
      </c>
      <c r="Q13" s="22" t="e">
        <f t="shared" si="6"/>
        <v>#REF!</v>
      </c>
      <c r="R13" s="43" t="e">
        <f>'4 мес. (2024)'!R13+#REF!</f>
        <v>#REF!</v>
      </c>
      <c r="S13" s="44" t="e">
        <f>'4 мес. (2024)'!S13+#REF!</f>
        <v>#REF!</v>
      </c>
      <c r="T13" s="22" t="e">
        <f t="shared" si="7"/>
        <v>#REF!</v>
      </c>
      <c r="U13" s="43" t="e">
        <f>'4 мес. (2024)'!U13+#REF!</f>
        <v>#REF!</v>
      </c>
      <c r="V13" s="44" t="e">
        <f>'4 мес. (2024)'!V13+#REF!</f>
        <v>#REF!</v>
      </c>
      <c r="W13" s="25" t="e">
        <f t="shared" si="8"/>
        <v>#REF!</v>
      </c>
      <c r="X13" s="24"/>
      <c r="Y13" s="18"/>
      <c r="Z13" s="22" t="str">
        <f t="shared" si="9"/>
        <v/>
      </c>
      <c r="AA13" s="43" t="e">
        <f>'4 мес. (2024)'!AA13+#REF!</f>
        <v>#REF!</v>
      </c>
      <c r="AB13" s="44" t="e">
        <f>'4 мес. (2024)'!AB13+#REF!</f>
        <v>#REF!</v>
      </c>
      <c r="AC13" s="42" t="e">
        <f t="shared" si="12"/>
        <v>#REF!</v>
      </c>
      <c r="AD13" s="72"/>
      <c r="AE13" s="73"/>
      <c r="AF13" s="66" t="str">
        <f t="shared" si="15"/>
        <v/>
      </c>
    </row>
    <row r="14" spans="1:32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 t="e">
        <f t="shared" si="10"/>
        <v>#REF!</v>
      </c>
      <c r="G14" s="84" t="e">
        <f t="shared" si="11"/>
        <v>#REF!</v>
      </c>
      <c r="H14" s="22" t="e">
        <f t="shared" si="3"/>
        <v>#REF!</v>
      </c>
      <c r="I14" s="43" t="e">
        <f>'4 мес. (2024)'!I14+#REF!</f>
        <v>#REF!</v>
      </c>
      <c r="J14" s="44" t="e">
        <f>'4 мес. (2024)'!J14+#REF!</f>
        <v>#REF!</v>
      </c>
      <c r="K14" s="22" t="e">
        <f t="shared" si="4"/>
        <v>#REF!</v>
      </c>
      <c r="L14" s="43" t="e">
        <f>'4 мес. (2024)'!L14+#REF!</f>
        <v>#REF!</v>
      </c>
      <c r="M14" s="44" t="e">
        <f>'4 мес. (2024)'!M14+#REF!</f>
        <v>#REF!</v>
      </c>
      <c r="N14" s="22" t="e">
        <f t="shared" si="5"/>
        <v>#REF!</v>
      </c>
      <c r="O14" s="43" t="e">
        <f>'4 мес. (2024)'!O14+#REF!</f>
        <v>#REF!</v>
      </c>
      <c r="P14" s="44" t="e">
        <f>'4 мес. (2024)'!P14+#REF!</f>
        <v>#REF!</v>
      </c>
      <c r="Q14" s="22" t="e">
        <f t="shared" si="6"/>
        <v>#REF!</v>
      </c>
      <c r="R14" s="43" t="e">
        <f>'4 мес. (2024)'!R14+#REF!</f>
        <v>#REF!</v>
      </c>
      <c r="S14" s="44" t="e">
        <f>'4 мес. (2024)'!S14+#REF!</f>
        <v>#REF!</v>
      </c>
      <c r="T14" s="22" t="e">
        <f t="shared" si="7"/>
        <v>#REF!</v>
      </c>
      <c r="U14" s="43" t="e">
        <f>'4 мес. (2024)'!U14+#REF!</f>
        <v>#REF!</v>
      </c>
      <c r="V14" s="44" t="e">
        <f>'4 мес. (2024)'!V14+#REF!</f>
        <v>#REF!</v>
      </c>
      <c r="W14" s="25" t="e">
        <f t="shared" si="8"/>
        <v>#REF!</v>
      </c>
      <c r="X14" s="24"/>
      <c r="Y14" s="18"/>
      <c r="Z14" s="22" t="str">
        <f t="shared" si="9"/>
        <v/>
      </c>
      <c r="AA14" s="43" t="e">
        <f>'4 мес. (2024)'!AA14+#REF!</f>
        <v>#REF!</v>
      </c>
      <c r="AB14" s="44" t="e">
        <f>'4 мес. (2024)'!AB14+#REF!</f>
        <v>#REF!</v>
      </c>
      <c r="AC14" s="42" t="e">
        <f t="shared" si="12"/>
        <v>#REF!</v>
      </c>
      <c r="AD14" s="72"/>
      <c r="AE14" s="73"/>
      <c r="AF14" s="66" t="str">
        <f t="shared" si="15"/>
        <v/>
      </c>
    </row>
    <row r="15" spans="1:32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 t="e">
        <f t="shared" si="10"/>
        <v>#REF!</v>
      </c>
      <c r="G15" s="84" t="e">
        <f t="shared" si="11"/>
        <v>#REF!</v>
      </c>
      <c r="H15" s="22" t="e">
        <f t="shared" si="3"/>
        <v>#REF!</v>
      </c>
      <c r="I15" s="43" t="e">
        <f>'4 мес. (2024)'!I15+#REF!</f>
        <v>#REF!</v>
      </c>
      <c r="J15" s="44" t="e">
        <f>'4 мес. (2024)'!J15+#REF!</f>
        <v>#REF!</v>
      </c>
      <c r="K15" s="22" t="e">
        <f t="shared" si="4"/>
        <v>#REF!</v>
      </c>
      <c r="L15" s="43" t="e">
        <f>'4 мес. (2024)'!L15+#REF!</f>
        <v>#REF!</v>
      </c>
      <c r="M15" s="44" t="e">
        <f>'4 мес. (2024)'!M15+#REF!</f>
        <v>#REF!</v>
      </c>
      <c r="N15" s="22" t="e">
        <f t="shared" si="5"/>
        <v>#REF!</v>
      </c>
      <c r="O15" s="43" t="e">
        <f>'4 мес. (2024)'!O15+#REF!</f>
        <v>#REF!</v>
      </c>
      <c r="P15" s="44" t="e">
        <f>'4 мес. (2024)'!P15+#REF!</f>
        <v>#REF!</v>
      </c>
      <c r="Q15" s="22" t="e">
        <f t="shared" si="6"/>
        <v>#REF!</v>
      </c>
      <c r="R15" s="43" t="e">
        <f>'4 мес. (2024)'!R15+#REF!</f>
        <v>#REF!</v>
      </c>
      <c r="S15" s="44" t="e">
        <f>'4 мес. (2024)'!S15+#REF!</f>
        <v>#REF!</v>
      </c>
      <c r="T15" s="22" t="e">
        <f t="shared" si="7"/>
        <v>#REF!</v>
      </c>
      <c r="U15" s="43" t="e">
        <f>'4 мес. (2024)'!U15+#REF!</f>
        <v>#REF!</v>
      </c>
      <c r="V15" s="44" t="e">
        <f>'4 мес. (2024)'!V15+#REF!</f>
        <v>#REF!</v>
      </c>
      <c r="W15" s="25" t="e">
        <f t="shared" si="8"/>
        <v>#REF!</v>
      </c>
      <c r="X15" s="24"/>
      <c r="Y15" s="18"/>
      <c r="Z15" s="22" t="str">
        <f t="shared" si="9"/>
        <v/>
      </c>
      <c r="AA15" s="43" t="e">
        <f>'4 мес. (2024)'!AA15+#REF!</f>
        <v>#REF!</v>
      </c>
      <c r="AB15" s="44" t="e">
        <f>'4 мес. (2024)'!AB15+#REF!</f>
        <v>#REF!</v>
      </c>
      <c r="AC15" s="42" t="e">
        <f t="shared" si="12"/>
        <v>#REF!</v>
      </c>
      <c r="AD15" s="72"/>
      <c r="AE15" s="73"/>
      <c r="AF15" s="66" t="str">
        <f t="shared" si="15"/>
        <v/>
      </c>
    </row>
    <row r="16" spans="1:32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 t="e">
        <f t="shared" si="10"/>
        <v>#REF!</v>
      </c>
      <c r="G16" s="84" t="e">
        <f t="shared" si="11"/>
        <v>#REF!</v>
      </c>
      <c r="H16" s="22" t="e">
        <f t="shared" si="3"/>
        <v>#REF!</v>
      </c>
      <c r="I16" s="43" t="e">
        <f>'4 мес. (2024)'!I16+#REF!</f>
        <v>#REF!</v>
      </c>
      <c r="J16" s="44" t="e">
        <f>'4 мес. (2024)'!J16+#REF!</f>
        <v>#REF!</v>
      </c>
      <c r="K16" s="22" t="e">
        <f t="shared" si="4"/>
        <v>#REF!</v>
      </c>
      <c r="L16" s="43" t="e">
        <f>'4 мес. (2024)'!L16+#REF!</f>
        <v>#REF!</v>
      </c>
      <c r="M16" s="44" t="e">
        <f>'4 мес. (2024)'!M16+#REF!</f>
        <v>#REF!</v>
      </c>
      <c r="N16" s="22" t="e">
        <f t="shared" si="5"/>
        <v>#REF!</v>
      </c>
      <c r="O16" s="43" t="e">
        <f>'4 мес. (2024)'!O16+#REF!</f>
        <v>#REF!</v>
      </c>
      <c r="P16" s="44" t="e">
        <f>'4 мес. (2024)'!P16+#REF!</f>
        <v>#REF!</v>
      </c>
      <c r="Q16" s="22" t="e">
        <f t="shared" si="6"/>
        <v>#REF!</v>
      </c>
      <c r="R16" s="43" t="e">
        <f>'4 мес. (2024)'!R16+#REF!</f>
        <v>#REF!</v>
      </c>
      <c r="S16" s="44" t="e">
        <f>'4 мес. (2024)'!S16+#REF!</f>
        <v>#REF!</v>
      </c>
      <c r="T16" s="22" t="e">
        <f t="shared" si="7"/>
        <v>#REF!</v>
      </c>
      <c r="U16" s="43" t="e">
        <f>'4 мес. (2024)'!U16+#REF!</f>
        <v>#REF!</v>
      </c>
      <c r="V16" s="44" t="e">
        <f>'4 мес. (2024)'!V16+#REF!</f>
        <v>#REF!</v>
      </c>
      <c r="W16" s="25" t="e">
        <f t="shared" si="8"/>
        <v>#REF!</v>
      </c>
      <c r="X16" s="24"/>
      <c r="Y16" s="18"/>
      <c r="Z16" s="22" t="str">
        <f t="shared" si="9"/>
        <v/>
      </c>
      <c r="AA16" s="43" t="e">
        <f>'4 мес. (2024)'!AA16+#REF!</f>
        <v>#REF!</v>
      </c>
      <c r="AB16" s="44" t="e">
        <f>'4 мес. (2024)'!AB16+#REF!</f>
        <v>#REF!</v>
      </c>
      <c r="AC16" s="42" t="e">
        <f t="shared" si="12"/>
        <v>#REF!</v>
      </c>
      <c r="AD16" s="72"/>
      <c r="AE16" s="73"/>
      <c r="AF16" s="66" t="str">
        <f t="shared" si="15"/>
        <v/>
      </c>
    </row>
    <row r="17" spans="1:32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 t="e">
        <f t="shared" si="10"/>
        <v>#REF!</v>
      </c>
      <c r="G17" s="84" t="e">
        <f t="shared" si="11"/>
        <v>#REF!</v>
      </c>
      <c r="H17" s="22" t="e">
        <f t="shared" si="3"/>
        <v>#REF!</v>
      </c>
      <c r="I17" s="43" t="e">
        <f>'4 мес. (2024)'!I17+#REF!</f>
        <v>#REF!</v>
      </c>
      <c r="J17" s="44" t="e">
        <f>'4 мес. (2024)'!J17+#REF!</f>
        <v>#REF!</v>
      </c>
      <c r="K17" s="22" t="e">
        <f t="shared" si="4"/>
        <v>#REF!</v>
      </c>
      <c r="L17" s="43" t="e">
        <f>'4 мес. (2024)'!L17+#REF!</f>
        <v>#REF!</v>
      </c>
      <c r="M17" s="44" t="e">
        <f>'4 мес. (2024)'!M17+#REF!</f>
        <v>#REF!</v>
      </c>
      <c r="N17" s="22" t="e">
        <f t="shared" si="5"/>
        <v>#REF!</v>
      </c>
      <c r="O17" s="43" t="e">
        <f>'4 мес. (2024)'!O17+#REF!</f>
        <v>#REF!</v>
      </c>
      <c r="P17" s="44" t="e">
        <f>'4 мес. (2024)'!P17+#REF!</f>
        <v>#REF!</v>
      </c>
      <c r="Q17" s="22" t="e">
        <f t="shared" si="6"/>
        <v>#REF!</v>
      </c>
      <c r="R17" s="43" t="e">
        <f>'4 мес. (2024)'!R17+#REF!</f>
        <v>#REF!</v>
      </c>
      <c r="S17" s="44" t="e">
        <f>'4 мес. (2024)'!S17+#REF!</f>
        <v>#REF!</v>
      </c>
      <c r="T17" s="22" t="e">
        <f t="shared" si="7"/>
        <v>#REF!</v>
      </c>
      <c r="U17" s="43" t="e">
        <f>'4 мес. (2024)'!U17+#REF!</f>
        <v>#REF!</v>
      </c>
      <c r="V17" s="44" t="e">
        <f>'4 мес. (2024)'!V17+#REF!</f>
        <v>#REF!</v>
      </c>
      <c r="W17" s="25" t="e">
        <f t="shared" si="8"/>
        <v>#REF!</v>
      </c>
      <c r="X17" s="24"/>
      <c r="Y17" s="18"/>
      <c r="Z17" s="22" t="str">
        <f t="shared" si="9"/>
        <v/>
      </c>
      <c r="AA17" s="43" t="e">
        <f>'4 мес. (2024)'!AA17+#REF!</f>
        <v>#REF!</v>
      </c>
      <c r="AB17" s="44" t="e">
        <f>'4 мес. (2024)'!AB17+#REF!</f>
        <v>#REF!</v>
      </c>
      <c r="AC17" s="42" t="e">
        <f t="shared" si="12"/>
        <v>#REF!</v>
      </c>
      <c r="AD17" s="72"/>
      <c r="AE17" s="73"/>
      <c r="AF17" s="66" t="str">
        <f t="shared" si="15"/>
        <v/>
      </c>
    </row>
    <row r="18" spans="1:32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 t="e">
        <f t="shared" si="10"/>
        <v>#REF!</v>
      </c>
      <c r="G18" s="84" t="e">
        <f t="shared" si="11"/>
        <v>#REF!</v>
      </c>
      <c r="H18" s="22" t="e">
        <f t="shared" si="3"/>
        <v>#REF!</v>
      </c>
      <c r="I18" s="43" t="e">
        <f>'4 мес. (2024)'!I18+#REF!</f>
        <v>#REF!</v>
      </c>
      <c r="J18" s="44" t="e">
        <f>'4 мес. (2024)'!J18+#REF!</f>
        <v>#REF!</v>
      </c>
      <c r="K18" s="22" t="e">
        <f t="shared" si="4"/>
        <v>#REF!</v>
      </c>
      <c r="L18" s="43" t="e">
        <f>'4 мес. (2024)'!L18+#REF!</f>
        <v>#REF!</v>
      </c>
      <c r="M18" s="44" t="e">
        <f>'4 мес. (2024)'!M18+#REF!</f>
        <v>#REF!</v>
      </c>
      <c r="N18" s="22" t="e">
        <f t="shared" si="5"/>
        <v>#REF!</v>
      </c>
      <c r="O18" s="43" t="e">
        <f>'4 мес. (2024)'!O18+#REF!</f>
        <v>#REF!</v>
      </c>
      <c r="P18" s="44" t="e">
        <f>'4 мес. (2024)'!P18+#REF!</f>
        <v>#REF!</v>
      </c>
      <c r="Q18" s="22" t="e">
        <f t="shared" si="6"/>
        <v>#REF!</v>
      </c>
      <c r="R18" s="43" t="e">
        <f>'4 мес. (2024)'!R18+#REF!</f>
        <v>#REF!</v>
      </c>
      <c r="S18" s="44" t="e">
        <f>'4 мес. (2024)'!S18+#REF!</f>
        <v>#REF!</v>
      </c>
      <c r="T18" s="22" t="e">
        <f t="shared" si="7"/>
        <v>#REF!</v>
      </c>
      <c r="U18" s="43" t="e">
        <f>'4 мес. (2024)'!U18+#REF!</f>
        <v>#REF!</v>
      </c>
      <c r="V18" s="44" t="e">
        <f>'4 мес. (2024)'!V18+#REF!</f>
        <v>#REF!</v>
      </c>
      <c r="W18" s="25" t="e">
        <f t="shared" si="8"/>
        <v>#REF!</v>
      </c>
      <c r="X18" s="24"/>
      <c r="Y18" s="18"/>
      <c r="Z18" s="22" t="str">
        <f t="shared" si="9"/>
        <v/>
      </c>
      <c r="AA18" s="43" t="e">
        <f>'4 мес. (2024)'!AA18+#REF!</f>
        <v>#REF!</v>
      </c>
      <c r="AB18" s="44" t="e">
        <f>'4 мес. (2024)'!AB18+#REF!</f>
        <v>#REF!</v>
      </c>
      <c r="AC18" s="42" t="e">
        <f t="shared" si="12"/>
        <v>#REF!</v>
      </c>
      <c r="AD18" s="72"/>
      <c r="AE18" s="73"/>
      <c r="AF18" s="66" t="str">
        <f t="shared" si="15"/>
        <v/>
      </c>
    </row>
    <row r="19" spans="1:32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 t="e">
        <f t="shared" si="10"/>
        <v>#REF!</v>
      </c>
      <c r="G19" s="84" t="e">
        <f t="shared" si="11"/>
        <v>#REF!</v>
      </c>
      <c r="H19" s="22" t="e">
        <f t="shared" si="3"/>
        <v>#REF!</v>
      </c>
      <c r="I19" s="43" t="e">
        <f>'4 мес. (2024)'!I19+#REF!</f>
        <v>#REF!</v>
      </c>
      <c r="J19" s="44" t="e">
        <f>'4 мес. (2024)'!J19+#REF!</f>
        <v>#REF!</v>
      </c>
      <c r="K19" s="22" t="e">
        <f t="shared" si="4"/>
        <v>#REF!</v>
      </c>
      <c r="L19" s="43" t="e">
        <f>'4 мес. (2024)'!L19+#REF!</f>
        <v>#REF!</v>
      </c>
      <c r="M19" s="44" t="e">
        <f>'4 мес. (2024)'!M19+#REF!</f>
        <v>#REF!</v>
      </c>
      <c r="N19" s="22" t="e">
        <f t="shared" si="5"/>
        <v>#REF!</v>
      </c>
      <c r="O19" s="43" t="e">
        <f>'4 мес. (2024)'!O19+#REF!</f>
        <v>#REF!</v>
      </c>
      <c r="P19" s="44" t="e">
        <f>'4 мес. (2024)'!P19+#REF!</f>
        <v>#REF!</v>
      </c>
      <c r="Q19" s="22" t="e">
        <f t="shared" si="6"/>
        <v>#REF!</v>
      </c>
      <c r="R19" s="43" t="e">
        <f>'4 мес. (2024)'!R19+#REF!</f>
        <v>#REF!</v>
      </c>
      <c r="S19" s="44" t="e">
        <f>'4 мес. (2024)'!S19+#REF!</f>
        <v>#REF!</v>
      </c>
      <c r="T19" s="22" t="e">
        <f t="shared" si="7"/>
        <v>#REF!</v>
      </c>
      <c r="U19" s="43" t="e">
        <f>'4 мес. (2024)'!U19+#REF!</f>
        <v>#REF!</v>
      </c>
      <c r="V19" s="44" t="e">
        <f>'4 мес. (2024)'!V19+#REF!</f>
        <v>#REF!</v>
      </c>
      <c r="W19" s="25" t="e">
        <f t="shared" si="8"/>
        <v>#REF!</v>
      </c>
      <c r="X19" s="24"/>
      <c r="Y19" s="18"/>
      <c r="Z19" s="22" t="str">
        <f t="shared" si="9"/>
        <v/>
      </c>
      <c r="AA19" s="43" t="e">
        <f>'4 мес. (2024)'!AA19+#REF!</f>
        <v>#REF!</v>
      </c>
      <c r="AB19" s="44" t="e">
        <f>'4 мес. (2024)'!AB19+#REF!</f>
        <v>#REF!</v>
      </c>
      <c r="AC19" s="42" t="e">
        <f t="shared" si="12"/>
        <v>#REF!</v>
      </c>
      <c r="AD19" s="72"/>
      <c r="AE19" s="73"/>
      <c r="AF19" s="66" t="str">
        <f t="shared" si="15"/>
        <v/>
      </c>
    </row>
    <row r="20" spans="1:32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 t="e">
        <f t="shared" si="10"/>
        <v>#REF!</v>
      </c>
      <c r="G20" s="84" t="e">
        <f t="shared" si="11"/>
        <v>#REF!</v>
      </c>
      <c r="H20" s="22" t="e">
        <f t="shared" si="3"/>
        <v>#REF!</v>
      </c>
      <c r="I20" s="43" t="e">
        <f>'4 мес. (2024)'!I20+#REF!</f>
        <v>#REF!</v>
      </c>
      <c r="J20" s="44" t="e">
        <f>'4 мес. (2024)'!J20+#REF!</f>
        <v>#REF!</v>
      </c>
      <c r="K20" s="22" t="e">
        <f t="shared" si="4"/>
        <v>#REF!</v>
      </c>
      <c r="L20" s="43" t="e">
        <f>'4 мес. (2024)'!L20+#REF!</f>
        <v>#REF!</v>
      </c>
      <c r="M20" s="44" t="e">
        <f>'4 мес. (2024)'!M20+#REF!</f>
        <v>#REF!</v>
      </c>
      <c r="N20" s="22" t="e">
        <f t="shared" si="5"/>
        <v>#REF!</v>
      </c>
      <c r="O20" s="43" t="e">
        <f>'4 мес. (2024)'!O20+#REF!</f>
        <v>#REF!</v>
      </c>
      <c r="P20" s="44" t="e">
        <f>'4 мес. (2024)'!P20+#REF!</f>
        <v>#REF!</v>
      </c>
      <c r="Q20" s="22" t="e">
        <f t="shared" si="6"/>
        <v>#REF!</v>
      </c>
      <c r="R20" s="43" t="e">
        <f>'4 мес. (2024)'!R20+#REF!</f>
        <v>#REF!</v>
      </c>
      <c r="S20" s="44" t="e">
        <f>'4 мес. (2024)'!S20+#REF!</f>
        <v>#REF!</v>
      </c>
      <c r="T20" s="22" t="e">
        <f t="shared" si="7"/>
        <v>#REF!</v>
      </c>
      <c r="U20" s="43" t="e">
        <f>'4 мес. (2024)'!U20+#REF!</f>
        <v>#REF!</v>
      </c>
      <c r="V20" s="44" t="e">
        <f>'4 мес. (2024)'!V20+#REF!</f>
        <v>#REF!</v>
      </c>
      <c r="W20" s="25" t="e">
        <f t="shared" si="8"/>
        <v>#REF!</v>
      </c>
      <c r="X20" s="24"/>
      <c r="Y20" s="18"/>
      <c r="Z20" s="22" t="str">
        <f t="shared" si="9"/>
        <v/>
      </c>
      <c r="AA20" s="43" t="e">
        <f>'4 мес. (2024)'!AA20+#REF!</f>
        <v>#REF!</v>
      </c>
      <c r="AB20" s="44" t="e">
        <f>'4 мес. (2024)'!AB20+#REF!</f>
        <v>#REF!</v>
      </c>
      <c r="AC20" s="42" t="e">
        <f t="shared" si="12"/>
        <v>#REF!</v>
      </c>
      <c r="AD20" s="72"/>
      <c r="AE20" s="73"/>
      <c r="AF20" s="66" t="str">
        <f t="shared" si="15"/>
        <v/>
      </c>
    </row>
    <row r="21" spans="1:32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 t="e">
        <f t="shared" si="10"/>
        <v>#REF!</v>
      </c>
      <c r="G21" s="84" t="e">
        <f t="shared" si="11"/>
        <v>#REF!</v>
      </c>
      <c r="H21" s="22" t="e">
        <f t="shared" si="3"/>
        <v>#REF!</v>
      </c>
      <c r="I21" s="43" t="e">
        <f>'4 мес. (2024)'!I21+#REF!</f>
        <v>#REF!</v>
      </c>
      <c r="J21" s="44" t="e">
        <f>'4 мес. (2024)'!J21+#REF!</f>
        <v>#REF!</v>
      </c>
      <c r="K21" s="22" t="e">
        <f t="shared" si="4"/>
        <v>#REF!</v>
      </c>
      <c r="L21" s="43" t="e">
        <f>'4 мес. (2024)'!L21+#REF!</f>
        <v>#REF!</v>
      </c>
      <c r="M21" s="44" t="e">
        <f>'4 мес. (2024)'!M21+#REF!</f>
        <v>#REF!</v>
      </c>
      <c r="N21" s="22" t="e">
        <f t="shared" si="5"/>
        <v>#REF!</v>
      </c>
      <c r="O21" s="43" t="e">
        <f>'4 мес. (2024)'!O21+#REF!</f>
        <v>#REF!</v>
      </c>
      <c r="P21" s="44" t="e">
        <f>'4 мес. (2024)'!P21+#REF!</f>
        <v>#REF!</v>
      </c>
      <c r="Q21" s="22" t="e">
        <f t="shared" si="6"/>
        <v>#REF!</v>
      </c>
      <c r="R21" s="43" t="e">
        <f>'4 мес. (2024)'!R21+#REF!</f>
        <v>#REF!</v>
      </c>
      <c r="S21" s="44" t="e">
        <f>'4 мес. (2024)'!S21+#REF!</f>
        <v>#REF!</v>
      </c>
      <c r="T21" s="22" t="e">
        <f t="shared" si="7"/>
        <v>#REF!</v>
      </c>
      <c r="U21" s="43" t="e">
        <f>'4 мес. (2024)'!U21+#REF!</f>
        <v>#REF!</v>
      </c>
      <c r="V21" s="44" t="e">
        <f>'4 мес. (2024)'!V21+#REF!</f>
        <v>#REF!</v>
      </c>
      <c r="W21" s="25" t="e">
        <f t="shared" si="8"/>
        <v>#REF!</v>
      </c>
      <c r="X21" s="24"/>
      <c r="Y21" s="18"/>
      <c r="Z21" s="22" t="str">
        <f t="shared" si="9"/>
        <v/>
      </c>
      <c r="AA21" s="43" t="e">
        <f>'4 мес. (2024)'!AA21+#REF!</f>
        <v>#REF!</v>
      </c>
      <c r="AB21" s="44" t="e">
        <f>'4 мес. (2024)'!AB21+#REF!</f>
        <v>#REF!</v>
      </c>
      <c r="AC21" s="42" t="e">
        <f t="shared" si="12"/>
        <v>#REF!</v>
      </c>
      <c r="AD21" s="72"/>
      <c r="AE21" s="73"/>
      <c r="AF21" s="66" t="str">
        <f t="shared" si="15"/>
        <v/>
      </c>
    </row>
    <row r="22" spans="1:32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 t="e">
        <f t="shared" si="10"/>
        <v>#REF!</v>
      </c>
      <c r="G22" s="84" t="e">
        <f t="shared" si="11"/>
        <v>#REF!</v>
      </c>
      <c r="H22" s="22" t="e">
        <f t="shared" si="3"/>
        <v>#REF!</v>
      </c>
      <c r="I22" s="43" t="e">
        <f>'4 мес. (2024)'!I22+#REF!</f>
        <v>#REF!</v>
      </c>
      <c r="J22" s="44" t="e">
        <f>'4 мес. (2024)'!J22+#REF!</f>
        <v>#REF!</v>
      </c>
      <c r="K22" s="22" t="e">
        <f t="shared" si="4"/>
        <v>#REF!</v>
      </c>
      <c r="L22" s="43" t="e">
        <f>'4 мес. (2024)'!L22+#REF!</f>
        <v>#REF!</v>
      </c>
      <c r="M22" s="44" t="e">
        <f>'4 мес. (2024)'!M22+#REF!</f>
        <v>#REF!</v>
      </c>
      <c r="N22" s="22" t="e">
        <f t="shared" si="5"/>
        <v>#REF!</v>
      </c>
      <c r="O22" s="43" t="e">
        <f>'4 мес. (2024)'!O22+#REF!</f>
        <v>#REF!</v>
      </c>
      <c r="P22" s="44" t="e">
        <f>'4 мес. (2024)'!P22+#REF!</f>
        <v>#REF!</v>
      </c>
      <c r="Q22" s="22" t="e">
        <f t="shared" si="6"/>
        <v>#REF!</v>
      </c>
      <c r="R22" s="43" t="e">
        <f>'4 мес. (2024)'!R22+#REF!</f>
        <v>#REF!</v>
      </c>
      <c r="S22" s="44" t="e">
        <f>'4 мес. (2024)'!S22+#REF!</f>
        <v>#REF!</v>
      </c>
      <c r="T22" s="22" t="e">
        <f t="shared" si="7"/>
        <v>#REF!</v>
      </c>
      <c r="U22" s="43" t="e">
        <f>'4 мес. (2024)'!U22+#REF!</f>
        <v>#REF!</v>
      </c>
      <c r="V22" s="44" t="e">
        <f>'4 мес. (2024)'!V22+#REF!</f>
        <v>#REF!</v>
      </c>
      <c r="W22" s="25" t="e">
        <f t="shared" si="8"/>
        <v>#REF!</v>
      </c>
      <c r="X22" s="24"/>
      <c r="Y22" s="18"/>
      <c r="Z22" s="22" t="str">
        <f t="shared" si="9"/>
        <v/>
      </c>
      <c r="AA22" s="43" t="e">
        <f>'4 мес. (2024)'!AA22+#REF!</f>
        <v>#REF!</v>
      </c>
      <c r="AB22" s="44" t="e">
        <f>'4 мес. (2024)'!AB22+#REF!</f>
        <v>#REF!</v>
      </c>
      <c r="AC22" s="42" t="e">
        <f t="shared" si="12"/>
        <v>#REF!</v>
      </c>
      <c r="AD22" s="72"/>
      <c r="AE22" s="73"/>
      <c r="AF22" s="66" t="str">
        <f t="shared" si="15"/>
        <v/>
      </c>
    </row>
    <row r="23" spans="1:32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 t="e">
        <f t="shared" si="10"/>
        <v>#REF!</v>
      </c>
      <c r="G23" s="84" t="e">
        <f t="shared" si="11"/>
        <v>#REF!</v>
      </c>
      <c r="H23" s="22" t="e">
        <f t="shared" si="3"/>
        <v>#REF!</v>
      </c>
      <c r="I23" s="43" t="e">
        <f>'4 мес. (2024)'!I23+#REF!</f>
        <v>#REF!</v>
      </c>
      <c r="J23" s="44" t="e">
        <f>'4 мес. (2024)'!J23+#REF!</f>
        <v>#REF!</v>
      </c>
      <c r="K23" s="22" t="e">
        <f t="shared" si="4"/>
        <v>#REF!</v>
      </c>
      <c r="L23" s="43" t="e">
        <f>'4 мес. (2024)'!L23+#REF!</f>
        <v>#REF!</v>
      </c>
      <c r="M23" s="44" t="e">
        <f>'4 мес. (2024)'!M23+#REF!</f>
        <v>#REF!</v>
      </c>
      <c r="N23" s="22" t="e">
        <f t="shared" si="5"/>
        <v>#REF!</v>
      </c>
      <c r="O23" s="43" t="e">
        <f>'4 мес. (2024)'!O23+#REF!</f>
        <v>#REF!</v>
      </c>
      <c r="P23" s="44" t="e">
        <f>'4 мес. (2024)'!P23+#REF!</f>
        <v>#REF!</v>
      </c>
      <c r="Q23" s="22" t="e">
        <f t="shared" si="6"/>
        <v>#REF!</v>
      </c>
      <c r="R23" s="43" t="e">
        <f>'4 мес. (2024)'!R23+#REF!</f>
        <v>#REF!</v>
      </c>
      <c r="S23" s="44" t="e">
        <f>'4 мес. (2024)'!S23+#REF!</f>
        <v>#REF!</v>
      </c>
      <c r="T23" s="22" t="e">
        <f t="shared" si="7"/>
        <v>#REF!</v>
      </c>
      <c r="U23" s="43" t="e">
        <f>'4 мес. (2024)'!U23+#REF!</f>
        <v>#REF!</v>
      </c>
      <c r="V23" s="44" t="e">
        <f>'4 мес. (2024)'!V23+#REF!</f>
        <v>#REF!</v>
      </c>
      <c r="W23" s="25" t="e">
        <f t="shared" si="8"/>
        <v>#REF!</v>
      </c>
      <c r="X23" s="24"/>
      <c r="Y23" s="18"/>
      <c r="Z23" s="22" t="str">
        <f t="shared" si="9"/>
        <v/>
      </c>
      <c r="AA23" s="43" t="e">
        <f>'4 мес. (2024)'!AA23+#REF!</f>
        <v>#REF!</v>
      </c>
      <c r="AB23" s="44" t="e">
        <f>'4 мес. (2024)'!AB23+#REF!</f>
        <v>#REF!</v>
      </c>
      <c r="AC23" s="42" t="e">
        <f t="shared" si="12"/>
        <v>#REF!</v>
      </c>
      <c r="AD23" s="72"/>
      <c r="AE23" s="74"/>
      <c r="AF23" s="66" t="str">
        <f t="shared" si="15"/>
        <v/>
      </c>
    </row>
    <row r="24" spans="1:32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3" t="e">
        <f t="shared" si="10"/>
        <v>#REF!</v>
      </c>
      <c r="G24" s="84" t="e">
        <f t="shared" si="11"/>
        <v>#REF!</v>
      </c>
      <c r="H24" s="88" t="e">
        <f t="shared" si="3"/>
        <v>#REF!</v>
      </c>
      <c r="I24" s="43" t="e">
        <f>'4 мес. (2024)'!I24+#REF!</f>
        <v>#REF!</v>
      </c>
      <c r="J24" s="44" t="e">
        <f>'4 мес. (2024)'!J24+#REF!</f>
        <v>#REF!</v>
      </c>
      <c r="K24" s="28" t="e">
        <f t="shared" si="4"/>
        <v>#REF!</v>
      </c>
      <c r="L24" s="43" t="e">
        <f>'4 мес. (2024)'!L24+#REF!</f>
        <v>#REF!</v>
      </c>
      <c r="M24" s="44" t="e">
        <f>'4 мес. (2024)'!M24+#REF!</f>
        <v>#REF!</v>
      </c>
      <c r="N24" s="28" t="e">
        <f t="shared" si="5"/>
        <v>#REF!</v>
      </c>
      <c r="O24" s="43" t="e">
        <f>'4 мес. (2024)'!O24+#REF!</f>
        <v>#REF!</v>
      </c>
      <c r="P24" s="44" t="e">
        <f>'4 мес. (2024)'!P24+#REF!</f>
        <v>#REF!</v>
      </c>
      <c r="Q24" s="28" t="e">
        <f t="shared" si="6"/>
        <v>#REF!</v>
      </c>
      <c r="R24" s="43" t="e">
        <f>'4 мес. (2024)'!R24+#REF!</f>
        <v>#REF!</v>
      </c>
      <c r="S24" s="44" t="e">
        <f>'4 мес. (2024)'!S24+#REF!</f>
        <v>#REF!</v>
      </c>
      <c r="T24" s="28" t="e">
        <f t="shared" si="7"/>
        <v>#REF!</v>
      </c>
      <c r="U24" s="43" t="e">
        <f>'4 мес. (2024)'!U24+#REF!</f>
        <v>#REF!</v>
      </c>
      <c r="V24" s="44" t="e">
        <f>'4 мес. (2024)'!V24+#REF!</f>
        <v>#REF!</v>
      </c>
      <c r="W24" s="14" t="e">
        <f t="shared" si="8"/>
        <v>#REF!</v>
      </c>
      <c r="X24" s="29"/>
      <c r="Y24" s="15"/>
      <c r="Z24" s="28" t="str">
        <f t="shared" si="9"/>
        <v/>
      </c>
      <c r="AA24" s="43" t="e">
        <f>'4 мес. (2024)'!AA24+#REF!</f>
        <v>#REF!</v>
      </c>
      <c r="AB24" s="44" t="e">
        <f>'4 мес. (2024)'!AB24+#REF!</f>
        <v>#REF!</v>
      </c>
      <c r="AC24" s="42" t="e">
        <f t="shared" si="12"/>
        <v>#REF!</v>
      </c>
      <c r="AD24" s="75"/>
      <c r="AE24" s="76"/>
      <c r="AF24" s="67" t="str">
        <f t="shared" si="15"/>
        <v/>
      </c>
    </row>
    <row r="25" spans="1:32" ht="43.5" customHeight="1" thickBot="1">
      <c r="A25" s="557" t="s">
        <v>23</v>
      </c>
      <c r="B25" s="558"/>
      <c r="C25" s="35" t="e">
        <f>F25+AA25+AD25</f>
        <v>#REF!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 t="e">
        <f>SUM(F9:F24)</f>
        <v>#REF!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35" t="e">
        <f>SUM(I9:I24)</f>
        <v>#REF!</v>
      </c>
      <c r="J25" s="91" t="e">
        <f>SUM(J9:J24)</f>
        <v>#REF!</v>
      </c>
      <c r="K25" s="90" t="e">
        <f>IF(AND(I25=0,J25&gt;0),100%,IFERROR(IF(J25/I25-100%&gt;99%,CONCATENATE("в ",ROUNDDOWN(J25/I25,1),IF(ROUNDDOWN(J25/I25,0)&gt;4," раз"," раза")),J25/I25-100%),""))</f>
        <v>#REF!</v>
      </c>
      <c r="L25" s="35" t="e">
        <f>SUM(L9:L24)</f>
        <v>#REF!</v>
      </c>
      <c r="M25" s="33" t="e">
        <f>SUM(M9:M24)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35" t="e">
        <f>SUM(O9:O24)</f>
        <v>#REF!</v>
      </c>
      <c r="P25" s="33" t="e">
        <f>SUM(P9:P24)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35" t="e">
        <f>SUM(R9:R24)</f>
        <v>#REF!</v>
      </c>
      <c r="S25" s="33" t="e">
        <f>SUM(S9:S24)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35" t="e">
        <f>SUM(U9:U24)</f>
        <v>#REF!</v>
      </c>
      <c r="V25" s="33" t="e">
        <f>SUM(V9:V24)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 t="e">
        <f>SUM(AA9:AA24)</f>
        <v>#REF!</v>
      </c>
      <c r="AB25" s="32" t="e">
        <f>SUM(AB9:AB24)</f>
        <v>#REF!</v>
      </c>
      <c r="AC25" s="34" t="e">
        <f t="shared" si="12"/>
        <v>#REF!</v>
      </c>
      <c r="AD25" s="31"/>
      <c r="AE25" s="32"/>
      <c r="AF25" s="34" t="str">
        <f t="shared" si="15"/>
        <v/>
      </c>
    </row>
    <row r="26" spans="1:32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</row>
    <row r="27" spans="1:32" ht="27.75">
      <c r="A27" s="12"/>
      <c r="B27" s="8"/>
      <c r="C27" s="8"/>
      <c r="D27" s="8"/>
      <c r="E27" s="8"/>
      <c r="F27" s="8"/>
      <c r="G27" s="8"/>
      <c r="U27" s="559"/>
      <c r="V27" s="559"/>
      <c r="W27" s="559"/>
    </row>
    <row r="28" spans="1:32" ht="23.25">
      <c r="A28" s="10"/>
      <c r="X28"/>
    </row>
    <row r="29" spans="1:32" ht="15" customHeight="1"/>
    <row r="30" spans="1:32" ht="15" customHeight="1"/>
    <row r="51" spans="33:39" ht="33.75" customHeight="1"/>
    <row r="56" spans="33:39" ht="32.25">
      <c r="AG56" s="125"/>
      <c r="AH56" s="125"/>
      <c r="AI56" s="125"/>
      <c r="AJ56" s="125"/>
      <c r="AK56" s="125"/>
      <c r="AL56" s="125"/>
      <c r="AM56" s="125"/>
    </row>
  </sheetData>
  <mergeCells count="18">
    <mergeCell ref="A25:B25"/>
    <mergeCell ref="U27:W27"/>
    <mergeCell ref="AD5:AF6"/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</mergeCells>
  <conditionalFormatting sqref="E9:E25 T9:T25 W9:W25 Z9:Z25 AC9:AC25 AF9:AF25 H9:H26 K9:K26 N9:N26 Q9:Q26 L26:M26 R26:X26">
    <cfRule type="containsText" dxfId="47" priority="1" operator="containsText" text="в">
      <formula>NOT(ISERROR(SEARCH("в",E9)))</formula>
    </cfRule>
    <cfRule type="cellIs" dxfId="46" priority="2" operator="between">
      <formula>0.000001</formula>
      <formula>100000</formula>
    </cfRule>
    <cfRule type="cellIs" dxfId="45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BG54"/>
  <sheetViews>
    <sheetView view="pageBreakPreview" topLeftCell="U4" zoomScale="40" zoomScaleNormal="100" zoomScaleSheetLayoutView="40" zoomScalePageLayoutView="55" workbookViewId="0">
      <selection activeCell="AT9" sqref="AT9:AT25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6" width="19.5703125" customWidth="1"/>
    <col min="47" max="47" width="26.140625" customWidth="1"/>
    <col min="48" max="48" width="22.140625" customWidth="1"/>
    <col min="49" max="49" width="13.5703125" customWidth="1"/>
    <col min="50" max="50" width="13.85546875" customWidth="1"/>
    <col min="51" max="52" width="14.28515625" customWidth="1"/>
  </cols>
  <sheetData>
    <row r="1" spans="1:50" ht="28.5" customHeight="1"/>
    <row r="2" spans="1:50" ht="33.75" customHeight="1">
      <c r="B2" s="539" t="s">
        <v>98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50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50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50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50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50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2021</v>
      </c>
      <c r="G7" s="13">
        <v>2022</v>
      </c>
      <c r="H7" s="20" t="s">
        <v>3</v>
      </c>
      <c r="I7" s="37">
        <v>2021</v>
      </c>
      <c r="J7" s="13">
        <v>2022</v>
      </c>
      <c r="K7" s="20" t="s">
        <v>3</v>
      </c>
      <c r="L7" s="37">
        <v>2021</v>
      </c>
      <c r="M7" s="13">
        <v>2022</v>
      </c>
      <c r="N7" s="20" t="s">
        <v>3</v>
      </c>
      <c r="O7" s="37">
        <v>2021</v>
      </c>
      <c r="P7" s="13">
        <v>2022</v>
      </c>
      <c r="Q7" s="20" t="s">
        <v>3</v>
      </c>
      <c r="R7" s="37">
        <v>2021</v>
      </c>
      <c r="S7" s="13">
        <v>2022</v>
      </c>
      <c r="T7" s="20" t="s">
        <v>3</v>
      </c>
      <c r="U7" s="37">
        <v>2021</v>
      </c>
      <c r="V7" s="13">
        <v>2022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2021</v>
      </c>
      <c r="AB7" s="13">
        <v>2022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50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50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 t="e">
        <f>I9+O9+R9+L9+U9</f>
        <v>#REF!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 t="e">
        <f>'4 мес (2024) прогноз'!I9+'май (2024)  прогноз'!I9</f>
        <v>#REF!</v>
      </c>
      <c r="J9" s="44" t="e">
        <f>'5 мес (2024)'!J9</f>
        <v>#REF!</v>
      </c>
      <c r="K9" s="42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 t="e">
        <f>'4 мес (2024) прогноз'!L9+'май (2024)  прогноз'!L9</f>
        <v>#REF!</v>
      </c>
      <c r="M9" s="44" t="e">
        <f>'5 мес (2024)'!M9</f>
        <v>#REF!</v>
      </c>
      <c r="N9" s="42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 t="e">
        <f>'4 мес (2024) прогноз'!O9+'май (2024)  прогноз'!O9</f>
        <v>#REF!</v>
      </c>
      <c r="P9" s="44" t="e">
        <f>'5 мес (2024)'!P9</f>
        <v>#REF!</v>
      </c>
      <c r="Q9" s="42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 t="e">
        <f>'4 мес (2024) прогноз'!R9+'май (2024)  прогноз'!R9</f>
        <v>#REF!</v>
      </c>
      <c r="S9" s="44" t="e">
        <f>'5 мес (2024)'!S9</f>
        <v>#REF!</v>
      </c>
      <c r="T9" s="42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 t="e">
        <f>'4 мес (2024) прогноз'!U9+'май (2024)  прогноз'!U9</f>
        <v>#REF!</v>
      </c>
      <c r="V9" s="44" t="e">
        <f>'5 мес (2024)'!V9</f>
        <v>#REF!</v>
      </c>
      <c r="W9" s="45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3" t="e">
        <f>'4 мес (2024) прогноз'!AA9+'май (2024)  прогноз'!AA9</f>
        <v>#REF!</v>
      </c>
      <c r="AB9" s="44" t="e">
        <f>'4 мес (2024) прогноз'!AB9+'май (2024)  прогноз'!AB9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41" t="s">
        <v>0</v>
      </c>
      <c r="AJ9" s="16" t="s">
        <v>0</v>
      </c>
      <c r="AK9" s="53" t="e">
        <f>F9-L9-U9</f>
        <v>#REF!</v>
      </c>
      <c r="AL9" s="205">
        <f>'4 мес (2024) прогноз'!AL9+'май (2024)  прогноз'!AL9</f>
        <v>6</v>
      </c>
      <c r="AM9" s="53" t="e">
        <f>G9-V9-M9</f>
        <v>#REF!</v>
      </c>
      <c r="AN9" s="53"/>
      <c r="AO9" s="53"/>
      <c r="AP9" s="53"/>
      <c r="AQ9" s="53"/>
      <c r="AR9" s="53"/>
      <c r="AS9" s="53"/>
      <c r="AT9" s="53">
        <v>66630326.811000094</v>
      </c>
      <c r="AU9" s="53">
        <v>59890822.903000109</v>
      </c>
      <c r="AV9" s="53">
        <v>69801231.893999979</v>
      </c>
      <c r="AX9">
        <v>13587205.078000015</v>
      </c>
    </row>
    <row r="10" spans="1:50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 t="e">
        <f t="shared" ref="F10:F24" si="8">I10+O10+R10+L10+U10</f>
        <v>#REF!</v>
      </c>
      <c r="G10" s="84" t="e">
        <f t="shared" ref="G10:G24" si="9">J10+P10+S10+M10+V10</f>
        <v>#REF!</v>
      </c>
      <c r="H10" s="22" t="e">
        <f t="shared" si="1"/>
        <v>#REF!</v>
      </c>
      <c r="I10" s="43" t="e">
        <f>'4 мес (2024) прогноз'!I10+'май (2024)  прогноз'!I10</f>
        <v>#REF!</v>
      </c>
      <c r="J10" s="44" t="e">
        <f>'5 мес (2024)'!J10</f>
        <v>#REF!</v>
      </c>
      <c r="K10" s="22" t="e">
        <f t="shared" si="2"/>
        <v>#REF!</v>
      </c>
      <c r="L10" s="43" t="e">
        <f>'4 мес (2024) прогноз'!L10+'май (2024)  прогноз'!L10</f>
        <v>#REF!</v>
      </c>
      <c r="M10" s="44" t="e">
        <f>'5 мес (2024)'!M10</f>
        <v>#REF!</v>
      </c>
      <c r="N10" s="22" t="e">
        <f t="shared" si="3"/>
        <v>#REF!</v>
      </c>
      <c r="O10" s="43" t="e">
        <f>'4 мес (2024) прогноз'!O10+'май (2024)  прогноз'!O10</f>
        <v>#REF!</v>
      </c>
      <c r="P10" s="44" t="e">
        <f>'5 мес (2024)'!P10</f>
        <v>#REF!</v>
      </c>
      <c r="Q10" s="22" t="e">
        <f t="shared" si="4"/>
        <v>#REF!</v>
      </c>
      <c r="R10" s="43" t="e">
        <f>'4 мес (2024) прогноз'!R10+'май (2024)  прогноз'!R10</f>
        <v>#REF!</v>
      </c>
      <c r="S10" s="44" t="e">
        <f>'5 мес (2024)'!S10</f>
        <v>#REF!</v>
      </c>
      <c r="T10" s="22" t="e">
        <f t="shared" si="5"/>
        <v>#REF!</v>
      </c>
      <c r="U10" s="43" t="e">
        <f>'4 мес (2024) прогноз'!U10+'май (2024)  прогноз'!U10</f>
        <v>#REF!</v>
      </c>
      <c r="V10" s="44" t="e">
        <f>'5 мес (2024)'!V10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43" t="e">
        <f>'4 мес (2024) прогноз'!AA10+'май (2024)  прогноз'!AA10</f>
        <v>#REF!</v>
      </c>
      <c r="AB10" s="44" t="e">
        <f>'4 мес (2024) прогноз'!AB10+'май (2024)  прогноз'!AB10</f>
        <v>#REF!</v>
      </c>
      <c r="AC10" s="22"/>
      <c r="AD10" s="70"/>
      <c r="AE10" s="71"/>
      <c r="AF10" s="66"/>
      <c r="AI10" s="61" t="s">
        <v>4</v>
      </c>
      <c r="AJ10" s="16" t="s">
        <v>4</v>
      </c>
      <c r="AK10" s="53" t="e">
        <f t="shared" ref="AK10:AK24" si="10">F10-L10-U10</f>
        <v>#REF!</v>
      </c>
      <c r="AL10" s="205">
        <f>'4 мес (2024) прогноз'!AL10+'май (2024)  прогноз'!AL10</f>
        <v>0</v>
      </c>
      <c r="AM10" s="53" t="e">
        <f t="shared" ref="AM10:AM24" si="11">G10-V10-M10</f>
        <v>#REF!</v>
      </c>
      <c r="AN10" s="53"/>
      <c r="AO10" s="53"/>
      <c r="AP10" s="53"/>
      <c r="AQ10" s="53"/>
      <c r="AR10" s="53"/>
      <c r="AS10" s="53"/>
      <c r="AT10" s="53">
        <v>1119886.4600000032</v>
      </c>
      <c r="AU10" s="53">
        <v>1048034</v>
      </c>
      <c r="AV10" s="53">
        <v>1148403.610000002</v>
      </c>
      <c r="AX10">
        <v>271463.04000000085</v>
      </c>
    </row>
    <row r="11" spans="1:50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 t="e">
        <f>I11+O11+R11</f>
        <v>#REF!</v>
      </c>
      <c r="G11" s="84" t="e">
        <f t="shared" si="9"/>
        <v>#REF!</v>
      </c>
      <c r="H11" s="22" t="e">
        <f t="shared" si="1"/>
        <v>#REF!</v>
      </c>
      <c r="I11" s="43" t="e">
        <f>'4 мес (2024) прогноз'!I11+'май (2024)  прогноз'!I11</f>
        <v>#REF!</v>
      </c>
      <c r="J11" s="44" t="e">
        <f>'5 мес (2024)'!J11</f>
        <v>#REF!</v>
      </c>
      <c r="K11" s="22" t="e">
        <f t="shared" si="2"/>
        <v>#REF!</v>
      </c>
      <c r="L11" s="43" t="e">
        <f>'4 мес (2024) прогноз'!L11+'май (2024)  прогноз'!L11</f>
        <v>#REF!</v>
      </c>
      <c r="M11" s="44" t="e">
        <f>'5 мес (2024)'!M11</f>
        <v>#REF!</v>
      </c>
      <c r="N11" s="22" t="e">
        <f t="shared" si="3"/>
        <v>#REF!</v>
      </c>
      <c r="O11" s="43" t="e">
        <f>'4 мес (2024) прогноз'!O11+'май (2024)  прогноз'!O11</f>
        <v>#REF!</v>
      </c>
      <c r="P11" s="44" t="e">
        <f>'5 мес (2024)'!P11</f>
        <v>#REF!</v>
      </c>
      <c r="Q11" s="22" t="e">
        <f t="shared" si="4"/>
        <v>#REF!</v>
      </c>
      <c r="R11" s="43" t="e">
        <f>'4 мес (2024) прогноз'!R11+'май (2024)  прогноз'!R11</f>
        <v>#REF!</v>
      </c>
      <c r="S11" s="44" t="e">
        <f>'5 мес (2024)'!S11</f>
        <v>#REF!</v>
      </c>
      <c r="T11" s="22" t="e">
        <f t="shared" si="5"/>
        <v>#REF!</v>
      </c>
      <c r="U11" s="43" t="e">
        <f>'4 мес (2024) прогноз'!U11+'май (2024)  прогноз'!U11</f>
        <v>#REF!</v>
      </c>
      <c r="V11" s="44" t="e">
        <f>'5 мес (2024)'!V11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43" t="e">
        <f>'4 мес (2024) прогноз'!AA11+'май (2024)  прогноз'!AA11</f>
        <v>#REF!</v>
      </c>
      <c r="AB11" s="44" t="e">
        <f>'4 мес (2024) прогноз'!AB11+'май (2024)  прогноз'!AB11</f>
        <v>#REF!</v>
      </c>
      <c r="AC11" s="22" t="e">
        <f t="shared" ref="AC11:AC25" si="12">IF(AND(IF(AA11="",0,AA11)=0,IF(AB11="",0,AB11)&gt;0),100%,IFERROR(IF(IF(AB11="",0,AB11)/IF(AA11="",0,AA11)-100%&gt;99%,CONCATENATE("в ",ROUNDDOWN(IF(AB11="",0,AB11)/IF(AA11="",0,AA11),1),IF(ROUNDDOWN(IF(AB11="",0,AB11)/IF(AA11="",0,AA11),0)&gt;4," раз"," раза")),IF(AB11="",0,AB11)/IF(AA11="",0,AA11)-100%),""))</f>
        <v>#REF!</v>
      </c>
      <c r="AD11" s="72"/>
      <c r="AE11" s="73"/>
      <c r="AF11" s="66" t="str">
        <f t="shared" ref="AF11:AF25" si="13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53" t="e">
        <f t="shared" si="10"/>
        <v>#REF!</v>
      </c>
      <c r="AL11" s="205">
        <f>'4 мес (2024) прогноз'!AL11+'май (2024)  прогноз'!AL11</f>
        <v>5</v>
      </c>
      <c r="AM11" s="53" t="e">
        <f t="shared" si="11"/>
        <v>#REF!</v>
      </c>
      <c r="AN11" s="53"/>
      <c r="AO11" s="53"/>
      <c r="AP11" s="53"/>
      <c r="AQ11" s="53"/>
      <c r="AR11" s="53"/>
      <c r="AS11" s="53"/>
      <c r="AT11" s="53">
        <v>80017667.425000295</v>
      </c>
      <c r="AU11" s="53">
        <v>72598964.870000243</v>
      </c>
      <c r="AV11" s="53">
        <v>85717760.884000242</v>
      </c>
      <c r="AX11">
        <v>15560443.095000047</v>
      </c>
    </row>
    <row r="12" spans="1:50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 t="e">
        <f t="shared" si="8"/>
        <v>#REF!</v>
      </c>
      <c r="G12" s="84" t="e">
        <f t="shared" si="9"/>
        <v>#REF!</v>
      </c>
      <c r="H12" s="22" t="e">
        <f t="shared" si="1"/>
        <v>#REF!</v>
      </c>
      <c r="I12" s="43" t="e">
        <f>'4 мес (2024) прогноз'!I12+'май (2024)  прогноз'!I12</f>
        <v>#REF!</v>
      </c>
      <c r="J12" s="44" t="e">
        <f>'5 мес (2024)'!J12</f>
        <v>#REF!</v>
      </c>
      <c r="K12" s="22" t="e">
        <f t="shared" si="2"/>
        <v>#REF!</v>
      </c>
      <c r="L12" s="43" t="e">
        <f>'4 мес (2024) прогноз'!L12+'май (2024)  прогноз'!L12</f>
        <v>#REF!</v>
      </c>
      <c r="M12" s="44" t="e">
        <f>'5 мес (2024)'!M12</f>
        <v>#REF!</v>
      </c>
      <c r="N12" s="22" t="e">
        <f t="shared" si="3"/>
        <v>#REF!</v>
      </c>
      <c r="O12" s="43" t="e">
        <f>'4 мес (2024) прогноз'!O12+'май (2024)  прогноз'!O12</f>
        <v>#REF!</v>
      </c>
      <c r="P12" s="44" t="e">
        <f>'5 мес (2024)'!P12</f>
        <v>#REF!</v>
      </c>
      <c r="Q12" s="22" t="e">
        <f t="shared" si="4"/>
        <v>#REF!</v>
      </c>
      <c r="R12" s="43" t="e">
        <f>'4 мес (2024) прогноз'!R12+'май (2024)  прогноз'!R12</f>
        <v>#REF!</v>
      </c>
      <c r="S12" s="44" t="e">
        <f>'5 мес (2024)'!S12</f>
        <v>#REF!</v>
      </c>
      <c r="T12" s="22" t="e">
        <f t="shared" si="5"/>
        <v>#REF!</v>
      </c>
      <c r="U12" s="43" t="e">
        <f>'4 мес (2024) прогноз'!U12+'май (2024)  прогноз'!U12</f>
        <v>#REF!</v>
      </c>
      <c r="V12" s="44" t="e">
        <f>'5 мес (2024)'!V12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43" t="e">
        <f>'4 мес (2024) прогноз'!AA12+'май (2024)  прогноз'!AA12</f>
        <v>#REF!</v>
      </c>
      <c r="AB12" s="44" t="e">
        <f>'4 мес (2024) прогноз'!AB12+'май (2024)  прогноз'!AB12</f>
        <v>#REF!</v>
      </c>
      <c r="AC12" s="22" t="e">
        <f t="shared" si="12"/>
        <v>#REF!</v>
      </c>
      <c r="AD12" s="72"/>
      <c r="AE12" s="73"/>
      <c r="AF12" s="66" t="str">
        <f t="shared" si="13"/>
        <v/>
      </c>
      <c r="AI12" s="61" t="s">
        <v>6</v>
      </c>
      <c r="AJ12" s="16" t="s">
        <v>6</v>
      </c>
      <c r="AK12" s="53" t="e">
        <f t="shared" si="10"/>
        <v>#REF!</v>
      </c>
      <c r="AL12" s="205">
        <f>'4 мес (2024) прогноз'!AL12+'май (2024)  прогноз'!AL12</f>
        <v>5</v>
      </c>
      <c r="AM12" s="53" t="e">
        <f t="shared" si="11"/>
        <v>#REF!</v>
      </c>
      <c r="AN12" s="53"/>
      <c r="AO12" s="53"/>
      <c r="AP12" s="53"/>
      <c r="AQ12" s="53"/>
      <c r="AR12" s="53"/>
      <c r="AS12" s="53"/>
      <c r="AT12" s="53">
        <v>51357243.641000189</v>
      </c>
      <c r="AU12" s="53">
        <v>47454870.732000172</v>
      </c>
      <c r="AV12" s="53">
        <v>50762682.156000108</v>
      </c>
      <c r="AX12">
        <v>10274638.738000037</v>
      </c>
    </row>
    <row r="13" spans="1:50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 t="e">
        <f t="shared" si="8"/>
        <v>#REF!</v>
      </c>
      <c r="G13" s="84" t="e">
        <f t="shared" si="9"/>
        <v>#REF!</v>
      </c>
      <c r="H13" s="22" t="e">
        <f t="shared" si="1"/>
        <v>#REF!</v>
      </c>
      <c r="I13" s="43" t="e">
        <f>'4 мес (2024) прогноз'!I13+'май (2024)  прогноз'!I13</f>
        <v>#REF!</v>
      </c>
      <c r="J13" s="44" t="e">
        <f>'5 мес (2024)'!J13</f>
        <v>#REF!</v>
      </c>
      <c r="K13" s="22" t="e">
        <f t="shared" si="2"/>
        <v>#REF!</v>
      </c>
      <c r="L13" s="43" t="e">
        <f>'4 мес (2024) прогноз'!L13+'май (2024)  прогноз'!L13</f>
        <v>#REF!</v>
      </c>
      <c r="M13" s="44" t="e">
        <f>'5 мес (2024)'!M13</f>
        <v>#REF!</v>
      </c>
      <c r="N13" s="22" t="e">
        <f t="shared" si="3"/>
        <v>#REF!</v>
      </c>
      <c r="O13" s="43" t="e">
        <f>'4 мес (2024) прогноз'!O13+'май (2024)  прогноз'!O13</f>
        <v>#REF!</v>
      </c>
      <c r="P13" s="44" t="e">
        <f>'5 мес (2024)'!P13</f>
        <v>#REF!</v>
      </c>
      <c r="Q13" s="22" t="e">
        <f t="shared" si="4"/>
        <v>#REF!</v>
      </c>
      <c r="R13" s="43" t="e">
        <f>'4 мес (2024) прогноз'!R13+'май (2024)  прогноз'!R13</f>
        <v>#REF!</v>
      </c>
      <c r="S13" s="44" t="e">
        <f>'5 мес (2024)'!S13</f>
        <v>#REF!</v>
      </c>
      <c r="T13" s="22" t="e">
        <f t="shared" si="5"/>
        <v>#REF!</v>
      </c>
      <c r="U13" s="43" t="e">
        <f>'4 мес (2024) прогноз'!U13+'май (2024)  прогноз'!U13</f>
        <v>#REF!</v>
      </c>
      <c r="V13" s="44" t="e">
        <f>'5 мес (2024)'!V13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43" t="e">
        <f>'4 мес (2024) прогноз'!AA13+'май (2024)  прогноз'!AA13</f>
        <v>#REF!</v>
      </c>
      <c r="AB13" s="44" t="e">
        <f>'4 мес (2024) прогноз'!AB13+'май (2024)  прогноз'!AB13</f>
        <v>#REF!</v>
      </c>
      <c r="AC13" s="22"/>
      <c r="AD13" s="72"/>
      <c r="AE13" s="73"/>
      <c r="AF13" s="66" t="str">
        <f t="shared" si="13"/>
        <v/>
      </c>
      <c r="AI13" s="38" t="s">
        <v>1</v>
      </c>
      <c r="AJ13" s="16" t="s">
        <v>1</v>
      </c>
      <c r="AK13" s="53" t="e">
        <f t="shared" si="10"/>
        <v>#REF!</v>
      </c>
      <c r="AL13" s="205">
        <f>'4 мес (2024) прогноз'!AL13+'май (2024)  прогноз'!AL13</f>
        <v>4</v>
      </c>
      <c r="AM13" s="53" t="e">
        <f t="shared" si="11"/>
        <v>#REF!</v>
      </c>
      <c r="AN13" s="53"/>
      <c r="AO13" s="53"/>
      <c r="AP13" s="53"/>
      <c r="AQ13" s="53"/>
      <c r="AR13" s="53"/>
      <c r="AS13" s="53"/>
      <c r="AT13" s="53">
        <v>43577709.609000042</v>
      </c>
      <c r="AU13" s="53">
        <v>38637064.165000007</v>
      </c>
      <c r="AV13" s="53">
        <v>43980275.399000004</v>
      </c>
      <c r="AX13">
        <v>8542725.779000001</v>
      </c>
    </row>
    <row r="14" spans="1:50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 t="e">
        <f t="shared" si="8"/>
        <v>#REF!</v>
      </c>
      <c r="G14" s="84" t="e">
        <f t="shared" si="9"/>
        <v>#REF!</v>
      </c>
      <c r="H14" s="22" t="e">
        <f t="shared" si="1"/>
        <v>#REF!</v>
      </c>
      <c r="I14" s="43" t="e">
        <f>'4 мес (2024) прогноз'!I14+'май (2024)  прогноз'!I14</f>
        <v>#REF!</v>
      </c>
      <c r="J14" s="44" t="e">
        <f>'5 мес (2024)'!J14</f>
        <v>#REF!</v>
      </c>
      <c r="K14" s="22" t="e">
        <f t="shared" si="2"/>
        <v>#REF!</v>
      </c>
      <c r="L14" s="43" t="e">
        <f>'4 мес (2024) прогноз'!L14+'май (2024)  прогноз'!L14</f>
        <v>#REF!</v>
      </c>
      <c r="M14" s="44" t="e">
        <f>'5 мес (2024)'!M14</f>
        <v>#REF!</v>
      </c>
      <c r="N14" s="22" t="e">
        <f t="shared" si="3"/>
        <v>#REF!</v>
      </c>
      <c r="O14" s="43" t="e">
        <f>'4 мес (2024) прогноз'!O14+'май (2024)  прогноз'!O14</f>
        <v>#REF!</v>
      </c>
      <c r="P14" s="44" t="e">
        <f>'5 мес (2024)'!P14</f>
        <v>#REF!</v>
      </c>
      <c r="Q14" s="22" t="e">
        <f t="shared" si="4"/>
        <v>#REF!</v>
      </c>
      <c r="R14" s="43" t="e">
        <f>'4 мес (2024) прогноз'!R14+'май (2024)  прогноз'!R14</f>
        <v>#REF!</v>
      </c>
      <c r="S14" s="44" t="e">
        <f>'5 мес (2024)'!S14</f>
        <v>#REF!</v>
      </c>
      <c r="T14" s="22" t="e">
        <f t="shared" si="5"/>
        <v>#REF!</v>
      </c>
      <c r="U14" s="43" t="e">
        <f>'4 мес (2024) прогноз'!U14+'май (2024)  прогноз'!U14</f>
        <v>#REF!</v>
      </c>
      <c r="V14" s="44" t="e">
        <f>'5 мес (2024)'!V14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43" t="e">
        <f>'4 мес (2024) прогноз'!AA14+'май (2024)  прогноз'!AA14</f>
        <v>#REF!</v>
      </c>
      <c r="AB14" s="44" t="e">
        <f>'4 мес (2024) прогноз'!AB14+'май (2024)  прогноз'!AB14</f>
        <v>#REF!</v>
      </c>
      <c r="AC14" s="22" t="e">
        <f t="shared" si="12"/>
        <v>#REF!</v>
      </c>
      <c r="AD14" s="72"/>
      <c r="AE14" s="73"/>
      <c r="AF14" s="66" t="str">
        <f t="shared" si="13"/>
        <v/>
      </c>
      <c r="AI14" s="61" t="s">
        <v>7</v>
      </c>
      <c r="AJ14" s="16" t="s">
        <v>7</v>
      </c>
      <c r="AK14" s="53" t="e">
        <f t="shared" si="10"/>
        <v>#REF!</v>
      </c>
      <c r="AL14" s="205">
        <f>'4 мес (2024) прогноз'!AL14+'май (2024)  прогноз'!AL14</f>
        <v>3</v>
      </c>
      <c r="AM14" s="53" t="e">
        <f t="shared" si="11"/>
        <v>#REF!</v>
      </c>
      <c r="AN14" s="53"/>
      <c r="AO14" s="53"/>
      <c r="AP14" s="53"/>
      <c r="AQ14" s="53"/>
      <c r="AR14" s="53"/>
      <c r="AS14" s="53"/>
      <c r="AT14" s="53">
        <v>43209364.882000141</v>
      </c>
      <c r="AU14" s="53">
        <v>35047619.114000127</v>
      </c>
      <c r="AV14" s="53">
        <v>41745562.27100008</v>
      </c>
      <c r="AX14">
        <v>10070956.35500003</v>
      </c>
    </row>
    <row r="15" spans="1:50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 t="e">
        <f t="shared" si="8"/>
        <v>#REF!</v>
      </c>
      <c r="G15" s="84" t="e">
        <f t="shared" si="9"/>
        <v>#REF!</v>
      </c>
      <c r="H15" s="22" t="e">
        <f t="shared" si="1"/>
        <v>#REF!</v>
      </c>
      <c r="I15" s="43" t="e">
        <f>'4 мес (2024) прогноз'!I15+'май (2024)  прогноз'!I15</f>
        <v>#REF!</v>
      </c>
      <c r="J15" s="44" t="e">
        <f>'5 мес (2024)'!J15</f>
        <v>#REF!</v>
      </c>
      <c r="K15" s="22" t="e">
        <f t="shared" si="2"/>
        <v>#REF!</v>
      </c>
      <c r="L15" s="43" t="e">
        <f>'4 мес (2024) прогноз'!L15+'май (2024)  прогноз'!L15</f>
        <v>#REF!</v>
      </c>
      <c r="M15" s="44" t="e">
        <f>'5 мес (2024)'!M15</f>
        <v>#REF!</v>
      </c>
      <c r="N15" s="22" t="e">
        <f t="shared" si="3"/>
        <v>#REF!</v>
      </c>
      <c r="O15" s="43" t="e">
        <f>'4 мес (2024) прогноз'!O15+'май (2024)  прогноз'!O15</f>
        <v>#REF!</v>
      </c>
      <c r="P15" s="44" t="e">
        <f>'5 мес (2024)'!P15</f>
        <v>#REF!</v>
      </c>
      <c r="Q15" s="22" t="e">
        <f t="shared" si="4"/>
        <v>#REF!</v>
      </c>
      <c r="R15" s="43" t="e">
        <f>'4 мес (2024) прогноз'!R15+'май (2024)  прогноз'!R15</f>
        <v>#REF!</v>
      </c>
      <c r="S15" s="44" t="e">
        <f>'5 мес (2024)'!S15</f>
        <v>#REF!</v>
      </c>
      <c r="T15" s="22" t="e">
        <f t="shared" si="5"/>
        <v>#REF!</v>
      </c>
      <c r="U15" s="43" t="e">
        <f>'4 мес (2024) прогноз'!U15+'май (2024)  прогноз'!U15</f>
        <v>#REF!</v>
      </c>
      <c r="V15" s="44" t="e">
        <f>'5 мес (2024)'!V15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43" t="e">
        <f>'4 мес (2024) прогноз'!AA15+'май (2024)  прогноз'!AA15</f>
        <v>#REF!</v>
      </c>
      <c r="AB15" s="44" t="e">
        <f>'4 мес (2024) прогноз'!AB15+'май (2024)  прогноз'!AB15</f>
        <v>#REF!</v>
      </c>
      <c r="AC15" s="22" t="e">
        <f t="shared" si="12"/>
        <v>#REF!</v>
      </c>
      <c r="AD15" s="72"/>
      <c r="AE15" s="73"/>
      <c r="AF15" s="66" t="str">
        <f t="shared" si="13"/>
        <v/>
      </c>
      <c r="AI15" s="38" t="s">
        <v>8</v>
      </c>
      <c r="AJ15" s="16" t="s">
        <v>8</v>
      </c>
      <c r="AK15" s="53" t="e">
        <f t="shared" si="10"/>
        <v>#REF!</v>
      </c>
      <c r="AL15" s="205">
        <f>'4 мес (2024) прогноз'!AL15+'май (2024)  прогноз'!AL15</f>
        <v>2</v>
      </c>
      <c r="AM15" s="53" t="e">
        <f t="shared" si="11"/>
        <v>#REF!</v>
      </c>
      <c r="AN15" s="53"/>
      <c r="AO15" s="56"/>
      <c r="AP15" s="53"/>
      <c r="AQ15" s="56"/>
      <c r="AR15" s="56"/>
      <c r="AS15" s="56"/>
      <c r="AT15" s="56">
        <v>27395094.342000023</v>
      </c>
      <c r="AU15" s="56">
        <v>25147929.486000024</v>
      </c>
      <c r="AV15" s="53">
        <v>29637858.647000022</v>
      </c>
      <c r="AX15" s="2">
        <v>6241698.1620000023</v>
      </c>
    </row>
    <row r="16" spans="1:50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 t="e">
        <f t="shared" si="8"/>
        <v>#REF!</v>
      </c>
      <c r="G16" s="84" t="e">
        <f t="shared" si="9"/>
        <v>#REF!</v>
      </c>
      <c r="H16" s="22" t="e">
        <f t="shared" si="1"/>
        <v>#REF!</v>
      </c>
      <c r="I16" s="43" t="e">
        <f>'4 мес (2024) прогноз'!I16+'май (2024)  прогноз'!I16</f>
        <v>#REF!</v>
      </c>
      <c r="J16" s="44" t="e">
        <f>'5 мес (2024)'!J16</f>
        <v>#REF!</v>
      </c>
      <c r="K16" s="22" t="e">
        <f t="shared" si="2"/>
        <v>#REF!</v>
      </c>
      <c r="L16" s="43" t="e">
        <f>'4 мес (2024) прогноз'!L16+'май (2024)  прогноз'!L16</f>
        <v>#REF!</v>
      </c>
      <c r="M16" s="44" t="e">
        <f>'5 мес (2024)'!M16</f>
        <v>#REF!</v>
      </c>
      <c r="N16" s="22" t="e">
        <f t="shared" si="3"/>
        <v>#REF!</v>
      </c>
      <c r="O16" s="43" t="e">
        <f>'4 мес (2024) прогноз'!O16+'май (2024)  прогноз'!O16</f>
        <v>#REF!</v>
      </c>
      <c r="P16" s="44" t="e">
        <f>'5 мес (2024)'!P16</f>
        <v>#REF!</v>
      </c>
      <c r="Q16" s="22" t="e">
        <f t="shared" si="4"/>
        <v>#REF!</v>
      </c>
      <c r="R16" s="43" t="e">
        <f>'4 мес (2024) прогноз'!R16+'май (2024)  прогноз'!R16</f>
        <v>#REF!</v>
      </c>
      <c r="S16" s="44" t="e">
        <f>'5 мес (2024)'!S16</f>
        <v>#REF!</v>
      </c>
      <c r="T16" s="22" t="e">
        <f t="shared" si="5"/>
        <v>#REF!</v>
      </c>
      <c r="U16" s="43" t="e">
        <f>'4 мес (2024) прогноз'!U16+'май (2024)  прогноз'!U16</f>
        <v>#REF!</v>
      </c>
      <c r="V16" s="44" t="e">
        <f>'5 мес (2024)'!V16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43" t="e">
        <f>'4 мес (2024) прогноз'!AA16+'май (2024)  прогноз'!AA16</f>
        <v>#REF!</v>
      </c>
      <c r="AB16" s="44" t="e">
        <f>'4 мес (2024) прогноз'!AB16+'май (2024)  прогноз'!AB16</f>
        <v>#REF!</v>
      </c>
      <c r="AC16" s="22" t="e">
        <f t="shared" si="12"/>
        <v>#REF!</v>
      </c>
      <c r="AD16" s="72"/>
      <c r="AE16" s="73"/>
      <c r="AF16" s="66" t="str">
        <f t="shared" si="13"/>
        <v/>
      </c>
      <c r="AI16" s="61" t="s">
        <v>9</v>
      </c>
      <c r="AJ16" s="16" t="s">
        <v>9</v>
      </c>
      <c r="AK16" s="53" t="e">
        <f t="shared" si="10"/>
        <v>#REF!</v>
      </c>
      <c r="AL16" s="205">
        <f>'4 мес (2024) прогноз'!AL16+'май (2024)  прогноз'!AL16</f>
        <v>2</v>
      </c>
      <c r="AM16" s="53" t="e">
        <f t="shared" si="11"/>
        <v>#REF!</v>
      </c>
      <c r="AN16" s="53"/>
      <c r="AO16" s="53"/>
      <c r="AP16" s="53"/>
      <c r="AQ16" s="53"/>
      <c r="AR16" s="53"/>
      <c r="AS16" s="53"/>
      <c r="AT16" s="53">
        <v>26190342.756000008</v>
      </c>
      <c r="AU16" s="53">
        <v>21666114.457000006</v>
      </c>
      <c r="AV16" s="53">
        <v>23782731.908000007</v>
      </c>
      <c r="AX16">
        <v>5579903.4810000006</v>
      </c>
    </row>
    <row r="17" spans="1:50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 t="e">
        <f t="shared" si="8"/>
        <v>#REF!</v>
      </c>
      <c r="G17" s="84" t="e">
        <f t="shared" si="9"/>
        <v>#REF!</v>
      </c>
      <c r="H17" s="22" t="e">
        <f t="shared" si="1"/>
        <v>#REF!</v>
      </c>
      <c r="I17" s="43" t="e">
        <f>'4 мес (2024) прогноз'!I17+'май (2024)  прогноз'!I17</f>
        <v>#REF!</v>
      </c>
      <c r="J17" s="44" t="e">
        <f>'5 мес (2024)'!J17</f>
        <v>#REF!</v>
      </c>
      <c r="K17" s="22" t="e">
        <f t="shared" si="2"/>
        <v>#REF!</v>
      </c>
      <c r="L17" s="43" t="e">
        <f>'4 мес (2024) прогноз'!L17+'май (2024)  прогноз'!L17</f>
        <v>#REF!</v>
      </c>
      <c r="M17" s="44" t="e">
        <f>'5 мес (2024)'!M17</f>
        <v>#REF!</v>
      </c>
      <c r="N17" s="22" t="e">
        <f t="shared" si="3"/>
        <v>#REF!</v>
      </c>
      <c r="O17" s="43" t="e">
        <f>'4 мес (2024) прогноз'!O17+'май (2024)  прогноз'!O17</f>
        <v>#REF!</v>
      </c>
      <c r="P17" s="44" t="e">
        <f>'5 мес (2024)'!P17</f>
        <v>#REF!</v>
      </c>
      <c r="Q17" s="22" t="e">
        <f t="shared" si="4"/>
        <v>#REF!</v>
      </c>
      <c r="R17" s="43" t="e">
        <f>'4 мес (2024) прогноз'!R17+'май (2024)  прогноз'!R17</f>
        <v>#REF!</v>
      </c>
      <c r="S17" s="44" t="e">
        <f>'5 мес (2024)'!S17</f>
        <v>#REF!</v>
      </c>
      <c r="T17" s="22" t="e">
        <f t="shared" si="5"/>
        <v>#REF!</v>
      </c>
      <c r="U17" s="43" t="e">
        <f>'4 мес (2024) прогноз'!U17+'май (2024)  прогноз'!U17</f>
        <v>#REF!</v>
      </c>
      <c r="V17" s="44" t="e">
        <f>'5 мес (2024)'!V17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43" t="e">
        <f>'4 мес (2024) прогноз'!AA17+'май (2024)  прогноз'!AA17</f>
        <v>#REF!</v>
      </c>
      <c r="AB17" s="44" t="e">
        <f>'4 мес (2024) прогноз'!AB17+'май (2024)  прогноз'!AB17</f>
        <v>#REF!</v>
      </c>
      <c r="AC17" s="22"/>
      <c r="AD17" s="72"/>
      <c r="AE17" s="73"/>
      <c r="AF17" s="66" t="str">
        <f t="shared" si="13"/>
        <v/>
      </c>
      <c r="AI17" s="38" t="s">
        <v>2</v>
      </c>
      <c r="AJ17" s="16" t="s">
        <v>2</v>
      </c>
      <c r="AK17" s="53" t="e">
        <f t="shared" si="10"/>
        <v>#REF!</v>
      </c>
      <c r="AL17" s="205">
        <f>'4 мес (2024) прогноз'!AL17+'май (2024)  прогноз'!AL17</f>
        <v>3</v>
      </c>
      <c r="AM17" s="53" t="e">
        <f t="shared" si="11"/>
        <v>#REF!</v>
      </c>
      <c r="AN17" s="53"/>
      <c r="AO17" s="53"/>
      <c r="AP17" s="53"/>
      <c r="AQ17" s="53"/>
      <c r="AR17" s="53"/>
      <c r="AS17" s="53"/>
      <c r="AT17" s="53">
        <v>38387842.562000006</v>
      </c>
      <c r="AU17" s="53">
        <v>35813335.919000015</v>
      </c>
      <c r="AV17" s="53">
        <v>39000786.377000012</v>
      </c>
      <c r="AX17">
        <v>7896319.8690000027</v>
      </c>
    </row>
    <row r="18" spans="1:50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 t="e">
        <f t="shared" si="8"/>
        <v>#REF!</v>
      </c>
      <c r="G18" s="84" t="e">
        <f t="shared" si="9"/>
        <v>#REF!</v>
      </c>
      <c r="H18" s="22" t="e">
        <f t="shared" si="1"/>
        <v>#REF!</v>
      </c>
      <c r="I18" s="43" t="e">
        <f>'4 мес (2024) прогноз'!I18+'май (2024)  прогноз'!I18</f>
        <v>#REF!</v>
      </c>
      <c r="J18" s="44" t="e">
        <f>'5 мес (2024)'!J18</f>
        <v>#REF!</v>
      </c>
      <c r="K18" s="22" t="e">
        <f t="shared" si="2"/>
        <v>#REF!</v>
      </c>
      <c r="L18" s="43" t="e">
        <f>'4 мес (2024) прогноз'!L18+'май (2024)  прогноз'!L18</f>
        <v>#REF!</v>
      </c>
      <c r="M18" s="44" t="e">
        <f>'5 мес (2024)'!M18</f>
        <v>#REF!</v>
      </c>
      <c r="N18" s="22" t="e">
        <f t="shared" si="3"/>
        <v>#REF!</v>
      </c>
      <c r="O18" s="43" t="e">
        <f>'4 мес (2024) прогноз'!O18+'май (2024)  прогноз'!O18</f>
        <v>#REF!</v>
      </c>
      <c r="P18" s="44" t="e">
        <f>'5 мес (2024)'!P18</f>
        <v>#REF!</v>
      </c>
      <c r="Q18" s="22" t="e">
        <f t="shared" si="4"/>
        <v>#REF!</v>
      </c>
      <c r="R18" s="43" t="e">
        <f>'4 мес (2024) прогноз'!R18+'май (2024)  прогноз'!R18</f>
        <v>#REF!</v>
      </c>
      <c r="S18" s="44" t="e">
        <f>'5 мес (2024)'!S18</f>
        <v>#REF!</v>
      </c>
      <c r="T18" s="22" t="e">
        <f t="shared" si="5"/>
        <v>#REF!</v>
      </c>
      <c r="U18" s="43" t="e">
        <f>'4 мес (2024) прогноз'!U18+'май (2024)  прогноз'!U18</f>
        <v>#REF!</v>
      </c>
      <c r="V18" s="44" t="e">
        <f>'5 мес (2024)'!V18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43" t="e">
        <f>'4 мес (2024) прогноз'!AA18+'май (2024)  прогноз'!AA18</f>
        <v>#REF!</v>
      </c>
      <c r="AB18" s="44" t="e">
        <f>'4 мес (2024) прогноз'!AB18+'май (2024)  прогноз'!AB18</f>
        <v>#REF!</v>
      </c>
      <c r="AC18" s="22" t="e">
        <f t="shared" si="12"/>
        <v>#REF!</v>
      </c>
      <c r="AD18" s="72"/>
      <c r="AE18" s="73"/>
      <c r="AF18" s="66" t="str">
        <f t="shared" si="13"/>
        <v/>
      </c>
      <c r="AI18" s="61" t="s">
        <v>10</v>
      </c>
      <c r="AJ18" s="16" t="s">
        <v>10</v>
      </c>
      <c r="AK18" s="53" t="e">
        <f t="shared" si="10"/>
        <v>#REF!</v>
      </c>
      <c r="AL18" s="205">
        <f>'4 мес (2024) прогноз'!AL18+'май (2024)  прогноз'!AL18</f>
        <v>11</v>
      </c>
      <c r="AM18" s="53" t="e">
        <f t="shared" si="11"/>
        <v>#REF!</v>
      </c>
      <c r="AN18" s="53"/>
      <c r="AO18" s="53"/>
      <c r="AP18" s="53"/>
      <c r="AQ18" s="53"/>
      <c r="AR18" s="53"/>
      <c r="AS18" s="53"/>
      <c r="AT18" s="53">
        <v>60340975.644000202</v>
      </c>
      <c r="AU18" s="53">
        <v>53970946.076000191</v>
      </c>
      <c r="AV18" s="53">
        <v>58232888.583000101</v>
      </c>
      <c r="AX18">
        <v>11466232.428000038</v>
      </c>
    </row>
    <row r="19" spans="1:50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 t="e">
        <f t="shared" si="8"/>
        <v>#REF!</v>
      </c>
      <c r="G19" s="84" t="e">
        <f t="shared" si="9"/>
        <v>#REF!</v>
      </c>
      <c r="H19" s="22" t="e">
        <f t="shared" si="1"/>
        <v>#REF!</v>
      </c>
      <c r="I19" s="43" t="e">
        <f>'4 мес (2024) прогноз'!I19+'май (2024)  прогноз'!I19</f>
        <v>#REF!</v>
      </c>
      <c r="J19" s="44" t="e">
        <f>'5 мес (2024)'!J19</f>
        <v>#REF!</v>
      </c>
      <c r="K19" s="22" t="e">
        <f t="shared" si="2"/>
        <v>#REF!</v>
      </c>
      <c r="L19" s="43" t="e">
        <f>'4 мес (2024) прогноз'!L19+'май (2024)  прогноз'!L19</f>
        <v>#REF!</v>
      </c>
      <c r="M19" s="44" t="e">
        <f>'5 мес (2024)'!M19</f>
        <v>#REF!</v>
      </c>
      <c r="N19" s="22" t="e">
        <f t="shared" si="3"/>
        <v>#REF!</v>
      </c>
      <c r="O19" s="43" t="e">
        <f>'4 мес (2024) прогноз'!O19+'май (2024)  прогноз'!O19</f>
        <v>#REF!</v>
      </c>
      <c r="P19" s="44" t="e">
        <f>'5 мес (2024)'!P19</f>
        <v>#REF!</v>
      </c>
      <c r="Q19" s="22" t="e">
        <f t="shared" si="4"/>
        <v>#REF!</v>
      </c>
      <c r="R19" s="43" t="e">
        <f>'4 мес (2024) прогноз'!R19+'май (2024)  прогноз'!R19</f>
        <v>#REF!</v>
      </c>
      <c r="S19" s="44" t="e">
        <f>'5 мес (2024)'!S19</f>
        <v>#REF!</v>
      </c>
      <c r="T19" s="22" t="e">
        <f t="shared" si="5"/>
        <v>#REF!</v>
      </c>
      <c r="U19" s="43" t="e">
        <f>'4 мес (2024) прогноз'!U19+'май (2024)  прогноз'!U19</f>
        <v>#REF!</v>
      </c>
      <c r="V19" s="44" t="e">
        <f>'5 мес (2024)'!V19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43" t="e">
        <f>'4 мес (2024) прогноз'!AA19+'май (2024)  прогноз'!AA19</f>
        <v>#REF!</v>
      </c>
      <c r="AB19" s="44" t="e">
        <f>'4 мес (2024) прогноз'!AB19+'май (2024)  прогноз'!AB19</f>
        <v>#REF!</v>
      </c>
      <c r="AC19" s="22" t="e">
        <f t="shared" si="12"/>
        <v>#REF!</v>
      </c>
      <c r="AD19" s="72"/>
      <c r="AE19" s="73"/>
      <c r="AF19" s="66" t="str">
        <f t="shared" si="13"/>
        <v/>
      </c>
      <c r="AI19" s="60" t="s">
        <v>11</v>
      </c>
      <c r="AJ19" s="16" t="s">
        <v>11</v>
      </c>
      <c r="AK19" s="53" t="e">
        <f t="shared" si="10"/>
        <v>#REF!</v>
      </c>
      <c r="AL19" s="205">
        <f>'4 мес (2024) прогноз'!AL19+'май (2024)  прогноз'!AL19</f>
        <v>8</v>
      </c>
      <c r="AM19" s="53" t="e">
        <f t="shared" si="11"/>
        <v>#REF!</v>
      </c>
      <c r="AN19" s="53"/>
      <c r="AO19" s="53"/>
      <c r="AP19" s="53"/>
      <c r="AQ19" s="53"/>
      <c r="AR19" s="53"/>
      <c r="AS19" s="53"/>
      <c r="AT19" s="53">
        <v>39864592.906000011</v>
      </c>
      <c r="AU19" s="53">
        <v>35885595.061000012</v>
      </c>
      <c r="AV19" s="53">
        <v>37970720.100000009</v>
      </c>
      <c r="AX19">
        <v>7917354.6810000017</v>
      </c>
    </row>
    <row r="20" spans="1:50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 t="e">
        <f t="shared" si="8"/>
        <v>#REF!</v>
      </c>
      <c r="G20" s="84" t="e">
        <f t="shared" si="9"/>
        <v>#REF!</v>
      </c>
      <c r="H20" s="22" t="e">
        <f t="shared" si="1"/>
        <v>#REF!</v>
      </c>
      <c r="I20" s="43" t="e">
        <f>'4 мес (2024) прогноз'!I20+'май (2024)  прогноз'!I20</f>
        <v>#REF!</v>
      </c>
      <c r="J20" s="44" t="e">
        <f>'5 мес (2024)'!J20</f>
        <v>#REF!</v>
      </c>
      <c r="K20" s="22" t="e">
        <f t="shared" si="2"/>
        <v>#REF!</v>
      </c>
      <c r="L20" s="43" t="e">
        <f>'4 мес (2024) прогноз'!L20+'май (2024)  прогноз'!L20</f>
        <v>#REF!</v>
      </c>
      <c r="M20" s="44" t="e">
        <f>'5 мес (2024)'!M20</f>
        <v>#REF!</v>
      </c>
      <c r="N20" s="22" t="e">
        <f t="shared" si="3"/>
        <v>#REF!</v>
      </c>
      <c r="O20" s="43" t="e">
        <f>'4 мес (2024) прогноз'!O20+'май (2024)  прогноз'!O20</f>
        <v>#REF!</v>
      </c>
      <c r="P20" s="44" t="e">
        <f>'5 мес (2024)'!P20</f>
        <v>#REF!</v>
      </c>
      <c r="Q20" s="22" t="e">
        <f t="shared" si="4"/>
        <v>#REF!</v>
      </c>
      <c r="R20" s="43" t="e">
        <f>'4 мес (2024) прогноз'!R20+'май (2024)  прогноз'!R20</f>
        <v>#REF!</v>
      </c>
      <c r="S20" s="44" t="e">
        <f>'5 мес (2024)'!S20</f>
        <v>#REF!</v>
      </c>
      <c r="T20" s="22" t="e">
        <f t="shared" si="5"/>
        <v>#REF!</v>
      </c>
      <c r="U20" s="43" t="e">
        <f>'4 мес (2024) прогноз'!U20+'май (2024)  прогноз'!U20</f>
        <v>#REF!</v>
      </c>
      <c r="V20" s="44" t="e">
        <f>'5 мес (2024)'!V20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43" t="e">
        <f>'4 мес (2024) прогноз'!AA20+'май (2024)  прогноз'!AA20</f>
        <v>#REF!</v>
      </c>
      <c r="AB20" s="44" t="e">
        <f>'4 мес (2024) прогноз'!AB20+'май (2024)  прогноз'!AB20</f>
        <v>#REF!</v>
      </c>
      <c r="AC20" s="22" t="e">
        <f t="shared" si="12"/>
        <v>#REF!</v>
      </c>
      <c r="AD20" s="72"/>
      <c r="AE20" s="73"/>
      <c r="AF20" s="66" t="str">
        <f t="shared" si="13"/>
        <v/>
      </c>
      <c r="AI20" s="61" t="s">
        <v>12</v>
      </c>
      <c r="AJ20" s="16" t="s">
        <v>12</v>
      </c>
      <c r="AK20" s="53" t="e">
        <f t="shared" si="10"/>
        <v>#REF!</v>
      </c>
      <c r="AL20" s="205">
        <f>'4 мес (2024) прогноз'!AL20+'май (2024)  прогноз'!AL20</f>
        <v>10</v>
      </c>
      <c r="AM20" s="53" t="e">
        <f t="shared" si="11"/>
        <v>#REF!</v>
      </c>
      <c r="AN20" s="53"/>
      <c r="AO20" s="53"/>
      <c r="AP20" s="53"/>
      <c r="AQ20" s="53"/>
      <c r="AR20" s="53"/>
      <c r="AS20" s="53"/>
      <c r="AT20" s="53">
        <v>67501023.595000014</v>
      </c>
      <c r="AU20" s="53">
        <v>62015825.323000014</v>
      </c>
      <c r="AV20" s="53">
        <v>64434488.672000006</v>
      </c>
      <c r="AX20">
        <v>13022072.698000003</v>
      </c>
    </row>
    <row r="21" spans="1:50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 t="e">
        <f t="shared" si="8"/>
        <v>#REF!</v>
      </c>
      <c r="G21" s="84" t="e">
        <f t="shared" si="9"/>
        <v>#REF!</v>
      </c>
      <c r="H21" s="22" t="e">
        <f t="shared" si="1"/>
        <v>#REF!</v>
      </c>
      <c r="I21" s="43" t="e">
        <f>'4 мес (2024) прогноз'!I21+'май (2024)  прогноз'!I21</f>
        <v>#REF!</v>
      </c>
      <c r="J21" s="44" t="e">
        <f>'5 мес (2024)'!J21</f>
        <v>#REF!</v>
      </c>
      <c r="K21" s="22" t="e">
        <f t="shared" si="2"/>
        <v>#REF!</v>
      </c>
      <c r="L21" s="43" t="e">
        <f>'4 мес (2024) прогноз'!L21+'май (2024)  прогноз'!L21</f>
        <v>#REF!</v>
      </c>
      <c r="M21" s="44" t="e">
        <f>'5 мес (2024)'!M21</f>
        <v>#REF!</v>
      </c>
      <c r="N21" s="22" t="e">
        <f t="shared" si="3"/>
        <v>#REF!</v>
      </c>
      <c r="O21" s="43" t="e">
        <f>'4 мес (2024) прогноз'!O21+'май (2024)  прогноз'!O21</f>
        <v>#REF!</v>
      </c>
      <c r="P21" s="44" t="e">
        <f>'5 мес (2024)'!P21</f>
        <v>#REF!</v>
      </c>
      <c r="Q21" s="22" t="e">
        <f t="shared" si="4"/>
        <v>#REF!</v>
      </c>
      <c r="R21" s="43" t="e">
        <f>'4 мес (2024) прогноз'!R21+'май (2024)  прогноз'!R21</f>
        <v>#REF!</v>
      </c>
      <c r="S21" s="44" t="e">
        <f>'5 мес (2024)'!S21</f>
        <v>#REF!</v>
      </c>
      <c r="T21" s="22" t="e">
        <f t="shared" si="5"/>
        <v>#REF!</v>
      </c>
      <c r="U21" s="43" t="e">
        <f>'4 мес (2024) прогноз'!U21+'май (2024)  прогноз'!U21</f>
        <v>#REF!</v>
      </c>
      <c r="V21" s="44" t="e">
        <f>'5 мес (2024)'!V21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43" t="e">
        <f>'4 мес (2024) прогноз'!AA21+'май (2024)  прогноз'!AA21</f>
        <v>#REF!</v>
      </c>
      <c r="AB21" s="44" t="e">
        <f>'4 мес (2024) прогноз'!AB21+'май (2024)  прогноз'!AB21</f>
        <v>#REF!</v>
      </c>
      <c r="AC21" s="22" t="e">
        <f t="shared" si="12"/>
        <v>#REF!</v>
      </c>
      <c r="AD21" s="72"/>
      <c r="AE21" s="73"/>
      <c r="AF21" s="66" t="str">
        <f t="shared" si="13"/>
        <v/>
      </c>
      <c r="AI21" s="38" t="s">
        <v>13</v>
      </c>
      <c r="AJ21" s="16" t="s">
        <v>13</v>
      </c>
      <c r="AK21" s="53" t="e">
        <f t="shared" si="10"/>
        <v>#REF!</v>
      </c>
      <c r="AL21" s="205">
        <f>'4 мес (2024) прогноз'!AL21+'май (2024)  прогноз'!AL21</f>
        <v>5</v>
      </c>
      <c r="AM21" s="53" t="e">
        <f t="shared" si="11"/>
        <v>#REF!</v>
      </c>
      <c r="AN21" s="53"/>
      <c r="AO21" s="53"/>
      <c r="AP21" s="53"/>
      <c r="AQ21" s="53"/>
      <c r="AR21" s="53"/>
      <c r="AS21" s="53"/>
      <c r="AT21" s="53">
        <v>29148957.745000102</v>
      </c>
      <c r="AU21" s="53">
        <v>26745841.762000103</v>
      </c>
      <c r="AV21" s="53">
        <v>29326131.630000066</v>
      </c>
      <c r="AX21">
        <v>5335884.5240000188</v>
      </c>
    </row>
    <row r="22" spans="1:50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 t="e">
        <f t="shared" si="8"/>
        <v>#REF!</v>
      </c>
      <c r="G22" s="84" t="e">
        <f t="shared" si="9"/>
        <v>#REF!</v>
      </c>
      <c r="H22" s="22" t="e">
        <f t="shared" si="1"/>
        <v>#REF!</v>
      </c>
      <c r="I22" s="43" t="e">
        <f>'4 мес (2024) прогноз'!I22+'май (2024)  прогноз'!I22</f>
        <v>#REF!</v>
      </c>
      <c r="J22" s="44" t="e">
        <f>'5 мес (2024)'!J22</f>
        <v>#REF!</v>
      </c>
      <c r="K22" s="22" t="e">
        <f t="shared" si="2"/>
        <v>#REF!</v>
      </c>
      <c r="L22" s="43" t="e">
        <f>'4 мес (2024) прогноз'!L22+'май (2024)  прогноз'!L22</f>
        <v>#REF!</v>
      </c>
      <c r="M22" s="44" t="e">
        <f>'5 мес (2024)'!M22</f>
        <v>#REF!</v>
      </c>
      <c r="N22" s="22" t="e">
        <f t="shared" si="3"/>
        <v>#REF!</v>
      </c>
      <c r="O22" s="43" t="e">
        <f>'4 мес (2024) прогноз'!O22+'май (2024)  прогноз'!O22</f>
        <v>#REF!</v>
      </c>
      <c r="P22" s="44" t="e">
        <f>'5 мес (2024)'!P22</f>
        <v>#REF!</v>
      </c>
      <c r="Q22" s="22" t="e">
        <f t="shared" si="4"/>
        <v>#REF!</v>
      </c>
      <c r="R22" s="43" t="e">
        <f>'4 мес (2024) прогноз'!R22+'май (2024)  прогноз'!R22</f>
        <v>#REF!</v>
      </c>
      <c r="S22" s="44" t="e">
        <f>'5 мес (2024)'!S22</f>
        <v>#REF!</v>
      </c>
      <c r="T22" s="22" t="e">
        <f t="shared" si="5"/>
        <v>#REF!</v>
      </c>
      <c r="U22" s="43" t="e">
        <f>'4 мес (2024) прогноз'!U22+'май (2024)  прогноз'!U22</f>
        <v>#REF!</v>
      </c>
      <c r="V22" s="44" t="e">
        <f>'5 мес (2024)'!V22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43" t="e">
        <f>'4 мес (2024) прогноз'!AA22+'май (2024)  прогноз'!AA22</f>
        <v>#REF!</v>
      </c>
      <c r="AB22" s="44" t="e">
        <f>'4 мес (2024) прогноз'!AB22+'май (2024)  прогноз'!AB22</f>
        <v>#REF!</v>
      </c>
      <c r="AC22" s="22" t="e">
        <f t="shared" si="12"/>
        <v>#REF!</v>
      </c>
      <c r="AD22" s="72"/>
      <c r="AE22" s="73"/>
      <c r="AF22" s="66" t="str">
        <f t="shared" si="13"/>
        <v/>
      </c>
      <c r="AI22" s="61" t="s">
        <v>14</v>
      </c>
      <c r="AJ22" s="16" t="s">
        <v>14</v>
      </c>
      <c r="AK22" s="53" t="e">
        <f t="shared" si="10"/>
        <v>#REF!</v>
      </c>
      <c r="AL22" s="205">
        <f>'4 мес (2024) прогноз'!AL22+'май (2024)  прогноз'!AL22</f>
        <v>5</v>
      </c>
      <c r="AM22" s="53" t="e">
        <f t="shared" si="11"/>
        <v>#REF!</v>
      </c>
      <c r="AN22" s="53"/>
      <c r="AO22" s="53"/>
      <c r="AP22" s="53"/>
      <c r="AQ22" s="53"/>
      <c r="AR22" s="53"/>
      <c r="AS22" s="53"/>
      <c r="AT22" s="53">
        <v>48505167.62800017</v>
      </c>
      <c r="AU22" s="53">
        <v>43460884.365000159</v>
      </c>
      <c r="AV22" s="53">
        <v>50127402.260000102</v>
      </c>
      <c r="AX22">
        <v>9145180.8140000328</v>
      </c>
    </row>
    <row r="23" spans="1:50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 t="e">
        <f t="shared" si="8"/>
        <v>#REF!</v>
      </c>
      <c r="G23" s="84" t="e">
        <f t="shared" si="9"/>
        <v>#REF!</v>
      </c>
      <c r="H23" s="22" t="e">
        <f t="shared" si="1"/>
        <v>#REF!</v>
      </c>
      <c r="I23" s="43" t="e">
        <f>'4 мес (2024) прогноз'!I23+'май (2024)  прогноз'!I23</f>
        <v>#REF!</v>
      </c>
      <c r="J23" s="44" t="e">
        <f>'5 мес (2024)'!J23</f>
        <v>#REF!</v>
      </c>
      <c r="K23" s="22" t="e">
        <f t="shared" si="2"/>
        <v>#REF!</v>
      </c>
      <c r="L23" s="43" t="e">
        <f>'4 мес (2024) прогноз'!L23+'май (2024)  прогноз'!L23</f>
        <v>#REF!</v>
      </c>
      <c r="M23" s="44" t="e">
        <f>'5 мес (2024)'!M23</f>
        <v>#REF!</v>
      </c>
      <c r="N23" s="22" t="e">
        <f t="shared" si="3"/>
        <v>#REF!</v>
      </c>
      <c r="O23" s="43" t="e">
        <f>'4 мес (2024) прогноз'!O23+'май (2024)  прогноз'!O23</f>
        <v>#REF!</v>
      </c>
      <c r="P23" s="44" t="e">
        <f>'5 мес (2024)'!P23</f>
        <v>#REF!</v>
      </c>
      <c r="Q23" s="22" t="e">
        <f t="shared" si="4"/>
        <v>#REF!</v>
      </c>
      <c r="R23" s="43" t="e">
        <f>'4 мес (2024) прогноз'!R23+'май (2024)  прогноз'!R23</f>
        <v>#REF!</v>
      </c>
      <c r="S23" s="44" t="e">
        <f>'5 мес (2024)'!S23</f>
        <v>#REF!</v>
      </c>
      <c r="T23" s="22" t="e">
        <f t="shared" si="5"/>
        <v>#REF!</v>
      </c>
      <c r="U23" s="43" t="e">
        <f>'4 мес (2024) прогноз'!U23+'май (2024)  прогноз'!U23</f>
        <v>#REF!</v>
      </c>
      <c r="V23" s="44" t="e">
        <f>'5 мес (2024)'!V23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43" t="e">
        <f>'4 мес (2024) прогноз'!AA23+'май (2024)  прогноз'!AA23</f>
        <v>#REF!</v>
      </c>
      <c r="AB23" s="44" t="e">
        <f>'4 мес (2024) прогноз'!AB23+'май (2024)  прогноз'!AB23</f>
        <v>#REF!</v>
      </c>
      <c r="AC23" s="22" t="e">
        <f t="shared" si="12"/>
        <v>#REF!</v>
      </c>
      <c r="AD23" s="72"/>
      <c r="AE23" s="74"/>
      <c r="AF23" s="66" t="str">
        <f t="shared" si="13"/>
        <v/>
      </c>
      <c r="AI23" s="38" t="s">
        <v>25</v>
      </c>
      <c r="AJ23" s="16" t="s">
        <v>25</v>
      </c>
      <c r="AK23" s="53" t="e">
        <f t="shared" si="10"/>
        <v>#REF!</v>
      </c>
      <c r="AL23" s="205">
        <f>'4 мес (2024) прогноз'!AL23+'май (2024)  прогноз'!AL23</f>
        <v>11</v>
      </c>
      <c r="AM23" s="53" t="e">
        <f t="shared" si="11"/>
        <v>#REF!</v>
      </c>
      <c r="AN23" s="53"/>
      <c r="AO23" s="53"/>
      <c r="AP23" s="53"/>
      <c r="AQ23" s="53"/>
      <c r="AR23" s="53"/>
      <c r="AS23" s="53"/>
      <c r="AT23" s="53">
        <v>61041310.484000005</v>
      </c>
      <c r="AU23" s="53">
        <v>55353591.498000003</v>
      </c>
      <c r="AV23" s="53">
        <v>62931807.425999999</v>
      </c>
      <c r="AX23">
        <v>11411580.23</v>
      </c>
    </row>
    <row r="24" spans="1:50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3" t="e">
        <f t="shared" si="8"/>
        <v>#REF!</v>
      </c>
      <c r="G24" s="84" t="e">
        <f t="shared" si="9"/>
        <v>#REF!</v>
      </c>
      <c r="H24" s="88" t="e">
        <f t="shared" si="1"/>
        <v>#REF!</v>
      </c>
      <c r="I24" s="43" t="e">
        <f>'4 мес (2024) прогноз'!I24+'май (2024)  прогноз'!I24</f>
        <v>#REF!</v>
      </c>
      <c r="J24" s="44" t="e">
        <f>'5 мес (2024)'!J24</f>
        <v>#REF!</v>
      </c>
      <c r="K24" s="28" t="e">
        <f t="shared" si="2"/>
        <v>#REF!</v>
      </c>
      <c r="L24" s="43" t="e">
        <f>'4 мес (2024) прогноз'!L24+'май (2024)  прогноз'!L24</f>
        <v>#REF!</v>
      </c>
      <c r="M24" s="44" t="e">
        <f>'5 мес (2024)'!M24</f>
        <v>#REF!</v>
      </c>
      <c r="N24" s="28" t="e">
        <f t="shared" si="3"/>
        <v>#REF!</v>
      </c>
      <c r="O24" s="43" t="e">
        <f>'4 мес (2024) прогноз'!O24+'май (2024)  прогноз'!O24</f>
        <v>#REF!</v>
      </c>
      <c r="P24" s="44" t="e">
        <f>'5 мес (2024)'!P24</f>
        <v>#REF!</v>
      </c>
      <c r="Q24" s="28" t="e">
        <f t="shared" si="4"/>
        <v>#REF!</v>
      </c>
      <c r="R24" s="43" t="e">
        <f>'4 мес (2024) прогноз'!R24+'май (2024)  прогноз'!R24</f>
        <v>#REF!</v>
      </c>
      <c r="S24" s="44" t="e">
        <f>'5 мес (2024)'!S24</f>
        <v>#REF!</v>
      </c>
      <c r="T24" s="28" t="e">
        <f t="shared" si="5"/>
        <v>#REF!</v>
      </c>
      <c r="U24" s="43" t="e">
        <f>'4 мес (2024) прогноз'!U24+'май (2024)  прогноз'!U24</f>
        <v>#REF!</v>
      </c>
      <c r="V24" s="44" t="e">
        <f>'5 мес (2024)'!V24</f>
        <v>#REF!</v>
      </c>
      <c r="W24" s="14" t="e">
        <f t="shared" si="6"/>
        <v>#REF!</v>
      </c>
      <c r="X24" s="29"/>
      <c r="Y24" s="15"/>
      <c r="Z24" s="28" t="str">
        <f t="shared" si="7"/>
        <v/>
      </c>
      <c r="AA24" s="43" t="e">
        <f>'4 мес (2024) прогноз'!AA24+'май (2024)  прогноз'!AA24</f>
        <v>#REF!</v>
      </c>
      <c r="AB24" s="44" t="e">
        <f>'4 мес (2024) прогноз'!AB24+'май (2024)  прогноз'!AB24</f>
        <v>#REF!</v>
      </c>
      <c r="AC24" s="28" t="e">
        <f t="shared" si="12"/>
        <v>#REF!</v>
      </c>
      <c r="AD24" s="75"/>
      <c r="AE24" s="76"/>
      <c r="AF24" s="67" t="str">
        <f t="shared" si="13"/>
        <v/>
      </c>
      <c r="AI24" s="62" t="s">
        <v>15</v>
      </c>
      <c r="AJ24" s="16" t="s">
        <v>15</v>
      </c>
      <c r="AK24" s="53" t="e">
        <f t="shared" si="10"/>
        <v>#REF!</v>
      </c>
      <c r="AL24" s="205">
        <f>'4 мес (2024) прогноз'!AL24+'май (2024)  прогноз'!AL24</f>
        <v>12</v>
      </c>
      <c r="AM24" s="53" t="e">
        <f t="shared" si="11"/>
        <v>#REF!</v>
      </c>
      <c r="AN24" s="53"/>
      <c r="AO24" s="53"/>
      <c r="AP24" s="53"/>
      <c r="AQ24" s="53"/>
      <c r="AR24" s="53"/>
      <c r="AS24" s="53"/>
      <c r="AT24" s="207">
        <v>54557786.289000168</v>
      </c>
      <c r="AU24" s="207">
        <v>48784319.471000008</v>
      </c>
      <c r="AV24" s="53">
        <v>54585194.174000099</v>
      </c>
      <c r="AX24">
        <v>9965655.3130000327</v>
      </c>
    </row>
    <row r="25" spans="1:50" ht="43.5" customHeight="1" thickBot="1">
      <c r="A25" s="557" t="s">
        <v>23</v>
      </c>
      <c r="B25" s="558"/>
      <c r="C25" s="35" t="e">
        <f>F25+AA25+AD25</f>
        <v>#REF!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 t="e">
        <f>SUM(F9:F24)</f>
        <v>#REF!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35" t="e">
        <f>SUM(I9:I24)</f>
        <v>#REF!</v>
      </c>
      <c r="J25" s="91" t="e">
        <f>SUM(J9:J24)</f>
        <v>#REF!</v>
      </c>
      <c r="K25" s="90" t="e">
        <f>IF(AND(I25=0,J25&gt;0),100%,IFERROR(IF(J25/I25-100%&gt;99%,CONCATENATE("в ",ROUNDDOWN(J25/I25,1),IF(ROUNDDOWN(J25/I25,0)&gt;4," раз"," раза")),J25/I25-100%),""))</f>
        <v>#REF!</v>
      </c>
      <c r="L25" s="35" t="e">
        <f>SUM(L9:L24)</f>
        <v>#REF!</v>
      </c>
      <c r="M25" s="33" t="e">
        <f>SUM(M9:M24)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35" t="e">
        <f>SUM(O9:O24)</f>
        <v>#REF!</v>
      </c>
      <c r="P25" s="33" t="e">
        <f>SUM(P9:P24)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35" t="e">
        <f>SUM(R9:R24)</f>
        <v>#REF!</v>
      </c>
      <c r="S25" s="33" t="e">
        <f>SUM(S9:S24)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35" t="e">
        <f>SUM(U9:U24)</f>
        <v>#REF!</v>
      </c>
      <c r="V25" s="33" t="e">
        <f>SUM(V9:V24)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 t="e">
        <f>SUM(AA9:AA24)</f>
        <v>#REF!</v>
      </c>
      <c r="AB25" s="32" t="e">
        <f>SUM(AB9:AB24)</f>
        <v>#REF!</v>
      </c>
      <c r="AC25" s="34" t="e">
        <f t="shared" si="12"/>
        <v>#REF!</v>
      </c>
      <c r="AD25" s="31"/>
      <c r="AE25" s="32"/>
      <c r="AF25" s="34" t="str">
        <f t="shared" si="13"/>
        <v/>
      </c>
      <c r="AJ25" s="57" t="s">
        <v>41</v>
      </c>
      <c r="AK25" s="58" t="e">
        <f>F25</f>
        <v>#REF!</v>
      </c>
      <c r="AL25" s="205">
        <f>'4 мес (2024) прогноз'!AL25+'май (2024)  прогноз'!AL25</f>
        <v>103</v>
      </c>
      <c r="AM25" s="58" t="e">
        <f>G25</f>
        <v>#REF!</v>
      </c>
      <c r="AN25" s="58" t="e">
        <f>U25</f>
        <v>#REF!</v>
      </c>
      <c r="AO25" s="58">
        <f>'4 мес (2024) прогноз'!AO25+'май (2024)  прогноз'!AO25</f>
        <v>4</v>
      </c>
      <c r="AP25" s="58" t="e">
        <f>V25</f>
        <v>#REF!</v>
      </c>
      <c r="AQ25" s="58" t="e">
        <f>L25</f>
        <v>#REF!</v>
      </c>
      <c r="AR25" s="58">
        <f>'4 мес (2024) прогноз'!AR25+'май (2024)  прогноз'!AR25</f>
        <v>5</v>
      </c>
      <c r="AS25" s="58" t="e">
        <f>M25</f>
        <v>#REF!</v>
      </c>
      <c r="AT25" s="208">
        <v>738845292.77900243</v>
      </c>
      <c r="AU25" s="208">
        <v>663521759.20200253</v>
      </c>
      <c r="AV25" s="53">
        <v>743185925.99100149</v>
      </c>
      <c r="AX25">
        <v>146289314.2850005</v>
      </c>
    </row>
    <row r="26" spans="1:50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12"/>
      <c r="AK26" s="12" t="e">
        <f>AK21+AK22+AK23+AK24</f>
        <v>#REF!</v>
      </c>
      <c r="AL26" s="12">
        <f t="shared" ref="AL26:AM26" si="14">AL21+AL22+AL23+AL24</f>
        <v>33</v>
      </c>
      <c r="AM26" s="12" t="e">
        <f t="shared" si="14"/>
        <v>#REF!</v>
      </c>
      <c r="AN26" s="12"/>
      <c r="AO26" s="12"/>
      <c r="AP26" s="12"/>
      <c r="AQ26" s="12"/>
      <c r="AT26" s="12">
        <f>AT21+AT22+AT23+AT24</f>
        <v>193253222.14600044</v>
      </c>
      <c r="AU26" s="12">
        <f t="shared" ref="AU26:AV26" si="15">AU21+AU22+AU23+AU24</f>
        <v>174344637.09600028</v>
      </c>
      <c r="AV26" s="12">
        <f t="shared" si="15"/>
        <v>196970535.49000025</v>
      </c>
    </row>
    <row r="27" spans="1:50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/>
      <c r="AM27" s="12"/>
      <c r="AN27" s="12"/>
      <c r="AO27" s="12"/>
      <c r="AP27" s="12"/>
      <c r="AQ27" s="12"/>
      <c r="AV27">
        <f>AV25/1000000</f>
        <v>743.18592599100145</v>
      </c>
    </row>
    <row r="28" spans="1:50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</row>
    <row r="29" spans="1:50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50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50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36:48" ht="26.25">
      <c r="AJ33" s="16" t="s">
        <v>0</v>
      </c>
      <c r="AK33" s="118" t="e">
        <f t="shared" ref="AK33:AM49" si="16">AK9/AT9*1000000</f>
        <v>#REF!</v>
      </c>
      <c r="AL33" s="118">
        <f>AL9/AU9*1000000</f>
        <v>0.10018229353297869</v>
      </c>
      <c r="AM33" s="118" t="e">
        <f>AM9/AV9*1000000</f>
        <v>#REF!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36:48" ht="26.25">
      <c r="AJ34" s="16" t="s">
        <v>4</v>
      </c>
      <c r="AK34" s="118" t="e">
        <f t="shared" si="16"/>
        <v>#REF!</v>
      </c>
      <c r="AL34" s="118">
        <f t="shared" si="16"/>
        <v>0</v>
      </c>
      <c r="AM34" s="118" t="e">
        <f t="shared" si="16"/>
        <v>#REF!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36:48" ht="26.25">
      <c r="AJ35" s="16" t="s">
        <v>5</v>
      </c>
      <c r="AK35" s="118" t="e">
        <f t="shared" si="16"/>
        <v>#REF!</v>
      </c>
      <c r="AL35" s="118">
        <f t="shared" si="16"/>
        <v>6.8871505385142598E-2</v>
      </c>
      <c r="AM35" s="118" t="e">
        <f t="shared" si="16"/>
        <v>#REF!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36:48" ht="26.25">
      <c r="AJ36" s="16" t="s">
        <v>6</v>
      </c>
      <c r="AK36" s="118" t="e">
        <f t="shared" si="16"/>
        <v>#REF!</v>
      </c>
      <c r="AL36" s="118">
        <f t="shared" si="16"/>
        <v>0.10536326246124104</v>
      </c>
      <c r="AM36" s="118" t="e">
        <f t="shared" si="16"/>
        <v>#REF!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36:48" ht="26.25">
      <c r="AJ37" s="16" t="s">
        <v>1</v>
      </c>
      <c r="AK37" s="118" t="e">
        <f t="shared" si="16"/>
        <v>#REF!</v>
      </c>
      <c r="AL37" s="118">
        <f t="shared" si="16"/>
        <v>0.10352753467287153</v>
      </c>
      <c r="AM37" s="118" t="e">
        <f t="shared" si="16"/>
        <v>#REF!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36:48" ht="26.25">
      <c r="AJ38" s="16" t="s">
        <v>7</v>
      </c>
      <c r="AK38" s="118" t="e">
        <f t="shared" si="16"/>
        <v>#REF!</v>
      </c>
      <c r="AL38" s="118">
        <f t="shared" si="16"/>
        <v>8.5597825924832074E-2</v>
      </c>
      <c r="AM38" s="118" t="e">
        <f t="shared" si="16"/>
        <v>#REF!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36:48" ht="26.25">
      <c r="AJ39" s="16" t="s">
        <v>8</v>
      </c>
      <c r="AK39" s="118" t="e">
        <f t="shared" si="16"/>
        <v>#REF!</v>
      </c>
      <c r="AL39" s="118">
        <f t="shared" si="16"/>
        <v>7.9529410209035686E-2</v>
      </c>
      <c r="AM39" s="118" t="e">
        <f t="shared" si="16"/>
        <v>#REF!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36:48" ht="26.25">
      <c r="AJ40" s="16" t="s">
        <v>9</v>
      </c>
      <c r="AK40" s="118" t="e">
        <f t="shared" si="16"/>
        <v>#REF!</v>
      </c>
      <c r="AL40" s="118">
        <f t="shared" si="16"/>
        <v>9.2310044976884595E-2</v>
      </c>
      <c r="AM40" s="118" t="e">
        <f t="shared" si="16"/>
        <v>#REF!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36:48" ht="26.25">
      <c r="AJ41" s="16" t="s">
        <v>2</v>
      </c>
      <c r="AK41" s="118" t="e">
        <f t="shared" si="16"/>
        <v>#REF!</v>
      </c>
      <c r="AL41" s="118">
        <f t="shared" si="16"/>
        <v>8.3767678241010016E-2</v>
      </c>
      <c r="AM41" s="118" t="e">
        <f t="shared" si="16"/>
        <v>#REF!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36:48" ht="26.25">
      <c r="AJ42" s="16" t="s">
        <v>10</v>
      </c>
      <c r="AK42" s="118" t="e">
        <f t="shared" si="16"/>
        <v>#REF!</v>
      </c>
      <c r="AL42" s="118">
        <f t="shared" si="16"/>
        <v>0.20381336255455196</v>
      </c>
      <c r="AM42" s="118" t="e">
        <f t="shared" si="16"/>
        <v>#REF!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36:48" ht="26.25">
      <c r="AJ43" s="16" t="s">
        <v>11</v>
      </c>
      <c r="AK43" s="118" t="e">
        <f t="shared" si="16"/>
        <v>#REF!</v>
      </c>
      <c r="AL43" s="118">
        <f t="shared" si="16"/>
        <v>0.22293067695829555</v>
      </c>
      <c r="AM43" s="118" t="e">
        <f t="shared" si="16"/>
        <v>#REF!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36:48" ht="26.25">
      <c r="AJ44" s="16" t="s">
        <v>12</v>
      </c>
      <c r="AK44" s="118" t="e">
        <f t="shared" si="16"/>
        <v>#REF!</v>
      </c>
      <c r="AL44" s="118">
        <f t="shared" si="16"/>
        <v>0.16124916419182553</v>
      </c>
      <c r="AM44" s="118" t="e">
        <f t="shared" si="16"/>
        <v>#REF!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36:48" ht="26.25">
      <c r="AJ45" s="16" t="s">
        <v>13</v>
      </c>
      <c r="AK45" s="118" t="e">
        <f t="shared" si="16"/>
        <v>#REF!</v>
      </c>
      <c r="AL45" s="118">
        <f t="shared" si="16"/>
        <v>0.18694494809671269</v>
      </c>
      <c r="AM45" s="118" t="e">
        <f t="shared" si="16"/>
        <v>#REF!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36:48" ht="26.25">
      <c r="AJ46" s="16" t="s">
        <v>14</v>
      </c>
      <c r="AK46" s="118" t="e">
        <f t="shared" si="16"/>
        <v>#REF!</v>
      </c>
      <c r="AL46" s="118">
        <f t="shared" si="16"/>
        <v>0.11504597923061573</v>
      </c>
      <c r="AM46" s="118" t="e">
        <f t="shared" si="16"/>
        <v>#REF!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36:48" ht="26.25">
      <c r="AJ47" s="16" t="s">
        <v>25</v>
      </c>
      <c r="AK47" s="118" t="e">
        <f t="shared" si="16"/>
        <v>#REF!</v>
      </c>
      <c r="AL47" s="118">
        <f t="shared" si="16"/>
        <v>0.19872242617531771</v>
      </c>
      <c r="AM47" s="118" t="e">
        <f t="shared" si="16"/>
        <v>#REF!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36:48" ht="27" thickBot="1">
      <c r="AJ48" s="16" t="s">
        <v>15</v>
      </c>
      <c r="AK48" s="118" t="e">
        <f t="shared" si="16"/>
        <v>#REF!</v>
      </c>
      <c r="AL48" s="118">
        <f t="shared" si="16"/>
        <v>0.2459806784254403</v>
      </c>
      <c r="AM48" s="118" t="e">
        <f t="shared" si="16"/>
        <v>#REF!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36:59" ht="30.75" thickBot="1">
      <c r="AJ49" s="57" t="s">
        <v>41</v>
      </c>
      <c r="AK49" s="118" t="e">
        <f t="shared" si="16"/>
        <v>#REF!</v>
      </c>
      <c r="AL49" s="118">
        <f t="shared" si="16"/>
        <v>0.15523228676611145</v>
      </c>
      <c r="AM49" s="118" t="e">
        <f t="shared" si="16"/>
        <v>#REF!</v>
      </c>
      <c r="AN49" s="58" t="e">
        <f>AN25/AT25*1000000</f>
        <v>#REF!</v>
      </c>
      <c r="AO49" s="58">
        <f>AO25/AU25*1000000</f>
        <v>6.0284383210140362E-3</v>
      </c>
      <c r="AP49" s="58" t="e">
        <f>AP25/AV25*1000000</f>
        <v>#REF!</v>
      </c>
      <c r="AQ49" s="58" t="e">
        <f>AQ25/AT25*1000000</f>
        <v>#REF!</v>
      </c>
      <c r="AR49" s="58">
        <f>AR25/AU25*1000000</f>
        <v>7.535547901267545E-3</v>
      </c>
      <c r="AS49" s="58" t="e">
        <f>AS25/AV25*1000000</f>
        <v>#REF!</v>
      </c>
      <c r="AT49" s="58">
        <v>1089950815.4319999</v>
      </c>
      <c r="AU49" s="58">
        <v>1053667086.197</v>
      </c>
      <c r="AV49" s="59">
        <v>1096838234.6589999</v>
      </c>
    </row>
    <row r="50" spans="36:59" ht="26.25">
      <c r="AK50" s="118" t="e">
        <f t="shared" ref="AK50" si="17">AK26/AT26*1000000</f>
        <v>#REF!</v>
      </c>
      <c r="AL50" s="118">
        <f t="shared" ref="AL50" si="18">AL26/AU26*1000000</f>
        <v>0.18928027009990012</v>
      </c>
      <c r="AM50" s="118" t="e">
        <f t="shared" ref="AM50" si="19">AM26/AV26*1000000</f>
        <v>#REF!</v>
      </c>
    </row>
    <row r="52" spans="36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36:59" ht="32.25">
      <c r="AJ53" s="125" t="s">
        <v>34</v>
      </c>
      <c r="AK53" s="126">
        <f>AL33</f>
        <v>0.10018229353297869</v>
      </c>
      <c r="AL53" s="126">
        <f>AL34</f>
        <v>0</v>
      </c>
      <c r="AM53" s="126">
        <f>AL35</f>
        <v>6.8871505385142598E-2</v>
      </c>
      <c r="AN53" s="126">
        <f>AL36</f>
        <v>0.10536326246124104</v>
      </c>
      <c r="AO53" s="126">
        <f>AL37</f>
        <v>0.10352753467287153</v>
      </c>
      <c r="AP53" s="126">
        <f>AL38</f>
        <v>8.5597825924832074E-2</v>
      </c>
      <c r="AQ53" s="126">
        <f>AL39</f>
        <v>7.9529410209035686E-2</v>
      </c>
      <c r="AR53" s="126">
        <f>AL40</f>
        <v>9.2310044976884595E-2</v>
      </c>
      <c r="AS53" s="126">
        <f>AL41</f>
        <v>8.3767678241010016E-2</v>
      </c>
      <c r="AT53" s="126">
        <f>AL42</f>
        <v>0.20381336255455196</v>
      </c>
      <c r="AU53" s="126">
        <f>AL43</f>
        <v>0.22293067695829555</v>
      </c>
      <c r="AV53" s="126">
        <f>AL44</f>
        <v>0.16124916419182553</v>
      </c>
      <c r="AW53" s="126">
        <f>AL45</f>
        <v>0.18694494809671269</v>
      </c>
      <c r="AX53" s="126">
        <f>AL46</f>
        <v>0.11504597923061573</v>
      </c>
      <c r="AY53" s="126">
        <f>AL47</f>
        <v>0.19872242617531771</v>
      </c>
      <c r="AZ53" s="126">
        <f>AL48</f>
        <v>0.2459806784254403</v>
      </c>
    </row>
    <row r="54" spans="36:59" ht="32.25">
      <c r="AJ54" s="125" t="s">
        <v>32</v>
      </c>
      <c r="AK54" s="126" t="e">
        <f>AM33</f>
        <v>#REF!</v>
      </c>
      <c r="AL54" s="126" t="e">
        <f>AM34</f>
        <v>#REF!</v>
      </c>
      <c r="AM54" s="126" t="e">
        <f>AM35</f>
        <v>#REF!</v>
      </c>
      <c r="AN54" s="126" t="e">
        <f>AM36</f>
        <v>#REF!</v>
      </c>
      <c r="AO54" s="126" t="e">
        <f>AM37</f>
        <v>#REF!</v>
      </c>
      <c r="AP54" s="126" t="e">
        <f>AM38</f>
        <v>#REF!</v>
      </c>
      <c r="AQ54" s="126" t="e">
        <f>AM39</f>
        <v>#REF!</v>
      </c>
      <c r="AR54" s="126" t="e">
        <f>AM40</f>
        <v>#REF!</v>
      </c>
      <c r="AS54" s="126" t="e">
        <f>AM41</f>
        <v>#REF!</v>
      </c>
      <c r="AT54" s="126" t="e">
        <f>AM42</f>
        <v>#REF!</v>
      </c>
      <c r="AU54" s="126" t="e">
        <f>AM43</f>
        <v>#REF!</v>
      </c>
      <c r="AV54" s="126" t="e">
        <f>AM44</f>
        <v>#REF!</v>
      </c>
      <c r="AW54" s="126" t="e">
        <f>AM45</f>
        <v>#REF!</v>
      </c>
      <c r="AX54" s="126" t="e">
        <f>AM46</f>
        <v>#REF!</v>
      </c>
      <c r="AY54" s="126" t="e">
        <f>AM47</f>
        <v>#REF!</v>
      </c>
      <c r="AZ54" s="126" t="e">
        <f>AM48</f>
        <v>#REF!</v>
      </c>
    </row>
  </sheetData>
  <mergeCells count="26"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  <mergeCell ref="AT29:AV30"/>
    <mergeCell ref="AD5:AF6"/>
    <mergeCell ref="AK5:AM6"/>
    <mergeCell ref="AN5:AP6"/>
    <mergeCell ref="AQ5:AS6"/>
    <mergeCell ref="AT5:AV6"/>
    <mergeCell ref="A25:B25"/>
    <mergeCell ref="U27:W27"/>
    <mergeCell ref="AK29:AM30"/>
    <mergeCell ref="AN29:AP30"/>
    <mergeCell ref="AQ29:AS30"/>
  </mergeCells>
  <conditionalFormatting sqref="E9:E25 T9:T25 W9:W25 Z9:Z25 AC9:AC25 AF9:AF25 H9:H26 K9:K26 N9:N26 Q9:Q26 L26:M26 R26:X26">
    <cfRule type="containsText" dxfId="44" priority="1" operator="containsText" text="в">
      <formula>NOT(ISERROR(SEARCH("в",E9)))</formula>
    </cfRule>
    <cfRule type="cellIs" dxfId="43" priority="2" operator="between">
      <formula>0.000001</formula>
      <formula>100000</formula>
    </cfRule>
    <cfRule type="cellIs" dxfId="42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BG54"/>
  <sheetViews>
    <sheetView view="pageBreakPreview" topLeftCell="W1" zoomScale="40" zoomScaleNormal="100" zoomScaleSheetLayoutView="40" zoomScalePageLayoutView="55" workbookViewId="0">
      <selection activeCell="BD28" sqref="BD28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5" width="19.5703125" customWidth="1"/>
    <col min="46" max="46" width="23.5703125" customWidth="1"/>
    <col min="47" max="47" width="26.140625" customWidth="1"/>
    <col min="48" max="48" width="22.140625" customWidth="1"/>
    <col min="49" max="49" width="13.5703125" customWidth="1"/>
    <col min="50" max="50" width="13.85546875" customWidth="1"/>
    <col min="51" max="52" width="14.28515625" customWidth="1"/>
  </cols>
  <sheetData>
    <row r="1" spans="1:53" ht="28.5" customHeight="1"/>
    <row r="2" spans="1:53" ht="33.75" customHeight="1">
      <c r="B2" s="539" t="s">
        <v>95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53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53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53" ht="42" customHeight="1" thickBot="1">
      <c r="A5" s="543" t="s">
        <v>24</v>
      </c>
      <c r="B5" s="546" t="s">
        <v>20</v>
      </c>
      <c r="C5" s="548" t="s">
        <v>33</v>
      </c>
      <c r="D5" s="549"/>
      <c r="E5" s="60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53" ht="66.75" customHeight="1">
      <c r="A6" s="544"/>
      <c r="B6" s="547"/>
      <c r="C6" s="551"/>
      <c r="D6" s="552"/>
      <c r="E6" s="601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53" ht="65.25" customHeight="1">
      <c r="A7" s="544"/>
      <c r="B7" s="547"/>
      <c r="C7" s="37">
        <v>2020</v>
      </c>
      <c r="D7" s="13">
        <v>2021</v>
      </c>
      <c r="E7" s="11" t="s">
        <v>3</v>
      </c>
      <c r="F7" s="37">
        <v>2021</v>
      </c>
      <c r="G7" s="13">
        <v>2022</v>
      </c>
      <c r="H7" s="20" t="s">
        <v>3</v>
      </c>
      <c r="I7" s="37">
        <v>2021</v>
      </c>
      <c r="J7" s="13">
        <v>2022</v>
      </c>
      <c r="K7" s="20" t="s">
        <v>3</v>
      </c>
      <c r="L7" s="37">
        <v>2021</v>
      </c>
      <c r="M7" s="13">
        <v>2022</v>
      </c>
      <c r="N7" s="20" t="s">
        <v>3</v>
      </c>
      <c r="O7" s="37">
        <v>2021</v>
      </c>
      <c r="P7" s="13">
        <v>2022</v>
      </c>
      <c r="Q7" s="20" t="s">
        <v>3</v>
      </c>
      <c r="R7" s="37">
        <v>2021</v>
      </c>
      <c r="S7" s="13">
        <v>2022</v>
      </c>
      <c r="T7" s="20" t="s">
        <v>3</v>
      </c>
      <c r="U7" s="37">
        <v>2021</v>
      </c>
      <c r="V7" s="13">
        <v>2022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2021</v>
      </c>
      <c r="AB7" s="13">
        <v>2022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53" ht="28.5" customHeight="1" thickBot="1">
      <c r="A8" s="599"/>
      <c r="B8" s="216">
        <v>1</v>
      </c>
      <c r="C8" s="27">
        <v>2</v>
      </c>
      <c r="D8" s="81">
        <v>3</v>
      </c>
      <c r="E8" s="216">
        <v>4</v>
      </c>
      <c r="F8" s="27">
        <v>5</v>
      </c>
      <c r="G8" s="81">
        <v>6</v>
      </c>
      <c r="H8" s="82">
        <v>7</v>
      </c>
      <c r="I8" s="27">
        <v>8</v>
      </c>
      <c r="J8" s="81">
        <v>9</v>
      </c>
      <c r="K8" s="82">
        <v>10</v>
      </c>
      <c r="L8" s="27">
        <v>8</v>
      </c>
      <c r="M8" s="81">
        <v>9</v>
      </c>
      <c r="N8" s="82">
        <v>10</v>
      </c>
      <c r="O8" s="27">
        <v>11</v>
      </c>
      <c r="P8" s="81">
        <v>12</v>
      </c>
      <c r="Q8" s="82">
        <v>13</v>
      </c>
      <c r="R8" s="27">
        <v>14</v>
      </c>
      <c r="S8" s="81">
        <v>15</v>
      </c>
      <c r="T8" s="82">
        <v>16</v>
      </c>
      <c r="U8" s="27">
        <v>17</v>
      </c>
      <c r="V8" s="81">
        <v>18</v>
      </c>
      <c r="W8" s="82">
        <v>19</v>
      </c>
      <c r="X8" s="27">
        <v>20</v>
      </c>
      <c r="Y8" s="81">
        <v>21</v>
      </c>
      <c r="Z8" s="82">
        <v>22</v>
      </c>
      <c r="AA8" s="27">
        <v>23</v>
      </c>
      <c r="AB8" s="81">
        <v>24</v>
      </c>
      <c r="AC8" s="82">
        <v>25</v>
      </c>
      <c r="AD8" s="48">
        <v>23</v>
      </c>
      <c r="AE8" s="49">
        <v>24</v>
      </c>
      <c r="AF8" s="50">
        <v>25</v>
      </c>
    </row>
    <row r="9" spans="1:53" ht="43.5" customHeight="1" thickBot="1">
      <c r="A9" s="212">
        <v>1</v>
      </c>
      <c r="B9" s="222" t="s">
        <v>0</v>
      </c>
      <c r="C9" s="223"/>
      <c r="D9" s="224"/>
      <c r="E9" s="225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 t="e">
        <f>I9+O9+R9+L9+U9</f>
        <v>#REF!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226" t="e">
        <f>'апрель (2024)  прогноз'!I9+'май (2024)  прогноз'!I9+#REF!</f>
        <v>#REF!</v>
      </c>
      <c r="J9" s="168" t="e">
        <f>'апрель (2024)  прогноз'!J9+'май (2024)  прогноз'!J9+#REF!</f>
        <v>#REF!</v>
      </c>
      <c r="K9" s="85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226" t="e">
        <f>'апрель (2024)  прогноз'!L9+'май (2024)  прогноз'!L9+#REF!</f>
        <v>#REF!</v>
      </c>
      <c r="M9" s="168" t="e">
        <f>'апрель (2024)  прогноз'!M9+'май (2024)  прогноз'!M9+#REF!</f>
        <v>#REF!</v>
      </c>
      <c r="N9" s="85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226" t="e">
        <f>'апрель (2024)  прогноз'!O9+'май (2024)  прогноз'!O9+#REF!</f>
        <v>#REF!</v>
      </c>
      <c r="P9" s="168" t="e">
        <f>'апрель (2024)  прогноз'!P9+'май (2024)  прогноз'!P9+#REF!</f>
        <v>#REF!</v>
      </c>
      <c r="Q9" s="85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226" t="e">
        <f>'апрель (2024)  прогноз'!R9+'май (2024)  прогноз'!R9+#REF!</f>
        <v>#REF!</v>
      </c>
      <c r="S9" s="168" t="e">
        <f>'апрель (2024)  прогноз'!S9+'май (2024)  прогноз'!S9+#REF!</f>
        <v>#REF!</v>
      </c>
      <c r="T9" s="85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226" t="e">
        <f>'апрель (2024)  прогноз'!U9+'май (2024)  прогноз'!U9+#REF!</f>
        <v>#REF!</v>
      </c>
      <c r="V9" s="168" t="e">
        <f>'апрель (2024)  прогноз'!V9+'май (2024)  прогноз'!V9+#REF!</f>
        <v>#REF!</v>
      </c>
      <c r="W9" s="227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226"/>
      <c r="Y9" s="168"/>
      <c r="Z9" s="85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226" t="e">
        <f>'апрель (2024)  прогноз'!AA9+'май (2024)  прогноз'!AA9+#REF!</f>
        <v>#REF!</v>
      </c>
      <c r="AB9" s="168" t="e">
        <f>'апрель (2024)  прогноз'!AB9+'май (2024)  прогноз'!AB9+#REF!</f>
        <v>#REF!</v>
      </c>
      <c r="AC9" s="85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41" t="s">
        <v>0</v>
      </c>
      <c r="AJ9" s="16" t="s">
        <v>0</v>
      </c>
      <c r="AK9" s="53" t="e">
        <f>F9-L9-U9</f>
        <v>#REF!</v>
      </c>
      <c r="AL9" s="244">
        <v>4</v>
      </c>
      <c r="AM9" s="53" t="e">
        <f>G9-V9-M9</f>
        <v>#REF!</v>
      </c>
      <c r="AN9" s="53"/>
      <c r="AO9" s="53"/>
      <c r="AP9" s="53"/>
      <c r="AQ9" s="53"/>
      <c r="AR9" s="53"/>
      <c r="AS9" s="53"/>
      <c r="AT9" s="53">
        <v>41464880.59700004</v>
      </c>
      <c r="AU9" s="53">
        <v>36993492.90700005</v>
      </c>
      <c r="AV9" s="53">
        <v>42872248.957999989</v>
      </c>
      <c r="AY9">
        <v>11962770.61700001</v>
      </c>
      <c r="AZ9">
        <v>12911803.692000013</v>
      </c>
      <c r="BA9">
        <v>12516717.510000017</v>
      </c>
    </row>
    <row r="10" spans="1:53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 t="e">
        <f t="shared" ref="F10:F24" si="8">I10+O10+R10+L10+U10</f>
        <v>#REF!</v>
      </c>
      <c r="G10" s="84" t="e">
        <f t="shared" ref="G10:G24" si="9">J10+P10+S10+M10+V10</f>
        <v>#REF!</v>
      </c>
      <c r="H10" s="22" t="e">
        <f t="shared" si="1"/>
        <v>#REF!</v>
      </c>
      <c r="I10" s="226" t="e">
        <f>'апрель (2024)  прогноз'!I10+'май (2024)  прогноз'!I10+#REF!</f>
        <v>#REF!</v>
      </c>
      <c r="J10" s="168" t="e">
        <f>'апрель (2024)  прогноз'!J10+'май (2024)  прогноз'!J10+#REF!</f>
        <v>#REF!</v>
      </c>
      <c r="K10" s="22" t="e">
        <f t="shared" si="2"/>
        <v>#REF!</v>
      </c>
      <c r="L10" s="226" t="e">
        <f>'апрель (2024)  прогноз'!L10+'май (2024)  прогноз'!L10+#REF!</f>
        <v>#REF!</v>
      </c>
      <c r="M10" s="168" t="e">
        <f>'апрель (2024)  прогноз'!M10+'май (2024)  прогноз'!M10+#REF!</f>
        <v>#REF!</v>
      </c>
      <c r="N10" s="22" t="e">
        <f t="shared" si="3"/>
        <v>#REF!</v>
      </c>
      <c r="O10" s="226" t="e">
        <f>'апрель (2024)  прогноз'!O10+'май (2024)  прогноз'!O10+#REF!</f>
        <v>#REF!</v>
      </c>
      <c r="P10" s="168" t="e">
        <f>'апрель (2024)  прогноз'!P10+'май (2024)  прогноз'!P10+#REF!</f>
        <v>#REF!</v>
      </c>
      <c r="Q10" s="22" t="e">
        <f t="shared" si="4"/>
        <v>#REF!</v>
      </c>
      <c r="R10" s="226" t="e">
        <f>'апрель (2024)  прогноз'!R10+'май (2024)  прогноз'!R10+#REF!</f>
        <v>#REF!</v>
      </c>
      <c r="S10" s="168" t="e">
        <f>'апрель (2024)  прогноз'!S10+'май (2024)  прогноз'!S10+#REF!</f>
        <v>#REF!</v>
      </c>
      <c r="T10" s="22" t="e">
        <f t="shared" si="5"/>
        <v>#REF!</v>
      </c>
      <c r="U10" s="226" t="e">
        <f>'апрель (2024)  прогноз'!U10+'май (2024)  прогноз'!U10+#REF!</f>
        <v>#REF!</v>
      </c>
      <c r="V10" s="168" t="e">
        <f>'апрель (2024)  прогноз'!V10+'май (2024)  прогноз'!V10+#REF!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226" t="e">
        <f>'апрель (2024)  прогноз'!AA10+'май (2024)  прогноз'!AA10+#REF!</f>
        <v>#REF!</v>
      </c>
      <c r="AB10" s="168" t="e">
        <f>'апрель (2024)  прогноз'!AB10+'май (2024)  прогноз'!AB10+#REF!</f>
        <v>#REF!</v>
      </c>
      <c r="AC10" s="22"/>
      <c r="AD10" s="70"/>
      <c r="AE10" s="71"/>
      <c r="AF10" s="66"/>
      <c r="AI10" s="61" t="s">
        <v>4</v>
      </c>
      <c r="AJ10" s="16" t="s">
        <v>4</v>
      </c>
      <c r="AK10" s="53" t="e">
        <f t="shared" ref="AK10:AK24" si="10">F10-L10-U10</f>
        <v>#REF!</v>
      </c>
      <c r="AL10" s="244">
        <v>0</v>
      </c>
      <c r="AM10" s="53" t="e">
        <f t="shared" ref="AM10:AM24" si="11">G10-V10-M10</f>
        <v>#REF!</v>
      </c>
      <c r="AN10" s="53"/>
      <c r="AO10" s="53"/>
      <c r="AP10" s="53"/>
      <c r="AQ10" s="53"/>
      <c r="AR10" s="53"/>
      <c r="AS10" s="53"/>
      <c r="AT10" s="53">
        <v>774703.69000000239</v>
      </c>
      <c r="AU10" s="53">
        <v>661460</v>
      </c>
      <c r="AV10" s="53">
        <v>813834.84000000241</v>
      </c>
      <c r="AY10">
        <v>171645.00000000061</v>
      </c>
      <c r="AZ10">
        <v>220700.90000000081</v>
      </c>
      <c r="BA10">
        <v>237364</v>
      </c>
    </row>
    <row r="11" spans="1:53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 t="e">
        <f t="shared" si="8"/>
        <v>#REF!</v>
      </c>
      <c r="G11" s="84" t="e">
        <f t="shared" si="9"/>
        <v>#REF!</v>
      </c>
      <c r="H11" s="22" t="e">
        <f t="shared" si="1"/>
        <v>#REF!</v>
      </c>
      <c r="I11" s="226" t="e">
        <f>'апрель (2024)  прогноз'!I11+'май (2024)  прогноз'!I11+#REF!</f>
        <v>#REF!</v>
      </c>
      <c r="J11" s="168" t="e">
        <f>'апрель (2024)  прогноз'!J11+'май (2024)  прогноз'!J11+#REF!</f>
        <v>#REF!</v>
      </c>
      <c r="K11" s="22" t="e">
        <f t="shared" si="2"/>
        <v>#REF!</v>
      </c>
      <c r="L11" s="226" t="e">
        <f>'апрель (2024)  прогноз'!L11+'май (2024)  прогноз'!L11+#REF!</f>
        <v>#REF!</v>
      </c>
      <c r="M11" s="168" t="e">
        <f>'апрель (2024)  прогноз'!M11+'май (2024)  прогноз'!M11+#REF!</f>
        <v>#REF!</v>
      </c>
      <c r="N11" s="22" t="e">
        <f t="shared" si="3"/>
        <v>#REF!</v>
      </c>
      <c r="O11" s="226" t="e">
        <f>'апрель (2024)  прогноз'!O11+'май (2024)  прогноз'!O11+#REF!</f>
        <v>#REF!</v>
      </c>
      <c r="P11" s="168" t="e">
        <f>'апрель (2024)  прогноз'!P11+'май (2024)  прогноз'!P11+#REF!</f>
        <v>#REF!</v>
      </c>
      <c r="Q11" s="22" t="e">
        <f t="shared" si="4"/>
        <v>#REF!</v>
      </c>
      <c r="R11" s="226" t="e">
        <f>'апрель (2024)  прогноз'!R11+'май (2024)  прогноз'!R11+#REF!</f>
        <v>#REF!</v>
      </c>
      <c r="S11" s="168" t="e">
        <f>'апрель (2024)  прогноз'!S11+'май (2024)  прогноз'!S11+#REF!</f>
        <v>#REF!</v>
      </c>
      <c r="T11" s="22" t="e">
        <f t="shared" si="5"/>
        <v>#REF!</v>
      </c>
      <c r="U11" s="226" t="e">
        <f>'апрель (2024)  прогноз'!U11+'май (2024)  прогноз'!U11+#REF!</f>
        <v>#REF!</v>
      </c>
      <c r="V11" s="168" t="e">
        <f>'апрель (2024)  прогноз'!V11+'май (2024)  прогноз'!V11+#REF!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226" t="e">
        <f>'апрель (2024)  прогноз'!AA11+'май (2024)  прогноз'!AA11+#REF!</f>
        <v>#REF!</v>
      </c>
      <c r="AB11" s="168" t="e">
        <f>'апрель (2024)  прогноз'!AB11+'май (2024)  прогноз'!AB11+#REF!</f>
        <v>#REF!</v>
      </c>
      <c r="AC11" s="22" t="e">
        <f t="shared" ref="AC11:AC25" si="12">IF(AND(IF(AA11="",0,AA11)=0,IF(AB11="",0,AB11)&gt;0),100%,IFERROR(IF(IF(AB11="",0,AB11)/IF(AA11="",0,AA11)-100%&gt;99%,CONCATENATE("в ",ROUNDDOWN(IF(AB11="",0,AB11)/IF(AA11="",0,AA11),1),IF(ROUNDDOWN(IF(AB11="",0,AB11)/IF(AA11="",0,AA11),0)&gt;4," раз"," раза")),IF(AB11="",0,AB11)/IF(AA11="",0,AA11)-100%),""))</f>
        <v>#REF!</v>
      </c>
      <c r="AD11" s="72"/>
      <c r="AE11" s="73"/>
      <c r="AF11" s="66" t="str">
        <f t="shared" ref="AF11:AF25" si="13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53" t="e">
        <f t="shared" si="10"/>
        <v>#REF!</v>
      </c>
      <c r="AL11" s="244">
        <v>4</v>
      </c>
      <c r="AM11" s="53" t="e">
        <f t="shared" si="11"/>
        <v>#REF!</v>
      </c>
      <c r="AN11" s="53"/>
      <c r="AO11" s="53"/>
      <c r="AP11" s="53"/>
      <c r="AQ11" s="53"/>
      <c r="AR11" s="53"/>
      <c r="AS11" s="53"/>
      <c r="AT11" s="53">
        <v>48885073.390000179</v>
      </c>
      <c r="AU11" s="53">
        <v>43900978.332000181</v>
      </c>
      <c r="AV11" s="53">
        <v>52181544.837000206</v>
      </c>
      <c r="AY11">
        <v>14621135.76100006</v>
      </c>
      <c r="AZ11">
        <v>15373234.584000066</v>
      </c>
      <c r="BA11">
        <v>14490907.266000066</v>
      </c>
    </row>
    <row r="12" spans="1:53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 t="e">
        <f t="shared" si="8"/>
        <v>#REF!</v>
      </c>
      <c r="G12" s="84" t="e">
        <f t="shared" si="9"/>
        <v>#REF!</v>
      </c>
      <c r="H12" s="22" t="e">
        <f t="shared" si="1"/>
        <v>#REF!</v>
      </c>
      <c r="I12" s="226" t="e">
        <f>'апрель (2024)  прогноз'!I12+'май (2024)  прогноз'!I12+#REF!</f>
        <v>#REF!</v>
      </c>
      <c r="J12" s="168" t="e">
        <f>'апрель (2024)  прогноз'!J12+'май (2024)  прогноз'!J12+#REF!</f>
        <v>#REF!</v>
      </c>
      <c r="K12" s="22" t="e">
        <f t="shared" si="2"/>
        <v>#REF!</v>
      </c>
      <c r="L12" s="226" t="e">
        <f>'апрель (2024)  прогноз'!L12+'май (2024)  прогноз'!L12+#REF!</f>
        <v>#REF!</v>
      </c>
      <c r="M12" s="168" t="e">
        <f>'апрель (2024)  прогноз'!M12+'май (2024)  прогноз'!M12+#REF!</f>
        <v>#REF!</v>
      </c>
      <c r="N12" s="22" t="e">
        <f t="shared" si="3"/>
        <v>#REF!</v>
      </c>
      <c r="O12" s="226" t="e">
        <f>'апрель (2024)  прогноз'!O12+'май (2024)  прогноз'!O12+#REF!</f>
        <v>#REF!</v>
      </c>
      <c r="P12" s="168" t="e">
        <f>'апрель (2024)  прогноз'!P12+'май (2024)  прогноз'!P12+#REF!</f>
        <v>#REF!</v>
      </c>
      <c r="Q12" s="22" t="e">
        <f t="shared" si="4"/>
        <v>#REF!</v>
      </c>
      <c r="R12" s="226" t="e">
        <f>'апрель (2024)  прогноз'!R12+'май (2024)  прогноз'!R12+#REF!</f>
        <v>#REF!</v>
      </c>
      <c r="S12" s="168" t="e">
        <f>'апрель (2024)  прогноз'!S12+'май (2024)  прогноз'!S12+#REF!</f>
        <v>#REF!</v>
      </c>
      <c r="T12" s="22" t="e">
        <f t="shared" si="5"/>
        <v>#REF!</v>
      </c>
      <c r="U12" s="226" t="e">
        <f>'апрель (2024)  прогноз'!U12+'май (2024)  прогноз'!U12+#REF!</f>
        <v>#REF!</v>
      </c>
      <c r="V12" s="168" t="e">
        <f>'апрель (2024)  прогноз'!V12+'май (2024)  прогноз'!V12+#REF!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226" t="e">
        <f>'апрель (2024)  прогноз'!AA12+'май (2024)  прогноз'!AA12+#REF!</f>
        <v>#REF!</v>
      </c>
      <c r="AB12" s="168" t="e">
        <f>'апрель (2024)  прогноз'!AB12+'май (2024)  прогноз'!AB12+#REF!</f>
        <v>#REF!</v>
      </c>
      <c r="AC12" s="22" t="e">
        <f t="shared" si="12"/>
        <v>#REF!</v>
      </c>
      <c r="AD12" s="72"/>
      <c r="AE12" s="73"/>
      <c r="AF12" s="66" t="str">
        <f t="shared" si="13"/>
        <v/>
      </c>
      <c r="AI12" s="61" t="s">
        <v>6</v>
      </c>
      <c r="AJ12" s="16" t="s">
        <v>6</v>
      </c>
      <c r="AK12" s="53" t="e">
        <f t="shared" si="10"/>
        <v>#REF!</v>
      </c>
      <c r="AL12" s="244">
        <v>3</v>
      </c>
      <c r="AM12" s="53" t="e">
        <f t="shared" si="11"/>
        <v>#REF!</v>
      </c>
      <c r="AN12" s="53"/>
      <c r="AO12" s="53"/>
      <c r="AP12" s="53"/>
      <c r="AQ12" s="53"/>
      <c r="AR12" s="53"/>
      <c r="AS12" s="53"/>
      <c r="AT12" s="53">
        <v>31494000.096000105</v>
      </c>
      <c r="AU12" s="53">
        <v>28890382.635000117</v>
      </c>
      <c r="AV12" s="53">
        <v>31244721.930000119</v>
      </c>
      <c r="AY12">
        <v>9502459.9840000346</v>
      </c>
      <c r="AZ12">
        <v>9964007.3740000352</v>
      </c>
      <c r="BA12">
        <v>9439484.8310000375</v>
      </c>
    </row>
    <row r="13" spans="1:53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 t="e">
        <f t="shared" si="8"/>
        <v>#REF!</v>
      </c>
      <c r="G13" s="84" t="e">
        <f t="shared" si="9"/>
        <v>#REF!</v>
      </c>
      <c r="H13" s="22" t="e">
        <f t="shared" si="1"/>
        <v>#REF!</v>
      </c>
      <c r="I13" s="226" t="e">
        <f>'апрель (2024)  прогноз'!I13+'май (2024)  прогноз'!I13+#REF!</f>
        <v>#REF!</v>
      </c>
      <c r="J13" s="168" t="e">
        <f>'апрель (2024)  прогноз'!J13+'май (2024)  прогноз'!J13+#REF!</f>
        <v>#REF!</v>
      </c>
      <c r="K13" s="22" t="e">
        <f t="shared" si="2"/>
        <v>#REF!</v>
      </c>
      <c r="L13" s="226" t="e">
        <f>'апрель (2024)  прогноз'!L13+'май (2024)  прогноз'!L13+#REF!</f>
        <v>#REF!</v>
      </c>
      <c r="M13" s="168" t="e">
        <f>'апрель (2024)  прогноз'!M13+'май (2024)  прогноз'!M13+#REF!</f>
        <v>#REF!</v>
      </c>
      <c r="N13" s="22" t="e">
        <f t="shared" si="3"/>
        <v>#REF!</v>
      </c>
      <c r="O13" s="226" t="e">
        <f>'апрель (2024)  прогноз'!O13+'май (2024)  прогноз'!O13+#REF!</f>
        <v>#REF!</v>
      </c>
      <c r="P13" s="168" t="e">
        <f>'апрель (2024)  прогноз'!P13+'май (2024)  прогноз'!P13+#REF!</f>
        <v>#REF!</v>
      </c>
      <c r="Q13" s="22" t="e">
        <f t="shared" si="4"/>
        <v>#REF!</v>
      </c>
      <c r="R13" s="226" t="e">
        <f>'апрель (2024)  прогноз'!R13+'май (2024)  прогноз'!R13+#REF!</f>
        <v>#REF!</v>
      </c>
      <c r="S13" s="168" t="e">
        <f>'апрель (2024)  прогноз'!S13+'май (2024)  прогноз'!S13+#REF!</f>
        <v>#REF!</v>
      </c>
      <c r="T13" s="22" t="e">
        <f t="shared" si="5"/>
        <v>#REF!</v>
      </c>
      <c r="U13" s="226" t="e">
        <f>'апрель (2024)  прогноз'!U13+'май (2024)  прогноз'!U13+#REF!</f>
        <v>#REF!</v>
      </c>
      <c r="V13" s="168" t="e">
        <f>'апрель (2024)  прогноз'!V13+'май (2024)  прогноз'!V13+#REF!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226" t="e">
        <f>'апрель (2024)  прогноз'!AA13+'май (2024)  прогноз'!AA13+#REF!</f>
        <v>#REF!</v>
      </c>
      <c r="AB13" s="168" t="e">
        <f>'апрель (2024)  прогноз'!AB13+'май (2024)  прогноз'!AB13+#REF!</f>
        <v>#REF!</v>
      </c>
      <c r="AC13" s="22"/>
      <c r="AD13" s="72"/>
      <c r="AE13" s="73"/>
      <c r="AF13" s="66" t="str">
        <f t="shared" si="13"/>
        <v/>
      </c>
      <c r="AI13" s="38" t="s">
        <v>1</v>
      </c>
      <c r="AJ13" s="16" t="s">
        <v>1</v>
      </c>
      <c r="AK13" s="53" t="e">
        <f t="shared" si="10"/>
        <v>#REF!</v>
      </c>
      <c r="AL13" s="244">
        <v>2</v>
      </c>
      <c r="AM13" s="53" t="e">
        <f t="shared" si="11"/>
        <v>#REF!</v>
      </c>
      <c r="AN13" s="53"/>
      <c r="AO13" s="53"/>
      <c r="AP13" s="53"/>
      <c r="AQ13" s="53"/>
      <c r="AR13" s="53"/>
      <c r="AS13" s="53"/>
      <c r="AT13" s="53">
        <v>26489342.736000005</v>
      </c>
      <c r="AU13" s="53">
        <v>23831335.405000001</v>
      </c>
      <c r="AV13" s="53">
        <v>26582452.910000004</v>
      </c>
      <c r="AY13">
        <v>7807932.0540000014</v>
      </c>
      <c r="AZ13">
        <v>8116008.2430000016</v>
      </c>
      <c r="BA13">
        <v>7958903.5900000017</v>
      </c>
    </row>
    <row r="14" spans="1:53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 t="e">
        <f t="shared" si="8"/>
        <v>#REF!</v>
      </c>
      <c r="G14" s="84" t="e">
        <f t="shared" si="9"/>
        <v>#REF!</v>
      </c>
      <c r="H14" s="22" t="e">
        <f t="shared" si="1"/>
        <v>#REF!</v>
      </c>
      <c r="I14" s="226" t="e">
        <f>'апрель (2024)  прогноз'!I14+'май (2024)  прогноз'!I14+#REF!</f>
        <v>#REF!</v>
      </c>
      <c r="J14" s="168" t="e">
        <f>'апрель (2024)  прогноз'!J14+'май (2024)  прогноз'!J14+#REF!</f>
        <v>#REF!</v>
      </c>
      <c r="K14" s="22" t="e">
        <f t="shared" si="2"/>
        <v>#REF!</v>
      </c>
      <c r="L14" s="226" t="e">
        <f>'апрель (2024)  прогноз'!L14+'май (2024)  прогноз'!L14+#REF!</f>
        <v>#REF!</v>
      </c>
      <c r="M14" s="168" t="e">
        <f>'апрель (2024)  прогноз'!M14+'май (2024)  прогноз'!M14+#REF!</f>
        <v>#REF!</v>
      </c>
      <c r="N14" s="22" t="e">
        <f t="shared" si="3"/>
        <v>#REF!</v>
      </c>
      <c r="O14" s="226" t="e">
        <f>'апрель (2024)  прогноз'!O14+'май (2024)  прогноз'!O14+#REF!</f>
        <v>#REF!</v>
      </c>
      <c r="P14" s="168" t="e">
        <f>'апрель (2024)  прогноз'!P14+'май (2024)  прогноз'!P14+#REF!</f>
        <v>#REF!</v>
      </c>
      <c r="Q14" s="22" t="e">
        <f t="shared" si="4"/>
        <v>#REF!</v>
      </c>
      <c r="R14" s="226" t="e">
        <f>'апрель (2024)  прогноз'!R14+'май (2024)  прогноз'!R14+#REF!</f>
        <v>#REF!</v>
      </c>
      <c r="S14" s="168" t="e">
        <f>'апрель (2024)  прогноз'!S14+'май (2024)  прогноз'!S14+#REF!</f>
        <v>#REF!</v>
      </c>
      <c r="T14" s="22" t="e">
        <f t="shared" si="5"/>
        <v>#REF!</v>
      </c>
      <c r="U14" s="226" t="e">
        <f>'апрель (2024)  прогноз'!U14+'май (2024)  прогноз'!U14+#REF!</f>
        <v>#REF!</v>
      </c>
      <c r="V14" s="168" t="e">
        <f>'апрель (2024)  прогноз'!V14+'май (2024)  прогноз'!V14+#REF!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226" t="e">
        <f>'апрель (2024)  прогноз'!AA14+'май (2024)  прогноз'!AA14+#REF!</f>
        <v>#REF!</v>
      </c>
      <c r="AB14" s="168" t="e">
        <f>'апрель (2024)  прогноз'!AB14+'май (2024)  прогноз'!AB14+#REF!</f>
        <v>#REF!</v>
      </c>
      <c r="AC14" s="22" t="e">
        <f t="shared" si="12"/>
        <v>#REF!</v>
      </c>
      <c r="AD14" s="72"/>
      <c r="AE14" s="73"/>
      <c r="AF14" s="66" t="str">
        <f t="shared" si="13"/>
        <v/>
      </c>
      <c r="AI14" s="61" t="s">
        <v>7</v>
      </c>
      <c r="AJ14" s="16" t="s">
        <v>7</v>
      </c>
      <c r="AK14" s="53" t="e">
        <f t="shared" si="10"/>
        <v>#REF!</v>
      </c>
      <c r="AL14" s="244">
        <v>2</v>
      </c>
      <c r="AM14" s="53" t="e">
        <f t="shared" si="11"/>
        <v>#REF!</v>
      </c>
      <c r="AN14" s="53"/>
      <c r="AO14" s="53"/>
      <c r="AP14" s="53"/>
      <c r="AQ14" s="53"/>
      <c r="AR14" s="53"/>
      <c r="AS14" s="53"/>
      <c r="AT14" s="53">
        <v>28492632.668000087</v>
      </c>
      <c r="AU14" s="53">
        <v>23824737.590000086</v>
      </c>
      <c r="AV14" s="53">
        <v>27879314.251000091</v>
      </c>
      <c r="AY14">
        <v>7236216.3470000261</v>
      </c>
      <c r="AZ14">
        <v>8581624.7960000299</v>
      </c>
      <c r="BA14">
        <v>9028913.3570000324</v>
      </c>
    </row>
    <row r="15" spans="1:53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 t="e">
        <f t="shared" si="8"/>
        <v>#REF!</v>
      </c>
      <c r="G15" s="84" t="e">
        <f t="shared" si="9"/>
        <v>#REF!</v>
      </c>
      <c r="H15" s="22" t="e">
        <f t="shared" si="1"/>
        <v>#REF!</v>
      </c>
      <c r="I15" s="226" t="e">
        <f>'апрель (2024)  прогноз'!I15+'май (2024)  прогноз'!I15+#REF!</f>
        <v>#REF!</v>
      </c>
      <c r="J15" s="168" t="e">
        <f>'апрель (2024)  прогноз'!J15+'май (2024)  прогноз'!J15+#REF!</f>
        <v>#REF!</v>
      </c>
      <c r="K15" s="22" t="e">
        <f t="shared" si="2"/>
        <v>#REF!</v>
      </c>
      <c r="L15" s="226" t="e">
        <f>'апрель (2024)  прогноз'!L15+'май (2024)  прогноз'!L15+#REF!</f>
        <v>#REF!</v>
      </c>
      <c r="M15" s="168" t="e">
        <f>'апрель (2024)  прогноз'!M15+'май (2024)  прогноз'!M15+#REF!</f>
        <v>#REF!</v>
      </c>
      <c r="N15" s="22" t="e">
        <f t="shared" si="3"/>
        <v>#REF!</v>
      </c>
      <c r="O15" s="226" t="e">
        <f>'апрель (2024)  прогноз'!O15+'май (2024)  прогноз'!O15+#REF!</f>
        <v>#REF!</v>
      </c>
      <c r="P15" s="168" t="e">
        <f>'апрель (2024)  прогноз'!P15+'май (2024)  прогноз'!P15+#REF!</f>
        <v>#REF!</v>
      </c>
      <c r="Q15" s="22" t="e">
        <f t="shared" si="4"/>
        <v>#REF!</v>
      </c>
      <c r="R15" s="226" t="e">
        <f>'апрель (2024)  прогноз'!R15+'май (2024)  прогноз'!R15+#REF!</f>
        <v>#REF!</v>
      </c>
      <c r="S15" s="168" t="e">
        <f>'апрель (2024)  прогноз'!S15+'май (2024)  прогноз'!S15+#REF!</f>
        <v>#REF!</v>
      </c>
      <c r="T15" s="22" t="e">
        <f t="shared" si="5"/>
        <v>#REF!</v>
      </c>
      <c r="U15" s="226" t="e">
        <f>'апрель (2024)  прогноз'!U15+'май (2024)  прогноз'!U15+#REF!</f>
        <v>#REF!</v>
      </c>
      <c r="V15" s="168" t="e">
        <f>'апрель (2024)  прогноз'!V15+'май (2024)  прогноз'!V15+#REF!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226" t="e">
        <f>'апрель (2024)  прогноз'!AA15+'май (2024)  прогноз'!AA15+#REF!</f>
        <v>#REF!</v>
      </c>
      <c r="AB15" s="168" t="e">
        <f>'апрель (2024)  прогноз'!AB15+'май (2024)  прогноз'!AB15+#REF!</f>
        <v>#REF!</v>
      </c>
      <c r="AC15" s="22" t="e">
        <f t="shared" si="12"/>
        <v>#REF!</v>
      </c>
      <c r="AD15" s="72"/>
      <c r="AE15" s="73"/>
      <c r="AF15" s="66" t="str">
        <f t="shared" si="13"/>
        <v/>
      </c>
      <c r="AI15" s="38" t="s">
        <v>8</v>
      </c>
      <c r="AJ15" s="16" t="s">
        <v>8</v>
      </c>
      <c r="AK15" s="53" t="e">
        <f t="shared" si="10"/>
        <v>#REF!</v>
      </c>
      <c r="AL15" s="244">
        <v>1</v>
      </c>
      <c r="AM15" s="53" t="e">
        <f t="shared" si="11"/>
        <v>#REF!</v>
      </c>
      <c r="AN15" s="53"/>
      <c r="AO15" s="56"/>
      <c r="AP15" s="53"/>
      <c r="AQ15" s="56"/>
      <c r="AR15" s="56"/>
      <c r="AS15" s="56"/>
      <c r="AT15" s="53">
        <v>17916544.205000006</v>
      </c>
      <c r="AU15" s="53">
        <v>16491996.229000024</v>
      </c>
      <c r="AV15" s="53">
        <v>19224848.898000006</v>
      </c>
      <c r="AY15" s="2">
        <v>4632202.4640000025</v>
      </c>
      <c r="AZ15" s="2">
        <v>5344911.4590000017</v>
      </c>
      <c r="BA15" s="2">
        <v>5884171.4370000018</v>
      </c>
    </row>
    <row r="16" spans="1:53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 t="e">
        <f t="shared" si="8"/>
        <v>#REF!</v>
      </c>
      <c r="G16" s="84" t="e">
        <f t="shared" si="9"/>
        <v>#REF!</v>
      </c>
      <c r="H16" s="22" t="e">
        <f t="shared" si="1"/>
        <v>#REF!</v>
      </c>
      <c r="I16" s="226" t="e">
        <f>'апрель (2024)  прогноз'!I16+'май (2024)  прогноз'!I16+#REF!</f>
        <v>#REF!</v>
      </c>
      <c r="J16" s="168" t="e">
        <f>'апрель (2024)  прогноз'!J16+'май (2024)  прогноз'!J16+#REF!</f>
        <v>#REF!</v>
      </c>
      <c r="K16" s="22" t="e">
        <f t="shared" si="2"/>
        <v>#REF!</v>
      </c>
      <c r="L16" s="226" t="e">
        <f>'апрель (2024)  прогноз'!L16+'май (2024)  прогноз'!L16+#REF!</f>
        <v>#REF!</v>
      </c>
      <c r="M16" s="168" t="e">
        <f>'апрель (2024)  прогноз'!M16+'май (2024)  прогноз'!M16+#REF!</f>
        <v>#REF!</v>
      </c>
      <c r="N16" s="22" t="e">
        <f t="shared" si="3"/>
        <v>#REF!</v>
      </c>
      <c r="O16" s="226" t="e">
        <f>'апрель (2024)  прогноз'!O16+'май (2024)  прогноз'!O16+#REF!</f>
        <v>#REF!</v>
      </c>
      <c r="P16" s="168" t="e">
        <f>'апрель (2024)  прогноз'!P16+'май (2024)  прогноз'!P16+#REF!</f>
        <v>#REF!</v>
      </c>
      <c r="Q16" s="22" t="e">
        <f t="shared" si="4"/>
        <v>#REF!</v>
      </c>
      <c r="R16" s="226" t="e">
        <f>'апрель (2024)  прогноз'!R16+'май (2024)  прогноз'!R16+#REF!</f>
        <v>#REF!</v>
      </c>
      <c r="S16" s="168" t="e">
        <f>'апрель (2024)  прогноз'!S16+'май (2024)  прогноз'!S16+#REF!</f>
        <v>#REF!</v>
      </c>
      <c r="T16" s="22" t="e">
        <f t="shared" si="5"/>
        <v>#REF!</v>
      </c>
      <c r="U16" s="226" t="e">
        <f>'апрель (2024)  прогноз'!U16+'май (2024)  прогноз'!U16+#REF!</f>
        <v>#REF!</v>
      </c>
      <c r="V16" s="168" t="e">
        <f>'апрель (2024)  прогноз'!V16+'май (2024)  прогноз'!V16+#REF!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226" t="e">
        <f>'апрель (2024)  прогноз'!AA16+'май (2024)  прогноз'!AA16+#REF!</f>
        <v>#REF!</v>
      </c>
      <c r="AB16" s="168" t="e">
        <f>'апрель (2024)  прогноз'!AB16+'май (2024)  прогноз'!AB16+#REF!</f>
        <v>#REF!</v>
      </c>
      <c r="AC16" s="22" t="e">
        <f t="shared" si="12"/>
        <v>#REF!</v>
      </c>
      <c r="AD16" s="72"/>
      <c r="AE16" s="73"/>
      <c r="AF16" s="66" t="str">
        <f t="shared" si="13"/>
        <v/>
      </c>
      <c r="AI16" s="61" t="s">
        <v>9</v>
      </c>
      <c r="AJ16" s="16" t="s">
        <v>9</v>
      </c>
      <c r="AK16" s="53" t="e">
        <f t="shared" si="10"/>
        <v>#REF!</v>
      </c>
      <c r="AL16" s="244">
        <v>1</v>
      </c>
      <c r="AM16" s="53" t="e">
        <f t="shared" si="11"/>
        <v>#REF!</v>
      </c>
      <c r="AN16" s="53"/>
      <c r="AO16" s="53"/>
      <c r="AP16" s="53"/>
      <c r="AQ16" s="53"/>
      <c r="AR16" s="53"/>
      <c r="AS16" s="53"/>
      <c r="AT16" s="53">
        <v>16516723.771000003</v>
      </c>
      <c r="AU16" s="53">
        <v>14165978.099000003</v>
      </c>
      <c r="AV16" s="53">
        <v>15335978.107000003</v>
      </c>
      <c r="AY16">
        <v>4684011.5220000017</v>
      </c>
      <c r="AZ16">
        <v>5118295.7780000009</v>
      </c>
      <c r="BA16">
        <v>5069801.7470000014</v>
      </c>
    </row>
    <row r="17" spans="1:53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 t="e">
        <f t="shared" si="8"/>
        <v>#REF!</v>
      </c>
      <c r="G17" s="84" t="e">
        <f t="shared" si="9"/>
        <v>#REF!</v>
      </c>
      <c r="H17" s="22" t="e">
        <f t="shared" si="1"/>
        <v>#REF!</v>
      </c>
      <c r="I17" s="226" t="e">
        <f>'апрель (2024)  прогноз'!I17+'май (2024)  прогноз'!I17+#REF!</f>
        <v>#REF!</v>
      </c>
      <c r="J17" s="168" t="e">
        <f>'апрель (2024)  прогноз'!J17+'май (2024)  прогноз'!J17+#REF!</f>
        <v>#REF!</v>
      </c>
      <c r="K17" s="22" t="e">
        <f t="shared" si="2"/>
        <v>#REF!</v>
      </c>
      <c r="L17" s="226" t="e">
        <f>'апрель (2024)  прогноз'!L17+'май (2024)  прогноз'!L17+#REF!</f>
        <v>#REF!</v>
      </c>
      <c r="M17" s="168" t="e">
        <f>'апрель (2024)  прогноз'!M17+'май (2024)  прогноз'!M17+#REF!</f>
        <v>#REF!</v>
      </c>
      <c r="N17" s="22" t="e">
        <f t="shared" si="3"/>
        <v>#REF!</v>
      </c>
      <c r="O17" s="226" t="e">
        <f>'апрель (2024)  прогноз'!O17+'май (2024)  прогноз'!O17+#REF!</f>
        <v>#REF!</v>
      </c>
      <c r="P17" s="168" t="e">
        <f>'апрель (2024)  прогноз'!P17+'май (2024)  прогноз'!P17+#REF!</f>
        <v>#REF!</v>
      </c>
      <c r="Q17" s="22" t="e">
        <f t="shared" si="4"/>
        <v>#REF!</v>
      </c>
      <c r="R17" s="226" t="e">
        <f>'апрель (2024)  прогноз'!R17+'май (2024)  прогноз'!R17+#REF!</f>
        <v>#REF!</v>
      </c>
      <c r="S17" s="168" t="e">
        <f>'апрель (2024)  прогноз'!S17+'май (2024)  прогноз'!S17+#REF!</f>
        <v>#REF!</v>
      </c>
      <c r="T17" s="22" t="e">
        <f t="shared" si="5"/>
        <v>#REF!</v>
      </c>
      <c r="U17" s="226" t="e">
        <f>'апрель (2024)  прогноз'!U17+'май (2024)  прогноз'!U17+#REF!</f>
        <v>#REF!</v>
      </c>
      <c r="V17" s="168" t="e">
        <f>'апрель (2024)  прогноз'!V17+'май (2024)  прогноз'!V17+#REF!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226" t="e">
        <f>'апрель (2024)  прогноз'!AA17+'май (2024)  прогноз'!AA17+#REF!</f>
        <v>#REF!</v>
      </c>
      <c r="AB17" s="168" t="e">
        <f>'апрель (2024)  прогноз'!AB17+'май (2024)  прогноз'!AB17+#REF!</f>
        <v>#REF!</v>
      </c>
      <c r="AC17" s="22"/>
      <c r="AD17" s="72"/>
      <c r="AE17" s="73"/>
      <c r="AF17" s="66" t="str">
        <f t="shared" si="13"/>
        <v/>
      </c>
      <c r="AI17" s="38" t="s">
        <v>2</v>
      </c>
      <c r="AJ17" s="16" t="s">
        <v>2</v>
      </c>
      <c r="AK17" s="53" t="e">
        <f t="shared" si="10"/>
        <v>#REF!</v>
      </c>
      <c r="AL17" s="244">
        <v>3</v>
      </c>
      <c r="AM17" s="53" t="e">
        <f t="shared" si="11"/>
        <v>#REF!</v>
      </c>
      <c r="AN17" s="53"/>
      <c r="AO17" s="53"/>
      <c r="AP17" s="53"/>
      <c r="AQ17" s="53"/>
      <c r="AR17" s="53"/>
      <c r="AS17" s="53"/>
      <c r="AT17" s="53">
        <v>24553463.297000006</v>
      </c>
      <c r="AU17" s="53">
        <v>21481347.148000006</v>
      </c>
      <c r="AV17" s="53">
        <v>23815069.958000008</v>
      </c>
      <c r="AY17">
        <v>7195249.6850000024</v>
      </c>
      <c r="AZ17">
        <v>7335128.2530000024</v>
      </c>
      <c r="BA17">
        <v>7174466.7120000022</v>
      </c>
    </row>
    <row r="18" spans="1:53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 t="e">
        <f t="shared" si="8"/>
        <v>#REF!</v>
      </c>
      <c r="G18" s="84" t="e">
        <f t="shared" si="9"/>
        <v>#REF!</v>
      </c>
      <c r="H18" s="22" t="e">
        <f t="shared" si="1"/>
        <v>#REF!</v>
      </c>
      <c r="I18" s="226" t="e">
        <f>'апрель (2024)  прогноз'!I18+'май (2024)  прогноз'!I18+#REF!</f>
        <v>#REF!</v>
      </c>
      <c r="J18" s="168" t="e">
        <f>'апрель (2024)  прогноз'!J18+'май (2024)  прогноз'!J18+#REF!</f>
        <v>#REF!</v>
      </c>
      <c r="K18" s="22" t="e">
        <f t="shared" si="2"/>
        <v>#REF!</v>
      </c>
      <c r="L18" s="226" t="e">
        <f>'апрель (2024)  прогноз'!L18+'май (2024)  прогноз'!L18+#REF!</f>
        <v>#REF!</v>
      </c>
      <c r="M18" s="168" t="e">
        <f>'апрель (2024)  прогноз'!M18+'май (2024)  прогноз'!M18+#REF!</f>
        <v>#REF!</v>
      </c>
      <c r="N18" s="22" t="e">
        <f t="shared" si="3"/>
        <v>#REF!</v>
      </c>
      <c r="O18" s="226" t="e">
        <f>'апрель (2024)  прогноз'!O18+'май (2024)  прогноз'!O18+#REF!</f>
        <v>#REF!</v>
      </c>
      <c r="P18" s="168" t="e">
        <f>'апрель (2024)  прогноз'!P18+'май (2024)  прогноз'!P18+#REF!</f>
        <v>#REF!</v>
      </c>
      <c r="Q18" s="22" t="e">
        <f t="shared" si="4"/>
        <v>#REF!</v>
      </c>
      <c r="R18" s="226" t="e">
        <f>'апрель (2024)  прогноз'!R18+'май (2024)  прогноз'!R18+#REF!</f>
        <v>#REF!</v>
      </c>
      <c r="S18" s="168" t="e">
        <f>'апрель (2024)  прогноз'!S18+'май (2024)  прогноз'!S18+#REF!</f>
        <v>#REF!</v>
      </c>
      <c r="T18" s="22" t="e">
        <f t="shared" si="5"/>
        <v>#REF!</v>
      </c>
      <c r="U18" s="226" t="e">
        <f>'апрель (2024)  прогноз'!U18+'май (2024)  прогноз'!U18+#REF!</f>
        <v>#REF!</v>
      </c>
      <c r="V18" s="168" t="e">
        <f>'апрель (2024)  прогноз'!V18+'май (2024)  прогноз'!V18+#REF!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226" t="e">
        <f>'апрель (2024)  прогноз'!AA18+'май (2024)  прогноз'!AA18+#REF!</f>
        <v>#REF!</v>
      </c>
      <c r="AB18" s="168" t="e">
        <f>'апрель (2024)  прогноз'!AB18+'май (2024)  прогноз'!AB18+#REF!</f>
        <v>#REF!</v>
      </c>
      <c r="AC18" s="22" t="e">
        <f t="shared" si="12"/>
        <v>#REF!</v>
      </c>
      <c r="AD18" s="72"/>
      <c r="AE18" s="73"/>
      <c r="AF18" s="66" t="str">
        <f t="shared" si="13"/>
        <v/>
      </c>
      <c r="AI18" s="61" t="s">
        <v>10</v>
      </c>
      <c r="AJ18" s="16" t="s">
        <v>10</v>
      </c>
      <c r="AK18" s="53" t="e">
        <f t="shared" si="10"/>
        <v>#REF!</v>
      </c>
      <c r="AL18" s="244">
        <v>4</v>
      </c>
      <c r="AM18" s="53" t="e">
        <f t="shared" si="11"/>
        <v>#REF!</v>
      </c>
      <c r="AN18" s="53"/>
      <c r="AO18" s="53"/>
      <c r="AP18" s="53"/>
      <c r="AQ18" s="53"/>
      <c r="AR18" s="53"/>
      <c r="AS18" s="53"/>
      <c r="AT18" s="53">
        <v>36242868.067000121</v>
      </c>
      <c r="AU18" s="53">
        <v>33161772.601000123</v>
      </c>
      <c r="AV18" s="53">
        <v>35574047.478000112</v>
      </c>
      <c r="AY18">
        <v>10622753.442000039</v>
      </c>
      <c r="AZ18">
        <v>11115626.877000041</v>
      </c>
      <c r="BA18">
        <v>10890698.577000041</v>
      </c>
    </row>
    <row r="19" spans="1:53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 t="e">
        <f t="shared" si="8"/>
        <v>#REF!</v>
      </c>
      <c r="G19" s="84" t="e">
        <f t="shared" si="9"/>
        <v>#REF!</v>
      </c>
      <c r="H19" s="22" t="e">
        <f t="shared" si="1"/>
        <v>#REF!</v>
      </c>
      <c r="I19" s="226" t="e">
        <f>'апрель (2024)  прогноз'!I19+'май (2024)  прогноз'!I19+#REF!</f>
        <v>#REF!</v>
      </c>
      <c r="J19" s="168" t="e">
        <f>'апрель (2024)  прогноз'!J19+'май (2024)  прогноз'!J19+#REF!</f>
        <v>#REF!</v>
      </c>
      <c r="K19" s="22" t="e">
        <f t="shared" si="2"/>
        <v>#REF!</v>
      </c>
      <c r="L19" s="226" t="e">
        <f>'апрель (2024)  прогноз'!L19+'май (2024)  прогноз'!L19+#REF!</f>
        <v>#REF!</v>
      </c>
      <c r="M19" s="168" t="e">
        <f>'апрель (2024)  прогноз'!M19+'май (2024)  прогноз'!M19+#REF!</f>
        <v>#REF!</v>
      </c>
      <c r="N19" s="22" t="e">
        <f t="shared" si="3"/>
        <v>#REF!</v>
      </c>
      <c r="O19" s="226" t="e">
        <f>'апрель (2024)  прогноз'!O19+'май (2024)  прогноз'!O19+#REF!</f>
        <v>#REF!</v>
      </c>
      <c r="P19" s="168" t="e">
        <f>'апрель (2024)  прогноз'!P19+'май (2024)  прогноз'!P19+#REF!</f>
        <v>#REF!</v>
      </c>
      <c r="Q19" s="22" t="e">
        <f t="shared" si="4"/>
        <v>#REF!</v>
      </c>
      <c r="R19" s="226" t="e">
        <f>'апрель (2024)  прогноз'!R19+'май (2024)  прогноз'!R19+#REF!</f>
        <v>#REF!</v>
      </c>
      <c r="S19" s="168" t="e">
        <f>'апрель (2024)  прогноз'!S19+'май (2024)  прогноз'!S19+#REF!</f>
        <v>#REF!</v>
      </c>
      <c r="T19" s="22" t="e">
        <f t="shared" si="5"/>
        <v>#REF!</v>
      </c>
      <c r="U19" s="226" t="e">
        <f>'апрель (2024)  прогноз'!U19+'май (2024)  прогноз'!U19+#REF!</f>
        <v>#REF!</v>
      </c>
      <c r="V19" s="168" t="e">
        <f>'апрель (2024)  прогноз'!V19+'май (2024)  прогноз'!V19+#REF!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226" t="e">
        <f>'апрель (2024)  прогноз'!AA19+'май (2024)  прогноз'!AA19+#REF!</f>
        <v>#REF!</v>
      </c>
      <c r="AB19" s="168" t="e">
        <f>'апрель (2024)  прогноз'!AB19+'май (2024)  прогноз'!AB19+#REF!</f>
        <v>#REF!</v>
      </c>
      <c r="AC19" s="22" t="e">
        <f t="shared" si="12"/>
        <v>#REF!</v>
      </c>
      <c r="AD19" s="72"/>
      <c r="AE19" s="73"/>
      <c r="AF19" s="66" t="str">
        <f t="shared" si="13"/>
        <v/>
      </c>
      <c r="AI19" s="60" t="s">
        <v>11</v>
      </c>
      <c r="AJ19" s="16" t="s">
        <v>11</v>
      </c>
      <c r="AK19" s="53" t="e">
        <f t="shared" si="10"/>
        <v>#REF!</v>
      </c>
      <c r="AL19" s="244">
        <v>4</v>
      </c>
      <c r="AM19" s="53" t="e">
        <f t="shared" si="11"/>
        <v>#REF!</v>
      </c>
      <c r="AN19" s="53"/>
      <c r="AO19" s="53"/>
      <c r="AP19" s="53"/>
      <c r="AQ19" s="53"/>
      <c r="AR19" s="53"/>
      <c r="AS19" s="53"/>
      <c r="AT19" s="53">
        <v>24571800.946000006</v>
      </c>
      <c r="AU19" s="53">
        <v>22162325.594000004</v>
      </c>
      <c r="AV19" s="53">
        <v>22900267.906000007</v>
      </c>
      <c r="AY19">
        <v>7146551.1320000021</v>
      </c>
      <c r="AZ19">
        <v>7498669.4330000021</v>
      </c>
      <c r="BA19">
        <v>7212463.9480000017</v>
      </c>
    </row>
    <row r="20" spans="1:53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 t="e">
        <f t="shared" si="8"/>
        <v>#REF!</v>
      </c>
      <c r="G20" s="84" t="e">
        <f t="shared" si="9"/>
        <v>#REF!</v>
      </c>
      <c r="H20" s="22" t="e">
        <f t="shared" si="1"/>
        <v>#REF!</v>
      </c>
      <c r="I20" s="226" t="e">
        <f>'апрель (2024)  прогноз'!I20+'май (2024)  прогноз'!I20+#REF!</f>
        <v>#REF!</v>
      </c>
      <c r="J20" s="168" t="e">
        <f>'апрель (2024)  прогноз'!J20+'май (2024)  прогноз'!J20+#REF!</f>
        <v>#REF!</v>
      </c>
      <c r="K20" s="22" t="e">
        <f t="shared" si="2"/>
        <v>#REF!</v>
      </c>
      <c r="L20" s="226" t="e">
        <f>'апрель (2024)  прогноз'!L20+'май (2024)  прогноз'!L20+#REF!</f>
        <v>#REF!</v>
      </c>
      <c r="M20" s="168" t="e">
        <f>'апрель (2024)  прогноз'!M20+'май (2024)  прогноз'!M20+#REF!</f>
        <v>#REF!</v>
      </c>
      <c r="N20" s="22" t="e">
        <f t="shared" si="3"/>
        <v>#REF!</v>
      </c>
      <c r="O20" s="226" t="e">
        <f>'апрель (2024)  прогноз'!O20+'май (2024)  прогноз'!O20+#REF!</f>
        <v>#REF!</v>
      </c>
      <c r="P20" s="168" t="e">
        <f>'апрель (2024)  прогноз'!P20+'май (2024)  прогноз'!P20+#REF!</f>
        <v>#REF!</v>
      </c>
      <c r="Q20" s="22" t="e">
        <f t="shared" si="4"/>
        <v>#REF!</v>
      </c>
      <c r="R20" s="226" t="e">
        <f>'апрель (2024)  прогноз'!R20+'май (2024)  прогноз'!R20+#REF!</f>
        <v>#REF!</v>
      </c>
      <c r="S20" s="168" t="e">
        <f>'апрель (2024)  прогноз'!S20+'май (2024)  прогноз'!S20+#REF!</f>
        <v>#REF!</v>
      </c>
      <c r="T20" s="22" t="e">
        <f t="shared" si="5"/>
        <v>#REF!</v>
      </c>
      <c r="U20" s="226" t="e">
        <f>'апрель (2024)  прогноз'!U20+'май (2024)  прогноз'!U20+#REF!</f>
        <v>#REF!</v>
      </c>
      <c r="V20" s="168" t="e">
        <f>'апрель (2024)  прогноз'!V20+'май (2024)  прогноз'!V20+#REF!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226" t="e">
        <f>'апрель (2024)  прогноз'!AA20+'май (2024)  прогноз'!AA20+#REF!</f>
        <v>#REF!</v>
      </c>
      <c r="AB20" s="168" t="e">
        <f>'апрель (2024)  прогноз'!AB20+'май (2024)  прогноз'!AB20+#REF!</f>
        <v>#REF!</v>
      </c>
      <c r="AC20" s="22" t="e">
        <f t="shared" si="12"/>
        <v>#REF!</v>
      </c>
      <c r="AD20" s="72"/>
      <c r="AE20" s="73"/>
      <c r="AF20" s="66" t="str">
        <f t="shared" si="13"/>
        <v/>
      </c>
      <c r="AI20" s="61" t="s">
        <v>12</v>
      </c>
      <c r="AJ20" s="16" t="s">
        <v>12</v>
      </c>
      <c r="AK20" s="53" t="e">
        <f t="shared" si="10"/>
        <v>#REF!</v>
      </c>
      <c r="AL20" s="244">
        <v>5</v>
      </c>
      <c r="AM20" s="53" t="e">
        <f t="shared" si="11"/>
        <v>#REF!</v>
      </c>
      <c r="AN20" s="53"/>
      <c r="AO20" s="53"/>
      <c r="AP20" s="53"/>
      <c r="AQ20" s="53"/>
      <c r="AR20" s="53"/>
      <c r="AS20" s="53"/>
      <c r="AT20" s="53">
        <v>40806307.107000008</v>
      </c>
      <c r="AU20" s="53">
        <v>37387235.238000013</v>
      </c>
      <c r="AV20" s="53">
        <v>38939819.660000011</v>
      </c>
      <c r="AY20">
        <v>12209922.184000004</v>
      </c>
      <c r="AZ20">
        <v>12728170.365000004</v>
      </c>
      <c r="BA20">
        <v>11985435.745000005</v>
      </c>
    </row>
    <row r="21" spans="1:53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 t="e">
        <f t="shared" si="8"/>
        <v>#REF!</v>
      </c>
      <c r="G21" s="84" t="e">
        <f t="shared" si="9"/>
        <v>#REF!</v>
      </c>
      <c r="H21" s="22" t="e">
        <f t="shared" si="1"/>
        <v>#REF!</v>
      </c>
      <c r="I21" s="226" t="e">
        <f>'апрель (2024)  прогноз'!I21+'май (2024)  прогноз'!I21+#REF!</f>
        <v>#REF!</v>
      </c>
      <c r="J21" s="168" t="e">
        <f>'апрель (2024)  прогноз'!J21+'май (2024)  прогноз'!J21+#REF!</f>
        <v>#REF!</v>
      </c>
      <c r="K21" s="22" t="e">
        <f t="shared" si="2"/>
        <v>#REF!</v>
      </c>
      <c r="L21" s="226" t="e">
        <f>'апрель (2024)  прогноз'!L21+'май (2024)  прогноз'!L21+#REF!</f>
        <v>#REF!</v>
      </c>
      <c r="M21" s="168" t="e">
        <f>'апрель (2024)  прогноз'!M21+'май (2024)  прогноз'!M21+#REF!</f>
        <v>#REF!</v>
      </c>
      <c r="N21" s="22" t="e">
        <f t="shared" si="3"/>
        <v>#REF!</v>
      </c>
      <c r="O21" s="226" t="e">
        <f>'апрель (2024)  прогноз'!O21+'май (2024)  прогноз'!O21+#REF!</f>
        <v>#REF!</v>
      </c>
      <c r="P21" s="168" t="e">
        <f>'апрель (2024)  прогноз'!P21+'май (2024)  прогноз'!P21+#REF!</f>
        <v>#REF!</v>
      </c>
      <c r="Q21" s="22" t="e">
        <f t="shared" si="4"/>
        <v>#REF!</v>
      </c>
      <c r="R21" s="226" t="e">
        <f>'апрель (2024)  прогноз'!R21+'май (2024)  прогноз'!R21+#REF!</f>
        <v>#REF!</v>
      </c>
      <c r="S21" s="168" t="e">
        <f>'апрель (2024)  прогноз'!S21+'май (2024)  прогноз'!S21+#REF!</f>
        <v>#REF!</v>
      </c>
      <c r="T21" s="22" t="e">
        <f t="shared" si="5"/>
        <v>#REF!</v>
      </c>
      <c r="U21" s="226" t="e">
        <f>'апрель (2024)  прогноз'!U21+'май (2024)  прогноз'!U21+#REF!</f>
        <v>#REF!</v>
      </c>
      <c r="V21" s="168" t="e">
        <f>'апрель (2024)  прогноз'!V21+'май (2024)  прогноз'!V21+#REF!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226" t="e">
        <f>'апрель (2024)  прогноз'!AA21+'май (2024)  прогноз'!AA21+#REF!</f>
        <v>#REF!</v>
      </c>
      <c r="AB21" s="168" t="e">
        <f>'апрель (2024)  прогноз'!AB21+'май (2024)  прогноз'!AB21+#REF!</f>
        <v>#REF!</v>
      </c>
      <c r="AC21" s="22" t="e">
        <f t="shared" si="12"/>
        <v>#REF!</v>
      </c>
      <c r="AD21" s="72"/>
      <c r="AE21" s="73"/>
      <c r="AF21" s="66" t="str">
        <f t="shared" si="13"/>
        <v/>
      </c>
      <c r="AI21" s="38" t="s">
        <v>13</v>
      </c>
      <c r="AJ21" s="16" t="s">
        <v>13</v>
      </c>
      <c r="AK21" s="53" t="e">
        <f t="shared" si="10"/>
        <v>#REF!</v>
      </c>
      <c r="AL21" s="244">
        <v>3</v>
      </c>
      <c r="AM21" s="53" t="e">
        <f t="shared" si="11"/>
        <v>#REF!</v>
      </c>
      <c r="AN21" s="53"/>
      <c r="AO21" s="53"/>
      <c r="AP21" s="53"/>
      <c r="AQ21" s="53"/>
      <c r="AR21" s="53"/>
      <c r="AS21" s="53"/>
      <c r="AT21" s="53">
        <v>17328209.931000058</v>
      </c>
      <c r="AU21" s="53">
        <v>15974805.135000059</v>
      </c>
      <c r="AV21" s="53">
        <v>16499969.457000066</v>
      </c>
      <c r="AY21">
        <v>5448201.2120000217</v>
      </c>
      <c r="AZ21">
        <v>5336533.06500002</v>
      </c>
      <c r="BA21">
        <v>5214452.2670000196</v>
      </c>
    </row>
    <row r="22" spans="1:53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 t="e">
        <f t="shared" si="8"/>
        <v>#REF!</v>
      </c>
      <c r="G22" s="84" t="e">
        <f t="shared" si="9"/>
        <v>#REF!</v>
      </c>
      <c r="H22" s="22" t="e">
        <f t="shared" si="1"/>
        <v>#REF!</v>
      </c>
      <c r="I22" s="226" t="e">
        <f>'апрель (2024)  прогноз'!I22+'май (2024)  прогноз'!I22+#REF!</f>
        <v>#REF!</v>
      </c>
      <c r="J22" s="168" t="e">
        <f>'апрель (2024)  прогноз'!J22+'май (2024)  прогноз'!J22+#REF!</f>
        <v>#REF!</v>
      </c>
      <c r="K22" s="22" t="e">
        <f t="shared" si="2"/>
        <v>#REF!</v>
      </c>
      <c r="L22" s="226" t="e">
        <f>'апрель (2024)  прогноз'!L22+'май (2024)  прогноз'!L22+#REF!</f>
        <v>#REF!</v>
      </c>
      <c r="M22" s="168" t="e">
        <f>'апрель (2024)  прогноз'!M22+'май (2024)  прогноз'!M22+#REF!</f>
        <v>#REF!</v>
      </c>
      <c r="N22" s="22" t="e">
        <f t="shared" si="3"/>
        <v>#REF!</v>
      </c>
      <c r="O22" s="226" t="e">
        <f>'апрель (2024)  прогноз'!O22+'май (2024)  прогноз'!O22+#REF!</f>
        <v>#REF!</v>
      </c>
      <c r="P22" s="168" t="e">
        <f>'апрель (2024)  прогноз'!P22+'май (2024)  прогноз'!P22+#REF!</f>
        <v>#REF!</v>
      </c>
      <c r="Q22" s="22" t="e">
        <f t="shared" si="4"/>
        <v>#REF!</v>
      </c>
      <c r="R22" s="226" t="e">
        <f>'апрель (2024)  прогноз'!R22+'май (2024)  прогноз'!R22+#REF!</f>
        <v>#REF!</v>
      </c>
      <c r="S22" s="168" t="e">
        <f>'апрель (2024)  прогноз'!S22+'май (2024)  прогноз'!S22+#REF!</f>
        <v>#REF!</v>
      </c>
      <c r="T22" s="22" t="e">
        <f t="shared" si="5"/>
        <v>#REF!</v>
      </c>
      <c r="U22" s="226" t="e">
        <f>'апрель (2024)  прогноз'!U22+'май (2024)  прогноз'!U22+#REF!</f>
        <v>#REF!</v>
      </c>
      <c r="V22" s="168" t="e">
        <f>'апрель (2024)  прогноз'!V22+'май (2024)  прогноз'!V22+#REF!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226" t="e">
        <f>'апрель (2024)  прогноз'!AA22+'май (2024)  прогноз'!AA22+#REF!</f>
        <v>#REF!</v>
      </c>
      <c r="AB22" s="168" t="e">
        <f>'апрель (2024)  прогноз'!AB22+'май (2024)  прогноз'!AB22+#REF!</f>
        <v>#REF!</v>
      </c>
      <c r="AC22" s="22" t="e">
        <f t="shared" si="12"/>
        <v>#REF!</v>
      </c>
      <c r="AD22" s="72"/>
      <c r="AE22" s="73"/>
      <c r="AF22" s="66" t="str">
        <f t="shared" si="13"/>
        <v/>
      </c>
      <c r="AI22" s="61" t="s">
        <v>14</v>
      </c>
      <c r="AJ22" s="16" t="s">
        <v>14</v>
      </c>
      <c r="AK22" s="53" t="e">
        <f t="shared" si="10"/>
        <v>#REF!</v>
      </c>
      <c r="AL22" s="244">
        <v>2</v>
      </c>
      <c r="AM22" s="53" t="e">
        <f t="shared" si="11"/>
        <v>#REF!</v>
      </c>
      <c r="AN22" s="53"/>
      <c r="AO22" s="53"/>
      <c r="AP22" s="53"/>
      <c r="AQ22" s="53"/>
      <c r="AR22" s="53"/>
      <c r="AS22" s="53"/>
      <c r="AT22" s="53">
        <v>29137427.9960001</v>
      </c>
      <c r="AU22" s="53">
        <v>25799027.457000092</v>
      </c>
      <c r="AV22" s="53">
        <v>30121238.732000101</v>
      </c>
      <c r="AY22">
        <v>9068057.4900000338</v>
      </c>
      <c r="AZ22">
        <v>8925530.6120000314</v>
      </c>
      <c r="BA22">
        <v>8432161.6860000286</v>
      </c>
    </row>
    <row r="23" spans="1:53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 t="e">
        <f t="shared" si="8"/>
        <v>#REF!</v>
      </c>
      <c r="G23" s="84" t="e">
        <f t="shared" si="9"/>
        <v>#REF!</v>
      </c>
      <c r="H23" s="22" t="e">
        <f t="shared" si="1"/>
        <v>#REF!</v>
      </c>
      <c r="I23" s="226" t="e">
        <f>'апрель (2024)  прогноз'!I23+'май (2024)  прогноз'!I23+#REF!</f>
        <v>#REF!</v>
      </c>
      <c r="J23" s="168" t="e">
        <f>'апрель (2024)  прогноз'!J23+'май (2024)  прогноз'!J23+#REF!</f>
        <v>#REF!</v>
      </c>
      <c r="K23" s="22" t="e">
        <f t="shared" si="2"/>
        <v>#REF!</v>
      </c>
      <c r="L23" s="226" t="e">
        <f>'апрель (2024)  прогноз'!L23+'май (2024)  прогноз'!L23+#REF!</f>
        <v>#REF!</v>
      </c>
      <c r="M23" s="168" t="e">
        <f>'апрель (2024)  прогноз'!M23+'май (2024)  прогноз'!M23+#REF!</f>
        <v>#REF!</v>
      </c>
      <c r="N23" s="22" t="e">
        <f t="shared" si="3"/>
        <v>#REF!</v>
      </c>
      <c r="O23" s="226" t="e">
        <f>'апрель (2024)  прогноз'!O23+'май (2024)  прогноз'!O23+#REF!</f>
        <v>#REF!</v>
      </c>
      <c r="P23" s="168" t="e">
        <f>'апрель (2024)  прогноз'!P23+'май (2024)  прогноз'!P23+#REF!</f>
        <v>#REF!</v>
      </c>
      <c r="Q23" s="22" t="e">
        <f t="shared" si="4"/>
        <v>#REF!</v>
      </c>
      <c r="R23" s="226" t="e">
        <f>'апрель (2024)  прогноз'!R23+'май (2024)  прогноз'!R23+#REF!</f>
        <v>#REF!</v>
      </c>
      <c r="S23" s="168" t="e">
        <f>'апрель (2024)  прогноз'!S23+'май (2024)  прогноз'!S23+#REF!</f>
        <v>#REF!</v>
      </c>
      <c r="T23" s="22" t="e">
        <f t="shared" si="5"/>
        <v>#REF!</v>
      </c>
      <c r="U23" s="226" t="e">
        <f>'апрель (2024)  прогноз'!U23+'май (2024)  прогноз'!U23+#REF!</f>
        <v>#REF!</v>
      </c>
      <c r="V23" s="168" t="e">
        <f>'апрель (2024)  прогноз'!V23+'май (2024)  прогноз'!V23+#REF!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226" t="e">
        <f>'апрель (2024)  прогноз'!AA23+'май (2024)  прогноз'!AA23+#REF!</f>
        <v>#REF!</v>
      </c>
      <c r="AB23" s="168" t="e">
        <f>'апрель (2024)  прогноз'!AB23+'май (2024)  прогноз'!AB23+#REF!</f>
        <v>#REF!</v>
      </c>
      <c r="AC23" s="22" t="e">
        <f t="shared" si="12"/>
        <v>#REF!</v>
      </c>
      <c r="AD23" s="72"/>
      <c r="AE23" s="74"/>
      <c r="AF23" s="66" t="str">
        <f t="shared" si="13"/>
        <v/>
      </c>
      <c r="AI23" s="38" t="s">
        <v>25</v>
      </c>
      <c r="AJ23" s="16" t="s">
        <v>25</v>
      </c>
      <c r="AK23" s="53" t="e">
        <f t="shared" si="10"/>
        <v>#REF!</v>
      </c>
      <c r="AL23" s="244">
        <v>6</v>
      </c>
      <c r="AM23" s="53" t="e">
        <f t="shared" si="11"/>
        <v>#REF!</v>
      </c>
      <c r="AN23" s="53"/>
      <c r="AO23" s="53"/>
      <c r="AP23" s="53"/>
      <c r="AQ23" s="53"/>
      <c r="AR23" s="53"/>
      <c r="AS23" s="53"/>
      <c r="AT23" s="53">
        <v>36337908</v>
      </c>
      <c r="AU23" s="53">
        <v>33052770.995999999</v>
      </c>
      <c r="AV23" s="53">
        <v>37736153.365999997</v>
      </c>
      <c r="AY23">
        <v>11378799</v>
      </c>
      <c r="AZ23">
        <v>11505630</v>
      </c>
      <c r="BA23">
        <v>10838461.998</v>
      </c>
    </row>
    <row r="24" spans="1:53" ht="43.5" customHeight="1" thickBot="1">
      <c r="A24" s="48">
        <v>16</v>
      </c>
      <c r="B24" s="228" t="s">
        <v>15</v>
      </c>
      <c r="C24" s="229"/>
      <c r="D24" s="230"/>
      <c r="E24" s="231" t="str">
        <f t="shared" si="0"/>
        <v/>
      </c>
      <c r="F24" s="83" t="e">
        <f t="shared" si="8"/>
        <v>#REF!</v>
      </c>
      <c r="G24" s="84" t="e">
        <f t="shared" si="9"/>
        <v>#REF!</v>
      </c>
      <c r="H24" s="88" t="e">
        <f t="shared" si="1"/>
        <v>#REF!</v>
      </c>
      <c r="I24" s="226" t="e">
        <f>'апрель (2024)  прогноз'!I24+'май (2024)  прогноз'!I24+#REF!</f>
        <v>#REF!</v>
      </c>
      <c r="J24" s="168" t="e">
        <f>'апрель (2024)  прогноз'!J24+'май (2024)  прогноз'!J24+#REF!</f>
        <v>#REF!</v>
      </c>
      <c r="K24" s="88" t="e">
        <f t="shared" si="2"/>
        <v>#REF!</v>
      </c>
      <c r="L24" s="226" t="e">
        <f>'апрель (2024)  прогноз'!L24+'май (2024)  прогноз'!L24+#REF!</f>
        <v>#REF!</v>
      </c>
      <c r="M24" s="168" t="e">
        <f>'апрель (2024)  прогноз'!M24+'май (2024)  прогноз'!M24+#REF!</f>
        <v>#REF!</v>
      </c>
      <c r="N24" s="88" t="e">
        <f t="shared" si="3"/>
        <v>#REF!</v>
      </c>
      <c r="O24" s="226" t="e">
        <f>'апрель (2024)  прогноз'!O24+'май (2024)  прогноз'!O24+#REF!</f>
        <v>#REF!</v>
      </c>
      <c r="P24" s="168" t="e">
        <f>'апрель (2024)  прогноз'!P24+'май (2024)  прогноз'!P24+#REF!</f>
        <v>#REF!</v>
      </c>
      <c r="Q24" s="88" t="e">
        <f t="shared" si="4"/>
        <v>#REF!</v>
      </c>
      <c r="R24" s="226" t="e">
        <f>'апрель (2024)  прогноз'!R24+'май (2024)  прогноз'!R24+#REF!</f>
        <v>#REF!</v>
      </c>
      <c r="S24" s="168" t="e">
        <f>'апрель (2024)  прогноз'!S24+'май (2024)  прогноз'!S24+#REF!</f>
        <v>#REF!</v>
      </c>
      <c r="T24" s="88" t="e">
        <f t="shared" si="5"/>
        <v>#REF!</v>
      </c>
      <c r="U24" s="226" t="e">
        <f>'апрель (2024)  прогноз'!U24+'май (2024)  прогноз'!U24+#REF!</f>
        <v>#REF!</v>
      </c>
      <c r="V24" s="168" t="e">
        <f>'апрель (2024)  прогноз'!V24+'май (2024)  прогноз'!V24+#REF!</f>
        <v>#REF!</v>
      </c>
      <c r="W24" s="232" t="e">
        <f t="shared" si="6"/>
        <v>#REF!</v>
      </c>
      <c r="X24" s="233"/>
      <c r="Y24" s="171"/>
      <c r="Z24" s="88" t="str">
        <f t="shared" si="7"/>
        <v/>
      </c>
      <c r="AA24" s="226" t="e">
        <f>'апрель (2024)  прогноз'!AA24+'май (2024)  прогноз'!AA24+#REF!</f>
        <v>#REF!</v>
      </c>
      <c r="AB24" s="168" t="e">
        <f>'апрель (2024)  прогноз'!AB24+'май (2024)  прогноз'!AB24+#REF!</f>
        <v>#REF!</v>
      </c>
      <c r="AC24" s="88" t="e">
        <f t="shared" si="12"/>
        <v>#REF!</v>
      </c>
      <c r="AD24" s="75"/>
      <c r="AE24" s="76"/>
      <c r="AF24" s="67" t="str">
        <f t="shared" si="13"/>
        <v/>
      </c>
      <c r="AI24" s="62" t="s">
        <v>15</v>
      </c>
      <c r="AJ24" s="16" t="s">
        <v>15</v>
      </c>
      <c r="AK24" s="53" t="e">
        <f t="shared" si="10"/>
        <v>#REF!</v>
      </c>
      <c r="AL24" s="244">
        <v>9</v>
      </c>
      <c r="AM24" s="53" t="e">
        <f t="shared" si="11"/>
        <v>#REF!</v>
      </c>
      <c r="AN24" s="53"/>
      <c r="AO24" s="53"/>
      <c r="AP24" s="53"/>
      <c r="AQ24" s="53"/>
      <c r="AR24" s="53"/>
      <c r="AS24" s="53"/>
      <c r="AT24" s="53">
        <v>32234916.957000099</v>
      </c>
      <c r="AU24" s="53">
        <v>28747801.747000001</v>
      </c>
      <c r="AV24" s="53">
        <v>32417892.582000103</v>
      </c>
      <c r="AY24">
        <v>9922373.4880000353</v>
      </c>
      <c r="AZ24">
        <v>9453788.3560000323</v>
      </c>
      <c r="BA24">
        <v>9301843.4920000006</v>
      </c>
    </row>
    <row r="25" spans="1:53" ht="43.5" customHeight="1" thickBot="1">
      <c r="A25" s="602" t="s">
        <v>23</v>
      </c>
      <c r="B25" s="603"/>
      <c r="C25" s="214" t="e">
        <f>F25+AA25+AD25</f>
        <v>#REF!</v>
      </c>
      <c r="D25" s="215" t="e">
        <f>G25+AB25+AE25</f>
        <v>#REF!</v>
      </c>
      <c r="E25" s="89" t="e">
        <f>IF(AND(C25=0,D25&gt;0),100%,IFERROR(IF(D25/C25-100%&gt;99%,CONCATENATE("в ",ROUNDDOWN(D25/C25,1),IF(ROUNDDOWN(D25/C25,0)&gt;4," раз"," раза")),D25/C25-100%),""))</f>
        <v>#REF!</v>
      </c>
      <c r="F25" s="214" t="e">
        <f>SUM(F9:F24)</f>
        <v>#REF!</v>
      </c>
      <c r="G25" s="215" t="e">
        <f>SUM(G9:G24)</f>
        <v>#REF!</v>
      </c>
      <c r="H25" s="217" t="e">
        <f>IF(AND(F25=0,G25&gt;0),100%,IFERROR(IF(G25/F25-100%&gt;99%,CONCATENATE("в ",ROUNDDOWN(G25/F25,1),IF(ROUNDDOWN(G25/F25,0)&gt;4," раз"," раза")),G25/F25-100%),""))</f>
        <v>#REF!</v>
      </c>
      <c r="I25" s="214" t="e">
        <f>SUM(I9:I24)</f>
        <v>#REF!</v>
      </c>
      <c r="J25" s="218" t="e">
        <f>SUM(J9:J24)</f>
        <v>#REF!</v>
      </c>
      <c r="K25" s="219" t="e">
        <f>IF(AND(I25=0,J25&gt;0),100%,IFERROR(IF(J25/I25-100%&gt;99%,CONCATENATE("в ",ROUNDDOWN(J25/I25,1),IF(ROUNDDOWN(J25/I25,0)&gt;4," раз"," раза")),J25/I25-100%),""))</f>
        <v>#REF!</v>
      </c>
      <c r="L25" s="214" t="e">
        <f>SUM(L9:L24)</f>
        <v>#REF!</v>
      </c>
      <c r="M25" s="215" t="e">
        <f>SUM(M9:M24)</f>
        <v>#REF!</v>
      </c>
      <c r="N25" s="217" t="e">
        <f>IF(AND(L25=0,M25&gt;0),100%,IFERROR(IF(M25/L25-100%&gt;99%,CONCATENATE("в ",ROUNDDOWN(M25/L25,1),IF(ROUNDDOWN(M25/L25,0)&gt;4," раз"," раза")),M25/L25-100%),""))</f>
        <v>#REF!</v>
      </c>
      <c r="O25" s="214" t="e">
        <f>SUM(O9:O24)</f>
        <v>#REF!</v>
      </c>
      <c r="P25" s="215" t="e">
        <f>SUM(P9:P24)</f>
        <v>#REF!</v>
      </c>
      <c r="Q25" s="217" t="e">
        <f>IF(AND(O25=0,P25&gt;0),100%,IFERROR(IF(P25/O25-100%&gt;99%,CONCATENATE("в ",ROUNDDOWN(P25/O25,1),IF(ROUNDDOWN(P25/O25,0)&gt;4," раз"," раза")),P25/O25-100%),""))</f>
        <v>#REF!</v>
      </c>
      <c r="R25" s="214" t="e">
        <f>SUM(R9:R24)</f>
        <v>#REF!</v>
      </c>
      <c r="S25" s="215" t="e">
        <f>SUM(S9:S24)</f>
        <v>#REF!</v>
      </c>
      <c r="T25" s="217" t="e">
        <f>IF(AND(R25=0,S25&gt;0),100%,IFERROR(IF(S25/R25-100%&gt;99%,CONCATENATE("в ",ROUNDDOWN(S25/R25,1),IF(ROUNDDOWN(S25/R25,0)&gt;4," раз"," раза")),S25/R25-100%),""))</f>
        <v>#REF!</v>
      </c>
      <c r="U25" s="214" t="e">
        <f>SUM(U9:U24)</f>
        <v>#REF!</v>
      </c>
      <c r="V25" s="215" t="e">
        <f>SUM(V9:V24)</f>
        <v>#REF!</v>
      </c>
      <c r="W25" s="89" t="e">
        <f>IF(AND(U25=0,V25&gt;0),100%,IFERROR(IF(V25/U25-100%&gt;99%,CONCATENATE("в ",ROUNDDOWN(V25/U25,1),IF(ROUNDDOWN(V25/U25,0)&gt;4," раз"," раза")),V25/U25-100%),""))</f>
        <v>#REF!</v>
      </c>
      <c r="X25" s="214">
        <f>SUM(X9:X24)</f>
        <v>0</v>
      </c>
      <c r="Y25" s="215">
        <f>SUM(Y9:Y24)</f>
        <v>0</v>
      </c>
      <c r="Z25" s="217" t="str">
        <f>IF(AND(X25=0,Y25&gt;0),100%,IFERROR(IF(Y25/X25-100%&gt;99%,CONCATENATE("в ",ROUNDDOWN(Y25/X25,1),IF(ROUNDDOWN(Y25/X25,0)&gt;4," раз"," раза")),Y25/X25-100%),""))</f>
        <v/>
      </c>
      <c r="AA25" s="220" t="e">
        <f>SUM(AA9:AA24)</f>
        <v>#REF!</v>
      </c>
      <c r="AB25" s="221" t="e">
        <f>SUM(AB9:AB24)</f>
        <v>#REF!</v>
      </c>
      <c r="AC25" s="217" t="e">
        <f t="shared" si="12"/>
        <v>#REF!</v>
      </c>
      <c r="AD25" s="31"/>
      <c r="AE25" s="32"/>
      <c r="AF25" s="34" t="str">
        <f t="shared" si="13"/>
        <v/>
      </c>
      <c r="AJ25" s="57" t="s">
        <v>41</v>
      </c>
      <c r="AK25" s="58" t="e">
        <f>F25</f>
        <v>#REF!</v>
      </c>
      <c r="AL25" s="58">
        <v>56</v>
      </c>
      <c r="AM25" s="58" t="e">
        <f>G25</f>
        <v>#REF!</v>
      </c>
      <c r="AN25" s="58" t="e">
        <f>U25</f>
        <v>#REF!</v>
      </c>
      <c r="AO25" s="58">
        <v>2</v>
      </c>
      <c r="AP25" s="58" t="e">
        <f>V25</f>
        <v>#REF!</v>
      </c>
      <c r="AQ25" s="58" t="e">
        <f>L25</f>
        <v>#REF!</v>
      </c>
      <c r="AR25" s="58">
        <v>1</v>
      </c>
      <c r="AS25" s="58" t="e">
        <f>M25</f>
        <v>#REF!</v>
      </c>
      <c r="AT25" s="53">
        <v>453246803.45400155</v>
      </c>
      <c r="AU25" s="53">
        <v>406527447.11300153</v>
      </c>
      <c r="AV25" s="53">
        <v>455224141.20000148</v>
      </c>
      <c r="AY25">
        <v>133610281.38200048</v>
      </c>
      <c r="AZ25">
        <v>139529663.78700051</v>
      </c>
      <c r="BA25">
        <v>135676248.16300052</v>
      </c>
    </row>
    <row r="26" spans="1:53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12"/>
      <c r="AK26" s="12"/>
      <c r="AL26" s="12">
        <f>AL21+AL22+AL23+AL24</f>
        <v>20</v>
      </c>
      <c r="AM26" s="12" t="e">
        <f>AM21+AM22+AM23+AM24</f>
        <v>#REF!</v>
      </c>
      <c r="AN26" s="12"/>
      <c r="AO26" s="12"/>
      <c r="AP26" s="12"/>
      <c r="AQ26" s="12"/>
      <c r="AT26">
        <f>SUM(AT21:AT24)</f>
        <v>115038462.88400027</v>
      </c>
      <c r="AU26">
        <f t="shared" ref="AU26:AV26" si="14">SUM(AU21:AU24)</f>
        <v>103574405.33500016</v>
      </c>
      <c r="AV26">
        <f t="shared" si="14"/>
        <v>116775254.13700026</v>
      </c>
    </row>
    <row r="27" spans="1:53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>
        <f>AL26/AU26*1000000</f>
        <v>0.19309789841720235</v>
      </c>
      <c r="AM27" s="12" t="e">
        <f>AM26/AV26*1000000</f>
        <v>#REF!</v>
      </c>
      <c r="AN27" s="12"/>
      <c r="AO27" s="12"/>
      <c r="AP27" s="12"/>
      <c r="AQ27" s="12"/>
      <c r="AV27">
        <f>AV25/1000000</f>
        <v>455.2241412000015</v>
      </c>
      <c r="AY27" s="77"/>
      <c r="AZ27" s="77"/>
    </row>
    <row r="28" spans="1:53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  <c r="AY28" s="77"/>
    </row>
    <row r="29" spans="1:53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53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53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36:48" ht="26.25">
      <c r="AJ33" s="16" t="s">
        <v>0</v>
      </c>
      <c r="AK33" s="118" t="e">
        <f>AK9/AT9*1000000</f>
        <v>#REF!</v>
      </c>
      <c r="AL33" s="118">
        <f>AL9/AU9*1000000</f>
        <v>0.10812712414196241</v>
      </c>
      <c r="AM33" s="118" t="e">
        <f>AM9/AV9*1000000</f>
        <v>#REF!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36:48" ht="26.25">
      <c r="AJ34" s="16" t="s">
        <v>4</v>
      </c>
      <c r="AK34" s="118" t="e">
        <f t="shared" ref="AK34:AM49" si="15">AK10/AT10*1000000</f>
        <v>#REF!</v>
      </c>
      <c r="AL34" s="118">
        <f t="shared" si="15"/>
        <v>0</v>
      </c>
      <c r="AM34" s="118" t="e">
        <f t="shared" si="15"/>
        <v>#REF!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36:48" ht="26.25">
      <c r="AJ35" s="16" t="s">
        <v>5</v>
      </c>
      <c r="AK35" s="118" t="e">
        <f t="shared" si="15"/>
        <v>#REF!</v>
      </c>
      <c r="AL35" s="476">
        <f t="shared" si="15"/>
        <v>9.1114142599513115E-2</v>
      </c>
      <c r="AM35" s="476" t="e">
        <f t="shared" si="15"/>
        <v>#REF!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36:48" ht="26.25">
      <c r="AJ36" s="16" t="s">
        <v>6</v>
      </c>
      <c r="AK36" s="118" t="e">
        <f t="shared" si="15"/>
        <v>#REF!</v>
      </c>
      <c r="AL36" s="476">
        <f t="shared" si="15"/>
        <v>0.10384078459264021</v>
      </c>
      <c r="AM36" s="476" t="e">
        <f t="shared" si="15"/>
        <v>#REF!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36:48" ht="26.25">
      <c r="AJ37" s="16" t="s">
        <v>1</v>
      </c>
      <c r="AK37" s="118" t="e">
        <f t="shared" si="15"/>
        <v>#REF!</v>
      </c>
      <c r="AL37" s="118">
        <f t="shared" si="15"/>
        <v>8.3923119120734802E-2</v>
      </c>
      <c r="AM37" s="118" t="e">
        <f t="shared" si="15"/>
        <v>#REF!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36:48" ht="26.25">
      <c r="AJ38" s="16" t="s">
        <v>7</v>
      </c>
      <c r="AK38" s="118" t="e">
        <f t="shared" si="15"/>
        <v>#REF!</v>
      </c>
      <c r="AL38" s="118">
        <f t="shared" si="15"/>
        <v>8.3946360057264871E-2</v>
      </c>
      <c r="AM38" s="118" t="e">
        <f>AM14/AV14*1000000</f>
        <v>#REF!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36:48" ht="26.25">
      <c r="AJ39" s="16" t="s">
        <v>8</v>
      </c>
      <c r="AK39" s="118" t="e">
        <f t="shared" si="15"/>
        <v>#REF!</v>
      </c>
      <c r="AL39" s="118">
        <f t="shared" si="15"/>
        <v>6.0635473481467923E-2</v>
      </c>
      <c r="AM39" s="118" t="e">
        <f t="shared" si="15"/>
        <v>#REF!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36:48" ht="26.25">
      <c r="AJ40" s="16" t="s">
        <v>9</v>
      </c>
      <c r="AK40" s="118" t="e">
        <f t="shared" si="15"/>
        <v>#REF!</v>
      </c>
      <c r="AL40" s="118">
        <f t="shared" si="15"/>
        <v>7.0591666386283017E-2</v>
      </c>
      <c r="AM40" s="118" t="e">
        <f t="shared" si="15"/>
        <v>#REF!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36:48" ht="26.25">
      <c r="AJ41" s="16" t="s">
        <v>2</v>
      </c>
      <c r="AK41" s="118" t="e">
        <f t="shared" si="15"/>
        <v>#REF!</v>
      </c>
      <c r="AL41" s="118">
        <f t="shared" si="15"/>
        <v>0.13965604574661469</v>
      </c>
      <c r="AM41" s="118" t="e">
        <f t="shared" si="15"/>
        <v>#REF!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36:48" ht="26.25">
      <c r="AJ42" s="16" t="s">
        <v>10</v>
      </c>
      <c r="AK42" s="118" t="e">
        <f t="shared" si="15"/>
        <v>#REF!</v>
      </c>
      <c r="AL42" s="118">
        <f t="shared" si="15"/>
        <v>0.12062081385478665</v>
      </c>
      <c r="AM42" s="118" t="e">
        <f t="shared" si="15"/>
        <v>#REF!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36:48" ht="26.25">
      <c r="AJ43" s="16" t="s">
        <v>11</v>
      </c>
      <c r="AK43" s="118" t="e">
        <f t="shared" si="15"/>
        <v>#REF!</v>
      </c>
      <c r="AL43" s="118">
        <f t="shared" si="15"/>
        <v>0.18048647390519873</v>
      </c>
      <c r="AM43" s="118" t="e">
        <f t="shared" si="15"/>
        <v>#REF!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36:48" ht="26.25">
      <c r="AJ44" s="16" t="s">
        <v>12</v>
      </c>
      <c r="AK44" s="118" t="e">
        <f t="shared" si="15"/>
        <v>#REF!</v>
      </c>
      <c r="AL44" s="118">
        <f t="shared" si="15"/>
        <v>0.13373548400064761</v>
      </c>
      <c r="AM44" s="118" t="e">
        <f t="shared" si="15"/>
        <v>#REF!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36:48" ht="26.25">
      <c r="AJ45" s="16" t="s">
        <v>13</v>
      </c>
      <c r="AK45" s="118" t="e">
        <f t="shared" si="15"/>
        <v>#REF!</v>
      </c>
      <c r="AL45" s="476">
        <f t="shared" si="15"/>
        <v>0.18779571798513764</v>
      </c>
      <c r="AM45" s="476" t="e">
        <f t="shared" si="15"/>
        <v>#REF!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36:48" ht="26.25">
      <c r="AJ46" s="16" t="s">
        <v>14</v>
      </c>
      <c r="AK46" s="118" t="e">
        <f t="shared" si="15"/>
        <v>#REF!</v>
      </c>
      <c r="AL46" s="118">
        <f t="shared" si="15"/>
        <v>7.7522302084194916E-2</v>
      </c>
      <c r="AM46" s="118" t="e">
        <f t="shared" si="15"/>
        <v>#REF!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36:48" ht="26.25">
      <c r="AJ47" s="16" t="s">
        <v>25</v>
      </c>
      <c r="AK47" s="118" t="e">
        <f t="shared" si="15"/>
        <v>#REF!</v>
      </c>
      <c r="AL47" s="118">
        <f t="shared" si="15"/>
        <v>0.18152789672993264</v>
      </c>
      <c r="AM47" s="118" t="e">
        <f t="shared" si="15"/>
        <v>#REF!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36:48" ht="27" thickBot="1">
      <c r="AJ48" s="16" t="s">
        <v>15</v>
      </c>
      <c r="AK48" s="118" t="e">
        <f t="shared" si="15"/>
        <v>#REF!</v>
      </c>
      <c r="AL48" s="118">
        <f t="shared" si="15"/>
        <v>0.31306741570037444</v>
      </c>
      <c r="AM48" s="118" t="e">
        <f t="shared" si="15"/>
        <v>#REF!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36:59" ht="30.75" thickBot="1">
      <c r="AJ49" s="57" t="s">
        <v>41</v>
      </c>
      <c r="AK49" s="118" t="e">
        <f t="shared" si="15"/>
        <v>#REF!</v>
      </c>
      <c r="AL49" s="118">
        <f t="shared" si="15"/>
        <v>0.13775207651461183</v>
      </c>
      <c r="AM49" s="118" t="e">
        <f t="shared" si="15"/>
        <v>#REF!</v>
      </c>
      <c r="AN49" s="58" t="e">
        <f>AN25/AT25*1000000</f>
        <v>#REF!</v>
      </c>
      <c r="AO49" s="58">
        <f>AO25/AU25*1000000</f>
        <v>4.9197170183789942E-3</v>
      </c>
      <c r="AP49" s="58" t="e">
        <f>AP25/AV25*1000000</f>
        <v>#REF!</v>
      </c>
      <c r="AQ49" s="58" t="e">
        <f>AQ25/AT25*1000000</f>
        <v>#REF!</v>
      </c>
      <c r="AR49" s="58">
        <f>AR25/AU25*1000000</f>
        <v>2.4598585091894971E-3</v>
      </c>
      <c r="AS49" s="58" t="e">
        <f>AS25/AV25*1000000</f>
        <v>#REF!</v>
      </c>
      <c r="AT49" s="58">
        <v>1089950815.4319999</v>
      </c>
      <c r="AU49" s="58">
        <v>1053667086.197</v>
      </c>
      <c r="AV49" s="59">
        <v>1096838234.6589999</v>
      </c>
    </row>
    <row r="52" spans="36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36:59" ht="32.25">
      <c r="AJ53" s="125" t="s">
        <v>34</v>
      </c>
      <c r="AK53" s="126">
        <f>AL33</f>
        <v>0.10812712414196241</v>
      </c>
      <c r="AL53" s="126">
        <f>AL34</f>
        <v>0</v>
      </c>
      <c r="AM53" s="126">
        <f>AL35</f>
        <v>9.1114142599513115E-2</v>
      </c>
      <c r="AN53" s="126">
        <f>AL36</f>
        <v>0.10384078459264021</v>
      </c>
      <c r="AO53" s="126">
        <f>AL37</f>
        <v>8.3923119120734802E-2</v>
      </c>
      <c r="AP53" s="126">
        <f>AL38</f>
        <v>8.3946360057264871E-2</v>
      </c>
      <c r="AQ53" s="126">
        <f>AL39</f>
        <v>6.0635473481467923E-2</v>
      </c>
      <c r="AR53" s="126">
        <f>AL40</f>
        <v>7.0591666386283017E-2</v>
      </c>
      <c r="AS53" s="126">
        <f>AL41</f>
        <v>0.13965604574661469</v>
      </c>
      <c r="AT53" s="126">
        <f>AL42</f>
        <v>0.12062081385478665</v>
      </c>
      <c r="AU53" s="126">
        <f>AL43</f>
        <v>0.18048647390519873</v>
      </c>
      <c r="AV53" s="126">
        <f>AL44</f>
        <v>0.13373548400064761</v>
      </c>
      <c r="AW53" s="126">
        <f>AL45</f>
        <v>0.18779571798513764</v>
      </c>
      <c r="AX53" s="126">
        <f>AL46</f>
        <v>7.7522302084194916E-2</v>
      </c>
      <c r="AY53" s="126">
        <f>AL47</f>
        <v>0.18152789672993264</v>
      </c>
      <c r="AZ53" s="126">
        <f>AL48</f>
        <v>0.31306741570037444</v>
      </c>
    </row>
    <row r="54" spans="36:59" ht="32.25">
      <c r="AJ54" s="125" t="s">
        <v>32</v>
      </c>
      <c r="AK54" s="126" t="e">
        <f>AM33</f>
        <v>#REF!</v>
      </c>
      <c r="AL54" s="126" t="e">
        <f>AM34</f>
        <v>#REF!</v>
      </c>
      <c r="AM54" s="126" t="e">
        <f>AM35</f>
        <v>#REF!</v>
      </c>
      <c r="AN54" s="126" t="e">
        <f>AM36</f>
        <v>#REF!</v>
      </c>
      <c r="AO54" s="126" t="e">
        <f>AM37</f>
        <v>#REF!</v>
      </c>
      <c r="AP54" s="126" t="e">
        <f>AM38</f>
        <v>#REF!</v>
      </c>
      <c r="AQ54" s="126" t="e">
        <f>AM39</f>
        <v>#REF!</v>
      </c>
      <c r="AR54" s="126" t="e">
        <f>AM40</f>
        <v>#REF!</v>
      </c>
      <c r="AS54" s="126" t="e">
        <f>AM41</f>
        <v>#REF!</v>
      </c>
      <c r="AT54" s="126" t="e">
        <f>AM42</f>
        <v>#REF!</v>
      </c>
      <c r="AU54" s="126" t="e">
        <f>AM43</f>
        <v>#REF!</v>
      </c>
      <c r="AV54" s="126" t="e">
        <f>AM44</f>
        <v>#REF!</v>
      </c>
      <c r="AW54" s="126" t="e">
        <f>AM45</f>
        <v>#REF!</v>
      </c>
      <c r="AX54" s="126" t="e">
        <f>AM46</f>
        <v>#REF!</v>
      </c>
      <c r="AY54" s="126" t="e">
        <f>AM47</f>
        <v>#REF!</v>
      </c>
      <c r="AZ54" s="126" t="e">
        <f>AM48</f>
        <v>#REF!</v>
      </c>
    </row>
  </sheetData>
  <mergeCells count="26">
    <mergeCell ref="A25:B25"/>
    <mergeCell ref="U27:W27"/>
    <mergeCell ref="AK29:AM30"/>
    <mergeCell ref="AN29:AP30"/>
    <mergeCell ref="AQ29:AS30"/>
    <mergeCell ref="AT29:AV30"/>
    <mergeCell ref="AD5:AF6"/>
    <mergeCell ref="AK5:AM6"/>
    <mergeCell ref="AN5:AP6"/>
    <mergeCell ref="AQ5:AS6"/>
    <mergeCell ref="AT5:AV6"/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</mergeCells>
  <conditionalFormatting sqref="E9:E25 T9:T25 W9:W25 Z9:Z25 AC9:AC25 AF9:AF25 H9:H26 K9:K26 N9:N26 Q9:Q26 L26:M26 R26:X26">
    <cfRule type="containsText" dxfId="41" priority="1" operator="containsText" text="в">
      <formula>NOT(ISERROR(SEARCH("в",E9)))</formula>
    </cfRule>
    <cfRule type="cellIs" dxfId="40" priority="2" operator="between">
      <formula>0.000001</formula>
      <formula>100000</formula>
    </cfRule>
    <cfRule type="cellIs" dxfId="39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BG54"/>
  <sheetViews>
    <sheetView view="pageBreakPreview" topLeftCell="Q1" zoomScale="40" zoomScaleNormal="100" zoomScaleSheetLayoutView="40" zoomScalePageLayoutView="55" workbookViewId="0">
      <selection activeCell="AY30" sqref="AY30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5" width="19.5703125" customWidth="1"/>
    <col min="46" max="46" width="21.42578125" customWidth="1"/>
    <col min="47" max="47" width="26.140625" customWidth="1"/>
    <col min="48" max="48" width="22.140625" customWidth="1"/>
    <col min="49" max="49" width="13.5703125" customWidth="1"/>
    <col min="50" max="50" width="13.85546875" customWidth="1"/>
    <col min="51" max="52" width="14.28515625" customWidth="1"/>
  </cols>
  <sheetData>
    <row r="1" spans="1:51" ht="28.5" customHeight="1"/>
    <row r="2" spans="1:51" ht="33.75" customHeight="1">
      <c r="B2" s="539" t="s">
        <v>99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51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51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51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51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51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2021</v>
      </c>
      <c r="G7" s="13">
        <v>2022</v>
      </c>
      <c r="H7" s="20" t="s">
        <v>3</v>
      </c>
      <c r="I7" s="37">
        <v>2021</v>
      </c>
      <c r="J7" s="13">
        <v>2022</v>
      </c>
      <c r="K7" s="20" t="s">
        <v>3</v>
      </c>
      <c r="L7" s="37">
        <v>2021</v>
      </c>
      <c r="M7" s="13">
        <v>2022</v>
      </c>
      <c r="N7" s="20" t="s">
        <v>3</v>
      </c>
      <c r="O7" s="37">
        <v>2021</v>
      </c>
      <c r="P7" s="13">
        <v>2022</v>
      </c>
      <c r="Q7" s="20" t="s">
        <v>3</v>
      </c>
      <c r="R7" s="37">
        <v>2021</v>
      </c>
      <c r="S7" s="13">
        <v>2022</v>
      </c>
      <c r="T7" s="20" t="s">
        <v>3</v>
      </c>
      <c r="U7" s="37">
        <v>2021</v>
      </c>
      <c r="V7" s="13">
        <v>2022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2021</v>
      </c>
      <c r="AB7" s="13">
        <v>2022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51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51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 t="e">
        <f>I9+O9+R9+L9+U9</f>
        <v>#REF!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 t="e">
        <f>'5 мес (2024) прогноз'!I9+#REF!</f>
        <v>#REF!</v>
      </c>
      <c r="J9" s="44" t="e">
        <f>'5 мес (2024) прогноз'!J9+#REF!</f>
        <v>#REF!</v>
      </c>
      <c r="K9" s="42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 t="e">
        <f>'5 мес (2024) прогноз'!L9+#REF!</f>
        <v>#REF!</v>
      </c>
      <c r="M9" s="44" t="e">
        <f>'5 мес (2024) прогноз'!M9+#REF!</f>
        <v>#REF!</v>
      </c>
      <c r="N9" s="42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 t="e">
        <f>'5 мес (2024) прогноз'!O9+#REF!</f>
        <v>#REF!</v>
      </c>
      <c r="P9" s="44" t="e">
        <f>'5 мес (2024) прогноз'!P9+#REF!</f>
        <v>#REF!</v>
      </c>
      <c r="Q9" s="42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 t="e">
        <f>'5 мес (2024) прогноз'!R9+#REF!</f>
        <v>#REF!</v>
      </c>
      <c r="S9" s="44" t="e">
        <f>'5 мес (2024) прогноз'!S9+#REF!</f>
        <v>#REF!</v>
      </c>
      <c r="T9" s="42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 t="e">
        <f>'5 мес (2024) прогноз'!U9+#REF!</f>
        <v>#REF!</v>
      </c>
      <c r="V9" s="44" t="e">
        <f>'5 мес (2024) прогноз'!V9+#REF!</f>
        <v>#REF!</v>
      </c>
      <c r="W9" s="45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3" t="e">
        <f>'5 мес (2024) прогноз'!AA9+#REF!</f>
        <v>#REF!</v>
      </c>
      <c r="AB9" s="44" t="e">
        <f>'5 мес (2024) прогноз'!AB9+#REF!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41" t="s">
        <v>0</v>
      </c>
      <c r="AJ9" s="16" t="s">
        <v>0</v>
      </c>
      <c r="AK9" s="53" t="e">
        <f>F9-L9-U9</f>
        <v>#REF!</v>
      </c>
      <c r="AL9" s="205">
        <v>8</v>
      </c>
      <c r="AM9" s="53" t="e">
        <f>G9-V9-M9</f>
        <v>#REF!</v>
      </c>
      <c r="AN9" s="53"/>
      <c r="AO9" s="53"/>
      <c r="AP9" s="53"/>
      <c r="AQ9" s="53"/>
      <c r="AR9" s="53"/>
      <c r="AS9" s="53"/>
      <c r="AT9" s="237">
        <v>80694357.179000109</v>
      </c>
      <c r="AU9" s="237">
        <v>72407540.413000122</v>
      </c>
      <c r="AV9" s="237">
        <v>84397421.041000009</v>
      </c>
      <c r="AX9">
        <v>60580751.051000088</v>
      </c>
      <c r="AY9">
        <v>12516717.510000017</v>
      </c>
    </row>
    <row r="10" spans="1:51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 t="e">
        <f t="shared" ref="F10:F24" si="8">I10+O10+R10+L10+U10</f>
        <v>#REF!</v>
      </c>
      <c r="G10" s="84" t="e">
        <f t="shared" ref="G10:G24" si="9">J10+P10+S10+M10+V10</f>
        <v>#REF!</v>
      </c>
      <c r="H10" s="22" t="e">
        <f t="shared" si="1"/>
        <v>#REF!</v>
      </c>
      <c r="I10" s="43" t="e">
        <f>'5 мес (2024) прогноз'!I10+#REF!</f>
        <v>#REF!</v>
      </c>
      <c r="J10" s="44" t="e">
        <f>'5 мес (2024) прогноз'!J10+#REF!</f>
        <v>#REF!</v>
      </c>
      <c r="K10" s="22" t="e">
        <f t="shared" si="2"/>
        <v>#REF!</v>
      </c>
      <c r="L10" s="43" t="e">
        <f>'5 мес (2024) прогноз'!L10+#REF!</f>
        <v>#REF!</v>
      </c>
      <c r="M10" s="44" t="e">
        <f>'5 мес (2024) прогноз'!M10+#REF!</f>
        <v>#REF!</v>
      </c>
      <c r="N10" s="22" t="e">
        <f t="shared" si="3"/>
        <v>#REF!</v>
      </c>
      <c r="O10" s="43" t="e">
        <f>'5 мес (2024) прогноз'!O10+#REF!</f>
        <v>#REF!</v>
      </c>
      <c r="P10" s="44" t="e">
        <f>'5 мес (2024) прогноз'!P10+#REF!</f>
        <v>#REF!</v>
      </c>
      <c r="Q10" s="22" t="e">
        <f t="shared" si="4"/>
        <v>#REF!</v>
      </c>
      <c r="R10" s="43" t="e">
        <f>'5 мес (2024) прогноз'!R10+#REF!</f>
        <v>#REF!</v>
      </c>
      <c r="S10" s="44" t="e">
        <f>'5 мес (2024) прогноз'!S10+#REF!</f>
        <v>#REF!</v>
      </c>
      <c r="T10" s="22" t="e">
        <f t="shared" si="5"/>
        <v>#REF!</v>
      </c>
      <c r="U10" s="43" t="e">
        <f>'5 мес (2024) прогноз'!U10+#REF!</f>
        <v>#REF!</v>
      </c>
      <c r="V10" s="44" t="e">
        <f>'5 мес (2024) прогноз'!V10+#REF!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43" t="e">
        <f>'5 мес (2024) прогноз'!AA10+#REF!</f>
        <v>#REF!</v>
      </c>
      <c r="AB10" s="44" t="e">
        <f>'5 мес (2024) прогноз'!AB10+#REF!</f>
        <v>#REF!</v>
      </c>
      <c r="AC10" s="22"/>
      <c r="AD10" s="70"/>
      <c r="AE10" s="71"/>
      <c r="AF10" s="66"/>
      <c r="AI10" s="61" t="s">
        <v>4</v>
      </c>
      <c r="AJ10" s="16" t="s">
        <v>4</v>
      </c>
      <c r="AK10" s="53" t="e">
        <f t="shared" ref="AK10:AK24" si="10">F10-L10-U10</f>
        <v>#REF!</v>
      </c>
      <c r="AL10" s="205">
        <v>0</v>
      </c>
      <c r="AM10" s="53" t="e">
        <f t="shared" ref="AM10:AM24" si="11">G10-V10-M10</f>
        <v>#REF!</v>
      </c>
      <c r="AN10" s="53"/>
      <c r="AO10" s="53"/>
      <c r="AP10" s="53"/>
      <c r="AQ10" s="53"/>
      <c r="AR10" s="53"/>
      <c r="AS10" s="53"/>
      <c r="AT10" s="237">
        <v>1402975.510000004</v>
      </c>
      <c r="AU10" s="237">
        <v>1285398</v>
      </c>
      <c r="AV10" s="237">
        <v>1457532.300000004</v>
      </c>
      <c r="AX10">
        <v>885286.60000000324</v>
      </c>
      <c r="AY10">
        <v>237364</v>
      </c>
    </row>
    <row r="11" spans="1:51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 t="e">
        <f t="shared" si="8"/>
        <v>#REF!</v>
      </c>
      <c r="G11" s="84" t="e">
        <f t="shared" si="9"/>
        <v>#REF!</v>
      </c>
      <c r="H11" s="22" t="e">
        <f t="shared" si="1"/>
        <v>#REF!</v>
      </c>
      <c r="I11" s="43" t="e">
        <f>'5 мес (2024) прогноз'!I11+#REF!</f>
        <v>#REF!</v>
      </c>
      <c r="J11" s="44" t="e">
        <f>'5 мес (2024) прогноз'!J11+#REF!</f>
        <v>#REF!</v>
      </c>
      <c r="K11" s="22" t="e">
        <f t="shared" si="2"/>
        <v>#REF!</v>
      </c>
      <c r="L11" s="43" t="e">
        <f>'5 мес (2024) прогноз'!L11+#REF!</f>
        <v>#REF!</v>
      </c>
      <c r="M11" s="44" t="e">
        <f>'5 мес (2024) прогноз'!M11+#REF!</f>
        <v>#REF!</v>
      </c>
      <c r="N11" s="22" t="e">
        <f t="shared" si="3"/>
        <v>#REF!</v>
      </c>
      <c r="O11" s="43" t="e">
        <f>'5 мес (2024) прогноз'!O11+#REF!</f>
        <v>#REF!</v>
      </c>
      <c r="P11" s="44" t="e">
        <f>'5 мес (2024) прогноз'!P11+#REF!</f>
        <v>#REF!</v>
      </c>
      <c r="Q11" s="22" t="e">
        <f t="shared" si="4"/>
        <v>#REF!</v>
      </c>
      <c r="R11" s="43" t="e">
        <f>'5 мес (2024) прогноз'!R11+#REF!</f>
        <v>#REF!</v>
      </c>
      <c r="S11" s="44" t="e">
        <f>'5 мес (2024) прогноз'!S11+#REF!</f>
        <v>#REF!</v>
      </c>
      <c r="T11" s="22" t="e">
        <f t="shared" si="5"/>
        <v>#REF!</v>
      </c>
      <c r="U11" s="43" t="e">
        <f>'5 мес (2024) прогноз'!U11+#REF!</f>
        <v>#REF!</v>
      </c>
      <c r="V11" s="44" t="e">
        <f>'5 мес (2024) прогноз'!V11+#REF!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43" t="e">
        <f>'5 мес (2024) прогноз'!AA11+#REF!</f>
        <v>#REF!</v>
      </c>
      <c r="AB11" s="44" t="e">
        <f>'5 мес (2024) прогноз'!AB11+#REF!</f>
        <v>#REF!</v>
      </c>
      <c r="AC11" s="22" t="e">
        <f t="shared" ref="AC11:AC25" si="12">IF(AND(IF(AA11="",0,AA11)=0,IF(AB11="",0,AB11)&gt;0),100%,IFERROR(IF(IF(AB11="",0,AB11)/IF(AA11="",0,AA11)-100%&gt;99%,CONCATENATE("в ",ROUNDDOWN(IF(AB11="",0,AB11)/IF(AA11="",0,AA11),1),IF(ROUNDDOWN(IF(AB11="",0,AB11)/IF(AA11="",0,AA11),0)&gt;4," раз"," раза")),IF(AB11="",0,AB11)/IF(AA11="",0,AA11)-100%),""))</f>
        <v>#REF!</v>
      </c>
      <c r="AD11" s="72"/>
      <c r="AE11" s="73"/>
      <c r="AF11" s="66" t="str">
        <f t="shared" ref="AF11:AF25" si="13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53" t="e">
        <f t="shared" si="10"/>
        <v>#REF!</v>
      </c>
      <c r="AL11" s="205">
        <v>7</v>
      </c>
      <c r="AM11" s="53" t="e">
        <f t="shared" si="11"/>
        <v>#REF!</v>
      </c>
      <c r="AN11" s="53"/>
      <c r="AO11" s="53"/>
      <c r="AP11" s="53"/>
      <c r="AQ11" s="53"/>
      <c r="AR11" s="53"/>
      <c r="AS11" s="53"/>
      <c r="AT11" s="237">
        <v>96227482.970000356</v>
      </c>
      <c r="AU11" s="237">
        <v>87089872.136000305</v>
      </c>
      <c r="AV11" s="237">
        <v>103047136.08900049</v>
      </c>
      <c r="AX11">
        <v>73687423.185000286</v>
      </c>
      <c r="AY11">
        <v>14490907.266000066</v>
      </c>
    </row>
    <row r="12" spans="1:51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 t="e">
        <f t="shared" si="8"/>
        <v>#REF!</v>
      </c>
      <c r="G12" s="84" t="e">
        <f t="shared" si="9"/>
        <v>#REF!</v>
      </c>
      <c r="H12" s="22" t="e">
        <f t="shared" si="1"/>
        <v>#REF!</v>
      </c>
      <c r="I12" s="43" t="e">
        <f>'5 мес (2024) прогноз'!I12+#REF!</f>
        <v>#REF!</v>
      </c>
      <c r="J12" s="44" t="e">
        <f>'5 мес (2024) прогноз'!J12+#REF!</f>
        <v>#REF!</v>
      </c>
      <c r="K12" s="22" t="e">
        <f t="shared" si="2"/>
        <v>#REF!</v>
      </c>
      <c r="L12" s="43" t="e">
        <f>'5 мес (2024) прогноз'!L12+#REF!</f>
        <v>#REF!</v>
      </c>
      <c r="M12" s="44" t="e">
        <f>'5 мес (2024) прогноз'!M12+#REF!</f>
        <v>#REF!</v>
      </c>
      <c r="N12" s="22" t="e">
        <f t="shared" si="3"/>
        <v>#REF!</v>
      </c>
      <c r="O12" s="43" t="e">
        <f>'5 мес (2024) прогноз'!O12+#REF!</f>
        <v>#REF!</v>
      </c>
      <c r="P12" s="44" t="e">
        <f>'5 мес (2024) прогноз'!P12+#REF!</f>
        <v>#REF!</v>
      </c>
      <c r="Q12" s="22" t="e">
        <f t="shared" si="4"/>
        <v>#REF!</v>
      </c>
      <c r="R12" s="43" t="e">
        <f>'5 мес (2024) прогноз'!R12+#REF!</f>
        <v>#REF!</v>
      </c>
      <c r="S12" s="44" t="e">
        <f>'5 мес (2024) прогноз'!S12+#REF!</f>
        <v>#REF!</v>
      </c>
      <c r="T12" s="22" t="e">
        <f t="shared" si="5"/>
        <v>#REF!</v>
      </c>
      <c r="U12" s="43" t="e">
        <f>'5 мес (2024) прогноз'!U12+#REF!</f>
        <v>#REF!</v>
      </c>
      <c r="V12" s="44" t="e">
        <f>'5 мес (2024) прогноз'!V12+#REF!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43" t="e">
        <f>'5 мес (2024) прогноз'!AA12+#REF!</f>
        <v>#REF!</v>
      </c>
      <c r="AB12" s="44" t="e">
        <f>'5 мес (2024) прогноз'!AB12+#REF!</f>
        <v>#REF!</v>
      </c>
      <c r="AC12" s="22" t="e">
        <f t="shared" si="12"/>
        <v>#REF!</v>
      </c>
      <c r="AD12" s="72"/>
      <c r="AE12" s="73"/>
      <c r="AF12" s="66" t="str">
        <f t="shared" si="13"/>
        <v/>
      </c>
      <c r="AI12" s="61" t="s">
        <v>6</v>
      </c>
      <c r="AJ12" s="16" t="s">
        <v>6</v>
      </c>
      <c r="AK12" s="53" t="e">
        <f t="shared" si="10"/>
        <v>#REF!</v>
      </c>
      <c r="AL12" s="205">
        <v>6</v>
      </c>
      <c r="AM12" s="53" t="e">
        <f t="shared" si="11"/>
        <v>#REF!</v>
      </c>
      <c r="AN12" s="53"/>
      <c r="AO12" s="53"/>
      <c r="AP12" s="53"/>
      <c r="AQ12" s="53"/>
      <c r="AR12" s="53"/>
      <c r="AS12" s="53"/>
      <c r="AT12" s="237">
        <v>61892486.129000217</v>
      </c>
      <c r="AU12" s="237">
        <v>56894355.56300021</v>
      </c>
      <c r="AV12" s="237">
        <v>61001298.394000217</v>
      </c>
      <c r="AX12">
        <v>47725526.49100019</v>
      </c>
      <c r="AY12">
        <v>9439484.8310000375</v>
      </c>
    </row>
    <row r="13" spans="1:51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 t="e">
        <f t="shared" si="8"/>
        <v>#REF!</v>
      </c>
      <c r="G13" s="84" t="e">
        <f t="shared" si="9"/>
        <v>#REF!</v>
      </c>
      <c r="H13" s="22" t="e">
        <f t="shared" si="1"/>
        <v>#REF!</v>
      </c>
      <c r="I13" s="43" t="e">
        <f>'5 мес (2024) прогноз'!I13+#REF!</f>
        <v>#REF!</v>
      </c>
      <c r="J13" s="44" t="e">
        <f>'5 мес (2024) прогноз'!J13+#REF!</f>
        <v>#REF!</v>
      </c>
      <c r="K13" s="22" t="e">
        <f t="shared" si="2"/>
        <v>#REF!</v>
      </c>
      <c r="L13" s="43" t="e">
        <f>'5 мес (2024) прогноз'!L13+#REF!</f>
        <v>#REF!</v>
      </c>
      <c r="M13" s="44" t="e">
        <f>'5 мес (2024) прогноз'!M13+#REF!</f>
        <v>#REF!</v>
      </c>
      <c r="N13" s="22" t="e">
        <f t="shared" si="3"/>
        <v>#REF!</v>
      </c>
      <c r="O13" s="43" t="e">
        <f>'5 мес (2024) прогноз'!O13+#REF!</f>
        <v>#REF!</v>
      </c>
      <c r="P13" s="44" t="e">
        <f>'5 мес (2024) прогноз'!P13+#REF!</f>
        <v>#REF!</v>
      </c>
      <c r="Q13" s="22" t="e">
        <f t="shared" si="4"/>
        <v>#REF!</v>
      </c>
      <c r="R13" s="43" t="e">
        <f>'5 мес (2024) прогноз'!R13+#REF!</f>
        <v>#REF!</v>
      </c>
      <c r="S13" s="44" t="e">
        <f>'5 мес (2024) прогноз'!S13+#REF!</f>
        <v>#REF!</v>
      </c>
      <c r="T13" s="22" t="e">
        <f t="shared" si="5"/>
        <v>#REF!</v>
      </c>
      <c r="U13" s="43" t="e">
        <f>'5 мес (2024) прогноз'!U13+#REF!</f>
        <v>#REF!</v>
      </c>
      <c r="V13" s="44" t="e">
        <f>'5 мес (2024) прогноз'!V13+#REF!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43" t="e">
        <f>'5 мес (2024) прогноз'!AA13+#REF!</f>
        <v>#REF!</v>
      </c>
      <c r="AB13" s="44" t="e">
        <f>'5 мес (2024) прогноз'!AB13+#REF!</f>
        <v>#REF!</v>
      </c>
      <c r="AC13" s="22"/>
      <c r="AD13" s="72"/>
      <c r="AE13" s="73"/>
      <c r="AF13" s="66" t="str">
        <f t="shared" si="13"/>
        <v/>
      </c>
      <c r="AI13" s="38" t="s">
        <v>1</v>
      </c>
      <c r="AJ13" s="16" t="s">
        <v>1</v>
      </c>
      <c r="AK13" s="53" t="e">
        <f t="shared" si="10"/>
        <v>#REF!</v>
      </c>
      <c r="AL13" s="205">
        <v>5</v>
      </c>
      <c r="AM13" s="53" t="e">
        <f t="shared" si="11"/>
        <v>#REF!</v>
      </c>
      <c r="AN13" s="53"/>
      <c r="AO13" s="53"/>
      <c r="AP13" s="53"/>
      <c r="AQ13" s="53"/>
      <c r="AR13" s="53"/>
      <c r="AS13" s="53"/>
      <c r="AT13" s="237">
        <v>52516936.828000039</v>
      </c>
      <c r="AU13" s="237">
        <v>46595967.75500001</v>
      </c>
      <c r="AV13" s="237">
        <v>52706780.570000008</v>
      </c>
      <c r="AX13">
        <v>39611880.379000038</v>
      </c>
      <c r="AY13">
        <v>7958903.5900000017</v>
      </c>
    </row>
    <row r="14" spans="1:51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 t="e">
        <f t="shared" si="8"/>
        <v>#REF!</v>
      </c>
      <c r="G14" s="84" t="e">
        <f t="shared" si="9"/>
        <v>#REF!</v>
      </c>
      <c r="H14" s="22" t="e">
        <f t="shared" si="1"/>
        <v>#REF!</v>
      </c>
      <c r="I14" s="43" t="e">
        <f>'5 мес (2024) прогноз'!I14+#REF!</f>
        <v>#REF!</v>
      </c>
      <c r="J14" s="44" t="e">
        <f>'5 мес (2024) прогноз'!J14+#REF!</f>
        <v>#REF!</v>
      </c>
      <c r="K14" s="22" t="e">
        <f t="shared" si="2"/>
        <v>#REF!</v>
      </c>
      <c r="L14" s="43" t="e">
        <f>'5 мес (2024) прогноз'!L14+#REF!</f>
        <v>#REF!</v>
      </c>
      <c r="M14" s="44" t="e">
        <f>'5 мес (2024) прогноз'!M14+#REF!</f>
        <v>#REF!</v>
      </c>
      <c r="N14" s="22" t="e">
        <f t="shared" si="3"/>
        <v>#REF!</v>
      </c>
      <c r="O14" s="43" t="e">
        <f>'5 мес (2024) прогноз'!O14+#REF!</f>
        <v>#REF!</v>
      </c>
      <c r="P14" s="44" t="e">
        <f>'5 мес (2024) прогноз'!P14+#REF!</f>
        <v>#REF!</v>
      </c>
      <c r="Q14" s="22" t="e">
        <f t="shared" si="4"/>
        <v>#REF!</v>
      </c>
      <c r="R14" s="43" t="e">
        <f>'5 мес (2024) прогноз'!R14+#REF!</f>
        <v>#REF!</v>
      </c>
      <c r="S14" s="44" t="e">
        <f>'5 мес (2024) прогноз'!S14+#REF!</f>
        <v>#REF!</v>
      </c>
      <c r="T14" s="22" t="e">
        <f t="shared" si="5"/>
        <v>#REF!</v>
      </c>
      <c r="U14" s="43" t="e">
        <f>'5 мес (2024) прогноз'!U14+#REF!</f>
        <v>#REF!</v>
      </c>
      <c r="V14" s="44" t="e">
        <f>'5 мес (2024) прогноз'!V14+#REF!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43" t="e">
        <f>'5 мес (2024) прогноз'!AA14+#REF!</f>
        <v>#REF!</v>
      </c>
      <c r="AB14" s="44" t="e">
        <f>'5 мес (2024) прогноз'!AB14+#REF!</f>
        <v>#REF!</v>
      </c>
      <c r="AC14" s="22" t="e">
        <f t="shared" si="12"/>
        <v>#REF!</v>
      </c>
      <c r="AD14" s="72"/>
      <c r="AE14" s="73"/>
      <c r="AF14" s="66" t="str">
        <f t="shared" si="13"/>
        <v/>
      </c>
      <c r="AI14" s="61" t="s">
        <v>7</v>
      </c>
      <c r="AJ14" s="16" t="s">
        <v>7</v>
      </c>
      <c r="AK14" s="53" t="e">
        <f t="shared" si="10"/>
        <v>#REF!</v>
      </c>
      <c r="AL14" s="205">
        <v>4</v>
      </c>
      <c r="AM14" s="53" t="e">
        <f t="shared" si="11"/>
        <v>#REF!</v>
      </c>
      <c r="AN14" s="53"/>
      <c r="AO14" s="53"/>
      <c r="AP14" s="53"/>
      <c r="AQ14" s="53"/>
      <c r="AR14" s="53"/>
      <c r="AS14" s="53"/>
      <c r="AT14" s="237">
        <v>53618323.017000169</v>
      </c>
      <c r="AU14" s="237">
        <v>44076532.471000157</v>
      </c>
      <c r="AV14" s="237">
        <v>52059698.194000162</v>
      </c>
      <c r="AX14">
        <v>37744697.382000141</v>
      </c>
      <c r="AY14">
        <v>9028913.3570000324</v>
      </c>
    </row>
    <row r="15" spans="1:51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 t="e">
        <f t="shared" si="8"/>
        <v>#REF!</v>
      </c>
      <c r="G15" s="84" t="e">
        <f t="shared" si="9"/>
        <v>#REF!</v>
      </c>
      <c r="H15" s="22" t="e">
        <f t="shared" si="1"/>
        <v>#REF!</v>
      </c>
      <c r="I15" s="43" t="e">
        <f>'5 мес (2024) прогноз'!I15+#REF!</f>
        <v>#REF!</v>
      </c>
      <c r="J15" s="44" t="e">
        <f>'5 мес (2024) прогноз'!J15+#REF!</f>
        <v>#REF!</v>
      </c>
      <c r="K15" s="22" t="e">
        <f t="shared" si="2"/>
        <v>#REF!</v>
      </c>
      <c r="L15" s="43" t="e">
        <f>'5 мес (2024) прогноз'!L15+#REF!</f>
        <v>#REF!</v>
      </c>
      <c r="M15" s="44" t="e">
        <f>'5 мес (2024) прогноз'!M15+#REF!</f>
        <v>#REF!</v>
      </c>
      <c r="N15" s="22" t="e">
        <f t="shared" si="3"/>
        <v>#REF!</v>
      </c>
      <c r="O15" s="43" t="e">
        <f>'5 мес (2024) прогноз'!O15+#REF!</f>
        <v>#REF!</v>
      </c>
      <c r="P15" s="44" t="e">
        <f>'5 мес (2024) прогноз'!P15+#REF!</f>
        <v>#REF!</v>
      </c>
      <c r="Q15" s="22" t="e">
        <f t="shared" si="4"/>
        <v>#REF!</v>
      </c>
      <c r="R15" s="43" t="e">
        <f>'5 мес (2024) прогноз'!R15+#REF!</f>
        <v>#REF!</v>
      </c>
      <c r="S15" s="44" t="e">
        <f>'5 мес (2024) прогноз'!S15+#REF!</f>
        <v>#REF!</v>
      </c>
      <c r="T15" s="22" t="e">
        <f t="shared" si="5"/>
        <v>#REF!</v>
      </c>
      <c r="U15" s="43" t="e">
        <f>'5 мес (2024) прогноз'!U15+#REF!</f>
        <v>#REF!</v>
      </c>
      <c r="V15" s="44" t="e">
        <f>'5 мес (2024) прогноз'!V15+#REF!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43" t="e">
        <f>'5 мес (2024) прогноз'!AA15+#REF!</f>
        <v>#REF!</v>
      </c>
      <c r="AB15" s="44" t="e">
        <f>'5 мес (2024) прогноз'!AB15+#REF!</f>
        <v>#REF!</v>
      </c>
      <c r="AC15" s="22" t="e">
        <f t="shared" si="12"/>
        <v>#REF!</v>
      </c>
      <c r="AD15" s="72"/>
      <c r="AE15" s="73"/>
      <c r="AF15" s="66" t="str">
        <f t="shared" si="13"/>
        <v/>
      </c>
      <c r="AI15" s="38" t="s">
        <v>8</v>
      </c>
      <c r="AJ15" s="16" t="s">
        <v>8</v>
      </c>
      <c r="AK15" s="53" t="e">
        <f t="shared" si="10"/>
        <v>#REF!</v>
      </c>
      <c r="AL15" s="205">
        <v>2</v>
      </c>
      <c r="AM15" s="53" t="e">
        <f t="shared" si="11"/>
        <v>#REF!</v>
      </c>
      <c r="AN15" s="53"/>
      <c r="AO15" s="56"/>
      <c r="AP15" s="53"/>
      <c r="AQ15" s="56"/>
      <c r="AR15" s="56"/>
      <c r="AS15" s="56"/>
      <c r="AT15" s="237">
        <v>33887830.824000023</v>
      </c>
      <c r="AU15" s="237">
        <v>31032100.923000026</v>
      </c>
      <c r="AV15" s="237">
        <v>36444349.498000041</v>
      </c>
      <c r="AX15" s="2">
        <v>23896639.152000025</v>
      </c>
      <c r="AY15" s="2">
        <v>5884171.4370000018</v>
      </c>
    </row>
    <row r="16" spans="1:51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 t="e">
        <f t="shared" si="8"/>
        <v>#REF!</v>
      </c>
      <c r="G16" s="84" t="e">
        <f t="shared" si="9"/>
        <v>#REF!</v>
      </c>
      <c r="H16" s="22" t="e">
        <f t="shared" si="1"/>
        <v>#REF!</v>
      </c>
      <c r="I16" s="43" t="e">
        <f>'5 мес (2024) прогноз'!I16+#REF!</f>
        <v>#REF!</v>
      </c>
      <c r="J16" s="44" t="e">
        <f>'5 мес (2024) прогноз'!J16+#REF!</f>
        <v>#REF!</v>
      </c>
      <c r="K16" s="22" t="e">
        <f t="shared" si="2"/>
        <v>#REF!</v>
      </c>
      <c r="L16" s="43" t="e">
        <f>'5 мес (2024) прогноз'!L16+#REF!</f>
        <v>#REF!</v>
      </c>
      <c r="M16" s="44" t="e">
        <f>'5 мес (2024) прогноз'!M16+#REF!</f>
        <v>#REF!</v>
      </c>
      <c r="N16" s="22" t="e">
        <f t="shared" si="3"/>
        <v>#REF!</v>
      </c>
      <c r="O16" s="43" t="e">
        <f>'5 мес (2024) прогноз'!O16+#REF!</f>
        <v>#REF!</v>
      </c>
      <c r="P16" s="44" t="e">
        <f>'5 мес (2024) прогноз'!P16+#REF!</f>
        <v>#REF!</v>
      </c>
      <c r="Q16" s="22" t="e">
        <f t="shared" si="4"/>
        <v>#REF!</v>
      </c>
      <c r="R16" s="43" t="e">
        <f>'5 мес (2024) прогноз'!R16+#REF!</f>
        <v>#REF!</v>
      </c>
      <c r="S16" s="44" t="e">
        <f>'5 мес (2024) прогноз'!S16+#REF!</f>
        <v>#REF!</v>
      </c>
      <c r="T16" s="22" t="e">
        <f t="shared" si="5"/>
        <v>#REF!</v>
      </c>
      <c r="U16" s="43" t="e">
        <f>'5 мес (2024) прогноз'!U16+#REF!</f>
        <v>#REF!</v>
      </c>
      <c r="V16" s="44" t="e">
        <f>'5 мес (2024) прогноз'!V16+#REF!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43" t="e">
        <f>'5 мес (2024) прогноз'!AA16+#REF!</f>
        <v>#REF!</v>
      </c>
      <c r="AB16" s="44" t="e">
        <f>'5 мес (2024) прогноз'!AB16+#REF!</f>
        <v>#REF!</v>
      </c>
      <c r="AC16" s="22" t="e">
        <f t="shared" si="12"/>
        <v>#REF!</v>
      </c>
      <c r="AD16" s="72"/>
      <c r="AE16" s="73"/>
      <c r="AF16" s="66" t="str">
        <f t="shared" si="13"/>
        <v/>
      </c>
      <c r="AI16" s="61" t="s">
        <v>9</v>
      </c>
      <c r="AJ16" s="16" t="s">
        <v>9</v>
      </c>
      <c r="AK16" s="53" t="e">
        <f t="shared" si="10"/>
        <v>#REF!</v>
      </c>
      <c r="AL16" s="205">
        <v>2</v>
      </c>
      <c r="AM16" s="53" t="e">
        <f t="shared" si="11"/>
        <v>#REF!</v>
      </c>
      <c r="AN16" s="53"/>
      <c r="AO16" s="53"/>
      <c r="AP16" s="53"/>
      <c r="AQ16" s="53"/>
      <c r="AR16" s="53"/>
      <c r="AS16" s="53"/>
      <c r="AT16" s="237">
        <v>31979111.997000009</v>
      </c>
      <c r="AU16" s="237">
        <v>26735916.204000007</v>
      </c>
      <c r="AV16" s="237">
        <v>29240249.384000007</v>
      </c>
      <c r="AX16">
        <v>24012537.586000007</v>
      </c>
      <c r="AY16">
        <v>5069801.7470000014</v>
      </c>
    </row>
    <row r="17" spans="1:51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 t="e">
        <f t="shared" si="8"/>
        <v>#REF!</v>
      </c>
      <c r="G17" s="84" t="e">
        <f t="shared" si="9"/>
        <v>#REF!</v>
      </c>
      <c r="H17" s="22" t="e">
        <f t="shared" si="1"/>
        <v>#REF!</v>
      </c>
      <c r="I17" s="43" t="e">
        <f>'5 мес (2024) прогноз'!I17+#REF!</f>
        <v>#REF!</v>
      </c>
      <c r="J17" s="44" t="e">
        <f>'5 мес (2024) прогноз'!J17+#REF!</f>
        <v>#REF!</v>
      </c>
      <c r="K17" s="22" t="e">
        <f t="shared" si="2"/>
        <v>#REF!</v>
      </c>
      <c r="L17" s="43" t="e">
        <f>'5 мес (2024) прогноз'!L17+#REF!</f>
        <v>#REF!</v>
      </c>
      <c r="M17" s="44" t="e">
        <f>'5 мес (2024) прогноз'!M17+#REF!</f>
        <v>#REF!</v>
      </c>
      <c r="N17" s="22" t="e">
        <f t="shared" si="3"/>
        <v>#REF!</v>
      </c>
      <c r="O17" s="43" t="e">
        <f>'5 мес (2024) прогноз'!O17+#REF!</f>
        <v>#REF!</v>
      </c>
      <c r="P17" s="44" t="e">
        <f>'5 мес (2024) прогноз'!P17+#REF!</f>
        <v>#REF!</v>
      </c>
      <c r="Q17" s="22" t="e">
        <f t="shared" si="4"/>
        <v>#REF!</v>
      </c>
      <c r="R17" s="43" t="e">
        <f>'5 мес (2024) прогноз'!R17+#REF!</f>
        <v>#REF!</v>
      </c>
      <c r="S17" s="44" t="e">
        <f>'5 мес (2024) прогноз'!S17+#REF!</f>
        <v>#REF!</v>
      </c>
      <c r="T17" s="22" t="e">
        <f t="shared" si="5"/>
        <v>#REF!</v>
      </c>
      <c r="U17" s="43" t="e">
        <f>'5 мес (2024) прогноз'!U17+#REF!</f>
        <v>#REF!</v>
      </c>
      <c r="V17" s="44" t="e">
        <f>'5 мес (2024) прогноз'!V17+#REF!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43" t="e">
        <f>'5 мес (2024) прогноз'!AA17+#REF!</f>
        <v>#REF!</v>
      </c>
      <c r="AB17" s="44" t="e">
        <f>'5 мес (2024) прогноз'!AB17+#REF!</f>
        <v>#REF!</v>
      </c>
      <c r="AC17" s="22"/>
      <c r="AD17" s="72"/>
      <c r="AE17" s="73"/>
      <c r="AF17" s="66" t="str">
        <f t="shared" si="13"/>
        <v/>
      </c>
      <c r="AI17" s="38" t="s">
        <v>2</v>
      </c>
      <c r="AJ17" s="16" t="s">
        <v>2</v>
      </c>
      <c r="AK17" s="53" t="e">
        <f t="shared" si="10"/>
        <v>#REF!</v>
      </c>
      <c r="AL17" s="205">
        <v>4</v>
      </c>
      <c r="AM17" s="53" t="e">
        <f t="shared" si="11"/>
        <v>#REF!</v>
      </c>
      <c r="AN17" s="53"/>
      <c r="AO17" s="53"/>
      <c r="AP17" s="53"/>
      <c r="AQ17" s="53"/>
      <c r="AR17" s="53"/>
      <c r="AS17" s="53"/>
      <c r="AT17" s="237">
        <v>46614183.011000007</v>
      </c>
      <c r="AU17" s="237">
        <v>42987802.63100002</v>
      </c>
      <c r="AV17" s="237">
        <v>47063438.762000017</v>
      </c>
      <c r="AX17">
        <v>36088384.962000012</v>
      </c>
      <c r="AY17">
        <v>7174466.7120000022</v>
      </c>
    </row>
    <row r="18" spans="1:51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 t="e">
        <f t="shared" si="8"/>
        <v>#REF!</v>
      </c>
      <c r="G18" s="84" t="e">
        <f t="shared" si="9"/>
        <v>#REF!</v>
      </c>
      <c r="H18" s="22" t="e">
        <f t="shared" si="1"/>
        <v>#REF!</v>
      </c>
      <c r="I18" s="43" t="e">
        <f>'5 мес (2024) прогноз'!I18+#REF!</f>
        <v>#REF!</v>
      </c>
      <c r="J18" s="44" t="e">
        <f>'5 мес (2024) прогноз'!J18+#REF!</f>
        <v>#REF!</v>
      </c>
      <c r="K18" s="22" t="e">
        <f t="shared" si="2"/>
        <v>#REF!</v>
      </c>
      <c r="L18" s="43" t="e">
        <f>'5 мес (2024) прогноз'!L18+#REF!</f>
        <v>#REF!</v>
      </c>
      <c r="M18" s="44" t="e">
        <f>'5 мес (2024) прогноз'!M18+#REF!</f>
        <v>#REF!</v>
      </c>
      <c r="N18" s="22" t="e">
        <f t="shared" si="3"/>
        <v>#REF!</v>
      </c>
      <c r="O18" s="43" t="e">
        <f>'5 мес (2024) прогноз'!O18+#REF!</f>
        <v>#REF!</v>
      </c>
      <c r="P18" s="44" t="e">
        <f>'5 мес (2024) прогноз'!P18+#REF!</f>
        <v>#REF!</v>
      </c>
      <c r="Q18" s="22" t="e">
        <f t="shared" si="4"/>
        <v>#REF!</v>
      </c>
      <c r="R18" s="43" t="e">
        <f>'5 мес (2024) прогноз'!R18+#REF!</f>
        <v>#REF!</v>
      </c>
      <c r="S18" s="44" t="e">
        <f>'5 мес (2024) прогноз'!S18+#REF!</f>
        <v>#REF!</v>
      </c>
      <c r="T18" s="22" t="e">
        <f t="shared" si="5"/>
        <v>#REF!</v>
      </c>
      <c r="U18" s="43" t="e">
        <f>'5 мес (2024) прогноз'!U18+#REF!</f>
        <v>#REF!</v>
      </c>
      <c r="V18" s="44" t="e">
        <f>'5 мес (2024) прогноз'!V18+#REF!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43" t="e">
        <f>'5 мес (2024) прогноз'!AA18+#REF!</f>
        <v>#REF!</v>
      </c>
      <c r="AB18" s="44" t="e">
        <f>'5 мес (2024) прогноз'!AB18+#REF!</f>
        <v>#REF!</v>
      </c>
      <c r="AC18" s="22" t="e">
        <f t="shared" si="12"/>
        <v>#REF!</v>
      </c>
      <c r="AD18" s="72"/>
      <c r="AE18" s="73"/>
      <c r="AF18" s="66" t="str">
        <f t="shared" si="13"/>
        <v/>
      </c>
      <c r="AI18" s="61" t="s">
        <v>10</v>
      </c>
      <c r="AJ18" s="16" t="s">
        <v>10</v>
      </c>
      <c r="AK18" s="53" t="e">
        <f t="shared" si="10"/>
        <v>#REF!</v>
      </c>
      <c r="AL18" s="205">
        <v>11</v>
      </c>
      <c r="AM18" s="53" t="e">
        <f t="shared" si="11"/>
        <v>#REF!</v>
      </c>
      <c r="AN18" s="53"/>
      <c r="AO18" s="53"/>
      <c r="AP18" s="53"/>
      <c r="AQ18" s="53"/>
      <c r="AR18" s="53"/>
      <c r="AS18" s="53"/>
      <c r="AT18" s="237">
        <v>72261990.322000235</v>
      </c>
      <c r="AU18" s="237">
        <v>64861644.653000236</v>
      </c>
      <c r="AV18" s="237">
        <v>69961627.963000223</v>
      </c>
      <c r="AX18">
        <v>54238119.394000195</v>
      </c>
      <c r="AY18">
        <v>10890698.577000041</v>
      </c>
    </row>
    <row r="19" spans="1:51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 t="e">
        <f t="shared" si="8"/>
        <v>#REF!</v>
      </c>
      <c r="G19" s="84" t="e">
        <f t="shared" si="9"/>
        <v>#REF!</v>
      </c>
      <c r="H19" s="22" t="e">
        <f t="shared" si="1"/>
        <v>#REF!</v>
      </c>
      <c r="I19" s="43" t="e">
        <f>'5 мес (2024) прогноз'!I19+#REF!</f>
        <v>#REF!</v>
      </c>
      <c r="J19" s="44" t="e">
        <f>'5 мес (2024) прогноз'!J19+#REF!</f>
        <v>#REF!</v>
      </c>
      <c r="K19" s="22" t="e">
        <f t="shared" si="2"/>
        <v>#REF!</v>
      </c>
      <c r="L19" s="43" t="e">
        <f>'5 мес (2024) прогноз'!L19+#REF!</f>
        <v>#REF!</v>
      </c>
      <c r="M19" s="44" t="e">
        <f>'5 мес (2024) прогноз'!M19+#REF!</f>
        <v>#REF!</v>
      </c>
      <c r="N19" s="22" t="e">
        <f t="shared" si="3"/>
        <v>#REF!</v>
      </c>
      <c r="O19" s="43" t="e">
        <f>'5 мес (2024) прогноз'!O19+#REF!</f>
        <v>#REF!</v>
      </c>
      <c r="P19" s="44" t="e">
        <f>'5 мес (2024) прогноз'!P19+#REF!</f>
        <v>#REF!</v>
      </c>
      <c r="Q19" s="22" t="e">
        <f t="shared" si="4"/>
        <v>#REF!</v>
      </c>
      <c r="R19" s="43" t="e">
        <f>'5 мес (2024) прогноз'!R19+#REF!</f>
        <v>#REF!</v>
      </c>
      <c r="S19" s="44" t="e">
        <f>'5 мес (2024) прогноз'!S19+#REF!</f>
        <v>#REF!</v>
      </c>
      <c r="T19" s="22" t="e">
        <f t="shared" si="5"/>
        <v>#REF!</v>
      </c>
      <c r="U19" s="43" t="e">
        <f>'5 мес (2024) прогноз'!U19+#REF!</f>
        <v>#REF!</v>
      </c>
      <c r="V19" s="44" t="e">
        <f>'5 мес (2024) прогноз'!V19+#REF!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43" t="e">
        <f>'5 мес (2024) прогноз'!AA19+#REF!</f>
        <v>#REF!</v>
      </c>
      <c r="AB19" s="44" t="e">
        <f>'5 мес (2024) прогноз'!AB19+#REF!</f>
        <v>#REF!</v>
      </c>
      <c r="AC19" s="22" t="e">
        <f t="shared" si="12"/>
        <v>#REF!</v>
      </c>
      <c r="AD19" s="72"/>
      <c r="AE19" s="73"/>
      <c r="AF19" s="66" t="str">
        <f t="shared" si="13"/>
        <v/>
      </c>
      <c r="AI19" s="60" t="s">
        <v>11</v>
      </c>
      <c r="AJ19" s="16" t="s">
        <v>11</v>
      </c>
      <c r="AK19" s="53" t="e">
        <f t="shared" si="10"/>
        <v>#REF!</v>
      </c>
      <c r="AL19" s="205">
        <v>8</v>
      </c>
      <c r="AM19" s="53" t="e">
        <f t="shared" si="11"/>
        <v>#REF!</v>
      </c>
      <c r="AN19" s="53"/>
      <c r="AO19" s="53"/>
      <c r="AP19" s="53"/>
      <c r="AQ19" s="53"/>
      <c r="AR19" s="53"/>
      <c r="AS19" s="53"/>
      <c r="AT19" s="237">
        <v>48101836.697000019</v>
      </c>
      <c r="AU19" s="237">
        <v>43098059.009000011</v>
      </c>
      <c r="AV19" s="237">
        <v>45588543.742000014</v>
      </c>
      <c r="AX19">
        <v>35860310.816000007</v>
      </c>
      <c r="AY19">
        <v>7212463.9480000017</v>
      </c>
    </row>
    <row r="20" spans="1:51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 t="e">
        <f t="shared" si="8"/>
        <v>#REF!</v>
      </c>
      <c r="G20" s="84" t="e">
        <f t="shared" si="9"/>
        <v>#REF!</v>
      </c>
      <c r="H20" s="22" t="e">
        <f t="shared" si="1"/>
        <v>#REF!</v>
      </c>
      <c r="I20" s="43" t="e">
        <f>'5 мес (2024) прогноз'!I20+#REF!</f>
        <v>#REF!</v>
      </c>
      <c r="J20" s="44" t="e">
        <f>'5 мес (2024) прогноз'!J20+#REF!</f>
        <v>#REF!</v>
      </c>
      <c r="K20" s="22" t="e">
        <f t="shared" si="2"/>
        <v>#REF!</v>
      </c>
      <c r="L20" s="43" t="e">
        <f>'5 мес (2024) прогноз'!L20+#REF!</f>
        <v>#REF!</v>
      </c>
      <c r="M20" s="44" t="e">
        <f>'5 мес (2024) прогноз'!M20+#REF!</f>
        <v>#REF!</v>
      </c>
      <c r="N20" s="22" t="e">
        <f t="shared" si="3"/>
        <v>#REF!</v>
      </c>
      <c r="O20" s="43" t="e">
        <f>'5 мес (2024) прогноз'!O20+#REF!</f>
        <v>#REF!</v>
      </c>
      <c r="P20" s="44" t="e">
        <f>'5 мес (2024) прогноз'!P20+#REF!</f>
        <v>#REF!</v>
      </c>
      <c r="Q20" s="22" t="e">
        <f t="shared" si="4"/>
        <v>#REF!</v>
      </c>
      <c r="R20" s="43" t="e">
        <f>'5 мес (2024) прогноз'!R20+#REF!</f>
        <v>#REF!</v>
      </c>
      <c r="S20" s="44" t="e">
        <f>'5 мес (2024) прогноз'!S20+#REF!</f>
        <v>#REF!</v>
      </c>
      <c r="T20" s="22" t="e">
        <f t="shared" si="5"/>
        <v>#REF!</v>
      </c>
      <c r="U20" s="43" t="e">
        <f>'5 мес (2024) прогноз'!U20+#REF!</f>
        <v>#REF!</v>
      </c>
      <c r="V20" s="44" t="e">
        <f>'5 мес (2024) прогноз'!V20+#REF!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43" t="e">
        <f>'5 мес (2024) прогноз'!AA20+#REF!</f>
        <v>#REF!</v>
      </c>
      <c r="AB20" s="44" t="e">
        <f>'5 мес (2024) прогноз'!AB20+#REF!</f>
        <v>#REF!</v>
      </c>
      <c r="AC20" s="22" t="e">
        <f t="shared" si="12"/>
        <v>#REF!</v>
      </c>
      <c r="AD20" s="72"/>
      <c r="AE20" s="73"/>
      <c r="AF20" s="66" t="str">
        <f t="shared" si="13"/>
        <v/>
      </c>
      <c r="AI20" s="61" t="s">
        <v>12</v>
      </c>
      <c r="AJ20" s="16" t="s">
        <v>12</v>
      </c>
      <c r="AK20" s="53" t="e">
        <f t="shared" si="10"/>
        <v>#REF!</v>
      </c>
      <c r="AL20" s="205">
        <v>11</v>
      </c>
      <c r="AM20" s="53" t="e">
        <f t="shared" si="11"/>
        <v>#REF!</v>
      </c>
      <c r="AN20" s="53"/>
      <c r="AO20" s="53"/>
      <c r="AP20" s="53"/>
      <c r="AQ20" s="53"/>
      <c r="AR20" s="53"/>
      <c r="AS20" s="53"/>
      <c r="AT20" s="237">
        <v>80993478.393000022</v>
      </c>
      <c r="AU20" s="237">
        <v>74001261.068000019</v>
      </c>
      <c r="AV20" s="237">
        <v>77202758.509000018</v>
      </c>
      <c r="AX20">
        <v>61624117.985000014</v>
      </c>
      <c r="AY20">
        <v>11985435.745000005</v>
      </c>
    </row>
    <row r="21" spans="1:51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 t="e">
        <f t="shared" si="8"/>
        <v>#REF!</v>
      </c>
      <c r="G21" s="84" t="e">
        <f t="shared" si="9"/>
        <v>#REF!</v>
      </c>
      <c r="H21" s="22" t="e">
        <f t="shared" si="1"/>
        <v>#REF!</v>
      </c>
      <c r="I21" s="43" t="e">
        <f>'5 мес (2024) прогноз'!I21+#REF!</f>
        <v>#REF!</v>
      </c>
      <c r="J21" s="44" t="e">
        <f>'5 мес (2024) прогноз'!J21+#REF!</f>
        <v>#REF!</v>
      </c>
      <c r="K21" s="22" t="e">
        <f t="shared" si="2"/>
        <v>#REF!</v>
      </c>
      <c r="L21" s="43" t="e">
        <f>'5 мес (2024) прогноз'!L21+#REF!</f>
        <v>#REF!</v>
      </c>
      <c r="M21" s="44" t="e">
        <f>'5 мес (2024) прогноз'!M21+#REF!</f>
        <v>#REF!</v>
      </c>
      <c r="N21" s="22" t="e">
        <f t="shared" si="3"/>
        <v>#REF!</v>
      </c>
      <c r="O21" s="43" t="e">
        <f>'5 мес (2024) прогноз'!O21+#REF!</f>
        <v>#REF!</v>
      </c>
      <c r="P21" s="44" t="e">
        <f>'5 мес (2024) прогноз'!P21+#REF!</f>
        <v>#REF!</v>
      </c>
      <c r="Q21" s="22" t="e">
        <f t="shared" si="4"/>
        <v>#REF!</v>
      </c>
      <c r="R21" s="43" t="e">
        <f>'5 мес (2024) прогноз'!R21+#REF!</f>
        <v>#REF!</v>
      </c>
      <c r="S21" s="44" t="e">
        <f>'5 мес (2024) прогноз'!S21+#REF!</f>
        <v>#REF!</v>
      </c>
      <c r="T21" s="22" t="e">
        <f t="shared" si="5"/>
        <v>#REF!</v>
      </c>
      <c r="U21" s="43" t="e">
        <f>'5 мес (2024) прогноз'!U21+#REF!</f>
        <v>#REF!</v>
      </c>
      <c r="V21" s="44" t="e">
        <f>'5 мес (2024) прогноз'!V21+#REF!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43" t="e">
        <f>'5 мес (2024) прогноз'!AA21+#REF!</f>
        <v>#REF!</v>
      </c>
      <c r="AB21" s="44" t="e">
        <f>'5 мес (2024) прогноз'!AB21+#REF!</f>
        <v>#REF!</v>
      </c>
      <c r="AC21" s="22" t="e">
        <f t="shared" si="12"/>
        <v>#REF!</v>
      </c>
      <c r="AD21" s="72"/>
      <c r="AE21" s="73"/>
      <c r="AF21" s="66" t="str">
        <f t="shared" si="13"/>
        <v/>
      </c>
      <c r="AI21" s="38" t="s">
        <v>13</v>
      </c>
      <c r="AJ21" s="16" t="s">
        <v>13</v>
      </c>
      <c r="AK21" s="53" t="e">
        <f t="shared" si="10"/>
        <v>#REF!</v>
      </c>
      <c r="AL21" s="205">
        <v>6</v>
      </c>
      <c r="AM21" s="53" t="e">
        <f t="shared" si="11"/>
        <v>#REF!</v>
      </c>
      <c r="AN21" s="53"/>
      <c r="AO21" s="53"/>
      <c r="AP21" s="53"/>
      <c r="AQ21" s="53"/>
      <c r="AR21" s="53"/>
      <c r="AS21" s="53"/>
      <c r="AT21" s="237">
        <v>34703253.55900012</v>
      </c>
      <c r="AU21" s="237">
        <v>31960294.029000122</v>
      </c>
      <c r="AV21" s="237">
        <v>33005416.976000126</v>
      </c>
      <c r="AX21">
        <v>26848928.835000101</v>
      </c>
      <c r="AY21">
        <v>5214452.2670000196</v>
      </c>
    </row>
    <row r="22" spans="1:51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 t="e">
        <f t="shared" si="8"/>
        <v>#REF!</v>
      </c>
      <c r="G22" s="84" t="e">
        <f t="shared" si="9"/>
        <v>#REF!</v>
      </c>
      <c r="H22" s="22" t="e">
        <f t="shared" si="1"/>
        <v>#REF!</v>
      </c>
      <c r="I22" s="43" t="e">
        <f>'5 мес (2024) прогноз'!I22+#REF!</f>
        <v>#REF!</v>
      </c>
      <c r="J22" s="44" t="e">
        <f>'5 мес (2024) прогноз'!J22+#REF!</f>
        <v>#REF!</v>
      </c>
      <c r="K22" s="22" t="e">
        <f t="shared" si="2"/>
        <v>#REF!</v>
      </c>
      <c r="L22" s="43" t="e">
        <f>'5 мес (2024) прогноз'!L22+#REF!</f>
        <v>#REF!</v>
      </c>
      <c r="M22" s="44" t="e">
        <f>'5 мес (2024) прогноз'!M22+#REF!</f>
        <v>#REF!</v>
      </c>
      <c r="N22" s="22" t="e">
        <f t="shared" si="3"/>
        <v>#REF!</v>
      </c>
      <c r="O22" s="43" t="e">
        <f>'5 мес (2024) прогноз'!O22+#REF!</f>
        <v>#REF!</v>
      </c>
      <c r="P22" s="44" t="e">
        <f>'5 мес (2024) прогноз'!P22+#REF!</f>
        <v>#REF!</v>
      </c>
      <c r="Q22" s="22" t="e">
        <f t="shared" si="4"/>
        <v>#REF!</v>
      </c>
      <c r="R22" s="43" t="e">
        <f>'5 мес (2024) прогноз'!R22+#REF!</f>
        <v>#REF!</v>
      </c>
      <c r="S22" s="44" t="e">
        <f>'5 мес (2024) прогноз'!S22+#REF!</f>
        <v>#REF!</v>
      </c>
      <c r="T22" s="22" t="e">
        <f t="shared" si="5"/>
        <v>#REF!</v>
      </c>
      <c r="U22" s="43" t="e">
        <f>'5 мес (2024) прогноз'!U22+#REF!</f>
        <v>#REF!</v>
      </c>
      <c r="V22" s="44" t="e">
        <f>'5 мес (2024) прогноз'!V22+#REF!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43" t="e">
        <f>'5 мес (2024) прогноз'!AA22+#REF!</f>
        <v>#REF!</v>
      </c>
      <c r="AB22" s="44" t="e">
        <f>'5 мес (2024) прогноз'!AB22+#REF!</f>
        <v>#REF!</v>
      </c>
      <c r="AC22" s="22" t="e">
        <f t="shared" si="12"/>
        <v>#REF!</v>
      </c>
      <c r="AD22" s="72"/>
      <c r="AE22" s="73"/>
      <c r="AF22" s="66" t="str">
        <f t="shared" si="13"/>
        <v/>
      </c>
      <c r="AI22" s="61" t="s">
        <v>14</v>
      </c>
      <c r="AJ22" s="16" t="s">
        <v>14</v>
      </c>
      <c r="AK22" s="53" t="e">
        <f t="shared" si="10"/>
        <v>#REF!</v>
      </c>
      <c r="AL22" s="205">
        <v>5</v>
      </c>
      <c r="AM22" s="53" t="e">
        <f t="shared" si="11"/>
        <v>#REF!</v>
      </c>
      <c r="AN22" s="53"/>
      <c r="AO22" s="53"/>
      <c r="AP22" s="53"/>
      <c r="AQ22" s="53"/>
      <c r="AR22" s="53"/>
      <c r="AS22" s="53"/>
      <c r="AT22" s="237">
        <v>58024395.622000203</v>
      </c>
      <c r="AU22" s="237">
        <v>51893046.051000185</v>
      </c>
      <c r="AV22" s="237">
        <v>59925663.715000197</v>
      </c>
      <c r="AX22">
        <v>44712254.548000172</v>
      </c>
      <c r="AY22">
        <v>8432161.6860000286</v>
      </c>
    </row>
    <row r="23" spans="1:51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 t="e">
        <f t="shared" si="8"/>
        <v>#REF!</v>
      </c>
      <c r="G23" s="84" t="e">
        <f t="shared" si="9"/>
        <v>#REF!</v>
      </c>
      <c r="H23" s="22" t="e">
        <f t="shared" si="1"/>
        <v>#REF!</v>
      </c>
      <c r="I23" s="43" t="e">
        <f>'5 мес (2024) прогноз'!I23+#REF!</f>
        <v>#REF!</v>
      </c>
      <c r="J23" s="44" t="e">
        <f>'5 мес (2024) прогноз'!J23+#REF!</f>
        <v>#REF!</v>
      </c>
      <c r="K23" s="22" t="e">
        <f t="shared" si="2"/>
        <v>#REF!</v>
      </c>
      <c r="L23" s="43" t="e">
        <f>'5 мес (2024) прогноз'!L23+#REF!</f>
        <v>#REF!</v>
      </c>
      <c r="M23" s="44" t="e">
        <f>'5 мес (2024) прогноз'!M23+#REF!</f>
        <v>#REF!</v>
      </c>
      <c r="N23" s="22" t="e">
        <f t="shared" si="3"/>
        <v>#REF!</v>
      </c>
      <c r="O23" s="43" t="e">
        <f>'5 мес (2024) прогноз'!O23+#REF!</f>
        <v>#REF!</v>
      </c>
      <c r="P23" s="44" t="e">
        <f>'5 мес (2024) прогноз'!P23+#REF!</f>
        <v>#REF!</v>
      </c>
      <c r="Q23" s="22" t="e">
        <f t="shared" si="4"/>
        <v>#REF!</v>
      </c>
      <c r="R23" s="43" t="e">
        <f>'5 мес (2024) прогноз'!R23+#REF!</f>
        <v>#REF!</v>
      </c>
      <c r="S23" s="44" t="e">
        <f>'5 мес (2024) прогноз'!S23+#REF!</f>
        <v>#REF!</v>
      </c>
      <c r="T23" s="22" t="e">
        <f t="shared" si="5"/>
        <v>#REF!</v>
      </c>
      <c r="U23" s="43" t="e">
        <f>'5 мес (2024) прогноз'!U23+#REF!</f>
        <v>#REF!</v>
      </c>
      <c r="V23" s="44" t="e">
        <f>'5 мес (2024) прогноз'!V23+#REF!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43" t="e">
        <f>'5 мес (2024) прогноз'!AA23+#REF!</f>
        <v>#REF!</v>
      </c>
      <c r="AB23" s="44" t="e">
        <f>'5 мес (2024) прогноз'!AB23+#REF!</f>
        <v>#REF!</v>
      </c>
      <c r="AC23" s="22" t="e">
        <f t="shared" si="12"/>
        <v>#REF!</v>
      </c>
      <c r="AD23" s="72"/>
      <c r="AE23" s="74"/>
      <c r="AF23" s="66" t="str">
        <f t="shared" si="13"/>
        <v/>
      </c>
      <c r="AI23" s="38" t="s">
        <v>25</v>
      </c>
      <c r="AJ23" s="16" t="s">
        <v>25</v>
      </c>
      <c r="AK23" s="53" t="e">
        <f t="shared" si="10"/>
        <v>#REF!</v>
      </c>
      <c r="AL23" s="205">
        <v>13</v>
      </c>
      <c r="AM23" s="53" t="e">
        <f t="shared" si="11"/>
        <v>#REF!</v>
      </c>
      <c r="AN23" s="53"/>
      <c r="AO23" s="53"/>
      <c r="AP23" s="53"/>
      <c r="AQ23" s="53"/>
      <c r="AR23" s="53"/>
      <c r="AS23" s="53"/>
      <c r="AT23" s="237">
        <v>72898766.514000013</v>
      </c>
      <c r="AU23" s="237">
        <v>66192053.496000007</v>
      </c>
      <c r="AV23" s="237">
        <v>75308798.006000012</v>
      </c>
      <c r="AX23">
        <v>57403907.994000003</v>
      </c>
      <c r="AY23">
        <v>10838461.998</v>
      </c>
    </row>
    <row r="24" spans="1:51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3" t="e">
        <f t="shared" si="8"/>
        <v>#REF!</v>
      </c>
      <c r="G24" s="84" t="e">
        <f t="shared" si="9"/>
        <v>#REF!</v>
      </c>
      <c r="H24" s="88" t="e">
        <f t="shared" si="1"/>
        <v>#REF!</v>
      </c>
      <c r="I24" s="43" t="e">
        <f>'5 мес (2024) прогноз'!I24+#REF!</f>
        <v>#REF!</v>
      </c>
      <c r="J24" s="44" t="e">
        <f>'5 мес (2024) прогноз'!J24+#REF!</f>
        <v>#REF!</v>
      </c>
      <c r="K24" s="28" t="e">
        <f t="shared" si="2"/>
        <v>#REF!</v>
      </c>
      <c r="L24" s="43" t="e">
        <f>'5 мес (2024) прогноз'!L24+#REF!</f>
        <v>#REF!</v>
      </c>
      <c r="M24" s="44" t="e">
        <f>'5 мес (2024) прогноз'!M24+#REF!</f>
        <v>#REF!</v>
      </c>
      <c r="N24" s="28" t="e">
        <f t="shared" si="3"/>
        <v>#REF!</v>
      </c>
      <c r="O24" s="43" t="e">
        <f>'5 мес (2024) прогноз'!O24+#REF!</f>
        <v>#REF!</v>
      </c>
      <c r="P24" s="44" t="e">
        <f>'5 мес (2024) прогноз'!P24+#REF!</f>
        <v>#REF!</v>
      </c>
      <c r="Q24" s="28" t="e">
        <f t="shared" si="4"/>
        <v>#REF!</v>
      </c>
      <c r="R24" s="43" t="e">
        <f>'5 мес (2024) прогноз'!R24+#REF!</f>
        <v>#REF!</v>
      </c>
      <c r="S24" s="44" t="e">
        <f>'5 мес (2024) прогноз'!S24+#REF!</f>
        <v>#REF!</v>
      </c>
      <c r="T24" s="28" t="e">
        <f t="shared" si="5"/>
        <v>#REF!</v>
      </c>
      <c r="U24" s="43" t="e">
        <f>'5 мес (2024) прогноз'!U24+#REF!</f>
        <v>#REF!</v>
      </c>
      <c r="V24" s="44" t="e">
        <f>'5 мес (2024) прогноз'!V24+#REF!</f>
        <v>#REF!</v>
      </c>
      <c r="W24" s="14" t="e">
        <f t="shared" si="6"/>
        <v>#REF!</v>
      </c>
      <c r="X24" s="29"/>
      <c r="Y24" s="15"/>
      <c r="Z24" s="28" t="str">
        <f t="shared" si="7"/>
        <v/>
      </c>
      <c r="AA24" s="43" t="e">
        <f>'5 мес (2024) прогноз'!AA24+#REF!</f>
        <v>#REF!</v>
      </c>
      <c r="AB24" s="44" t="e">
        <f>'5 мес (2024) прогноз'!AB24+#REF!</f>
        <v>#REF!</v>
      </c>
      <c r="AC24" s="28" t="e">
        <f t="shared" si="12"/>
        <v>#REF!</v>
      </c>
      <c r="AD24" s="75"/>
      <c r="AE24" s="76"/>
      <c r="AF24" s="67" t="str">
        <f t="shared" si="13"/>
        <v/>
      </c>
      <c r="AI24" s="62" t="s">
        <v>15</v>
      </c>
      <c r="AJ24" s="16" t="s">
        <v>15</v>
      </c>
      <c r="AK24" s="53" t="e">
        <f t="shared" si="10"/>
        <v>#REF!</v>
      </c>
      <c r="AL24" s="205">
        <v>17</v>
      </c>
      <c r="AM24" s="53" t="e">
        <f t="shared" si="11"/>
        <v>#REF!</v>
      </c>
      <c r="AN24" s="53"/>
      <c r="AO24" s="53"/>
      <c r="AP24" s="53"/>
      <c r="AQ24" s="53"/>
      <c r="AR24" s="53"/>
      <c r="AS24" s="53"/>
      <c r="AT24" s="237">
        <v>65100110.752000198</v>
      </c>
      <c r="AU24" s="237">
        <v>58086162.963000007</v>
      </c>
      <c r="AV24" s="237">
        <v>65299392.266000204</v>
      </c>
      <c r="AX24">
        <v>49055937.309000164</v>
      </c>
      <c r="AY24">
        <v>9301843.4920000006</v>
      </c>
    </row>
    <row r="25" spans="1:51" ht="43.5" customHeight="1" thickBot="1">
      <c r="A25" s="557" t="s">
        <v>23</v>
      </c>
      <c r="B25" s="558"/>
      <c r="C25" s="35" t="e">
        <f>F25+AA25+AD25</f>
        <v>#REF!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 t="e">
        <f>SUM(F9:F24)</f>
        <v>#REF!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43" t="e">
        <f>'5 мес (2024) прогноз'!I25+#REF!</f>
        <v>#REF!</v>
      </c>
      <c r="J25" s="44" t="e">
        <f>'5 мес (2024) прогноз'!J25+#REF!</f>
        <v>#REF!</v>
      </c>
      <c r="K25" s="90" t="e">
        <f>IF(AND(I25=0,J25&gt;0),100%,IFERROR(IF(J25/I25-100%&gt;99%,CONCATENATE("в ",ROUNDDOWN(J25/I25,1),IF(ROUNDDOWN(J25/I25,0)&gt;4," раз"," раза")),J25/I25-100%),""))</f>
        <v>#REF!</v>
      </c>
      <c r="L25" s="43" t="e">
        <f>'5 мес (2024) прогноз'!L25+#REF!</f>
        <v>#REF!</v>
      </c>
      <c r="M25" s="44" t="e">
        <f>'5 мес (2024) прогноз'!M25+#REF!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43" t="e">
        <f>'5 мес (2024) прогноз'!O25+#REF!</f>
        <v>#REF!</v>
      </c>
      <c r="P25" s="44" t="e">
        <f>'5 мес (2024) прогноз'!P25+#REF!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43" t="e">
        <f>'5 мес (2024) прогноз'!R25+#REF!</f>
        <v>#REF!</v>
      </c>
      <c r="S25" s="44" t="e">
        <f>'5 мес (2024) прогноз'!S25+#REF!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43" t="e">
        <f>'5 мес (2024) прогноз'!U25+#REF!</f>
        <v>#REF!</v>
      </c>
      <c r="V25" s="44" t="e">
        <f>'5 мес (2024) прогноз'!V25+#REF!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43" t="e">
        <f>'5 мес (2024) прогноз'!AA25+#REF!</f>
        <v>#REF!</v>
      </c>
      <c r="AB25" s="44" t="e">
        <f>'5 мес (2024) прогноз'!AB25+#REF!</f>
        <v>#REF!</v>
      </c>
      <c r="AC25" s="34" t="e">
        <f t="shared" si="12"/>
        <v>#REF!</v>
      </c>
      <c r="AD25" s="31"/>
      <c r="AE25" s="32"/>
      <c r="AF25" s="34" t="str">
        <f t="shared" si="13"/>
        <v/>
      </c>
      <c r="AJ25" s="57" t="s">
        <v>41</v>
      </c>
      <c r="AK25" s="58" t="e">
        <f>F25</f>
        <v>#REF!</v>
      </c>
      <c r="AL25" s="205" t="e">
        <f>#REF!+'2 кв (2024) прогноз'!AL25</f>
        <v>#REF!</v>
      </c>
      <c r="AM25" s="58" t="e">
        <f>G25</f>
        <v>#REF!</v>
      </c>
      <c r="AN25" s="58" t="e">
        <f>U25</f>
        <v>#REF!</v>
      </c>
      <c r="AO25" s="58" t="e">
        <f>#REF!+'2 кв (2024) прогноз'!AO25</f>
        <v>#REF!</v>
      </c>
      <c r="AP25" s="58" t="e">
        <f>V25</f>
        <v>#REF!</v>
      </c>
      <c r="AQ25" s="58" t="e">
        <f>L25</f>
        <v>#REF!</v>
      </c>
      <c r="AR25" s="58" t="e">
        <f>#REF!+'2 кв (2024) прогноз'!AR25</f>
        <v>#REF!</v>
      </c>
      <c r="AS25" s="58" t="e">
        <f>M25</f>
        <v>#REF!</v>
      </c>
      <c r="AT25" s="237">
        <v>890917519.32400179</v>
      </c>
      <c r="AU25" s="237">
        <v>799198007.36500311</v>
      </c>
      <c r="AV25" s="237">
        <v>895797256.43900299</v>
      </c>
      <c r="AX25">
        <v>673976703.66900253</v>
      </c>
      <c r="AY25">
        <v>135676248.16300052</v>
      </c>
    </row>
    <row r="26" spans="1:51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12"/>
      <c r="AK26" s="12"/>
      <c r="AL26" s="12"/>
      <c r="AM26" s="12"/>
      <c r="AN26" s="12"/>
      <c r="AO26" s="12"/>
      <c r="AP26" s="12"/>
      <c r="AQ26" s="12"/>
    </row>
    <row r="27" spans="1:51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/>
      <c r="AM27" s="12"/>
      <c r="AN27" s="12"/>
      <c r="AO27" s="12"/>
      <c r="AP27" s="12"/>
      <c r="AQ27" s="12"/>
      <c r="AT27">
        <f>AT25/1000000</f>
        <v>890.91751932400177</v>
      </c>
      <c r="AU27">
        <f>AU25/1000000</f>
        <v>799.19800736500315</v>
      </c>
      <c r="AV27">
        <f>AV25/1000000</f>
        <v>895.79725643900304</v>
      </c>
    </row>
    <row r="28" spans="1:51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</row>
    <row r="29" spans="1:51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51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51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36:48" ht="26.25">
      <c r="AJ33" s="16" t="s">
        <v>0</v>
      </c>
      <c r="AK33" s="118" t="e">
        <f>AK9/AT9*1000000</f>
        <v>#REF!</v>
      </c>
      <c r="AL33" s="118">
        <f>AL9/AU9*1000000</f>
        <v>0.11048573055194777</v>
      </c>
      <c r="AM33" s="118" t="e">
        <f>AM9/AV9*1000000</f>
        <v>#REF!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36:48" ht="26.25">
      <c r="AJ34" s="16" t="s">
        <v>4</v>
      </c>
      <c r="AK34" s="118" t="e">
        <f t="shared" ref="AK34:AM49" si="14">AK10/AT10*1000000</f>
        <v>#REF!</v>
      </c>
      <c r="AL34" s="118">
        <f t="shared" si="14"/>
        <v>0</v>
      </c>
      <c r="AM34" s="118" t="e">
        <f t="shared" si="14"/>
        <v>#REF!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36:48" ht="26.25">
      <c r="AJ35" s="16" t="s">
        <v>5</v>
      </c>
      <c r="AK35" s="118" t="e">
        <f t="shared" si="14"/>
        <v>#REF!</v>
      </c>
      <c r="AL35" s="118">
        <f t="shared" si="14"/>
        <v>8.0376739893115681E-2</v>
      </c>
      <c r="AM35" s="118" t="e">
        <f t="shared" si="14"/>
        <v>#REF!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36:48" ht="26.25">
      <c r="AJ36" s="16" t="s">
        <v>6</v>
      </c>
      <c r="AK36" s="118" t="e">
        <f t="shared" si="14"/>
        <v>#REF!</v>
      </c>
      <c r="AL36" s="118">
        <f t="shared" si="14"/>
        <v>0.10545861607231116</v>
      </c>
      <c r="AM36" s="118" t="e">
        <f t="shared" si="14"/>
        <v>#REF!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36:48" ht="26.25">
      <c r="AJ37" s="16" t="s">
        <v>1</v>
      </c>
      <c r="AK37" s="118" t="e">
        <f t="shared" si="14"/>
        <v>#REF!</v>
      </c>
      <c r="AL37" s="118">
        <f t="shared" si="14"/>
        <v>0.10730542235520951</v>
      </c>
      <c r="AM37" s="118" t="e">
        <f t="shared" si="14"/>
        <v>#REF!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36:48" ht="26.25">
      <c r="AJ38" s="16" t="s">
        <v>7</v>
      </c>
      <c r="AK38" s="118" t="e">
        <f t="shared" si="14"/>
        <v>#REF!</v>
      </c>
      <c r="AL38" s="118">
        <f t="shared" si="14"/>
        <v>9.0751240529907198E-2</v>
      </c>
      <c r="AM38" s="118" t="e">
        <f t="shared" si="14"/>
        <v>#REF!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36:48" ht="26.25">
      <c r="AJ39" s="16" t="s">
        <v>8</v>
      </c>
      <c r="AK39" s="118" t="e">
        <f t="shared" si="14"/>
        <v>#REF!</v>
      </c>
      <c r="AL39" s="118">
        <f t="shared" si="14"/>
        <v>6.4449390808653306E-2</v>
      </c>
      <c r="AM39" s="118" t="e">
        <f t="shared" si="14"/>
        <v>#REF!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36:48" ht="26.25">
      <c r="AJ40" s="16" t="s">
        <v>9</v>
      </c>
      <c r="AK40" s="118" t="e">
        <f t="shared" si="14"/>
        <v>#REF!</v>
      </c>
      <c r="AL40" s="118">
        <f t="shared" si="14"/>
        <v>7.480574014144975E-2</v>
      </c>
      <c r="AM40" s="118" t="e">
        <f t="shared" si="14"/>
        <v>#REF!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36:48" ht="26.25">
      <c r="AJ41" s="16" t="s">
        <v>2</v>
      </c>
      <c r="AK41" s="118" t="e">
        <f t="shared" si="14"/>
        <v>#REF!</v>
      </c>
      <c r="AL41" s="118">
        <f t="shared" si="14"/>
        <v>9.3049650253941074E-2</v>
      </c>
      <c r="AM41" s="118" t="e">
        <f t="shared" si="14"/>
        <v>#REF!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36:48" ht="26.25">
      <c r="AJ42" s="16" t="s">
        <v>10</v>
      </c>
      <c r="AK42" s="118" t="e">
        <f t="shared" si="14"/>
        <v>#REF!</v>
      </c>
      <c r="AL42" s="118">
        <f t="shared" si="14"/>
        <v>0.16959175270451893</v>
      </c>
      <c r="AM42" s="118" t="e">
        <f t="shared" si="14"/>
        <v>#REF!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36:48" ht="26.25">
      <c r="AJ43" s="16" t="s">
        <v>11</v>
      </c>
      <c r="AK43" s="118" t="e">
        <f t="shared" si="14"/>
        <v>#REF!</v>
      </c>
      <c r="AL43" s="118">
        <f t="shared" si="14"/>
        <v>0.18562320865376766</v>
      </c>
      <c r="AM43" s="118" t="e">
        <f t="shared" si="14"/>
        <v>#REF!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36:48" ht="26.25">
      <c r="AJ44" s="16" t="s">
        <v>12</v>
      </c>
      <c r="AK44" s="118" t="e">
        <f t="shared" si="14"/>
        <v>#REF!</v>
      </c>
      <c r="AL44" s="118">
        <f t="shared" si="14"/>
        <v>0.14864611550189746</v>
      </c>
      <c r="AM44" s="118" t="e">
        <f t="shared" si="14"/>
        <v>#REF!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36:48" ht="26.25">
      <c r="AJ45" s="16" t="s">
        <v>13</v>
      </c>
      <c r="AK45" s="118" t="e">
        <f t="shared" si="14"/>
        <v>#REF!</v>
      </c>
      <c r="AL45" s="118">
        <f t="shared" si="14"/>
        <v>0.18773294120998144</v>
      </c>
      <c r="AM45" s="118" t="e">
        <f t="shared" si="14"/>
        <v>#REF!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36:48" ht="26.25">
      <c r="AJ46" s="16" t="s">
        <v>14</v>
      </c>
      <c r="AK46" s="118" t="e">
        <f t="shared" si="14"/>
        <v>#REF!</v>
      </c>
      <c r="AL46" s="118">
        <f t="shared" si="14"/>
        <v>9.6352023642744519E-2</v>
      </c>
      <c r="AM46" s="118" t="e">
        <f t="shared" si="14"/>
        <v>#REF!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36:48" ht="26.25">
      <c r="AJ47" s="16" t="s">
        <v>25</v>
      </c>
      <c r="AK47" s="118" t="e">
        <f t="shared" si="14"/>
        <v>#REF!</v>
      </c>
      <c r="AL47" s="118">
        <f t="shared" si="14"/>
        <v>0.19639819756892105</v>
      </c>
      <c r="AM47" s="118" t="e">
        <f t="shared" si="14"/>
        <v>#REF!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36:48" ht="27" thickBot="1">
      <c r="AJ48" s="16" t="s">
        <v>15</v>
      </c>
      <c r="AK48" s="118" t="e">
        <f t="shared" si="14"/>
        <v>#REF!</v>
      </c>
      <c r="AL48" s="118">
        <f t="shared" si="14"/>
        <v>0.29266866897076227</v>
      </c>
      <c r="AM48" s="118" t="e">
        <f t="shared" si="14"/>
        <v>#REF!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36:59" ht="30.75" thickBot="1">
      <c r="AJ49" s="57" t="s">
        <v>41</v>
      </c>
      <c r="AK49" s="118" t="e">
        <f t="shared" si="14"/>
        <v>#REF!</v>
      </c>
      <c r="AL49" s="118" t="e">
        <f t="shared" si="14"/>
        <v>#REF!</v>
      </c>
      <c r="AM49" s="118" t="e">
        <f t="shared" si="14"/>
        <v>#REF!</v>
      </c>
      <c r="AN49" s="58" t="e">
        <f>AN25/AT25*1000000</f>
        <v>#REF!</v>
      </c>
      <c r="AO49" s="58" t="e">
        <f>AO25/AU25*1000000</f>
        <v>#REF!</v>
      </c>
      <c r="AP49" s="58" t="e">
        <f>AP25/AV25*1000000</f>
        <v>#REF!</v>
      </c>
      <c r="AQ49" s="58" t="e">
        <f>AQ25/AT25*1000000</f>
        <v>#REF!</v>
      </c>
      <c r="AR49" s="58" t="e">
        <f>AR25/AU25*1000000</f>
        <v>#REF!</v>
      </c>
      <c r="AS49" s="58" t="e">
        <f>AS25/AV25*1000000</f>
        <v>#REF!</v>
      </c>
      <c r="AT49" s="58">
        <v>1089950815.4319999</v>
      </c>
      <c r="AU49" s="58">
        <v>1053667086.197</v>
      </c>
      <c r="AV49" s="59">
        <v>1096838234.6589999</v>
      </c>
    </row>
    <row r="52" spans="36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36:59" ht="32.25">
      <c r="AJ53" s="125" t="s">
        <v>34</v>
      </c>
      <c r="AK53" s="126">
        <f>AL33</f>
        <v>0.11048573055194777</v>
      </c>
      <c r="AL53" s="126">
        <f>AL34</f>
        <v>0</v>
      </c>
      <c r="AM53" s="126">
        <f>AL35</f>
        <v>8.0376739893115681E-2</v>
      </c>
      <c r="AN53" s="126">
        <f>AL36</f>
        <v>0.10545861607231116</v>
      </c>
      <c r="AO53" s="126">
        <f>AL37</f>
        <v>0.10730542235520951</v>
      </c>
      <c r="AP53" s="126">
        <f>AL38</f>
        <v>9.0751240529907198E-2</v>
      </c>
      <c r="AQ53" s="126">
        <f>AL39</f>
        <v>6.4449390808653306E-2</v>
      </c>
      <c r="AR53" s="126">
        <f>AL40</f>
        <v>7.480574014144975E-2</v>
      </c>
      <c r="AS53" s="126">
        <f>AL41</f>
        <v>9.3049650253941074E-2</v>
      </c>
      <c r="AT53" s="126">
        <f>AL42</f>
        <v>0.16959175270451893</v>
      </c>
      <c r="AU53" s="126">
        <f>AL43</f>
        <v>0.18562320865376766</v>
      </c>
      <c r="AV53" s="126">
        <f>AL44</f>
        <v>0.14864611550189746</v>
      </c>
      <c r="AW53" s="126">
        <f>AL45</f>
        <v>0.18773294120998144</v>
      </c>
      <c r="AX53" s="126">
        <f>AL46</f>
        <v>9.6352023642744519E-2</v>
      </c>
      <c r="AY53" s="126">
        <f>AL47</f>
        <v>0.19639819756892105</v>
      </c>
      <c r="AZ53" s="126">
        <f>AL48</f>
        <v>0.29266866897076227</v>
      </c>
    </row>
    <row r="54" spans="36:59" ht="32.25">
      <c r="AJ54" s="125" t="s">
        <v>32</v>
      </c>
      <c r="AK54" s="126" t="e">
        <f>AM33</f>
        <v>#REF!</v>
      </c>
      <c r="AL54" s="126" t="e">
        <f>AM34</f>
        <v>#REF!</v>
      </c>
      <c r="AM54" s="126" t="e">
        <f>AM35</f>
        <v>#REF!</v>
      </c>
      <c r="AN54" s="126" t="e">
        <f>AM36</f>
        <v>#REF!</v>
      </c>
      <c r="AO54" s="126" t="e">
        <f>AM37</f>
        <v>#REF!</v>
      </c>
      <c r="AP54" s="126" t="e">
        <f>AM38</f>
        <v>#REF!</v>
      </c>
      <c r="AQ54" s="126" t="e">
        <f>AM39</f>
        <v>#REF!</v>
      </c>
      <c r="AR54" s="126" t="e">
        <f>AM40</f>
        <v>#REF!</v>
      </c>
      <c r="AS54" s="126" t="e">
        <f>AM41</f>
        <v>#REF!</v>
      </c>
      <c r="AT54" s="126" t="e">
        <f>AM42</f>
        <v>#REF!</v>
      </c>
      <c r="AU54" s="126" t="e">
        <f>AM43</f>
        <v>#REF!</v>
      </c>
      <c r="AV54" s="126" t="e">
        <f>AM44</f>
        <v>#REF!</v>
      </c>
      <c r="AW54" s="126" t="e">
        <f>AM45</f>
        <v>#REF!</v>
      </c>
      <c r="AX54" s="126" t="e">
        <f>AM46</f>
        <v>#REF!</v>
      </c>
      <c r="AY54" s="126" t="e">
        <f>AM47</f>
        <v>#REF!</v>
      </c>
      <c r="AZ54" s="126" t="e">
        <f>AM48</f>
        <v>#REF!</v>
      </c>
    </row>
  </sheetData>
  <mergeCells count="26"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  <mergeCell ref="AT29:AV30"/>
    <mergeCell ref="AD5:AF6"/>
    <mergeCell ref="AK5:AM6"/>
    <mergeCell ref="AN5:AP6"/>
    <mergeCell ref="AQ5:AS6"/>
    <mergeCell ref="AT5:AV6"/>
    <mergeCell ref="A25:B25"/>
    <mergeCell ref="U27:W27"/>
    <mergeCell ref="AK29:AM30"/>
    <mergeCell ref="AN29:AP30"/>
    <mergeCell ref="AQ29:AS30"/>
  </mergeCells>
  <conditionalFormatting sqref="E9:E25 T9:T25 W9:W25 Z9:Z25 AC9:AC25 AF9:AF25 H9:H26 K9:K26 N9:N26 Q9:Q26 L26:M26 R26:X26">
    <cfRule type="containsText" dxfId="38" priority="1" operator="containsText" text="в">
      <formula>NOT(ISERROR(SEARCH("в",E9)))</formula>
    </cfRule>
    <cfRule type="cellIs" dxfId="37" priority="2" operator="between">
      <formula>0.000001</formula>
      <formula>100000</formula>
    </cfRule>
    <cfRule type="cellIs" dxfId="36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BG54"/>
  <sheetViews>
    <sheetView view="pageBreakPreview" zoomScale="40" zoomScaleNormal="100" zoomScaleSheetLayoutView="40" zoomScalePageLayoutView="55" workbookViewId="0">
      <selection activeCell="AG29" sqref="AG29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6" width="19.5703125" customWidth="1"/>
    <col min="47" max="47" width="26.140625" customWidth="1"/>
    <col min="48" max="48" width="28" customWidth="1"/>
    <col min="49" max="49" width="13.5703125" customWidth="1"/>
    <col min="50" max="50" width="13.85546875" customWidth="1"/>
    <col min="51" max="52" width="14.28515625" customWidth="1"/>
  </cols>
  <sheetData>
    <row r="1" spans="1:51" ht="28.5" customHeight="1"/>
    <row r="2" spans="1:51" ht="33.75" customHeight="1">
      <c r="B2" s="539" t="s">
        <v>103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51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51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51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51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51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2021</v>
      </c>
      <c r="G7" s="13">
        <v>2022</v>
      </c>
      <c r="H7" s="20" t="s">
        <v>3</v>
      </c>
      <c r="I7" s="37">
        <v>2021</v>
      </c>
      <c r="J7" s="13">
        <v>2022</v>
      </c>
      <c r="K7" s="20" t="s">
        <v>3</v>
      </c>
      <c r="L7" s="37">
        <v>2021</v>
      </c>
      <c r="M7" s="13">
        <v>2022</v>
      </c>
      <c r="N7" s="20" t="s">
        <v>3</v>
      </c>
      <c r="O7" s="37">
        <v>2021</v>
      </c>
      <c r="P7" s="13">
        <v>2022</v>
      </c>
      <c r="Q7" s="20" t="s">
        <v>3</v>
      </c>
      <c r="R7" s="37">
        <v>2021</v>
      </c>
      <c r="S7" s="13">
        <v>2022</v>
      </c>
      <c r="T7" s="20" t="s">
        <v>3</v>
      </c>
      <c r="U7" s="37">
        <v>2021</v>
      </c>
      <c r="V7" s="13">
        <v>2022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2021</v>
      </c>
      <c r="AB7" s="13">
        <v>2022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51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51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 t="e">
        <f>I9+O9+R9+L9+U9</f>
        <v>#REF!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 t="e">
        <f>#REF!+#REF!</f>
        <v>#REF!</v>
      </c>
      <c r="J9" s="44" t="e">
        <f>#REF!+#REF!</f>
        <v>#REF!</v>
      </c>
      <c r="K9" s="42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 t="e">
        <f>#REF!+#REF!</f>
        <v>#REF!</v>
      </c>
      <c r="M9" s="44" t="e">
        <f>#REF!+#REF!</f>
        <v>#REF!</v>
      </c>
      <c r="N9" s="42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 t="e">
        <f>#REF!+#REF!</f>
        <v>#REF!</v>
      </c>
      <c r="P9" s="44" t="e">
        <f>#REF!+#REF!</f>
        <v>#REF!</v>
      </c>
      <c r="Q9" s="42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 t="e">
        <f>#REF!+#REF!</f>
        <v>#REF!</v>
      </c>
      <c r="S9" s="44" t="e">
        <f>#REF!+#REF!</f>
        <v>#REF!</v>
      </c>
      <c r="T9" s="42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 t="e">
        <f>#REF!+#REF!</f>
        <v>#REF!</v>
      </c>
      <c r="V9" s="44" t="e">
        <f>#REF!+#REF!</f>
        <v>#REF!</v>
      </c>
      <c r="W9" s="45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3" t="e">
        <f>#REF!+#REF!</f>
        <v>#REF!</v>
      </c>
      <c r="AB9" s="44" t="e">
        <f>#REF!+#REF!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16" t="s">
        <v>0</v>
      </c>
      <c r="AJ9" s="16" t="s">
        <v>0</v>
      </c>
      <c r="AK9" s="53" t="e">
        <f>F9-L9-U9</f>
        <v>#REF!</v>
      </c>
      <c r="AL9" s="249" t="e">
        <f>#REF!+#REF!</f>
        <v>#REF!</v>
      </c>
      <c r="AM9" s="53" t="e">
        <f>G9-V9-M9</f>
        <v>#REF!</v>
      </c>
      <c r="AN9" s="53"/>
      <c r="AO9" s="53"/>
      <c r="AP9" s="53"/>
      <c r="AQ9" s="53"/>
      <c r="AR9" s="53"/>
      <c r="AS9" s="53"/>
      <c r="AT9" s="237">
        <v>122639259.73100021</v>
      </c>
      <c r="AU9" s="237">
        <v>123272019.69200024</v>
      </c>
      <c r="AV9" s="237">
        <v>125840449.94200042</v>
      </c>
      <c r="AX9">
        <v>60580751.051000088</v>
      </c>
      <c r="AY9">
        <v>12516717.510000017</v>
      </c>
    </row>
    <row r="10" spans="1:51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 t="e">
        <f t="shared" ref="F10:F24" si="8">I10+O10+R10+L10+U10</f>
        <v>#REF!</v>
      </c>
      <c r="G10" s="84" t="e">
        <f t="shared" ref="G10:G24" si="9">J10+P10+S10+M10+V10</f>
        <v>#REF!</v>
      </c>
      <c r="H10" s="22" t="e">
        <f t="shared" si="1"/>
        <v>#REF!</v>
      </c>
      <c r="I10" s="43" t="e">
        <f>#REF!+#REF!</f>
        <v>#REF!</v>
      </c>
      <c r="J10" s="44" t="e">
        <f>#REF!+#REF!</f>
        <v>#REF!</v>
      </c>
      <c r="K10" s="22" t="e">
        <f t="shared" si="2"/>
        <v>#REF!</v>
      </c>
      <c r="L10" s="43" t="e">
        <f>#REF!+#REF!</f>
        <v>#REF!</v>
      </c>
      <c r="M10" s="44" t="e">
        <f>#REF!+#REF!</f>
        <v>#REF!</v>
      </c>
      <c r="N10" s="22" t="e">
        <f t="shared" si="3"/>
        <v>#REF!</v>
      </c>
      <c r="O10" s="43" t="e">
        <f>#REF!+#REF!</f>
        <v>#REF!</v>
      </c>
      <c r="P10" s="44" t="e">
        <f>#REF!+#REF!</f>
        <v>#REF!</v>
      </c>
      <c r="Q10" s="22" t="e">
        <f t="shared" si="4"/>
        <v>#REF!</v>
      </c>
      <c r="R10" s="43" t="e">
        <f>#REF!+#REF!</f>
        <v>#REF!</v>
      </c>
      <c r="S10" s="44" t="e">
        <f>#REF!+#REF!</f>
        <v>#REF!</v>
      </c>
      <c r="T10" s="22" t="e">
        <f t="shared" si="5"/>
        <v>#REF!</v>
      </c>
      <c r="U10" s="43" t="e">
        <f>#REF!+#REF!</f>
        <v>#REF!</v>
      </c>
      <c r="V10" s="44" t="e">
        <f>#REF!+#REF!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43" t="e">
        <f>#REF!+#REF!</f>
        <v>#REF!</v>
      </c>
      <c r="AB10" s="44" t="e">
        <f>#REF!+#REF!</f>
        <v>#REF!</v>
      </c>
      <c r="AC10" s="22"/>
      <c r="AD10" s="70"/>
      <c r="AE10" s="71"/>
      <c r="AF10" s="66"/>
      <c r="AI10" s="61" t="s">
        <v>4</v>
      </c>
      <c r="AJ10" s="16" t="s">
        <v>4</v>
      </c>
      <c r="AK10" s="53" t="e">
        <f t="shared" ref="AK10:AK24" si="10">F10-L10-U10</f>
        <v>#REF!</v>
      </c>
      <c r="AL10" s="249" t="e">
        <f>#REF!+#REF!</f>
        <v>#REF!</v>
      </c>
      <c r="AM10" s="53" t="e">
        <f t="shared" ref="AM10:AM24" si="11">G10-V10-M10</f>
        <v>#REF!</v>
      </c>
      <c r="AN10" s="53"/>
      <c r="AO10" s="53"/>
      <c r="AP10" s="53"/>
      <c r="AQ10" s="53"/>
      <c r="AR10" s="53"/>
      <c r="AS10" s="53"/>
      <c r="AT10" s="237">
        <v>2165151.9000000008</v>
      </c>
      <c r="AU10" s="237">
        <v>2119964.8040000019</v>
      </c>
      <c r="AV10" s="237">
        <v>1982516.000000007</v>
      </c>
      <c r="AX10">
        <v>885286.60000000324</v>
      </c>
      <c r="AY10">
        <v>237364</v>
      </c>
    </row>
    <row r="11" spans="1:51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 t="e">
        <f t="shared" si="8"/>
        <v>#REF!</v>
      </c>
      <c r="G11" s="84" t="e">
        <f t="shared" si="9"/>
        <v>#REF!</v>
      </c>
      <c r="H11" s="22" t="e">
        <f t="shared" si="1"/>
        <v>#REF!</v>
      </c>
      <c r="I11" s="43" t="e">
        <f>#REF!+#REF!</f>
        <v>#REF!</v>
      </c>
      <c r="J11" s="44" t="e">
        <f>#REF!+#REF!</f>
        <v>#REF!</v>
      </c>
      <c r="K11" s="22" t="e">
        <f t="shared" si="2"/>
        <v>#REF!</v>
      </c>
      <c r="L11" s="43" t="e">
        <f>#REF!+#REF!</f>
        <v>#REF!</v>
      </c>
      <c r="M11" s="44" t="e">
        <f>#REF!+#REF!</f>
        <v>#REF!</v>
      </c>
      <c r="N11" s="22" t="e">
        <f t="shared" si="3"/>
        <v>#REF!</v>
      </c>
      <c r="O11" s="43" t="e">
        <f>#REF!+#REF!</f>
        <v>#REF!</v>
      </c>
      <c r="P11" s="44" t="e">
        <f>#REF!+#REF!</f>
        <v>#REF!</v>
      </c>
      <c r="Q11" s="22" t="e">
        <f t="shared" si="4"/>
        <v>#REF!</v>
      </c>
      <c r="R11" s="43" t="e">
        <f>#REF!+#REF!</f>
        <v>#REF!</v>
      </c>
      <c r="S11" s="44" t="e">
        <f>#REF!+#REF!</f>
        <v>#REF!</v>
      </c>
      <c r="T11" s="22" t="e">
        <f t="shared" si="5"/>
        <v>#REF!</v>
      </c>
      <c r="U11" s="43" t="e">
        <f>#REF!+#REF!</f>
        <v>#REF!</v>
      </c>
      <c r="V11" s="44" t="e">
        <f>#REF!+#REF!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43" t="e">
        <f>#REF!+#REF!</f>
        <v>#REF!</v>
      </c>
      <c r="AB11" s="44" t="e">
        <f>#REF!+#REF!</f>
        <v>#REF!</v>
      </c>
      <c r="AC11" s="22" t="e">
        <f t="shared" ref="AC11:AC25" si="12">IF(AND(IF(AA11="",0,AA11)=0,IF(AB11="",0,AB11)&gt;0),100%,IFERROR(IF(IF(AB11="",0,AB11)/IF(AA11="",0,AA11)-100%&gt;99%,CONCATENATE("в ",ROUNDDOWN(IF(AB11="",0,AB11)/IF(AA11="",0,AA11),1),IF(ROUNDDOWN(IF(AB11="",0,AB11)/IF(AA11="",0,AA11),0)&gt;4," раз"," раза")),IF(AB11="",0,AB11)/IF(AA11="",0,AA11)-100%),""))</f>
        <v>#REF!</v>
      </c>
      <c r="AD11" s="72"/>
      <c r="AE11" s="73"/>
      <c r="AF11" s="66" t="str">
        <f t="shared" ref="AF11:AF25" si="13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53" t="e">
        <f t="shared" si="10"/>
        <v>#REF!</v>
      </c>
      <c r="AL11" s="249" t="e">
        <f>#REF!+#REF!</f>
        <v>#REF!</v>
      </c>
      <c r="AM11" s="53" t="e">
        <f t="shared" si="11"/>
        <v>#REF!</v>
      </c>
      <c r="AN11" s="53"/>
      <c r="AO11" s="53"/>
      <c r="AP11" s="53"/>
      <c r="AQ11" s="53"/>
      <c r="AR11" s="53"/>
      <c r="AS11" s="53"/>
      <c r="AT11" s="237">
        <v>147621191.57200053</v>
      </c>
      <c r="AU11" s="237">
        <v>145919549.82300037</v>
      </c>
      <c r="AV11" s="237">
        <v>151658452.53400058</v>
      </c>
      <c r="AX11">
        <v>73687423.185000286</v>
      </c>
      <c r="AY11">
        <v>14490907.266000066</v>
      </c>
    </row>
    <row r="12" spans="1:51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 t="e">
        <f t="shared" si="8"/>
        <v>#REF!</v>
      </c>
      <c r="G12" s="84" t="e">
        <f t="shared" si="9"/>
        <v>#REF!</v>
      </c>
      <c r="H12" s="22" t="e">
        <f t="shared" si="1"/>
        <v>#REF!</v>
      </c>
      <c r="I12" s="43" t="e">
        <f>#REF!+#REF!</f>
        <v>#REF!</v>
      </c>
      <c r="J12" s="44" t="e">
        <f>#REF!+#REF!</f>
        <v>#REF!</v>
      </c>
      <c r="K12" s="22" t="e">
        <f t="shared" si="2"/>
        <v>#REF!</v>
      </c>
      <c r="L12" s="43" t="e">
        <f>#REF!+#REF!</f>
        <v>#REF!</v>
      </c>
      <c r="M12" s="44" t="e">
        <f>#REF!+#REF!</f>
        <v>#REF!</v>
      </c>
      <c r="N12" s="22" t="e">
        <f t="shared" si="3"/>
        <v>#REF!</v>
      </c>
      <c r="O12" s="43" t="e">
        <f>#REF!+#REF!</f>
        <v>#REF!</v>
      </c>
      <c r="P12" s="44" t="e">
        <f>#REF!+#REF!</f>
        <v>#REF!</v>
      </c>
      <c r="Q12" s="22" t="e">
        <f t="shared" si="4"/>
        <v>#REF!</v>
      </c>
      <c r="R12" s="43" t="e">
        <f>#REF!+#REF!</f>
        <v>#REF!</v>
      </c>
      <c r="S12" s="44" t="e">
        <f>#REF!+#REF!</f>
        <v>#REF!</v>
      </c>
      <c r="T12" s="22" t="e">
        <f t="shared" si="5"/>
        <v>#REF!</v>
      </c>
      <c r="U12" s="43" t="e">
        <f>#REF!+#REF!</f>
        <v>#REF!</v>
      </c>
      <c r="V12" s="44" t="e">
        <f>#REF!+#REF!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43" t="e">
        <f>#REF!+#REF!</f>
        <v>#REF!</v>
      </c>
      <c r="AB12" s="44" t="e">
        <f>#REF!+#REF!</f>
        <v>#REF!</v>
      </c>
      <c r="AC12" s="22" t="e">
        <f t="shared" si="12"/>
        <v>#REF!</v>
      </c>
      <c r="AD12" s="72"/>
      <c r="AE12" s="73"/>
      <c r="AF12" s="66" t="str">
        <f t="shared" si="13"/>
        <v/>
      </c>
      <c r="AI12" s="61" t="s">
        <v>6</v>
      </c>
      <c r="AJ12" s="16" t="s">
        <v>6</v>
      </c>
      <c r="AK12" s="53" t="e">
        <f t="shared" si="10"/>
        <v>#REF!</v>
      </c>
      <c r="AL12" s="249" t="e">
        <f>#REF!+#REF!</f>
        <v>#REF!</v>
      </c>
      <c r="AM12" s="53" t="e">
        <f t="shared" si="11"/>
        <v>#REF!</v>
      </c>
      <c r="AN12" s="53"/>
      <c r="AO12" s="53"/>
      <c r="AP12" s="53"/>
      <c r="AQ12" s="53"/>
      <c r="AR12" s="53"/>
      <c r="AS12" s="53"/>
      <c r="AT12" s="237">
        <v>96755254.295000359</v>
      </c>
      <c r="AU12" s="237">
        <v>95320764.731000364</v>
      </c>
      <c r="AV12" s="237">
        <v>97389183.958000213</v>
      </c>
      <c r="AX12">
        <v>47725526.49100019</v>
      </c>
      <c r="AY12">
        <v>9439484.8310000375</v>
      </c>
    </row>
    <row r="13" spans="1:51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 t="e">
        <f t="shared" si="8"/>
        <v>#REF!</v>
      </c>
      <c r="G13" s="84" t="e">
        <f t="shared" si="9"/>
        <v>#REF!</v>
      </c>
      <c r="H13" s="22" t="e">
        <f t="shared" si="1"/>
        <v>#REF!</v>
      </c>
      <c r="I13" s="43" t="e">
        <f>#REF!+#REF!</f>
        <v>#REF!</v>
      </c>
      <c r="J13" s="44" t="e">
        <f>#REF!+#REF!</f>
        <v>#REF!</v>
      </c>
      <c r="K13" s="22" t="e">
        <f t="shared" si="2"/>
        <v>#REF!</v>
      </c>
      <c r="L13" s="43" t="e">
        <f>#REF!+#REF!</f>
        <v>#REF!</v>
      </c>
      <c r="M13" s="44" t="e">
        <f>#REF!+#REF!</f>
        <v>#REF!</v>
      </c>
      <c r="N13" s="22" t="e">
        <f t="shared" si="3"/>
        <v>#REF!</v>
      </c>
      <c r="O13" s="43" t="e">
        <f>#REF!+#REF!</f>
        <v>#REF!</v>
      </c>
      <c r="P13" s="44" t="e">
        <f>#REF!+#REF!</f>
        <v>#REF!</v>
      </c>
      <c r="Q13" s="22" t="e">
        <f t="shared" si="4"/>
        <v>#REF!</v>
      </c>
      <c r="R13" s="43" t="e">
        <f>#REF!+#REF!</f>
        <v>#REF!</v>
      </c>
      <c r="S13" s="44" t="e">
        <f>#REF!+#REF!</f>
        <v>#REF!</v>
      </c>
      <c r="T13" s="22" t="e">
        <f t="shared" si="5"/>
        <v>#REF!</v>
      </c>
      <c r="U13" s="43" t="e">
        <f>#REF!+#REF!</f>
        <v>#REF!</v>
      </c>
      <c r="V13" s="44" t="e">
        <f>#REF!+#REF!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43" t="e">
        <f>#REF!+#REF!</f>
        <v>#REF!</v>
      </c>
      <c r="AB13" s="44" t="e">
        <f>#REF!+#REF!</f>
        <v>#REF!</v>
      </c>
      <c r="AC13" s="22"/>
      <c r="AD13" s="72"/>
      <c r="AE13" s="73"/>
      <c r="AF13" s="66" t="str">
        <f t="shared" si="13"/>
        <v/>
      </c>
      <c r="AI13" s="38" t="s">
        <v>1</v>
      </c>
      <c r="AJ13" s="16" t="s">
        <v>1</v>
      </c>
      <c r="AK13" s="53" t="e">
        <f t="shared" si="10"/>
        <v>#REF!</v>
      </c>
      <c r="AL13" s="249" t="e">
        <f>#REF!+#REF!</f>
        <v>#REF!</v>
      </c>
      <c r="AM13" s="53" t="e">
        <f t="shared" si="11"/>
        <v>#REF!</v>
      </c>
      <c r="AN13" s="53"/>
      <c r="AO13" s="53"/>
      <c r="AP13" s="53"/>
      <c r="AQ13" s="53"/>
      <c r="AR13" s="53"/>
      <c r="AS13" s="53"/>
      <c r="AT13" s="237">
        <v>78069592.227000013</v>
      </c>
      <c r="AU13" s="237">
        <v>78276726.208000019</v>
      </c>
      <c r="AV13" s="237">
        <v>80233812.878000051</v>
      </c>
      <c r="AX13">
        <v>39611880.379000038</v>
      </c>
      <c r="AY13">
        <v>7958903.5900000017</v>
      </c>
    </row>
    <row r="14" spans="1:51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 t="e">
        <f t="shared" si="8"/>
        <v>#REF!</v>
      </c>
      <c r="G14" s="84" t="e">
        <f t="shared" si="9"/>
        <v>#REF!</v>
      </c>
      <c r="H14" s="22" t="e">
        <f t="shared" si="1"/>
        <v>#REF!</v>
      </c>
      <c r="I14" s="43" t="e">
        <f>#REF!+#REF!</f>
        <v>#REF!</v>
      </c>
      <c r="J14" s="44" t="e">
        <f>#REF!+#REF!</f>
        <v>#REF!</v>
      </c>
      <c r="K14" s="22" t="e">
        <f t="shared" si="2"/>
        <v>#REF!</v>
      </c>
      <c r="L14" s="43" t="e">
        <f>#REF!+#REF!</f>
        <v>#REF!</v>
      </c>
      <c r="M14" s="44" t="e">
        <f>#REF!+#REF!</f>
        <v>#REF!</v>
      </c>
      <c r="N14" s="22" t="e">
        <f t="shared" si="3"/>
        <v>#REF!</v>
      </c>
      <c r="O14" s="43" t="e">
        <f>#REF!+#REF!</f>
        <v>#REF!</v>
      </c>
      <c r="P14" s="44" t="e">
        <f>#REF!+#REF!</f>
        <v>#REF!</v>
      </c>
      <c r="Q14" s="22" t="e">
        <f t="shared" si="4"/>
        <v>#REF!</v>
      </c>
      <c r="R14" s="43" t="e">
        <f>#REF!+#REF!</f>
        <v>#REF!</v>
      </c>
      <c r="S14" s="44" t="e">
        <f>#REF!+#REF!</f>
        <v>#REF!</v>
      </c>
      <c r="T14" s="22" t="e">
        <f t="shared" si="5"/>
        <v>#REF!</v>
      </c>
      <c r="U14" s="43" t="e">
        <f>#REF!+#REF!</f>
        <v>#REF!</v>
      </c>
      <c r="V14" s="44" t="e">
        <f>#REF!+#REF!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43" t="e">
        <f>#REF!+#REF!</f>
        <v>#REF!</v>
      </c>
      <c r="AB14" s="44" t="e">
        <f>#REF!+#REF!</f>
        <v>#REF!</v>
      </c>
      <c r="AC14" s="22" t="e">
        <f t="shared" si="12"/>
        <v>#REF!</v>
      </c>
      <c r="AD14" s="72"/>
      <c r="AE14" s="73"/>
      <c r="AF14" s="66" t="str">
        <f t="shared" si="13"/>
        <v/>
      </c>
      <c r="AI14" s="61" t="s">
        <v>7</v>
      </c>
      <c r="AJ14" s="16" t="s">
        <v>7</v>
      </c>
      <c r="AK14" s="53" t="e">
        <f t="shared" si="10"/>
        <v>#REF!</v>
      </c>
      <c r="AL14" s="249" t="e">
        <f>#REF!+#REF!</f>
        <v>#REF!</v>
      </c>
      <c r="AM14" s="53" t="e">
        <f t="shared" si="11"/>
        <v>#REF!</v>
      </c>
      <c r="AN14" s="53"/>
      <c r="AO14" s="53"/>
      <c r="AP14" s="53"/>
      <c r="AQ14" s="53"/>
      <c r="AR14" s="53"/>
      <c r="AS14" s="53"/>
      <c r="AT14" s="237">
        <v>80241758.809000269</v>
      </c>
      <c r="AU14" s="237">
        <v>74759596.461000219</v>
      </c>
      <c r="AV14" s="237">
        <v>83451573.671000302</v>
      </c>
      <c r="AX14">
        <v>37744697.382000141</v>
      </c>
      <c r="AY14">
        <v>9028913.3570000324</v>
      </c>
    </row>
    <row r="15" spans="1:51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 t="e">
        <f t="shared" si="8"/>
        <v>#REF!</v>
      </c>
      <c r="G15" s="84" t="e">
        <f t="shared" si="9"/>
        <v>#REF!</v>
      </c>
      <c r="H15" s="22" t="e">
        <f t="shared" si="1"/>
        <v>#REF!</v>
      </c>
      <c r="I15" s="43" t="e">
        <f>#REF!+#REF!</f>
        <v>#REF!</v>
      </c>
      <c r="J15" s="44" t="e">
        <f>#REF!+#REF!</f>
        <v>#REF!</v>
      </c>
      <c r="K15" s="22" t="e">
        <f t="shared" si="2"/>
        <v>#REF!</v>
      </c>
      <c r="L15" s="43" t="e">
        <f>#REF!+#REF!</f>
        <v>#REF!</v>
      </c>
      <c r="M15" s="44" t="e">
        <f>#REF!+#REF!</f>
        <v>#REF!</v>
      </c>
      <c r="N15" s="22" t="e">
        <f t="shared" si="3"/>
        <v>#REF!</v>
      </c>
      <c r="O15" s="43" t="e">
        <f>#REF!+#REF!</f>
        <v>#REF!</v>
      </c>
      <c r="P15" s="44" t="e">
        <f>#REF!+#REF!</f>
        <v>#REF!</v>
      </c>
      <c r="Q15" s="22" t="e">
        <f t="shared" si="4"/>
        <v>#REF!</v>
      </c>
      <c r="R15" s="43" t="e">
        <f>#REF!+#REF!</f>
        <v>#REF!</v>
      </c>
      <c r="S15" s="44" t="e">
        <f>#REF!+#REF!</f>
        <v>#REF!</v>
      </c>
      <c r="T15" s="22" t="e">
        <f t="shared" si="5"/>
        <v>#REF!</v>
      </c>
      <c r="U15" s="43" t="e">
        <f>#REF!+#REF!</f>
        <v>#REF!</v>
      </c>
      <c r="V15" s="44" t="e">
        <f>#REF!+#REF!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43" t="e">
        <f>#REF!+#REF!</f>
        <v>#REF!</v>
      </c>
      <c r="AB15" s="44" t="e">
        <f>#REF!+#REF!</f>
        <v>#REF!</v>
      </c>
      <c r="AC15" s="22" t="e">
        <f t="shared" si="12"/>
        <v>#REF!</v>
      </c>
      <c r="AD15" s="72"/>
      <c r="AE15" s="73"/>
      <c r="AF15" s="66" t="str">
        <f t="shared" si="13"/>
        <v/>
      </c>
      <c r="AI15" s="38" t="s">
        <v>8</v>
      </c>
      <c r="AJ15" s="16" t="s">
        <v>8</v>
      </c>
      <c r="AK15" s="53" t="e">
        <f t="shared" si="10"/>
        <v>#REF!</v>
      </c>
      <c r="AL15" s="249" t="e">
        <f>#REF!+#REF!</f>
        <v>#REF!</v>
      </c>
      <c r="AM15" s="53" t="e">
        <f t="shared" si="11"/>
        <v>#REF!</v>
      </c>
      <c r="AN15" s="53"/>
      <c r="AO15" s="56"/>
      <c r="AP15" s="53"/>
      <c r="AQ15" s="56"/>
      <c r="AR15" s="56"/>
      <c r="AS15" s="56"/>
      <c r="AT15" s="238">
        <v>54081782.736000054</v>
      </c>
      <c r="AU15" s="238">
        <v>52893981.795000091</v>
      </c>
      <c r="AV15" s="237">
        <v>52872428.243000045</v>
      </c>
      <c r="AX15" s="2">
        <v>23896639.152000025</v>
      </c>
      <c r="AY15" s="2">
        <v>5884171.4370000018</v>
      </c>
    </row>
    <row r="16" spans="1:51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 t="e">
        <f t="shared" si="8"/>
        <v>#REF!</v>
      </c>
      <c r="G16" s="84" t="e">
        <f t="shared" si="9"/>
        <v>#REF!</v>
      </c>
      <c r="H16" s="22" t="e">
        <f t="shared" si="1"/>
        <v>#REF!</v>
      </c>
      <c r="I16" s="43" t="e">
        <f>#REF!+#REF!</f>
        <v>#REF!</v>
      </c>
      <c r="J16" s="44" t="e">
        <f>#REF!+#REF!</f>
        <v>#REF!</v>
      </c>
      <c r="K16" s="22" t="e">
        <f t="shared" si="2"/>
        <v>#REF!</v>
      </c>
      <c r="L16" s="43" t="e">
        <f>#REF!+#REF!</f>
        <v>#REF!</v>
      </c>
      <c r="M16" s="44" t="e">
        <f>#REF!+#REF!</f>
        <v>#REF!</v>
      </c>
      <c r="N16" s="22" t="e">
        <f t="shared" si="3"/>
        <v>#REF!</v>
      </c>
      <c r="O16" s="43" t="e">
        <f>#REF!+#REF!</f>
        <v>#REF!</v>
      </c>
      <c r="P16" s="44" t="e">
        <f>#REF!+#REF!</f>
        <v>#REF!</v>
      </c>
      <c r="Q16" s="22" t="e">
        <f t="shared" si="4"/>
        <v>#REF!</v>
      </c>
      <c r="R16" s="43" t="e">
        <f>#REF!+#REF!</f>
        <v>#REF!</v>
      </c>
      <c r="S16" s="44" t="e">
        <f>#REF!+#REF!</f>
        <v>#REF!</v>
      </c>
      <c r="T16" s="22" t="e">
        <f t="shared" si="5"/>
        <v>#REF!</v>
      </c>
      <c r="U16" s="43" t="e">
        <f>#REF!+#REF!</f>
        <v>#REF!</v>
      </c>
      <c r="V16" s="44" t="e">
        <f>#REF!+#REF!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43" t="e">
        <f>#REF!+#REF!</f>
        <v>#REF!</v>
      </c>
      <c r="AB16" s="44" t="e">
        <f>#REF!+#REF!</f>
        <v>#REF!</v>
      </c>
      <c r="AC16" s="22" t="e">
        <f t="shared" si="12"/>
        <v>#REF!</v>
      </c>
      <c r="AD16" s="72"/>
      <c r="AE16" s="73"/>
      <c r="AF16" s="66" t="str">
        <f t="shared" si="13"/>
        <v/>
      </c>
      <c r="AI16" s="61" t="s">
        <v>9</v>
      </c>
      <c r="AJ16" s="16" t="s">
        <v>9</v>
      </c>
      <c r="AK16" s="53" t="e">
        <f t="shared" si="10"/>
        <v>#REF!</v>
      </c>
      <c r="AL16" s="249" t="e">
        <f>#REF!+#REF!</f>
        <v>#REF!</v>
      </c>
      <c r="AM16" s="53" t="e">
        <f t="shared" si="11"/>
        <v>#REF!</v>
      </c>
      <c r="AN16" s="53"/>
      <c r="AO16" s="53"/>
      <c r="AP16" s="53"/>
      <c r="AQ16" s="53"/>
      <c r="AR16" s="53"/>
      <c r="AS16" s="53"/>
      <c r="AT16" s="237">
        <v>47753554.237000011</v>
      </c>
      <c r="AU16" s="237">
        <v>44597553.085000008</v>
      </c>
      <c r="AV16" s="237">
        <v>50223347.538000017</v>
      </c>
      <c r="AX16">
        <v>24012537.586000007</v>
      </c>
      <c r="AY16">
        <v>5069801.7470000014</v>
      </c>
    </row>
    <row r="17" spans="1:53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 t="e">
        <f t="shared" si="8"/>
        <v>#REF!</v>
      </c>
      <c r="G17" s="84" t="e">
        <f t="shared" si="9"/>
        <v>#REF!</v>
      </c>
      <c r="H17" s="22" t="e">
        <f t="shared" si="1"/>
        <v>#REF!</v>
      </c>
      <c r="I17" s="43" t="e">
        <f>#REF!+#REF!</f>
        <v>#REF!</v>
      </c>
      <c r="J17" s="44" t="e">
        <f>#REF!+#REF!</f>
        <v>#REF!</v>
      </c>
      <c r="K17" s="22" t="e">
        <f t="shared" si="2"/>
        <v>#REF!</v>
      </c>
      <c r="L17" s="43" t="e">
        <f>#REF!+#REF!</f>
        <v>#REF!</v>
      </c>
      <c r="M17" s="44" t="e">
        <f>#REF!+#REF!</f>
        <v>#REF!</v>
      </c>
      <c r="N17" s="22" t="e">
        <f t="shared" si="3"/>
        <v>#REF!</v>
      </c>
      <c r="O17" s="43" t="e">
        <f>#REF!+#REF!</f>
        <v>#REF!</v>
      </c>
      <c r="P17" s="44" t="e">
        <f>#REF!+#REF!</f>
        <v>#REF!</v>
      </c>
      <c r="Q17" s="22" t="e">
        <f t="shared" si="4"/>
        <v>#REF!</v>
      </c>
      <c r="R17" s="43" t="e">
        <f>#REF!+#REF!</f>
        <v>#REF!</v>
      </c>
      <c r="S17" s="44" t="e">
        <f>#REF!+#REF!</f>
        <v>#REF!</v>
      </c>
      <c r="T17" s="22" t="e">
        <f t="shared" si="5"/>
        <v>#REF!</v>
      </c>
      <c r="U17" s="43" t="e">
        <f>#REF!+#REF!</f>
        <v>#REF!</v>
      </c>
      <c r="V17" s="44" t="e">
        <f>#REF!+#REF!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43" t="e">
        <f>#REF!+#REF!</f>
        <v>#REF!</v>
      </c>
      <c r="AB17" s="44" t="e">
        <f>#REF!+#REF!</f>
        <v>#REF!</v>
      </c>
      <c r="AC17" s="22"/>
      <c r="AD17" s="72"/>
      <c r="AE17" s="73"/>
      <c r="AF17" s="66" t="str">
        <f t="shared" si="13"/>
        <v/>
      </c>
      <c r="AI17" s="38" t="s">
        <v>2</v>
      </c>
      <c r="AJ17" s="16" t="s">
        <v>2</v>
      </c>
      <c r="AK17" s="53" t="e">
        <f t="shared" si="10"/>
        <v>#REF!</v>
      </c>
      <c r="AL17" s="249" t="e">
        <f>#REF!+#REF!</f>
        <v>#REF!</v>
      </c>
      <c r="AM17" s="53" t="e">
        <f t="shared" si="11"/>
        <v>#REF!</v>
      </c>
      <c r="AN17" s="53"/>
      <c r="AO17" s="53"/>
      <c r="AP17" s="53"/>
      <c r="AQ17" s="53"/>
      <c r="AR17" s="53"/>
      <c r="AS17" s="53"/>
      <c r="AT17" s="237">
        <v>72931787.480000019</v>
      </c>
      <c r="AU17" s="237">
        <v>72415364.333000019</v>
      </c>
      <c r="AV17" s="237">
        <v>73730557.660000026</v>
      </c>
      <c r="AX17">
        <v>36088384.962000012</v>
      </c>
      <c r="AY17">
        <v>7174466.7120000022</v>
      </c>
    </row>
    <row r="18" spans="1:53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 t="e">
        <f t="shared" si="8"/>
        <v>#REF!</v>
      </c>
      <c r="G18" s="84" t="e">
        <f t="shared" si="9"/>
        <v>#REF!</v>
      </c>
      <c r="H18" s="22" t="e">
        <f t="shared" si="1"/>
        <v>#REF!</v>
      </c>
      <c r="I18" s="43" t="e">
        <f>#REF!+#REF!</f>
        <v>#REF!</v>
      </c>
      <c r="J18" s="44" t="e">
        <f>#REF!+#REF!</f>
        <v>#REF!</v>
      </c>
      <c r="K18" s="22" t="e">
        <f t="shared" si="2"/>
        <v>#REF!</v>
      </c>
      <c r="L18" s="43" t="e">
        <f>#REF!+#REF!</f>
        <v>#REF!</v>
      </c>
      <c r="M18" s="44" t="e">
        <f>#REF!+#REF!</f>
        <v>#REF!</v>
      </c>
      <c r="N18" s="22" t="e">
        <f t="shared" si="3"/>
        <v>#REF!</v>
      </c>
      <c r="O18" s="43" t="e">
        <f>#REF!+#REF!</f>
        <v>#REF!</v>
      </c>
      <c r="P18" s="44" t="e">
        <f>#REF!+#REF!</f>
        <v>#REF!</v>
      </c>
      <c r="Q18" s="22" t="e">
        <f t="shared" si="4"/>
        <v>#REF!</v>
      </c>
      <c r="R18" s="43" t="e">
        <f>#REF!+#REF!</f>
        <v>#REF!</v>
      </c>
      <c r="S18" s="44" t="e">
        <f>#REF!+#REF!</f>
        <v>#REF!</v>
      </c>
      <c r="T18" s="22" t="e">
        <f t="shared" si="5"/>
        <v>#REF!</v>
      </c>
      <c r="U18" s="43" t="e">
        <f>#REF!+#REF!</f>
        <v>#REF!</v>
      </c>
      <c r="V18" s="44" t="e">
        <f>#REF!+#REF!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43" t="e">
        <f>#REF!+#REF!</f>
        <v>#REF!</v>
      </c>
      <c r="AB18" s="44" t="e">
        <f>#REF!+#REF!</f>
        <v>#REF!</v>
      </c>
      <c r="AC18" s="22" t="e">
        <f t="shared" si="12"/>
        <v>#REF!</v>
      </c>
      <c r="AD18" s="72"/>
      <c r="AE18" s="73"/>
      <c r="AF18" s="66" t="str">
        <f t="shared" si="13"/>
        <v/>
      </c>
      <c r="AI18" s="61" t="s">
        <v>10</v>
      </c>
      <c r="AJ18" s="16" t="s">
        <v>10</v>
      </c>
      <c r="AK18" s="53" t="e">
        <f t="shared" si="10"/>
        <v>#REF!</v>
      </c>
      <c r="AL18" s="249" t="e">
        <f>#REF!+#REF!</f>
        <v>#REF!</v>
      </c>
      <c r="AM18" s="53" t="e">
        <f t="shared" si="11"/>
        <v>#REF!</v>
      </c>
      <c r="AN18" s="53"/>
      <c r="AO18" s="53"/>
      <c r="AP18" s="53"/>
      <c r="AQ18" s="53"/>
      <c r="AR18" s="53"/>
      <c r="AS18" s="53"/>
      <c r="AT18" s="237">
        <v>109623071.32300039</v>
      </c>
      <c r="AU18" s="237">
        <v>109334642.7110004</v>
      </c>
      <c r="AV18" s="237">
        <v>108165888.97200039</v>
      </c>
      <c r="AX18">
        <v>54238119.394000195</v>
      </c>
      <c r="AY18">
        <v>10890698.577000041</v>
      </c>
    </row>
    <row r="19" spans="1:53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 t="e">
        <f t="shared" si="8"/>
        <v>#REF!</v>
      </c>
      <c r="G19" s="84" t="e">
        <f t="shared" si="9"/>
        <v>#REF!</v>
      </c>
      <c r="H19" s="22" t="e">
        <f t="shared" si="1"/>
        <v>#REF!</v>
      </c>
      <c r="I19" s="43" t="e">
        <f>#REF!+#REF!</f>
        <v>#REF!</v>
      </c>
      <c r="J19" s="44" t="e">
        <f>#REF!+#REF!</f>
        <v>#REF!</v>
      </c>
      <c r="K19" s="22" t="e">
        <f t="shared" si="2"/>
        <v>#REF!</v>
      </c>
      <c r="L19" s="43" t="e">
        <f>#REF!+#REF!</f>
        <v>#REF!</v>
      </c>
      <c r="M19" s="44" t="e">
        <f>#REF!+#REF!</f>
        <v>#REF!</v>
      </c>
      <c r="N19" s="22" t="e">
        <f t="shared" si="3"/>
        <v>#REF!</v>
      </c>
      <c r="O19" s="43" t="e">
        <f>#REF!+#REF!</f>
        <v>#REF!</v>
      </c>
      <c r="P19" s="44" t="e">
        <f>#REF!+#REF!</f>
        <v>#REF!</v>
      </c>
      <c r="Q19" s="22" t="e">
        <f t="shared" si="4"/>
        <v>#REF!</v>
      </c>
      <c r="R19" s="43" t="e">
        <f>#REF!+#REF!</f>
        <v>#REF!</v>
      </c>
      <c r="S19" s="44" t="e">
        <f>#REF!+#REF!</f>
        <v>#REF!</v>
      </c>
      <c r="T19" s="22" t="e">
        <f t="shared" si="5"/>
        <v>#REF!</v>
      </c>
      <c r="U19" s="43" t="e">
        <f>#REF!+#REF!</f>
        <v>#REF!</v>
      </c>
      <c r="V19" s="44" t="e">
        <f>#REF!+#REF!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43" t="e">
        <f>#REF!+#REF!</f>
        <v>#REF!</v>
      </c>
      <c r="AB19" s="44" t="e">
        <f>#REF!+#REF!</f>
        <v>#REF!</v>
      </c>
      <c r="AC19" s="22" t="e">
        <f t="shared" si="12"/>
        <v>#REF!</v>
      </c>
      <c r="AD19" s="72"/>
      <c r="AE19" s="73"/>
      <c r="AF19" s="66" t="str">
        <f t="shared" si="13"/>
        <v/>
      </c>
      <c r="AI19" s="60" t="s">
        <v>11</v>
      </c>
      <c r="AJ19" s="16" t="s">
        <v>11</v>
      </c>
      <c r="AK19" s="53" t="e">
        <f t="shared" si="10"/>
        <v>#REF!</v>
      </c>
      <c r="AL19" s="249" t="e">
        <f>#REF!+#REF!</f>
        <v>#REF!</v>
      </c>
      <c r="AM19" s="53" t="e">
        <f t="shared" si="11"/>
        <v>#REF!</v>
      </c>
      <c r="AN19" s="53"/>
      <c r="AO19" s="53"/>
      <c r="AP19" s="53"/>
      <c r="AQ19" s="53"/>
      <c r="AR19" s="53"/>
      <c r="AS19" s="53"/>
      <c r="AT19" s="237">
        <v>71951798.336000025</v>
      </c>
      <c r="AU19" s="237">
        <v>72664851.493000016</v>
      </c>
      <c r="AV19" s="237">
        <v>73223132.250000015</v>
      </c>
      <c r="AX19">
        <v>35860310.816000007</v>
      </c>
      <c r="AY19">
        <v>7212463.9480000017</v>
      </c>
    </row>
    <row r="20" spans="1:53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 t="e">
        <f t="shared" si="8"/>
        <v>#REF!</v>
      </c>
      <c r="G20" s="84" t="e">
        <f t="shared" si="9"/>
        <v>#REF!</v>
      </c>
      <c r="H20" s="22" t="e">
        <f t="shared" si="1"/>
        <v>#REF!</v>
      </c>
      <c r="I20" s="43" t="e">
        <f>#REF!+#REF!</f>
        <v>#REF!</v>
      </c>
      <c r="J20" s="44" t="e">
        <f>#REF!+#REF!</f>
        <v>#REF!</v>
      </c>
      <c r="K20" s="22" t="e">
        <f t="shared" si="2"/>
        <v>#REF!</v>
      </c>
      <c r="L20" s="43" t="e">
        <f>#REF!+#REF!</f>
        <v>#REF!</v>
      </c>
      <c r="M20" s="44" t="e">
        <f>#REF!+#REF!</f>
        <v>#REF!</v>
      </c>
      <c r="N20" s="22" t="e">
        <f t="shared" si="3"/>
        <v>#REF!</v>
      </c>
      <c r="O20" s="43" t="e">
        <f>#REF!+#REF!</f>
        <v>#REF!</v>
      </c>
      <c r="P20" s="44" t="e">
        <f>#REF!+#REF!</f>
        <v>#REF!</v>
      </c>
      <c r="Q20" s="22" t="e">
        <f t="shared" si="4"/>
        <v>#REF!</v>
      </c>
      <c r="R20" s="43" t="e">
        <f>#REF!+#REF!</f>
        <v>#REF!</v>
      </c>
      <c r="S20" s="44" t="e">
        <f>#REF!+#REF!</f>
        <v>#REF!</v>
      </c>
      <c r="T20" s="22" t="e">
        <f t="shared" si="5"/>
        <v>#REF!</v>
      </c>
      <c r="U20" s="43" t="e">
        <f>#REF!+#REF!</f>
        <v>#REF!</v>
      </c>
      <c r="V20" s="44" t="e">
        <f>#REF!+#REF!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43" t="e">
        <f>#REF!+#REF!</f>
        <v>#REF!</v>
      </c>
      <c r="AB20" s="44" t="e">
        <f>#REF!+#REF!</f>
        <v>#REF!</v>
      </c>
      <c r="AC20" s="22" t="e">
        <f t="shared" si="12"/>
        <v>#REF!</v>
      </c>
      <c r="AD20" s="72"/>
      <c r="AE20" s="73"/>
      <c r="AF20" s="66" t="str">
        <f t="shared" si="13"/>
        <v/>
      </c>
      <c r="AI20" s="61" t="s">
        <v>12</v>
      </c>
      <c r="AJ20" s="16" t="s">
        <v>12</v>
      </c>
      <c r="AK20" s="53" t="e">
        <f t="shared" si="10"/>
        <v>#REF!</v>
      </c>
      <c r="AL20" s="249" t="e">
        <f>#REF!+#REF!</f>
        <v>#REF!</v>
      </c>
      <c r="AM20" s="53" t="e">
        <f t="shared" si="11"/>
        <v>#REF!</v>
      </c>
      <c r="AN20" s="53"/>
      <c r="AO20" s="53"/>
      <c r="AP20" s="53"/>
      <c r="AQ20" s="53"/>
      <c r="AR20" s="53"/>
      <c r="AS20" s="53"/>
      <c r="AT20" s="237">
        <v>122978681.17700005</v>
      </c>
      <c r="AU20" s="237">
        <v>128666513.61100006</v>
      </c>
      <c r="AV20" s="237">
        <v>123259476.95400012</v>
      </c>
      <c r="AX20">
        <v>61624117.985000014</v>
      </c>
      <c r="AY20">
        <v>11985435.745000005</v>
      </c>
    </row>
    <row r="21" spans="1:53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 t="e">
        <f t="shared" si="8"/>
        <v>#REF!</v>
      </c>
      <c r="G21" s="84" t="e">
        <f t="shared" si="9"/>
        <v>#REF!</v>
      </c>
      <c r="H21" s="22" t="e">
        <f t="shared" si="1"/>
        <v>#REF!</v>
      </c>
      <c r="I21" s="43" t="e">
        <f>#REF!+#REF!</f>
        <v>#REF!</v>
      </c>
      <c r="J21" s="44" t="e">
        <f>#REF!+#REF!</f>
        <v>#REF!</v>
      </c>
      <c r="K21" s="22" t="e">
        <f t="shared" si="2"/>
        <v>#REF!</v>
      </c>
      <c r="L21" s="43" t="e">
        <f>#REF!+#REF!</f>
        <v>#REF!</v>
      </c>
      <c r="M21" s="44" t="e">
        <f>#REF!+#REF!</f>
        <v>#REF!</v>
      </c>
      <c r="N21" s="22" t="e">
        <f t="shared" si="3"/>
        <v>#REF!</v>
      </c>
      <c r="O21" s="43" t="e">
        <f>#REF!+#REF!</f>
        <v>#REF!</v>
      </c>
      <c r="P21" s="44" t="e">
        <f>#REF!+#REF!</f>
        <v>#REF!</v>
      </c>
      <c r="Q21" s="22" t="e">
        <f t="shared" si="4"/>
        <v>#REF!</v>
      </c>
      <c r="R21" s="43" t="e">
        <f>#REF!+#REF!</f>
        <v>#REF!</v>
      </c>
      <c r="S21" s="44" t="e">
        <f>#REF!+#REF!</f>
        <v>#REF!</v>
      </c>
      <c r="T21" s="22" t="e">
        <f t="shared" si="5"/>
        <v>#REF!</v>
      </c>
      <c r="U21" s="43" t="e">
        <f>#REF!+#REF!</f>
        <v>#REF!</v>
      </c>
      <c r="V21" s="44" t="e">
        <f>#REF!+#REF!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43" t="e">
        <f>#REF!+#REF!</f>
        <v>#REF!</v>
      </c>
      <c r="AB21" s="44" t="e">
        <f>#REF!+#REF!</f>
        <v>#REF!</v>
      </c>
      <c r="AC21" s="22" t="e">
        <f t="shared" si="12"/>
        <v>#REF!</v>
      </c>
      <c r="AD21" s="72"/>
      <c r="AE21" s="73"/>
      <c r="AF21" s="66" t="str">
        <f t="shared" si="13"/>
        <v/>
      </c>
      <c r="AI21" s="38" t="s">
        <v>13</v>
      </c>
      <c r="AJ21" s="16" t="s">
        <v>13</v>
      </c>
      <c r="AK21" s="53" t="e">
        <f t="shared" si="10"/>
        <v>#REF!</v>
      </c>
      <c r="AL21" s="249" t="e">
        <f>#REF!+#REF!</f>
        <v>#REF!</v>
      </c>
      <c r="AM21" s="53" t="e">
        <f t="shared" si="11"/>
        <v>#REF!</v>
      </c>
      <c r="AN21" s="53"/>
      <c r="AO21" s="53"/>
      <c r="AP21" s="53"/>
      <c r="AQ21" s="53"/>
      <c r="AR21" s="53"/>
      <c r="AS21" s="53"/>
      <c r="AT21" s="237">
        <v>53427182.405000202</v>
      </c>
      <c r="AU21" s="237">
        <v>53579841.0840002</v>
      </c>
      <c r="AV21" s="237">
        <v>53203872.613000207</v>
      </c>
      <c r="AX21">
        <v>26848928.835000101</v>
      </c>
      <c r="AY21">
        <v>5214452.2670000196</v>
      </c>
    </row>
    <row r="22" spans="1:53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 t="e">
        <f t="shared" si="8"/>
        <v>#REF!</v>
      </c>
      <c r="G22" s="84" t="e">
        <f t="shared" si="9"/>
        <v>#REF!</v>
      </c>
      <c r="H22" s="22" t="e">
        <f t="shared" si="1"/>
        <v>#REF!</v>
      </c>
      <c r="I22" s="43" t="e">
        <f>#REF!+#REF!</f>
        <v>#REF!</v>
      </c>
      <c r="J22" s="44" t="e">
        <f>#REF!+#REF!</f>
        <v>#REF!</v>
      </c>
      <c r="K22" s="22" t="e">
        <f t="shared" si="2"/>
        <v>#REF!</v>
      </c>
      <c r="L22" s="43" t="e">
        <f>#REF!+#REF!</f>
        <v>#REF!</v>
      </c>
      <c r="M22" s="44" t="e">
        <f>#REF!+#REF!</f>
        <v>#REF!</v>
      </c>
      <c r="N22" s="22" t="e">
        <f t="shared" si="3"/>
        <v>#REF!</v>
      </c>
      <c r="O22" s="43" t="e">
        <f>#REF!+#REF!</f>
        <v>#REF!</v>
      </c>
      <c r="P22" s="44" t="e">
        <f>#REF!+#REF!</f>
        <v>#REF!</v>
      </c>
      <c r="Q22" s="22" t="e">
        <f t="shared" si="4"/>
        <v>#REF!</v>
      </c>
      <c r="R22" s="43" t="e">
        <f>#REF!+#REF!</f>
        <v>#REF!</v>
      </c>
      <c r="S22" s="44" t="e">
        <f>#REF!+#REF!</f>
        <v>#REF!</v>
      </c>
      <c r="T22" s="22" t="e">
        <f t="shared" si="5"/>
        <v>#REF!</v>
      </c>
      <c r="U22" s="43" t="e">
        <f>#REF!+#REF!</f>
        <v>#REF!</v>
      </c>
      <c r="V22" s="44" t="e">
        <f>#REF!+#REF!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43" t="e">
        <f>#REF!+#REF!</f>
        <v>#REF!</v>
      </c>
      <c r="AB22" s="44" t="e">
        <f>#REF!+#REF!</f>
        <v>#REF!</v>
      </c>
      <c r="AC22" s="22" t="e">
        <f t="shared" si="12"/>
        <v>#REF!</v>
      </c>
      <c r="AD22" s="72"/>
      <c r="AE22" s="73"/>
      <c r="AF22" s="66" t="str">
        <f t="shared" si="13"/>
        <v/>
      </c>
      <c r="AI22" s="61" t="s">
        <v>14</v>
      </c>
      <c r="AJ22" s="16" t="s">
        <v>14</v>
      </c>
      <c r="AK22" s="53" t="e">
        <f t="shared" si="10"/>
        <v>#REF!</v>
      </c>
      <c r="AL22" s="249" t="e">
        <f>#REF!+#REF!</f>
        <v>#REF!</v>
      </c>
      <c r="AM22" s="53" t="e">
        <f t="shared" si="11"/>
        <v>#REF!</v>
      </c>
      <c r="AN22" s="53"/>
      <c r="AO22" s="53"/>
      <c r="AP22" s="53"/>
      <c r="AQ22" s="53"/>
      <c r="AR22" s="53"/>
      <c r="AS22" s="53"/>
      <c r="AT22" s="237">
        <v>86825249.156000316</v>
      </c>
      <c r="AU22" s="237">
        <v>89308248.644000307</v>
      </c>
      <c r="AV22" s="237">
        <v>89772403.457000345</v>
      </c>
      <c r="AX22">
        <v>44712254.548000172</v>
      </c>
      <c r="AY22">
        <v>8432161.6860000286</v>
      </c>
    </row>
    <row r="23" spans="1:53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 t="e">
        <f t="shared" si="8"/>
        <v>#REF!</v>
      </c>
      <c r="G23" s="84" t="e">
        <f t="shared" si="9"/>
        <v>#REF!</v>
      </c>
      <c r="H23" s="22" t="e">
        <f t="shared" si="1"/>
        <v>#REF!</v>
      </c>
      <c r="I23" s="43" t="e">
        <f>#REF!+#REF!</f>
        <v>#REF!</v>
      </c>
      <c r="J23" s="44" t="e">
        <f>#REF!+#REF!</f>
        <v>#REF!</v>
      </c>
      <c r="K23" s="22" t="e">
        <f t="shared" si="2"/>
        <v>#REF!</v>
      </c>
      <c r="L23" s="43" t="e">
        <f>#REF!+#REF!</f>
        <v>#REF!</v>
      </c>
      <c r="M23" s="44" t="e">
        <f>#REF!+#REF!</f>
        <v>#REF!</v>
      </c>
      <c r="N23" s="22" t="e">
        <f t="shared" si="3"/>
        <v>#REF!</v>
      </c>
      <c r="O23" s="43" t="e">
        <f>#REF!+#REF!</f>
        <v>#REF!</v>
      </c>
      <c r="P23" s="44" t="e">
        <f>#REF!+#REF!</f>
        <v>#REF!</v>
      </c>
      <c r="Q23" s="22" t="e">
        <f t="shared" si="4"/>
        <v>#REF!</v>
      </c>
      <c r="R23" s="43" t="e">
        <f>#REF!+#REF!</f>
        <v>#REF!</v>
      </c>
      <c r="S23" s="44" t="e">
        <f>#REF!+#REF!</f>
        <v>#REF!</v>
      </c>
      <c r="T23" s="22" t="e">
        <f t="shared" si="5"/>
        <v>#REF!</v>
      </c>
      <c r="U23" s="43" t="e">
        <f>#REF!+#REF!</f>
        <v>#REF!</v>
      </c>
      <c r="V23" s="44" t="e">
        <f>#REF!+#REF!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43" t="e">
        <f>#REF!+#REF!</f>
        <v>#REF!</v>
      </c>
      <c r="AB23" s="44" t="e">
        <f>#REF!+#REF!</f>
        <v>#REF!</v>
      </c>
      <c r="AC23" s="22" t="e">
        <f t="shared" si="12"/>
        <v>#REF!</v>
      </c>
      <c r="AD23" s="72"/>
      <c r="AE23" s="74"/>
      <c r="AF23" s="66" t="str">
        <f t="shared" si="13"/>
        <v/>
      </c>
      <c r="AI23" s="38" t="s">
        <v>25</v>
      </c>
      <c r="AJ23" s="16" t="s">
        <v>25</v>
      </c>
      <c r="AK23" s="53" t="e">
        <f t="shared" si="10"/>
        <v>#REF!</v>
      </c>
      <c r="AL23" s="249" t="e">
        <f>#REF!+#REF!</f>
        <v>#REF!</v>
      </c>
      <c r="AM23" s="53" t="e">
        <f t="shared" si="11"/>
        <v>#REF!</v>
      </c>
      <c r="AN23" s="53"/>
      <c r="AO23" s="53"/>
      <c r="AP23" s="53"/>
      <c r="AQ23" s="53"/>
      <c r="AR23" s="53"/>
      <c r="AS23" s="53"/>
      <c r="AT23" s="237">
        <v>111127813.998</v>
      </c>
      <c r="AU23" s="237">
        <v>111552138.50399999</v>
      </c>
      <c r="AV23" s="237">
        <v>114122628.984</v>
      </c>
      <c r="AX23">
        <v>57403907.994000003</v>
      </c>
      <c r="AY23">
        <v>10838461.998</v>
      </c>
    </row>
    <row r="24" spans="1:53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3" t="e">
        <f t="shared" si="8"/>
        <v>#REF!</v>
      </c>
      <c r="G24" s="84" t="e">
        <f t="shared" si="9"/>
        <v>#REF!</v>
      </c>
      <c r="H24" s="88" t="e">
        <f t="shared" si="1"/>
        <v>#REF!</v>
      </c>
      <c r="I24" s="43" t="e">
        <f>#REF!+#REF!</f>
        <v>#REF!</v>
      </c>
      <c r="J24" s="44" t="e">
        <f>#REF!+#REF!</f>
        <v>#REF!</v>
      </c>
      <c r="K24" s="28" t="e">
        <f t="shared" si="2"/>
        <v>#REF!</v>
      </c>
      <c r="L24" s="43" t="e">
        <f>#REF!+#REF!</f>
        <v>#REF!</v>
      </c>
      <c r="M24" s="44" t="e">
        <f>#REF!+#REF!</f>
        <v>#REF!</v>
      </c>
      <c r="N24" s="28" t="e">
        <f t="shared" si="3"/>
        <v>#REF!</v>
      </c>
      <c r="O24" s="43" t="e">
        <f>#REF!+#REF!</f>
        <v>#REF!</v>
      </c>
      <c r="P24" s="44" t="e">
        <f>#REF!+#REF!</f>
        <v>#REF!</v>
      </c>
      <c r="Q24" s="28" t="e">
        <f t="shared" si="4"/>
        <v>#REF!</v>
      </c>
      <c r="R24" s="43" t="e">
        <f>#REF!+#REF!</f>
        <v>#REF!</v>
      </c>
      <c r="S24" s="44" t="e">
        <f>#REF!+#REF!</f>
        <v>#REF!</v>
      </c>
      <c r="T24" s="28" t="e">
        <f t="shared" si="5"/>
        <v>#REF!</v>
      </c>
      <c r="U24" s="43" t="e">
        <f>#REF!+#REF!</f>
        <v>#REF!</v>
      </c>
      <c r="V24" s="44" t="e">
        <f>#REF!+#REF!</f>
        <v>#REF!</v>
      </c>
      <c r="W24" s="14" t="e">
        <f t="shared" si="6"/>
        <v>#REF!</v>
      </c>
      <c r="X24" s="29"/>
      <c r="Y24" s="15"/>
      <c r="Z24" s="28" t="str">
        <f t="shared" si="7"/>
        <v/>
      </c>
      <c r="AA24" s="43" t="e">
        <f>#REF!+#REF!</f>
        <v>#REF!</v>
      </c>
      <c r="AB24" s="44" t="e">
        <f>#REF!+#REF!</f>
        <v>#REF!</v>
      </c>
      <c r="AC24" s="28" t="e">
        <f t="shared" si="12"/>
        <v>#REF!</v>
      </c>
      <c r="AD24" s="75"/>
      <c r="AE24" s="76"/>
      <c r="AF24" s="67" t="str">
        <f t="shared" si="13"/>
        <v/>
      </c>
      <c r="AI24" s="62" t="s">
        <v>15</v>
      </c>
      <c r="AJ24" s="16" t="s">
        <v>15</v>
      </c>
      <c r="AK24" s="53" t="e">
        <f t="shared" si="10"/>
        <v>#REF!</v>
      </c>
      <c r="AL24" s="249" t="e">
        <f>#REF!+#REF!</f>
        <v>#REF!</v>
      </c>
      <c r="AM24" s="53" t="e">
        <f t="shared" si="11"/>
        <v>#REF!</v>
      </c>
      <c r="AN24" s="53"/>
      <c r="AO24" s="53"/>
      <c r="AP24" s="53"/>
      <c r="AQ24" s="53"/>
      <c r="AR24" s="53"/>
      <c r="AS24" s="53"/>
      <c r="AT24" s="239">
        <v>96633452.378000006</v>
      </c>
      <c r="AU24" s="239">
        <v>94720495.65200001</v>
      </c>
      <c r="AV24" s="237">
        <v>97239807.70700033</v>
      </c>
      <c r="AX24">
        <v>49055937.309000164</v>
      </c>
      <c r="AY24">
        <v>9301843.4920000006</v>
      </c>
    </row>
    <row r="25" spans="1:53" ht="43.5" customHeight="1" thickBot="1">
      <c r="A25" s="557" t="s">
        <v>23</v>
      </c>
      <c r="B25" s="558"/>
      <c r="C25" s="35" t="e">
        <f>F25+AA25+AD25</f>
        <v>#REF!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 t="e">
        <f>SUM(F9:F24)</f>
        <v>#REF!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35" t="e">
        <f>SUM(I9:I24)</f>
        <v>#REF!</v>
      </c>
      <c r="J25" s="91" t="e">
        <f>SUM(J9:J24)</f>
        <v>#REF!</v>
      </c>
      <c r="K25" s="90" t="e">
        <f>IF(AND(I25=0,J25&gt;0),100%,IFERROR(IF(J25/I25-100%&gt;99%,CONCATENATE("в ",ROUNDDOWN(J25/I25,1),IF(ROUNDDOWN(J25/I25,0)&gt;4," раз"," раза")),J25/I25-100%),""))</f>
        <v>#REF!</v>
      </c>
      <c r="L25" s="35" t="e">
        <f>SUM(L9:L24)</f>
        <v>#REF!</v>
      </c>
      <c r="M25" s="33" t="e">
        <f>SUM(M9:M24)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35" t="e">
        <f>SUM(O9:O24)</f>
        <v>#REF!</v>
      </c>
      <c r="P25" s="33" t="e">
        <f>SUM(P9:P24)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35" t="e">
        <f>SUM(R9:R24)</f>
        <v>#REF!</v>
      </c>
      <c r="S25" s="33" t="e">
        <f>SUM(S9:S24)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35" t="e">
        <f>SUM(U9:U24)</f>
        <v>#REF!</v>
      </c>
      <c r="V25" s="33" t="e">
        <f>SUM(V9:V24)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 t="e">
        <f>SUM(AA9:AA24)</f>
        <v>#REF!</v>
      </c>
      <c r="AB25" s="32" t="e">
        <f>SUM(AB9:AB24)</f>
        <v>#REF!</v>
      </c>
      <c r="AC25" s="34" t="e">
        <f t="shared" si="12"/>
        <v>#REF!</v>
      </c>
      <c r="AD25" s="31"/>
      <c r="AE25" s="32"/>
      <c r="AF25" s="34" t="str">
        <f t="shared" si="13"/>
        <v/>
      </c>
      <c r="AJ25" s="57" t="s">
        <v>41</v>
      </c>
      <c r="AK25" s="58" t="e">
        <f>F25</f>
        <v>#REF!</v>
      </c>
      <c r="AL25" s="58" t="e">
        <f>#REF!+#REF!</f>
        <v>#REF!</v>
      </c>
      <c r="AM25" s="58" t="e">
        <f>G25</f>
        <v>#REF!</v>
      </c>
      <c r="AN25" s="58" t="e">
        <f>U25</f>
        <v>#REF!</v>
      </c>
      <c r="AO25" s="58" t="e">
        <f>#REF!+#REF!</f>
        <v>#REF!</v>
      </c>
      <c r="AP25" s="58" t="e">
        <f>V25</f>
        <v>#REF!</v>
      </c>
      <c r="AQ25" s="58" t="e">
        <f>L25</f>
        <v>#REF!</v>
      </c>
      <c r="AR25" s="58" t="e">
        <f>#REF!+#REF!</f>
        <v>#REF!</v>
      </c>
      <c r="AS25" s="58" t="e">
        <f>M25</f>
        <v>#REF!</v>
      </c>
      <c r="AT25" s="208">
        <v>1354826581.760005</v>
      </c>
      <c r="AU25" s="208">
        <v>1349402252.6310043</v>
      </c>
      <c r="AV25" s="237">
        <v>1376369533.3610051</v>
      </c>
      <c r="AX25">
        <v>673976703.66900253</v>
      </c>
      <c r="AY25">
        <v>135676248.16300052</v>
      </c>
      <c r="BA25">
        <f>AV25/1000000</f>
        <v>1376.3695333610051</v>
      </c>
    </row>
    <row r="26" spans="1:53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12"/>
      <c r="AK26" s="12"/>
      <c r="AL26" s="12"/>
      <c r="AM26" s="12"/>
      <c r="AN26" s="12"/>
      <c r="AO26" s="12"/>
      <c r="AP26" s="12"/>
      <c r="AQ26" s="12"/>
    </row>
    <row r="27" spans="1:53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/>
      <c r="AM27" s="12"/>
      <c r="AN27" s="12"/>
      <c r="AO27" s="12"/>
      <c r="AP27" s="12"/>
      <c r="AQ27" s="12"/>
      <c r="AT27">
        <f>AT25/1000000</f>
        <v>1354.826581760005</v>
      </c>
      <c r="AU27">
        <f>AU25/1000000</f>
        <v>1349.4022526310043</v>
      </c>
      <c r="AV27">
        <f>AV25/1000000</f>
        <v>1376.3695333610051</v>
      </c>
    </row>
    <row r="28" spans="1:53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</row>
    <row r="29" spans="1:53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53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53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36:48" ht="26.25">
      <c r="AJ33" s="16" t="s">
        <v>0</v>
      </c>
      <c r="AK33" s="118" t="e">
        <f>AK9/AT9*1000000</f>
        <v>#REF!</v>
      </c>
      <c r="AL33" s="118" t="e">
        <f>AL9/AU9*1000000</f>
        <v>#REF!</v>
      </c>
      <c r="AM33" s="118" t="e">
        <f>AM9/AV9*1000000</f>
        <v>#REF!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36:48" ht="26.25">
      <c r="AJ34" s="16" t="s">
        <v>4</v>
      </c>
      <c r="AK34" s="118" t="e">
        <f t="shared" ref="AK34:AM49" si="14">AK10/AT10*1000000</f>
        <v>#REF!</v>
      </c>
      <c r="AL34" s="118" t="e">
        <f t="shared" si="14"/>
        <v>#REF!</v>
      </c>
      <c r="AM34" s="118" t="e">
        <f t="shared" si="14"/>
        <v>#REF!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36:48" ht="26.25">
      <c r="AJ35" s="16" t="s">
        <v>5</v>
      </c>
      <c r="AK35" s="118" t="e">
        <f t="shared" si="14"/>
        <v>#REF!</v>
      </c>
      <c r="AL35" s="118" t="e">
        <f t="shared" si="14"/>
        <v>#REF!</v>
      </c>
      <c r="AM35" s="118" t="e">
        <f t="shared" si="14"/>
        <v>#REF!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36:48" ht="26.25">
      <c r="AJ36" s="16" t="s">
        <v>6</v>
      </c>
      <c r="AK36" s="118" t="e">
        <f t="shared" si="14"/>
        <v>#REF!</v>
      </c>
      <c r="AL36" s="118" t="e">
        <f t="shared" si="14"/>
        <v>#REF!</v>
      </c>
      <c r="AM36" s="118" t="e">
        <f t="shared" si="14"/>
        <v>#REF!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36:48" ht="26.25">
      <c r="AJ37" s="16" t="s">
        <v>1</v>
      </c>
      <c r="AK37" s="118" t="e">
        <f t="shared" si="14"/>
        <v>#REF!</v>
      </c>
      <c r="AL37" s="118" t="e">
        <f t="shared" si="14"/>
        <v>#REF!</v>
      </c>
      <c r="AM37" s="118" t="e">
        <f t="shared" si="14"/>
        <v>#REF!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36:48" ht="26.25">
      <c r="AJ38" s="16" t="s">
        <v>7</v>
      </c>
      <c r="AK38" s="118" t="e">
        <f t="shared" si="14"/>
        <v>#REF!</v>
      </c>
      <c r="AL38" s="118" t="e">
        <f t="shared" si="14"/>
        <v>#REF!</v>
      </c>
      <c r="AM38" s="118" t="e">
        <f t="shared" si="14"/>
        <v>#REF!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36:48" ht="26.25">
      <c r="AJ39" s="16" t="s">
        <v>8</v>
      </c>
      <c r="AK39" s="118" t="e">
        <f t="shared" si="14"/>
        <v>#REF!</v>
      </c>
      <c r="AL39" s="118" t="e">
        <f t="shared" si="14"/>
        <v>#REF!</v>
      </c>
      <c r="AM39" s="118" t="e">
        <f t="shared" si="14"/>
        <v>#REF!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36:48" ht="26.25">
      <c r="AJ40" s="16" t="s">
        <v>9</v>
      </c>
      <c r="AK40" s="118" t="e">
        <f t="shared" si="14"/>
        <v>#REF!</v>
      </c>
      <c r="AL40" s="118" t="e">
        <f t="shared" si="14"/>
        <v>#REF!</v>
      </c>
      <c r="AM40" s="118" t="e">
        <f t="shared" si="14"/>
        <v>#REF!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36:48" ht="26.25">
      <c r="AJ41" s="16" t="s">
        <v>2</v>
      </c>
      <c r="AK41" s="118" t="e">
        <f t="shared" si="14"/>
        <v>#REF!</v>
      </c>
      <c r="AL41" s="118" t="e">
        <f t="shared" si="14"/>
        <v>#REF!</v>
      </c>
      <c r="AM41" s="118" t="e">
        <f t="shared" si="14"/>
        <v>#REF!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36:48" ht="26.25">
      <c r="AJ42" s="16" t="s">
        <v>10</v>
      </c>
      <c r="AK42" s="118" t="e">
        <f t="shared" si="14"/>
        <v>#REF!</v>
      </c>
      <c r="AL42" s="118" t="e">
        <f t="shared" si="14"/>
        <v>#REF!</v>
      </c>
      <c r="AM42" s="118" t="e">
        <f t="shared" si="14"/>
        <v>#REF!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36:48" ht="26.25">
      <c r="AJ43" s="16" t="s">
        <v>11</v>
      </c>
      <c r="AK43" s="118" t="e">
        <f t="shared" si="14"/>
        <v>#REF!</v>
      </c>
      <c r="AL43" s="118" t="e">
        <f t="shared" si="14"/>
        <v>#REF!</v>
      </c>
      <c r="AM43" s="118" t="e">
        <f t="shared" si="14"/>
        <v>#REF!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36:48" ht="26.25">
      <c r="AJ44" s="16" t="s">
        <v>12</v>
      </c>
      <c r="AK44" s="118" t="e">
        <f t="shared" si="14"/>
        <v>#REF!</v>
      </c>
      <c r="AL44" s="118" t="e">
        <f t="shared" si="14"/>
        <v>#REF!</v>
      </c>
      <c r="AM44" s="118" t="e">
        <f t="shared" si="14"/>
        <v>#REF!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36:48" ht="26.25">
      <c r="AJ45" s="16" t="s">
        <v>13</v>
      </c>
      <c r="AK45" s="118" t="e">
        <f t="shared" si="14"/>
        <v>#REF!</v>
      </c>
      <c r="AL45" s="118" t="e">
        <f t="shared" si="14"/>
        <v>#REF!</v>
      </c>
      <c r="AM45" s="118" t="e">
        <f t="shared" si="14"/>
        <v>#REF!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36:48" ht="26.25">
      <c r="AJ46" s="16" t="s">
        <v>14</v>
      </c>
      <c r="AK46" s="118" t="e">
        <f t="shared" si="14"/>
        <v>#REF!</v>
      </c>
      <c r="AL46" s="118" t="e">
        <f t="shared" si="14"/>
        <v>#REF!</v>
      </c>
      <c r="AM46" s="118" t="e">
        <f t="shared" si="14"/>
        <v>#REF!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36:48" ht="26.25">
      <c r="AJ47" s="16" t="s">
        <v>25</v>
      </c>
      <c r="AK47" s="118" t="e">
        <f t="shared" si="14"/>
        <v>#REF!</v>
      </c>
      <c r="AL47" s="118" t="e">
        <f t="shared" si="14"/>
        <v>#REF!</v>
      </c>
      <c r="AM47" s="118" t="e">
        <f t="shared" si="14"/>
        <v>#REF!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36:48" ht="27" thickBot="1">
      <c r="AJ48" s="16" t="s">
        <v>15</v>
      </c>
      <c r="AK48" s="118" t="e">
        <f t="shared" si="14"/>
        <v>#REF!</v>
      </c>
      <c r="AL48" s="118" t="e">
        <f t="shared" si="14"/>
        <v>#REF!</v>
      </c>
      <c r="AM48" s="118" t="e">
        <f t="shared" si="14"/>
        <v>#REF!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36:59" ht="30.75" thickBot="1">
      <c r="AJ49" s="57" t="s">
        <v>41</v>
      </c>
      <c r="AK49" s="118" t="e">
        <f t="shared" si="14"/>
        <v>#REF!</v>
      </c>
      <c r="AL49" s="118" t="e">
        <f t="shared" si="14"/>
        <v>#REF!</v>
      </c>
      <c r="AM49" s="118" t="e">
        <f t="shared" si="14"/>
        <v>#REF!</v>
      </c>
      <c r="AN49" s="58" t="e">
        <f>AN25/AT25*1000000</f>
        <v>#REF!</v>
      </c>
      <c r="AO49" s="58" t="e">
        <f>AO25/AU25*1000000</f>
        <v>#REF!</v>
      </c>
      <c r="AP49" s="58" t="e">
        <f>AP25/AV25*1000000</f>
        <v>#REF!</v>
      </c>
      <c r="AQ49" s="58" t="e">
        <f>AQ25/AT25*1000000</f>
        <v>#REF!</v>
      </c>
      <c r="AR49" s="58" t="e">
        <f>AR25/AU25*1000000</f>
        <v>#REF!</v>
      </c>
      <c r="AS49" s="58" t="e">
        <f>AS25/AV25*1000000</f>
        <v>#REF!</v>
      </c>
      <c r="AT49" s="58">
        <v>1089950815.4319999</v>
      </c>
      <c r="AU49" s="58">
        <v>1053667086.197</v>
      </c>
      <c r="AV49" s="59">
        <v>1096838234.6589999</v>
      </c>
    </row>
    <row r="52" spans="36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36:59" ht="32.25">
      <c r="AJ53" s="125" t="s">
        <v>34</v>
      </c>
      <c r="AK53" s="126" t="e">
        <f>AL33</f>
        <v>#REF!</v>
      </c>
      <c r="AL53" s="126" t="e">
        <f>AL34</f>
        <v>#REF!</v>
      </c>
      <c r="AM53" s="126" t="e">
        <f>AL35</f>
        <v>#REF!</v>
      </c>
      <c r="AN53" s="126" t="e">
        <f>AL36</f>
        <v>#REF!</v>
      </c>
      <c r="AO53" s="126" t="e">
        <f>AL37</f>
        <v>#REF!</v>
      </c>
      <c r="AP53" s="126" t="e">
        <f>AL38</f>
        <v>#REF!</v>
      </c>
      <c r="AQ53" s="126" t="e">
        <f>AL39</f>
        <v>#REF!</v>
      </c>
      <c r="AR53" s="126" t="e">
        <f>AL40</f>
        <v>#REF!</v>
      </c>
      <c r="AS53" s="126" t="e">
        <f>AL41</f>
        <v>#REF!</v>
      </c>
      <c r="AT53" s="126" t="e">
        <f>AL42</f>
        <v>#REF!</v>
      </c>
      <c r="AU53" s="126" t="e">
        <f>AL43</f>
        <v>#REF!</v>
      </c>
      <c r="AV53" s="126" t="e">
        <f>AL44</f>
        <v>#REF!</v>
      </c>
      <c r="AW53" s="126" t="e">
        <f>AL45</f>
        <v>#REF!</v>
      </c>
      <c r="AX53" s="126" t="e">
        <f>AL46</f>
        <v>#REF!</v>
      </c>
      <c r="AY53" s="126" t="e">
        <f>AL47</f>
        <v>#REF!</v>
      </c>
      <c r="AZ53" s="126" t="e">
        <f>AL48</f>
        <v>#REF!</v>
      </c>
    </row>
    <row r="54" spans="36:59" ht="32.25">
      <c r="AJ54" s="125" t="s">
        <v>32</v>
      </c>
      <c r="AK54" s="126" t="e">
        <f>AM33</f>
        <v>#REF!</v>
      </c>
      <c r="AL54" s="126" t="e">
        <f>AM34</f>
        <v>#REF!</v>
      </c>
      <c r="AM54" s="126" t="e">
        <f>AM35</f>
        <v>#REF!</v>
      </c>
      <c r="AN54" s="126" t="e">
        <f>AM36</f>
        <v>#REF!</v>
      </c>
      <c r="AO54" s="126" t="e">
        <f>AM37</f>
        <v>#REF!</v>
      </c>
      <c r="AP54" s="126" t="e">
        <f>AM38</f>
        <v>#REF!</v>
      </c>
      <c r="AQ54" s="126" t="e">
        <f>AM39</f>
        <v>#REF!</v>
      </c>
      <c r="AR54" s="126" t="e">
        <f>AM40</f>
        <v>#REF!</v>
      </c>
      <c r="AS54" s="126" t="e">
        <f>AM41</f>
        <v>#REF!</v>
      </c>
      <c r="AT54" s="126" t="e">
        <f>AM42</f>
        <v>#REF!</v>
      </c>
      <c r="AU54" s="126" t="e">
        <f>AM43</f>
        <v>#REF!</v>
      </c>
      <c r="AV54" s="126" t="e">
        <f>AM44</f>
        <v>#REF!</v>
      </c>
      <c r="AW54" s="126" t="e">
        <f>AM45</f>
        <v>#REF!</v>
      </c>
      <c r="AX54" s="126" t="e">
        <f>AM46</f>
        <v>#REF!</v>
      </c>
      <c r="AY54" s="126" t="e">
        <f>AM47</f>
        <v>#REF!</v>
      </c>
      <c r="AZ54" s="126" t="e">
        <f>AM48</f>
        <v>#REF!</v>
      </c>
    </row>
  </sheetData>
  <mergeCells count="26"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  <mergeCell ref="AT29:AV30"/>
    <mergeCell ref="AD5:AF6"/>
    <mergeCell ref="AK5:AM6"/>
    <mergeCell ref="AN5:AP6"/>
    <mergeCell ref="AQ5:AS6"/>
    <mergeCell ref="AT5:AV6"/>
    <mergeCell ref="A25:B25"/>
    <mergeCell ref="U27:W27"/>
    <mergeCell ref="AK29:AM30"/>
    <mergeCell ref="AN29:AP30"/>
    <mergeCell ref="AQ29:AS30"/>
  </mergeCells>
  <conditionalFormatting sqref="E9:E25 T9:T25 W9:W25 Z9:Z25 AC9:AC25 AF9:AF25 H9:H26 K9:K26 N9:N26 Q9:Q26 L26:M26 R26:X26">
    <cfRule type="containsText" dxfId="35" priority="1" operator="containsText" text="в">
      <formula>NOT(ISERROR(SEARCH("в",E9)))</formula>
    </cfRule>
    <cfRule type="cellIs" dxfId="34" priority="2" operator="between">
      <formula>0.000001</formula>
      <formula>100000</formula>
    </cfRule>
    <cfRule type="cellIs" dxfId="33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G54"/>
  <sheetViews>
    <sheetView view="pageBreakPreview" topLeftCell="H16" zoomScale="40" zoomScaleNormal="100" zoomScaleSheetLayoutView="40" zoomScalePageLayoutView="55" workbookViewId="0">
      <selection activeCell="AO65" sqref="AO65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5" width="19.5703125" customWidth="1"/>
    <col min="46" max="46" width="23.85546875" customWidth="1"/>
    <col min="47" max="47" width="26.140625" customWidth="1"/>
    <col min="48" max="48" width="28.5703125" customWidth="1"/>
    <col min="49" max="49" width="13.5703125" customWidth="1"/>
    <col min="50" max="50" width="13.85546875" customWidth="1"/>
    <col min="51" max="52" width="14.28515625" customWidth="1"/>
  </cols>
  <sheetData>
    <row r="1" spans="1:48" ht="28.5" customHeight="1"/>
    <row r="2" spans="1:48" ht="33.75" customHeight="1">
      <c r="B2" s="539" t="s">
        <v>105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48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48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48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48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48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2021</v>
      </c>
      <c r="G7" s="13">
        <v>2022</v>
      </c>
      <c r="H7" s="20" t="s">
        <v>3</v>
      </c>
      <c r="I7" s="37">
        <v>2021</v>
      </c>
      <c r="J7" s="13">
        <v>2022</v>
      </c>
      <c r="K7" s="20" t="s">
        <v>3</v>
      </c>
      <c r="L7" s="37">
        <v>2021</v>
      </c>
      <c r="M7" s="13">
        <v>2022</v>
      </c>
      <c r="N7" s="20" t="s">
        <v>3</v>
      </c>
      <c r="O7" s="37">
        <v>2021</v>
      </c>
      <c r="P7" s="13">
        <v>2022</v>
      </c>
      <c r="Q7" s="20" t="s">
        <v>3</v>
      </c>
      <c r="R7" s="37">
        <v>2021</v>
      </c>
      <c r="S7" s="13">
        <v>2022</v>
      </c>
      <c r="T7" s="20" t="s">
        <v>3</v>
      </c>
      <c r="U7" s="37">
        <v>2021</v>
      </c>
      <c r="V7" s="13">
        <v>2022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2021</v>
      </c>
      <c r="AB7" s="13">
        <v>2022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48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48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 t="e">
        <f>I9+O9+R9+L9+U9</f>
        <v>#REF!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 t="e">
        <f>'10 мес (2024)'!I9+#REF!</f>
        <v>#REF!</v>
      </c>
      <c r="J9" s="44" t="e">
        <f>'10 мес (2024)'!J9+#REF!</f>
        <v>#REF!</v>
      </c>
      <c r="K9" s="42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 t="e">
        <f>'10 мес (2024)'!L9+#REF!</f>
        <v>#REF!</v>
      </c>
      <c r="M9" s="44" t="e">
        <f>'10 мес (2024)'!M9+#REF!</f>
        <v>#REF!</v>
      </c>
      <c r="N9" s="42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 t="e">
        <f>'10 мес (2024)'!O9+#REF!</f>
        <v>#REF!</v>
      </c>
      <c r="P9" s="44" t="e">
        <f>'10 мес (2024)'!P9+#REF!</f>
        <v>#REF!</v>
      </c>
      <c r="Q9" s="42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 t="e">
        <f>'10 мес (2024)'!R9+#REF!</f>
        <v>#REF!</v>
      </c>
      <c r="S9" s="44" t="e">
        <f>'10 мес (2024)'!S9+#REF!</f>
        <v>#REF!</v>
      </c>
      <c r="T9" s="42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 t="e">
        <f>'10 мес (2024)'!U9+#REF!</f>
        <v>#REF!</v>
      </c>
      <c r="V9" s="44" t="e">
        <f>'10 мес (2024)'!V9+#REF!</f>
        <v>#REF!</v>
      </c>
      <c r="W9" s="45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3" t="e">
        <f>'10 мес (2024)'!AA9+#REF!</f>
        <v>#REF!</v>
      </c>
      <c r="AB9" s="44" t="e">
        <f>'10 мес (2024)'!AB9+#REF!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41" t="s">
        <v>0</v>
      </c>
      <c r="AJ9" s="16" t="s">
        <v>0</v>
      </c>
      <c r="AK9" s="53" t="e">
        <f>F9-L9-U9</f>
        <v>#REF!</v>
      </c>
      <c r="AL9" s="249">
        <v>17</v>
      </c>
      <c r="AM9" s="53" t="e">
        <f>G9-V9-M9</f>
        <v>#REF!</v>
      </c>
      <c r="AN9" s="53"/>
      <c r="AO9" s="53"/>
      <c r="AP9" s="53"/>
      <c r="AQ9" s="53"/>
      <c r="AR9" s="53"/>
      <c r="AS9" s="53"/>
      <c r="AT9" s="53">
        <v>134663612.08600023</v>
      </c>
      <c r="AU9" s="53">
        <v>135204193.89300025</v>
      </c>
      <c r="AV9" s="53">
        <v>138283916.98100016</v>
      </c>
    </row>
    <row r="10" spans="1:48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 t="e">
        <f t="shared" ref="F10:F24" si="8">I10+O10+R10+L10+U10</f>
        <v>#REF!</v>
      </c>
      <c r="G10" s="84" t="e">
        <f t="shared" ref="G10:G24" si="9">J10+P10+S10+M10+V10</f>
        <v>#REF!</v>
      </c>
      <c r="H10" s="22" t="e">
        <f t="shared" si="1"/>
        <v>#REF!</v>
      </c>
      <c r="I10" s="24" t="e">
        <f>'10 мес (2024)'!I10+#REF!</f>
        <v>#REF!</v>
      </c>
      <c r="J10" s="44" t="e">
        <f>'10 мес (2024)'!J10+#REF!</f>
        <v>#REF!</v>
      </c>
      <c r="K10" s="22" t="e">
        <f t="shared" si="2"/>
        <v>#REF!</v>
      </c>
      <c r="L10" s="24" t="e">
        <f>'10 мес (2024)'!L10+#REF!</f>
        <v>#REF!</v>
      </c>
      <c r="M10" s="44" t="e">
        <f>'10 мес (2024)'!M10+#REF!</f>
        <v>#REF!</v>
      </c>
      <c r="N10" s="22" t="e">
        <f t="shared" si="3"/>
        <v>#REF!</v>
      </c>
      <c r="O10" s="24" t="e">
        <f>'10 мес (2024)'!O10+#REF!</f>
        <v>#REF!</v>
      </c>
      <c r="P10" s="44" t="e">
        <f>'10 мес (2024)'!P10+#REF!</f>
        <v>#REF!</v>
      </c>
      <c r="Q10" s="22" t="e">
        <f t="shared" si="4"/>
        <v>#REF!</v>
      </c>
      <c r="R10" s="24" t="e">
        <f>'10 мес (2024)'!R10+#REF!</f>
        <v>#REF!</v>
      </c>
      <c r="S10" s="44" t="e">
        <f>'10 мес (2024)'!S10+#REF!</f>
        <v>#REF!</v>
      </c>
      <c r="T10" s="22" t="e">
        <f t="shared" si="5"/>
        <v>#REF!</v>
      </c>
      <c r="U10" s="24" t="e">
        <f>'10 мес (2024)'!U10+#REF!</f>
        <v>#REF!</v>
      </c>
      <c r="V10" s="44" t="e">
        <f>'10 мес (2024)'!V10+#REF!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24" t="e">
        <f>'10 мес (2024)'!AA10+#REF!</f>
        <v>#REF!</v>
      </c>
      <c r="AB10" s="44" t="e">
        <f>'10 мес (2024)'!AB10+#REF!</f>
        <v>#REF!</v>
      </c>
      <c r="AC10" s="22" t="e">
        <f t="shared" ref="AC10:AC25" si="10">IF(AND(IF(AA10="",0,AA10)=0,IF(AB10="",0,AB10)&gt;0),100%,IFERROR(IF(IF(AB10="",0,AB10)/IF(AA10="",0,AA10)-100%&gt;99%,CONCATENATE("в ",ROUNDDOWN(IF(AB10="",0,AB10)/IF(AA10="",0,AA10),1),IF(ROUNDDOWN(IF(AB10="",0,AB10)/IF(AA10="",0,AA10),0)&gt;4," раз"," раза")),IF(AB10="",0,AB10)/IF(AA10="",0,AA10)-100%),""))</f>
        <v>#REF!</v>
      </c>
      <c r="AD10" s="70"/>
      <c r="AE10" s="71"/>
      <c r="AF10" s="66"/>
      <c r="AI10" s="61" t="s">
        <v>4</v>
      </c>
      <c r="AJ10" s="16" t="s">
        <v>4</v>
      </c>
      <c r="AK10" s="53" t="e">
        <f t="shared" ref="AK10:AK24" si="11">F10-L10-U10</f>
        <v>#REF!</v>
      </c>
      <c r="AL10" s="249">
        <v>0</v>
      </c>
      <c r="AM10" s="53" t="e">
        <f t="shared" ref="AM10:AM24" si="12">G10-V10-M10</f>
        <v>#REF!</v>
      </c>
      <c r="AN10" s="53"/>
      <c r="AO10" s="53"/>
      <c r="AP10" s="53"/>
      <c r="AQ10" s="53"/>
      <c r="AR10" s="53"/>
      <c r="AS10" s="53"/>
      <c r="AT10" s="53">
        <v>2341990.5000000009</v>
      </c>
      <c r="AU10" s="53">
        <v>2348057.8040000019</v>
      </c>
      <c r="AV10" s="53">
        <v>2154866.9000000074</v>
      </c>
    </row>
    <row r="11" spans="1:48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 t="e">
        <f t="shared" si="8"/>
        <v>#REF!</v>
      </c>
      <c r="G11" s="84" t="e">
        <f t="shared" si="9"/>
        <v>#REF!</v>
      </c>
      <c r="H11" s="22" t="e">
        <f t="shared" si="1"/>
        <v>#REF!</v>
      </c>
      <c r="I11" s="24" t="e">
        <f>'10 мес (2024)'!I11+#REF!</f>
        <v>#REF!</v>
      </c>
      <c r="J11" s="44" t="e">
        <f>'10 мес (2024)'!J11+#REF!</f>
        <v>#REF!</v>
      </c>
      <c r="K11" s="22" t="e">
        <f t="shared" si="2"/>
        <v>#REF!</v>
      </c>
      <c r="L11" s="24" t="e">
        <f>'10 мес (2024)'!L11+#REF!</f>
        <v>#REF!</v>
      </c>
      <c r="M11" s="44" t="e">
        <f>'10 мес (2024)'!M11+#REF!</f>
        <v>#REF!</v>
      </c>
      <c r="N11" s="22" t="e">
        <f t="shared" si="3"/>
        <v>#REF!</v>
      </c>
      <c r="O11" s="24" t="e">
        <f>'10 мес (2024)'!O11+#REF!</f>
        <v>#REF!</v>
      </c>
      <c r="P11" s="44" t="e">
        <f>'10 мес (2024)'!P11+#REF!</f>
        <v>#REF!</v>
      </c>
      <c r="Q11" s="22" t="e">
        <f t="shared" si="4"/>
        <v>#REF!</v>
      </c>
      <c r="R11" s="24" t="e">
        <f>'10 мес (2024)'!R11+#REF!</f>
        <v>#REF!</v>
      </c>
      <c r="S11" s="44" t="e">
        <f>'10 мес (2024)'!S11+#REF!</f>
        <v>#REF!</v>
      </c>
      <c r="T11" s="22" t="e">
        <f t="shared" si="5"/>
        <v>#REF!</v>
      </c>
      <c r="U11" s="24" t="e">
        <f>'10 мес (2024)'!U11+#REF!</f>
        <v>#REF!</v>
      </c>
      <c r="V11" s="44" t="e">
        <f>'10 мес (2024)'!V11+#REF!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24" t="e">
        <f>'10 мес (2024)'!AA11+#REF!</f>
        <v>#REF!</v>
      </c>
      <c r="AB11" s="44" t="e">
        <f>'10 мес (2024)'!AB11+#REF!</f>
        <v>#REF!</v>
      </c>
      <c r="AC11" s="22" t="e">
        <f t="shared" si="10"/>
        <v>#REF!</v>
      </c>
      <c r="AD11" s="72"/>
      <c r="AE11" s="73"/>
      <c r="AF11" s="66" t="str">
        <f t="shared" ref="AF11:AF25" si="13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53" t="e">
        <f t="shared" si="11"/>
        <v>#REF!</v>
      </c>
      <c r="AL11" s="249">
        <v>13</v>
      </c>
      <c r="AM11" s="53" t="e">
        <f t="shared" si="12"/>
        <v>#REF!</v>
      </c>
      <c r="AN11" s="53"/>
      <c r="AO11" s="53"/>
      <c r="AP11" s="53"/>
      <c r="AQ11" s="53"/>
      <c r="AR11" s="53"/>
      <c r="AS11" s="53"/>
      <c r="AT11" s="53">
        <v>162073341.23700058</v>
      </c>
      <c r="AU11" s="53">
        <v>160479321.66500041</v>
      </c>
      <c r="AV11" s="53">
        <v>167415968.91500071</v>
      </c>
    </row>
    <row r="12" spans="1:48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 t="e">
        <f t="shared" si="8"/>
        <v>#REF!</v>
      </c>
      <c r="G12" s="84" t="e">
        <f t="shared" si="9"/>
        <v>#REF!</v>
      </c>
      <c r="H12" s="22" t="e">
        <f t="shared" si="1"/>
        <v>#REF!</v>
      </c>
      <c r="I12" s="24" t="e">
        <f>'10 мес (2024)'!I12+#REF!</f>
        <v>#REF!</v>
      </c>
      <c r="J12" s="44" t="e">
        <f>'10 мес (2024)'!J12+#REF!</f>
        <v>#REF!</v>
      </c>
      <c r="K12" s="22" t="e">
        <f t="shared" si="2"/>
        <v>#REF!</v>
      </c>
      <c r="L12" s="24" t="e">
        <f>'10 мес (2024)'!L12+#REF!</f>
        <v>#REF!</v>
      </c>
      <c r="M12" s="44" t="e">
        <f>'10 мес (2024)'!M12+#REF!</f>
        <v>#REF!</v>
      </c>
      <c r="N12" s="22" t="e">
        <f t="shared" si="3"/>
        <v>#REF!</v>
      </c>
      <c r="O12" s="24" t="e">
        <f>'10 мес (2024)'!O12+#REF!</f>
        <v>#REF!</v>
      </c>
      <c r="P12" s="44" t="e">
        <f>'10 мес (2024)'!P12+#REF!</f>
        <v>#REF!</v>
      </c>
      <c r="Q12" s="22" t="e">
        <f t="shared" si="4"/>
        <v>#REF!</v>
      </c>
      <c r="R12" s="24" t="e">
        <f>'10 мес (2024)'!R12+#REF!</f>
        <v>#REF!</v>
      </c>
      <c r="S12" s="44" t="e">
        <f>'10 мес (2024)'!S12+#REF!</f>
        <v>#REF!</v>
      </c>
      <c r="T12" s="22" t="e">
        <f t="shared" si="5"/>
        <v>#REF!</v>
      </c>
      <c r="U12" s="24" t="e">
        <f>'10 мес (2024)'!U12+#REF!</f>
        <v>#REF!</v>
      </c>
      <c r="V12" s="44" t="e">
        <f>'10 мес (2024)'!V12+#REF!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24" t="e">
        <f>'10 мес (2024)'!AA12+#REF!</f>
        <v>#REF!</v>
      </c>
      <c r="AB12" s="44" t="e">
        <f>'10 мес (2024)'!AB12+#REF!</f>
        <v>#REF!</v>
      </c>
      <c r="AC12" s="22" t="e">
        <f t="shared" si="10"/>
        <v>#REF!</v>
      </c>
      <c r="AD12" s="72"/>
      <c r="AE12" s="73"/>
      <c r="AF12" s="66" t="str">
        <f t="shared" si="13"/>
        <v/>
      </c>
      <c r="AI12" s="61" t="s">
        <v>6</v>
      </c>
      <c r="AJ12" s="16" t="s">
        <v>6</v>
      </c>
      <c r="AK12" s="53" t="e">
        <f t="shared" si="11"/>
        <v>#REF!</v>
      </c>
      <c r="AL12" s="249">
        <v>10</v>
      </c>
      <c r="AM12" s="53" t="e">
        <f t="shared" si="12"/>
        <v>#REF!</v>
      </c>
      <c r="AN12" s="53"/>
      <c r="AO12" s="53"/>
      <c r="AP12" s="53"/>
      <c r="AQ12" s="53"/>
      <c r="AR12" s="53"/>
      <c r="AS12" s="53"/>
      <c r="AT12" s="53">
        <v>106290603.91900039</v>
      </c>
      <c r="AU12" s="53">
        <v>105018424.89300036</v>
      </c>
      <c r="AV12" s="53">
        <v>106885204.9030004</v>
      </c>
    </row>
    <row r="13" spans="1:48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 t="e">
        <f t="shared" si="8"/>
        <v>#REF!</v>
      </c>
      <c r="G13" s="84" t="e">
        <f t="shared" si="9"/>
        <v>#REF!</v>
      </c>
      <c r="H13" s="22" t="e">
        <f t="shared" si="1"/>
        <v>#REF!</v>
      </c>
      <c r="I13" s="24" t="e">
        <f>'10 мес (2024)'!I13+#REF!</f>
        <v>#REF!</v>
      </c>
      <c r="J13" s="44" t="e">
        <f>'10 мес (2024)'!J13+#REF!</f>
        <v>#REF!</v>
      </c>
      <c r="K13" s="22" t="e">
        <f t="shared" si="2"/>
        <v>#REF!</v>
      </c>
      <c r="L13" s="24" t="e">
        <f>'10 мес (2024)'!L13+#REF!</f>
        <v>#REF!</v>
      </c>
      <c r="M13" s="44" t="e">
        <f>'10 мес (2024)'!M13+#REF!</f>
        <v>#REF!</v>
      </c>
      <c r="N13" s="22" t="e">
        <f t="shared" si="3"/>
        <v>#REF!</v>
      </c>
      <c r="O13" s="24" t="e">
        <f>'10 мес (2024)'!O13+#REF!</f>
        <v>#REF!</v>
      </c>
      <c r="P13" s="44" t="e">
        <f>'10 мес (2024)'!P13+#REF!</f>
        <v>#REF!</v>
      </c>
      <c r="Q13" s="22" t="e">
        <f t="shared" si="4"/>
        <v>#REF!</v>
      </c>
      <c r="R13" s="24" t="e">
        <f>'10 мес (2024)'!R13+#REF!</f>
        <v>#REF!</v>
      </c>
      <c r="S13" s="44" t="e">
        <f>'10 мес (2024)'!S13+#REF!</f>
        <v>#REF!</v>
      </c>
      <c r="T13" s="22" t="e">
        <f t="shared" si="5"/>
        <v>#REF!</v>
      </c>
      <c r="U13" s="24" t="e">
        <f>'10 мес (2024)'!U13+#REF!</f>
        <v>#REF!</v>
      </c>
      <c r="V13" s="44" t="e">
        <f>'10 мес (2024)'!V13+#REF!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24" t="e">
        <f>'10 мес (2024)'!AA13+#REF!</f>
        <v>#REF!</v>
      </c>
      <c r="AB13" s="44" t="e">
        <f>'10 мес (2024)'!AB13+#REF!</f>
        <v>#REF!</v>
      </c>
      <c r="AC13" s="22" t="e">
        <f t="shared" si="10"/>
        <v>#REF!</v>
      </c>
      <c r="AD13" s="72"/>
      <c r="AE13" s="73"/>
      <c r="AF13" s="66" t="str">
        <f t="shared" si="13"/>
        <v/>
      </c>
      <c r="AI13" s="38" t="s">
        <v>1</v>
      </c>
      <c r="AJ13" s="16" t="s">
        <v>1</v>
      </c>
      <c r="AK13" s="53" t="e">
        <f t="shared" si="11"/>
        <v>#REF!</v>
      </c>
      <c r="AL13" s="249">
        <v>10</v>
      </c>
      <c r="AM13" s="53" t="e">
        <f t="shared" si="12"/>
        <v>#REF!</v>
      </c>
      <c r="AN13" s="53"/>
      <c r="AO13" s="53"/>
      <c r="AP13" s="53"/>
      <c r="AQ13" s="53"/>
      <c r="AR13" s="53"/>
      <c r="AS13" s="53"/>
      <c r="AT13" s="53">
        <v>85732723.150000021</v>
      </c>
      <c r="AU13" s="53">
        <v>85887027.233000025</v>
      </c>
      <c r="AV13" s="53">
        <v>88190063.918000042</v>
      </c>
    </row>
    <row r="14" spans="1:48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 t="e">
        <f t="shared" si="8"/>
        <v>#REF!</v>
      </c>
      <c r="G14" s="84" t="e">
        <f t="shared" si="9"/>
        <v>#REF!</v>
      </c>
      <c r="H14" s="22" t="e">
        <f t="shared" si="1"/>
        <v>#REF!</v>
      </c>
      <c r="I14" s="24" t="e">
        <f>'10 мес (2024)'!I14+#REF!</f>
        <v>#REF!</v>
      </c>
      <c r="J14" s="44" t="e">
        <f>'10 мес (2024)'!J14+#REF!</f>
        <v>#REF!</v>
      </c>
      <c r="K14" s="22" t="e">
        <f t="shared" si="2"/>
        <v>#REF!</v>
      </c>
      <c r="L14" s="24" t="e">
        <f>'10 мес (2024)'!L14+#REF!</f>
        <v>#REF!</v>
      </c>
      <c r="M14" s="44" t="e">
        <f>'10 мес (2024)'!M14+#REF!</f>
        <v>#REF!</v>
      </c>
      <c r="N14" s="22" t="e">
        <f t="shared" si="3"/>
        <v>#REF!</v>
      </c>
      <c r="O14" s="24" t="e">
        <f>'10 мес (2024)'!O14+#REF!</f>
        <v>#REF!</v>
      </c>
      <c r="P14" s="44" t="e">
        <f>'10 мес (2024)'!P14+#REF!</f>
        <v>#REF!</v>
      </c>
      <c r="Q14" s="22" t="e">
        <f t="shared" si="4"/>
        <v>#REF!</v>
      </c>
      <c r="R14" s="24" t="e">
        <f>'10 мес (2024)'!R14+#REF!</f>
        <v>#REF!</v>
      </c>
      <c r="S14" s="44" t="e">
        <f>'10 мес (2024)'!S14+#REF!</f>
        <v>#REF!</v>
      </c>
      <c r="T14" s="22" t="e">
        <f t="shared" si="5"/>
        <v>#REF!</v>
      </c>
      <c r="U14" s="24" t="e">
        <f>'10 мес (2024)'!U14+#REF!</f>
        <v>#REF!</v>
      </c>
      <c r="V14" s="44" t="e">
        <f>'10 мес (2024)'!V14+#REF!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24" t="e">
        <f>'10 мес (2024)'!AA14+#REF!</f>
        <v>#REF!</v>
      </c>
      <c r="AB14" s="44" t="e">
        <f>'10 мес (2024)'!AB14+#REF!</f>
        <v>#REF!</v>
      </c>
      <c r="AC14" s="22" t="e">
        <f t="shared" si="10"/>
        <v>#REF!</v>
      </c>
      <c r="AD14" s="72"/>
      <c r="AE14" s="73"/>
      <c r="AF14" s="66" t="str">
        <f t="shared" si="13"/>
        <v/>
      </c>
      <c r="AI14" s="61" t="s">
        <v>7</v>
      </c>
      <c r="AJ14" s="16" t="s">
        <v>7</v>
      </c>
      <c r="AK14" s="53" t="e">
        <f t="shared" si="11"/>
        <v>#REF!</v>
      </c>
      <c r="AL14" s="249">
        <v>9</v>
      </c>
      <c r="AM14" s="53" t="e">
        <f t="shared" si="12"/>
        <v>#REF!</v>
      </c>
      <c r="AN14" s="53"/>
      <c r="AO14" s="53"/>
      <c r="AP14" s="53"/>
      <c r="AQ14" s="53"/>
      <c r="AR14" s="53"/>
      <c r="AS14" s="53"/>
      <c r="AT14" s="53">
        <v>87549517.663000271</v>
      </c>
      <c r="AU14" s="53">
        <v>81273932.721000239</v>
      </c>
      <c r="AV14" s="53">
        <v>90743907.27300033</v>
      </c>
    </row>
    <row r="15" spans="1:48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 t="e">
        <f t="shared" si="8"/>
        <v>#REF!</v>
      </c>
      <c r="G15" s="84" t="e">
        <f t="shared" si="9"/>
        <v>#REF!</v>
      </c>
      <c r="H15" s="22" t="e">
        <f t="shared" si="1"/>
        <v>#REF!</v>
      </c>
      <c r="I15" s="24" t="e">
        <f>'10 мес (2024)'!I15+#REF!</f>
        <v>#REF!</v>
      </c>
      <c r="J15" s="44" t="e">
        <f>'10 мес (2024)'!J15+#REF!</f>
        <v>#REF!</v>
      </c>
      <c r="K15" s="22" t="e">
        <f t="shared" si="2"/>
        <v>#REF!</v>
      </c>
      <c r="L15" s="24" t="e">
        <f>'10 мес (2024)'!L15+#REF!</f>
        <v>#REF!</v>
      </c>
      <c r="M15" s="44" t="e">
        <f>'10 мес (2024)'!M15+#REF!</f>
        <v>#REF!</v>
      </c>
      <c r="N15" s="22" t="e">
        <f t="shared" si="3"/>
        <v>#REF!</v>
      </c>
      <c r="O15" s="24" t="e">
        <f>'10 мес (2024)'!O15+#REF!</f>
        <v>#REF!</v>
      </c>
      <c r="P15" s="44" t="e">
        <f>'10 мес (2024)'!P15+#REF!</f>
        <v>#REF!</v>
      </c>
      <c r="Q15" s="22" t="e">
        <f t="shared" si="4"/>
        <v>#REF!</v>
      </c>
      <c r="R15" s="24" t="e">
        <f>'10 мес (2024)'!R15+#REF!</f>
        <v>#REF!</v>
      </c>
      <c r="S15" s="44" t="e">
        <f>'10 мес (2024)'!S15+#REF!</f>
        <v>#REF!</v>
      </c>
      <c r="T15" s="22" t="e">
        <f t="shared" si="5"/>
        <v>#REF!</v>
      </c>
      <c r="U15" s="24" t="e">
        <f>'10 мес (2024)'!U15+#REF!</f>
        <v>#REF!</v>
      </c>
      <c r="V15" s="44" t="e">
        <f>'10 мес (2024)'!V15+#REF!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24" t="e">
        <f>'10 мес (2024)'!AA15+#REF!</f>
        <v>#REF!</v>
      </c>
      <c r="AB15" s="44" t="e">
        <f>'10 мес (2024)'!AB15+#REF!</f>
        <v>#REF!</v>
      </c>
      <c r="AC15" s="22" t="e">
        <f t="shared" si="10"/>
        <v>#REF!</v>
      </c>
      <c r="AD15" s="72"/>
      <c r="AE15" s="73"/>
      <c r="AF15" s="66" t="str">
        <f t="shared" si="13"/>
        <v/>
      </c>
      <c r="AI15" s="38" t="s">
        <v>8</v>
      </c>
      <c r="AJ15" s="16" t="s">
        <v>8</v>
      </c>
      <c r="AK15" s="53" t="e">
        <f t="shared" si="11"/>
        <v>#REF!</v>
      </c>
      <c r="AL15" s="249">
        <v>4</v>
      </c>
      <c r="AM15" s="53" t="e">
        <f t="shared" si="12"/>
        <v>#REF!</v>
      </c>
      <c r="AN15" s="53"/>
      <c r="AO15" s="56"/>
      <c r="AP15" s="53"/>
      <c r="AQ15" s="56"/>
      <c r="AR15" s="56"/>
      <c r="AS15" s="56"/>
      <c r="AT15" s="56">
        <v>58847297.172000058</v>
      </c>
      <c r="AU15" s="56">
        <v>57820492.639000095</v>
      </c>
      <c r="AV15" s="53">
        <v>57886048.716000035</v>
      </c>
    </row>
    <row r="16" spans="1:48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 t="e">
        <f t="shared" si="8"/>
        <v>#REF!</v>
      </c>
      <c r="G16" s="84" t="e">
        <f t="shared" si="9"/>
        <v>#REF!</v>
      </c>
      <c r="H16" s="22" t="e">
        <f t="shared" si="1"/>
        <v>#REF!</v>
      </c>
      <c r="I16" s="24" t="e">
        <f>'10 мес (2024)'!I16+#REF!</f>
        <v>#REF!</v>
      </c>
      <c r="J16" s="44" t="e">
        <f>'10 мес (2024)'!J16+#REF!</f>
        <v>#REF!</v>
      </c>
      <c r="K16" s="22" t="e">
        <f t="shared" si="2"/>
        <v>#REF!</v>
      </c>
      <c r="L16" s="24" t="e">
        <f>'10 мес (2024)'!L16+#REF!</f>
        <v>#REF!</v>
      </c>
      <c r="M16" s="44" t="e">
        <f>'10 мес (2024)'!M16+#REF!</f>
        <v>#REF!</v>
      </c>
      <c r="N16" s="22" t="e">
        <f t="shared" si="3"/>
        <v>#REF!</v>
      </c>
      <c r="O16" s="24" t="e">
        <f>'10 мес (2024)'!O16+#REF!</f>
        <v>#REF!</v>
      </c>
      <c r="P16" s="44" t="e">
        <f>'10 мес (2024)'!P16+#REF!</f>
        <v>#REF!</v>
      </c>
      <c r="Q16" s="22" t="e">
        <f>IF(AND(IF(O16="",0,O16)=0,IF(P16="",0,P16)&gt;0),100%,IFERROR(IF(IF(P16="",0,P16)/IF(O16="",0,O16)-100%&gt;99%,CONCATENATE("в ",ROUNDDOWN(IF(P16="",0,P16)/IF(O16="",0,O16),1),IF(ROUNDDOWN(IF(P16="",0,P16)/IF(O16="",0,O16),0)&gt;4," раз"," раза")),IF(P16="",0,P16)/IF(O16="",0,O16)-100%),""))</f>
        <v>#REF!</v>
      </c>
      <c r="R16" s="24" t="e">
        <f>'10 мес (2024)'!R16+#REF!</f>
        <v>#REF!</v>
      </c>
      <c r="S16" s="44" t="e">
        <f>'10 мес (2024)'!S16+#REF!</f>
        <v>#REF!</v>
      </c>
      <c r="T16" s="22" t="e">
        <f t="shared" si="5"/>
        <v>#REF!</v>
      </c>
      <c r="U16" s="24" t="e">
        <f>'10 мес (2024)'!U16+#REF!</f>
        <v>#REF!</v>
      </c>
      <c r="V16" s="44" t="e">
        <f>'10 мес (2024)'!V16+#REF!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24" t="e">
        <f>'10 мес (2024)'!AA16+#REF!</f>
        <v>#REF!</v>
      </c>
      <c r="AB16" s="44" t="e">
        <f>'10 мес (2024)'!AB16+#REF!</f>
        <v>#REF!</v>
      </c>
      <c r="AC16" s="22" t="e">
        <f t="shared" si="10"/>
        <v>#REF!</v>
      </c>
      <c r="AD16" s="72"/>
      <c r="AE16" s="73"/>
      <c r="AF16" s="66" t="str">
        <f t="shared" si="13"/>
        <v/>
      </c>
      <c r="AI16" s="61" t="s">
        <v>9</v>
      </c>
      <c r="AJ16" s="16" t="s">
        <v>9</v>
      </c>
      <c r="AK16" s="53" t="e">
        <f t="shared" si="11"/>
        <v>#REF!</v>
      </c>
      <c r="AL16" s="249">
        <v>6</v>
      </c>
      <c r="AM16" s="53" t="e">
        <f t="shared" si="12"/>
        <v>#REF!</v>
      </c>
      <c r="AN16" s="53"/>
      <c r="AO16" s="53"/>
      <c r="AP16" s="53"/>
      <c r="AQ16" s="53"/>
      <c r="AR16" s="53"/>
      <c r="AS16" s="53"/>
      <c r="AT16" s="53">
        <v>52451139.993000016</v>
      </c>
      <c r="AU16" s="53">
        <v>48751914.127000012</v>
      </c>
      <c r="AV16" s="53">
        <v>54885713.89200002</v>
      </c>
    </row>
    <row r="17" spans="1:48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 t="e">
        <f t="shared" si="8"/>
        <v>#REF!</v>
      </c>
      <c r="G17" s="84" t="e">
        <f t="shared" si="9"/>
        <v>#REF!</v>
      </c>
      <c r="H17" s="22" t="e">
        <f t="shared" si="1"/>
        <v>#REF!</v>
      </c>
      <c r="I17" s="24" t="e">
        <f>'10 мес (2024)'!I17+#REF!</f>
        <v>#REF!</v>
      </c>
      <c r="J17" s="44" t="e">
        <f>'10 мес (2024)'!J17+#REF!</f>
        <v>#REF!</v>
      </c>
      <c r="K17" s="22" t="e">
        <f t="shared" si="2"/>
        <v>#REF!</v>
      </c>
      <c r="L17" s="24" t="e">
        <f>'10 мес (2024)'!L17+#REF!</f>
        <v>#REF!</v>
      </c>
      <c r="M17" s="44" t="e">
        <f>'10 мес (2024)'!M17+#REF!</f>
        <v>#REF!</v>
      </c>
      <c r="N17" s="22" t="e">
        <f t="shared" si="3"/>
        <v>#REF!</v>
      </c>
      <c r="O17" s="24" t="e">
        <f>'10 мес (2024)'!O17+#REF!</f>
        <v>#REF!</v>
      </c>
      <c r="P17" s="44" t="e">
        <f>'10 мес (2024)'!P17+#REF!</f>
        <v>#REF!</v>
      </c>
      <c r="Q17" s="22" t="e">
        <f t="shared" si="4"/>
        <v>#REF!</v>
      </c>
      <c r="R17" s="24" t="e">
        <f>'10 мес (2024)'!R17+#REF!</f>
        <v>#REF!</v>
      </c>
      <c r="S17" s="44" t="e">
        <f>'10 мес (2024)'!S17+#REF!</f>
        <v>#REF!</v>
      </c>
      <c r="T17" s="22" t="e">
        <f t="shared" si="5"/>
        <v>#REF!</v>
      </c>
      <c r="U17" s="24" t="e">
        <f>'10 мес (2024)'!U17+#REF!</f>
        <v>#REF!</v>
      </c>
      <c r="V17" s="44" t="e">
        <f>'10 мес (2024)'!V17+#REF!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24" t="e">
        <f>'10 мес (2024)'!AA17+#REF!</f>
        <v>#REF!</v>
      </c>
      <c r="AB17" s="44" t="e">
        <f>'10 мес (2024)'!AB17+#REF!</f>
        <v>#REF!</v>
      </c>
      <c r="AC17" s="22" t="e">
        <f t="shared" si="10"/>
        <v>#REF!</v>
      </c>
      <c r="AD17" s="72"/>
      <c r="AE17" s="73"/>
      <c r="AF17" s="66" t="str">
        <f t="shared" si="13"/>
        <v/>
      </c>
      <c r="AI17" s="38" t="s">
        <v>2</v>
      </c>
      <c r="AJ17" s="16" t="s">
        <v>2</v>
      </c>
      <c r="AK17" s="53" t="e">
        <f t="shared" si="11"/>
        <v>#REF!</v>
      </c>
      <c r="AL17" s="249">
        <v>7</v>
      </c>
      <c r="AM17" s="53" t="e">
        <f t="shared" si="12"/>
        <v>#REF!</v>
      </c>
      <c r="AN17" s="53"/>
      <c r="AO17" s="53"/>
      <c r="AP17" s="53"/>
      <c r="AQ17" s="53"/>
      <c r="AR17" s="53"/>
      <c r="AS17" s="53"/>
      <c r="AT17" s="53">
        <v>80235225.169000015</v>
      </c>
      <c r="AU17" s="53">
        <v>79820217.053000018</v>
      </c>
      <c r="AV17" s="53">
        <v>80970118.382000029</v>
      </c>
    </row>
    <row r="18" spans="1:48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 t="e">
        <f t="shared" si="8"/>
        <v>#REF!</v>
      </c>
      <c r="G18" s="84" t="e">
        <f t="shared" si="9"/>
        <v>#REF!</v>
      </c>
      <c r="H18" s="22" t="e">
        <f t="shared" si="1"/>
        <v>#REF!</v>
      </c>
      <c r="I18" s="24" t="e">
        <f>'10 мес (2024)'!I18+#REF!</f>
        <v>#REF!</v>
      </c>
      <c r="J18" s="44" t="e">
        <f>'10 мес (2024)'!J18+#REF!</f>
        <v>#REF!</v>
      </c>
      <c r="K18" s="22" t="e">
        <f t="shared" si="2"/>
        <v>#REF!</v>
      </c>
      <c r="L18" s="24" t="e">
        <f>'10 мес (2024)'!L18+#REF!</f>
        <v>#REF!</v>
      </c>
      <c r="M18" s="44" t="e">
        <f>'10 мес (2024)'!M18+#REF!</f>
        <v>#REF!</v>
      </c>
      <c r="N18" s="22" t="e">
        <f t="shared" si="3"/>
        <v>#REF!</v>
      </c>
      <c r="O18" s="24" t="e">
        <f>'10 мес (2024)'!O18+#REF!</f>
        <v>#REF!</v>
      </c>
      <c r="P18" s="44" t="e">
        <f>'10 мес (2024)'!P18+#REF!</f>
        <v>#REF!</v>
      </c>
      <c r="Q18" s="22" t="e">
        <f t="shared" si="4"/>
        <v>#REF!</v>
      </c>
      <c r="R18" s="24" t="e">
        <f>'10 мес (2024)'!R18+#REF!</f>
        <v>#REF!</v>
      </c>
      <c r="S18" s="44" t="e">
        <f>'10 мес (2024)'!S18+#REF!</f>
        <v>#REF!</v>
      </c>
      <c r="T18" s="22" t="e">
        <f t="shared" si="5"/>
        <v>#REF!</v>
      </c>
      <c r="U18" s="24" t="e">
        <f>'10 мес (2024)'!U18+#REF!</f>
        <v>#REF!</v>
      </c>
      <c r="V18" s="44" t="e">
        <f>'10 мес (2024)'!V18+#REF!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24" t="e">
        <f>'10 мес (2024)'!AA18+#REF!</f>
        <v>#REF!</v>
      </c>
      <c r="AB18" s="44" t="e">
        <f>'10 мес (2024)'!AB18+#REF!</f>
        <v>#REF!</v>
      </c>
      <c r="AC18" s="22" t="e">
        <f t="shared" si="10"/>
        <v>#REF!</v>
      </c>
      <c r="AD18" s="72"/>
      <c r="AE18" s="73"/>
      <c r="AF18" s="66" t="str">
        <f t="shared" si="13"/>
        <v/>
      </c>
      <c r="AI18" s="61" t="s">
        <v>10</v>
      </c>
      <c r="AJ18" s="16" t="s">
        <v>10</v>
      </c>
      <c r="AK18" s="53" t="e">
        <f t="shared" si="11"/>
        <v>#REF!</v>
      </c>
      <c r="AL18" s="249">
        <v>17</v>
      </c>
      <c r="AM18" s="53" t="e">
        <f t="shared" si="12"/>
        <v>#REF!</v>
      </c>
      <c r="AN18" s="53"/>
      <c r="AO18" s="53"/>
      <c r="AP18" s="53"/>
      <c r="AQ18" s="53"/>
      <c r="AR18" s="53"/>
      <c r="AS18" s="53"/>
      <c r="AT18" s="53">
        <v>120498593.36200042</v>
      </c>
      <c r="AU18" s="53">
        <v>119879840.78600043</v>
      </c>
      <c r="AV18" s="53">
        <v>119145828.58900043</v>
      </c>
    </row>
    <row r="19" spans="1:48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 t="e">
        <f t="shared" si="8"/>
        <v>#REF!</v>
      </c>
      <c r="G19" s="84" t="e">
        <f t="shared" si="9"/>
        <v>#REF!</v>
      </c>
      <c r="H19" s="22" t="e">
        <f t="shared" si="1"/>
        <v>#REF!</v>
      </c>
      <c r="I19" s="24" t="e">
        <f>'10 мес (2024)'!I19+#REF!</f>
        <v>#REF!</v>
      </c>
      <c r="J19" s="44" t="e">
        <f>'10 мес (2024)'!J19+#REF!</f>
        <v>#REF!</v>
      </c>
      <c r="K19" s="22" t="e">
        <f t="shared" si="2"/>
        <v>#REF!</v>
      </c>
      <c r="L19" s="24" t="e">
        <f>'10 мес (2024)'!L19+#REF!</f>
        <v>#REF!</v>
      </c>
      <c r="M19" s="44" t="e">
        <f>'10 мес (2024)'!M19+#REF!</f>
        <v>#REF!</v>
      </c>
      <c r="N19" s="22" t="e">
        <f t="shared" si="3"/>
        <v>#REF!</v>
      </c>
      <c r="O19" s="24" t="e">
        <f>'10 мес (2024)'!O19+#REF!</f>
        <v>#REF!</v>
      </c>
      <c r="P19" s="44" t="e">
        <f>'10 мес (2024)'!P19+#REF!</f>
        <v>#REF!</v>
      </c>
      <c r="Q19" s="22" t="e">
        <f t="shared" si="4"/>
        <v>#REF!</v>
      </c>
      <c r="R19" s="24" t="e">
        <f>'10 мес (2024)'!R19+#REF!</f>
        <v>#REF!</v>
      </c>
      <c r="S19" s="44" t="e">
        <f>'10 мес (2024)'!S19+#REF!</f>
        <v>#REF!</v>
      </c>
      <c r="T19" s="22" t="e">
        <f t="shared" si="5"/>
        <v>#REF!</v>
      </c>
      <c r="U19" s="24" t="e">
        <f>'10 мес (2024)'!U19+#REF!</f>
        <v>#REF!</v>
      </c>
      <c r="V19" s="44" t="e">
        <f>'10 мес (2024)'!V19+#REF!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24" t="e">
        <f>'10 мес (2024)'!AA19+#REF!</f>
        <v>#REF!</v>
      </c>
      <c r="AB19" s="44" t="e">
        <f>'10 мес (2024)'!AB19+#REF!</f>
        <v>#REF!</v>
      </c>
      <c r="AC19" s="22" t="e">
        <f t="shared" si="10"/>
        <v>#REF!</v>
      </c>
      <c r="AD19" s="72"/>
      <c r="AE19" s="73"/>
      <c r="AF19" s="66" t="str">
        <f t="shared" si="13"/>
        <v/>
      </c>
      <c r="AI19" s="60" t="s">
        <v>11</v>
      </c>
      <c r="AJ19" s="16" t="s">
        <v>11</v>
      </c>
      <c r="AK19" s="53" t="e">
        <f t="shared" si="11"/>
        <v>#REF!</v>
      </c>
      <c r="AL19" s="249">
        <v>15</v>
      </c>
      <c r="AM19" s="53" t="e">
        <f t="shared" si="12"/>
        <v>#REF!</v>
      </c>
      <c r="AN19" s="53"/>
      <c r="AO19" s="53"/>
      <c r="AP19" s="53"/>
      <c r="AQ19" s="53"/>
      <c r="AR19" s="53"/>
      <c r="AS19" s="53"/>
      <c r="AT19" s="53">
        <v>79046533.786000028</v>
      </c>
      <c r="AU19" s="53">
        <v>80175126.460000023</v>
      </c>
      <c r="AV19" s="53">
        <v>80349763.370000035</v>
      </c>
    </row>
    <row r="20" spans="1:48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 t="e">
        <f t="shared" si="8"/>
        <v>#REF!</v>
      </c>
      <c r="G20" s="84" t="e">
        <f t="shared" si="9"/>
        <v>#REF!</v>
      </c>
      <c r="H20" s="22" t="e">
        <f t="shared" si="1"/>
        <v>#REF!</v>
      </c>
      <c r="I20" s="24" t="e">
        <f>'10 мес (2024)'!I20+#REF!</f>
        <v>#REF!</v>
      </c>
      <c r="J20" s="44" t="e">
        <f>'10 мес (2024)'!J20+#REF!</f>
        <v>#REF!</v>
      </c>
      <c r="K20" s="22" t="e">
        <f t="shared" si="2"/>
        <v>#REF!</v>
      </c>
      <c r="L20" s="24" t="e">
        <f>'10 мес (2024)'!L20+#REF!</f>
        <v>#REF!</v>
      </c>
      <c r="M20" s="44" t="e">
        <f>'10 мес (2024)'!M20+#REF!</f>
        <v>#REF!</v>
      </c>
      <c r="N20" s="22" t="e">
        <f t="shared" si="3"/>
        <v>#REF!</v>
      </c>
      <c r="O20" s="24" t="e">
        <f>'10 мес (2024)'!O20+#REF!</f>
        <v>#REF!</v>
      </c>
      <c r="P20" s="44" t="e">
        <f>'10 мес (2024)'!P20+#REF!</f>
        <v>#REF!</v>
      </c>
      <c r="Q20" s="22" t="e">
        <f t="shared" si="4"/>
        <v>#REF!</v>
      </c>
      <c r="R20" s="24" t="e">
        <f>'10 мес (2024)'!R20+#REF!</f>
        <v>#REF!</v>
      </c>
      <c r="S20" s="44" t="e">
        <f>'10 мес (2024)'!S20+#REF!</f>
        <v>#REF!</v>
      </c>
      <c r="T20" s="22" t="e">
        <f t="shared" si="5"/>
        <v>#REF!</v>
      </c>
      <c r="U20" s="24" t="e">
        <f>'10 мес (2024)'!U20+#REF!</f>
        <v>#REF!</v>
      </c>
      <c r="V20" s="44" t="e">
        <f>'10 мес (2024)'!V20+#REF!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24" t="e">
        <f>'10 мес (2024)'!AA20+#REF!</f>
        <v>#REF!</v>
      </c>
      <c r="AB20" s="44" t="e">
        <f>'10 мес (2024)'!AB20+#REF!</f>
        <v>#REF!</v>
      </c>
      <c r="AC20" s="22" t="e">
        <f t="shared" si="10"/>
        <v>#REF!</v>
      </c>
      <c r="AD20" s="72"/>
      <c r="AE20" s="73"/>
      <c r="AF20" s="66" t="str">
        <f t="shared" si="13"/>
        <v/>
      </c>
      <c r="AI20" s="61" t="s">
        <v>12</v>
      </c>
      <c r="AJ20" s="16" t="s">
        <v>12</v>
      </c>
      <c r="AK20" s="53" t="e">
        <f t="shared" si="11"/>
        <v>#REF!</v>
      </c>
      <c r="AL20" s="249">
        <v>19</v>
      </c>
      <c r="AM20" s="53" t="e">
        <f t="shared" si="12"/>
        <v>#REF!</v>
      </c>
      <c r="AN20" s="53"/>
      <c r="AO20" s="53"/>
      <c r="AP20" s="53"/>
      <c r="AQ20" s="53"/>
      <c r="AR20" s="53"/>
      <c r="AS20" s="53"/>
      <c r="AT20" s="53">
        <v>134925726.73300004</v>
      </c>
      <c r="AU20" s="53">
        <v>141533444.14900005</v>
      </c>
      <c r="AV20" s="53">
        <v>135324699.25700012</v>
      </c>
    </row>
    <row r="21" spans="1:48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 t="e">
        <f t="shared" si="8"/>
        <v>#REF!</v>
      </c>
      <c r="G21" s="84" t="e">
        <f t="shared" si="9"/>
        <v>#REF!</v>
      </c>
      <c r="H21" s="22" t="e">
        <f t="shared" si="1"/>
        <v>#REF!</v>
      </c>
      <c r="I21" s="24" t="e">
        <f>'10 мес (2024)'!I21+#REF!</f>
        <v>#REF!</v>
      </c>
      <c r="J21" s="44" t="e">
        <f>'10 мес (2024)'!J21+#REF!</f>
        <v>#REF!</v>
      </c>
      <c r="K21" s="22" t="e">
        <f t="shared" si="2"/>
        <v>#REF!</v>
      </c>
      <c r="L21" s="24" t="e">
        <f>'10 мес (2024)'!L21+#REF!</f>
        <v>#REF!</v>
      </c>
      <c r="M21" s="44" t="e">
        <f>'10 мес (2024)'!M21+#REF!</f>
        <v>#REF!</v>
      </c>
      <c r="N21" s="22" t="e">
        <f t="shared" si="3"/>
        <v>#REF!</v>
      </c>
      <c r="O21" s="24" t="e">
        <f>'10 мес (2024)'!O21+#REF!</f>
        <v>#REF!</v>
      </c>
      <c r="P21" s="44" t="e">
        <f>'10 мес (2024)'!P21+#REF!</f>
        <v>#REF!</v>
      </c>
      <c r="Q21" s="22" t="e">
        <f t="shared" si="4"/>
        <v>#REF!</v>
      </c>
      <c r="R21" s="24" t="e">
        <f>'10 мес (2024)'!R21+#REF!</f>
        <v>#REF!</v>
      </c>
      <c r="S21" s="44" t="e">
        <f>'10 мес (2024)'!S21+#REF!</f>
        <v>#REF!</v>
      </c>
      <c r="T21" s="22" t="e">
        <f t="shared" si="5"/>
        <v>#REF!</v>
      </c>
      <c r="U21" s="24" t="e">
        <f>'10 мес (2024)'!U21+#REF!</f>
        <v>#REF!</v>
      </c>
      <c r="V21" s="44" t="e">
        <f>'10 мес (2024)'!V21+#REF!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24" t="e">
        <f>'10 мес (2024)'!AA21+#REF!</f>
        <v>#REF!</v>
      </c>
      <c r="AB21" s="44" t="e">
        <f>'10 мес (2024)'!AB21+#REF!</f>
        <v>#REF!</v>
      </c>
      <c r="AC21" s="22" t="e">
        <f t="shared" si="10"/>
        <v>#REF!</v>
      </c>
      <c r="AD21" s="72"/>
      <c r="AE21" s="73"/>
      <c r="AF21" s="66" t="str">
        <f t="shared" si="13"/>
        <v/>
      </c>
      <c r="AI21" s="38" t="s">
        <v>13</v>
      </c>
      <c r="AJ21" s="16" t="s">
        <v>13</v>
      </c>
      <c r="AK21" s="53" t="e">
        <f t="shared" si="11"/>
        <v>#REF!</v>
      </c>
      <c r="AL21" s="249">
        <v>10</v>
      </c>
      <c r="AM21" s="53" t="e">
        <f t="shared" si="12"/>
        <v>#REF!</v>
      </c>
      <c r="AN21" s="53"/>
      <c r="AO21" s="53"/>
      <c r="AP21" s="53"/>
      <c r="AQ21" s="53"/>
      <c r="AR21" s="53"/>
      <c r="AS21" s="53"/>
      <c r="AT21" s="53">
        <v>58562499.715000227</v>
      </c>
      <c r="AU21" s="53">
        <v>58986757.442000225</v>
      </c>
      <c r="AV21" s="53">
        <v>58418337.137000218</v>
      </c>
    </row>
    <row r="22" spans="1:48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 t="e">
        <f t="shared" si="8"/>
        <v>#REF!</v>
      </c>
      <c r="G22" s="84" t="e">
        <f t="shared" si="9"/>
        <v>#REF!</v>
      </c>
      <c r="H22" s="22" t="e">
        <f t="shared" si="1"/>
        <v>#REF!</v>
      </c>
      <c r="I22" s="24" t="e">
        <f>'10 мес (2024)'!I22+#REF!</f>
        <v>#REF!</v>
      </c>
      <c r="J22" s="44" t="e">
        <f>'10 мес (2024)'!J22+#REF!</f>
        <v>#REF!</v>
      </c>
      <c r="K22" s="22" t="e">
        <f t="shared" si="2"/>
        <v>#REF!</v>
      </c>
      <c r="L22" s="24" t="e">
        <f>'10 мес (2024)'!L22+#REF!</f>
        <v>#REF!</v>
      </c>
      <c r="M22" s="44" t="e">
        <f>'10 мес (2024)'!M22+#REF!</f>
        <v>#REF!</v>
      </c>
      <c r="N22" s="22" t="e">
        <f t="shared" si="3"/>
        <v>#REF!</v>
      </c>
      <c r="O22" s="24" t="e">
        <f>'10 мес (2024)'!O22+#REF!</f>
        <v>#REF!</v>
      </c>
      <c r="P22" s="44" t="e">
        <f>'10 мес (2024)'!P22+#REF!</f>
        <v>#REF!</v>
      </c>
      <c r="Q22" s="22" t="e">
        <f t="shared" si="4"/>
        <v>#REF!</v>
      </c>
      <c r="R22" s="24" t="e">
        <f>'10 мес (2024)'!R22+#REF!</f>
        <v>#REF!</v>
      </c>
      <c r="S22" s="44" t="e">
        <f>'10 мес (2024)'!S22+#REF!</f>
        <v>#REF!</v>
      </c>
      <c r="T22" s="22" t="e">
        <f t="shared" si="5"/>
        <v>#REF!</v>
      </c>
      <c r="U22" s="24" t="e">
        <f>'10 мес (2024)'!U22+#REF!</f>
        <v>#REF!</v>
      </c>
      <c r="V22" s="44" t="e">
        <f>'10 мес (2024)'!V22+#REF!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24" t="e">
        <f>'10 мес (2024)'!AA22+#REF!</f>
        <v>#REF!</v>
      </c>
      <c r="AB22" s="44" t="e">
        <f>'10 мес (2024)'!AB22+#REF!</f>
        <v>#REF!</v>
      </c>
      <c r="AC22" s="22" t="e">
        <f t="shared" si="10"/>
        <v>#REF!</v>
      </c>
      <c r="AD22" s="72"/>
      <c r="AE22" s="73"/>
      <c r="AF22" s="66" t="str">
        <f t="shared" si="13"/>
        <v/>
      </c>
      <c r="AI22" s="61" t="s">
        <v>14</v>
      </c>
      <c r="AJ22" s="16" t="s">
        <v>14</v>
      </c>
      <c r="AK22" s="53" t="e">
        <f t="shared" si="11"/>
        <v>#REF!</v>
      </c>
      <c r="AL22" s="249">
        <v>11</v>
      </c>
      <c r="AM22" s="53" t="e">
        <f t="shared" si="12"/>
        <v>#REF!</v>
      </c>
      <c r="AN22" s="53"/>
      <c r="AO22" s="53"/>
      <c r="AP22" s="53"/>
      <c r="AQ22" s="53"/>
      <c r="AR22" s="53"/>
      <c r="AS22" s="53"/>
      <c r="AT22" s="53">
        <v>95331065.068000346</v>
      </c>
      <c r="AU22" s="53">
        <v>98208772.096000344</v>
      </c>
      <c r="AV22" s="53">
        <v>98681663.89800036</v>
      </c>
    </row>
    <row r="23" spans="1:48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 t="e">
        <f t="shared" si="8"/>
        <v>#REF!</v>
      </c>
      <c r="G23" s="84" t="e">
        <f t="shared" si="9"/>
        <v>#REF!</v>
      </c>
      <c r="H23" s="22" t="e">
        <f t="shared" si="1"/>
        <v>#REF!</v>
      </c>
      <c r="I23" s="24" t="e">
        <f>'10 мес (2024)'!I23+#REF!</f>
        <v>#REF!</v>
      </c>
      <c r="J23" s="44" t="e">
        <f>'10 мес (2024)'!J23+#REF!</f>
        <v>#REF!</v>
      </c>
      <c r="K23" s="22" t="e">
        <f t="shared" si="2"/>
        <v>#REF!</v>
      </c>
      <c r="L23" s="24" t="e">
        <f>'10 мес (2024)'!L23+#REF!</f>
        <v>#REF!</v>
      </c>
      <c r="M23" s="44" t="e">
        <f>'10 мес (2024)'!M23+#REF!</f>
        <v>#REF!</v>
      </c>
      <c r="N23" s="22" t="e">
        <f t="shared" si="3"/>
        <v>#REF!</v>
      </c>
      <c r="O23" s="24" t="e">
        <f>'10 мес (2024)'!O23+#REF!</f>
        <v>#REF!</v>
      </c>
      <c r="P23" s="44" t="e">
        <f>'10 мес (2024)'!P23+#REF!</f>
        <v>#REF!</v>
      </c>
      <c r="Q23" s="22" t="e">
        <f t="shared" si="4"/>
        <v>#REF!</v>
      </c>
      <c r="R23" s="24" t="e">
        <f>'10 мес (2024)'!R23+#REF!</f>
        <v>#REF!</v>
      </c>
      <c r="S23" s="44" t="e">
        <f>'10 мес (2024)'!S23+#REF!</f>
        <v>#REF!</v>
      </c>
      <c r="T23" s="22" t="e">
        <f t="shared" si="5"/>
        <v>#REF!</v>
      </c>
      <c r="U23" s="24" t="e">
        <f>'10 мес (2024)'!U23+#REF!</f>
        <v>#REF!</v>
      </c>
      <c r="V23" s="44" t="e">
        <f>'10 мес (2024)'!V23+#REF!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24" t="e">
        <f>'10 мес (2024)'!AA23+#REF!</f>
        <v>#REF!</v>
      </c>
      <c r="AB23" s="44" t="e">
        <f>'10 мес (2024)'!AB23+#REF!</f>
        <v>#REF!</v>
      </c>
      <c r="AC23" s="22" t="e">
        <f t="shared" si="10"/>
        <v>#REF!</v>
      </c>
      <c r="AD23" s="72"/>
      <c r="AE23" s="74"/>
      <c r="AF23" s="66" t="str">
        <f t="shared" si="13"/>
        <v/>
      </c>
      <c r="AI23" s="38" t="s">
        <v>25</v>
      </c>
      <c r="AJ23" s="16" t="s">
        <v>25</v>
      </c>
      <c r="AK23" s="53" t="e">
        <f t="shared" si="11"/>
        <v>#REF!</v>
      </c>
      <c r="AL23" s="249">
        <v>23</v>
      </c>
      <c r="AM23" s="53" t="e">
        <f t="shared" si="12"/>
        <v>#REF!</v>
      </c>
      <c r="AN23" s="53"/>
      <c r="AO23" s="53"/>
      <c r="AP23" s="53"/>
      <c r="AQ23" s="53"/>
      <c r="AR23" s="53"/>
      <c r="AS23" s="53"/>
      <c r="AT23" s="53">
        <v>122857791.998</v>
      </c>
      <c r="AU23" s="53">
        <v>122740518.00399999</v>
      </c>
      <c r="AV23" s="53">
        <v>125370461.48199999</v>
      </c>
    </row>
    <row r="24" spans="1:48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3" t="e">
        <f t="shared" si="8"/>
        <v>#REF!</v>
      </c>
      <c r="G24" s="84" t="e">
        <f t="shared" si="9"/>
        <v>#REF!</v>
      </c>
      <c r="H24" s="88" t="e">
        <f t="shared" si="1"/>
        <v>#REF!</v>
      </c>
      <c r="I24" s="24" t="e">
        <f>'10 мес (2024)'!I24+#REF!</f>
        <v>#REF!</v>
      </c>
      <c r="J24" s="44" t="e">
        <f>'10 мес (2024)'!J24+#REF!</f>
        <v>#REF!</v>
      </c>
      <c r="K24" s="28" t="e">
        <f t="shared" si="2"/>
        <v>#REF!</v>
      </c>
      <c r="L24" s="24" t="e">
        <f>'10 мес (2024)'!L24+#REF!</f>
        <v>#REF!</v>
      </c>
      <c r="M24" s="44" t="e">
        <f>'10 мес (2024)'!M24+#REF!</f>
        <v>#REF!</v>
      </c>
      <c r="N24" s="28" t="e">
        <f t="shared" si="3"/>
        <v>#REF!</v>
      </c>
      <c r="O24" s="24" t="e">
        <f>'10 мес (2024)'!O24+#REF!</f>
        <v>#REF!</v>
      </c>
      <c r="P24" s="44" t="e">
        <f>'10 мес (2024)'!P24+#REF!</f>
        <v>#REF!</v>
      </c>
      <c r="Q24" s="28" t="e">
        <f t="shared" si="4"/>
        <v>#REF!</v>
      </c>
      <c r="R24" s="24" t="e">
        <f>'10 мес (2024)'!R24+#REF!</f>
        <v>#REF!</v>
      </c>
      <c r="S24" s="44" t="e">
        <f>'10 мес (2024)'!S24+#REF!</f>
        <v>#REF!</v>
      </c>
      <c r="T24" s="28" t="e">
        <f t="shared" si="5"/>
        <v>#REF!</v>
      </c>
      <c r="U24" s="24" t="e">
        <f>'10 мес (2024)'!U24+#REF!</f>
        <v>#REF!</v>
      </c>
      <c r="V24" s="44" t="e">
        <f>'10 мес (2024)'!V24+#REF!</f>
        <v>#REF!</v>
      </c>
      <c r="W24" s="14" t="e">
        <f t="shared" si="6"/>
        <v>#REF!</v>
      </c>
      <c r="X24" s="29"/>
      <c r="Y24" s="15"/>
      <c r="Z24" s="28" t="str">
        <f t="shared" si="7"/>
        <v/>
      </c>
      <c r="AA24" s="24" t="e">
        <f>'10 мес (2024)'!AA24+#REF!</f>
        <v>#REF!</v>
      </c>
      <c r="AB24" s="44" t="e">
        <f>'10 мес (2024)'!AB24+#REF!</f>
        <v>#REF!</v>
      </c>
      <c r="AC24" s="28" t="e">
        <f t="shared" si="10"/>
        <v>#REF!</v>
      </c>
      <c r="AD24" s="75"/>
      <c r="AE24" s="76"/>
      <c r="AF24" s="67" t="str">
        <f t="shared" si="13"/>
        <v/>
      </c>
      <c r="AI24" s="62" t="s">
        <v>15</v>
      </c>
      <c r="AJ24" s="16" t="s">
        <v>15</v>
      </c>
      <c r="AK24" s="53" t="e">
        <f t="shared" si="11"/>
        <v>#REF!</v>
      </c>
      <c r="AL24" s="249">
        <v>19</v>
      </c>
      <c r="AM24" s="53" t="e">
        <f t="shared" si="12"/>
        <v>#REF!</v>
      </c>
      <c r="AN24" s="53"/>
      <c r="AO24" s="53"/>
      <c r="AP24" s="53"/>
      <c r="AQ24" s="53"/>
      <c r="AR24" s="53"/>
      <c r="AS24" s="53"/>
      <c r="AT24" s="53">
        <v>106664107.39</v>
      </c>
      <c r="AU24" s="53">
        <v>104285073.66200002</v>
      </c>
      <c r="AV24" s="53">
        <v>106763641.11800036</v>
      </c>
    </row>
    <row r="25" spans="1:48" ht="43.5" customHeight="1" thickBot="1">
      <c r="A25" s="557" t="s">
        <v>23</v>
      </c>
      <c r="B25" s="558"/>
      <c r="C25" s="35" t="e">
        <f>F25+AA25+AD25</f>
        <v>#REF!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 t="e">
        <f>SUM(F9:F24)</f>
        <v>#REF!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35" t="e">
        <f>SUM(I9:I24)</f>
        <v>#REF!</v>
      </c>
      <c r="J25" s="91" t="e">
        <f>SUM(J9:J24)</f>
        <v>#REF!</v>
      </c>
      <c r="K25" s="90" t="e">
        <f>IF(AND(I25=0,J25&gt;0),100%,IFERROR(IF(J25/I25-100%&gt;99%,CONCATENATE("в ",ROUNDDOWN(J25/I25,1),IF(ROUNDDOWN(J25/I25,0)&gt;4," раз"," раза")),J25/I25-100%),""))</f>
        <v>#REF!</v>
      </c>
      <c r="L25" s="35" t="e">
        <f>SUM(L9:L24)</f>
        <v>#REF!</v>
      </c>
      <c r="M25" s="33" t="e">
        <f>SUM(M9:M24)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35" t="e">
        <f>SUM(O9:O24)</f>
        <v>#REF!</v>
      </c>
      <c r="P25" s="33" t="e">
        <f>SUM(P9:P24)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35" t="e">
        <f>SUM(R9:R24)</f>
        <v>#REF!</v>
      </c>
      <c r="S25" s="33" t="e">
        <f>S9+S10+S11+S12+S13+S14+S15+S16+S17+S18+S19+S20+S21+S22+S23+S24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35" t="e">
        <f>SUM(U9:U24)</f>
        <v>#REF!</v>
      </c>
      <c r="V25" s="33" t="e">
        <f>SUM(V9:V24)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 t="e">
        <f>SUM(AA9:AA24)</f>
        <v>#REF!</v>
      </c>
      <c r="AB25" s="32" t="e">
        <f>SUM(AB9:AB24)</f>
        <v>#REF!</v>
      </c>
      <c r="AC25" s="34" t="e">
        <f t="shared" si="10"/>
        <v>#REF!</v>
      </c>
      <c r="AD25" s="31"/>
      <c r="AE25" s="32"/>
      <c r="AF25" s="34" t="str">
        <f t="shared" si="13"/>
        <v/>
      </c>
      <c r="AJ25" s="57" t="s">
        <v>41</v>
      </c>
      <c r="AK25" s="58" t="e">
        <f>F25</f>
        <v>#REF!</v>
      </c>
      <c r="AL25" s="58">
        <v>213</v>
      </c>
      <c r="AM25" s="58" t="e">
        <f>G25</f>
        <v>#REF!</v>
      </c>
      <c r="AN25" s="58" t="e">
        <f>U25</f>
        <v>#REF!</v>
      </c>
      <c r="AO25" s="58">
        <v>8</v>
      </c>
      <c r="AP25" s="58" t="e">
        <f>V25</f>
        <v>#REF!</v>
      </c>
      <c r="AQ25" s="58" t="e">
        <f>L25</f>
        <v>#REF!</v>
      </c>
      <c r="AR25" s="58">
        <v>10</v>
      </c>
      <c r="AS25" s="58" t="e">
        <f>M25</f>
        <v>#REF!</v>
      </c>
      <c r="AT25" s="59">
        <v>1488071768.9410055</v>
      </c>
      <c r="AU25" s="59">
        <v>1482413114.6270049</v>
      </c>
      <c r="AV25" s="53">
        <v>1511470204.7310054</v>
      </c>
    </row>
    <row r="26" spans="1:48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12"/>
      <c r="AK26" s="12"/>
      <c r="AL26" s="12"/>
      <c r="AM26" s="12"/>
      <c r="AN26" s="12"/>
      <c r="AO26" s="12"/>
      <c r="AP26" s="12"/>
      <c r="AQ26" s="12"/>
    </row>
    <row r="27" spans="1:48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/>
      <c r="AM27" s="12"/>
      <c r="AN27" s="12"/>
      <c r="AO27" s="12"/>
      <c r="AP27" s="12"/>
      <c r="AQ27" s="12"/>
      <c r="AV27">
        <f>AV25/1000000</f>
        <v>1511.4702047310054</v>
      </c>
    </row>
    <row r="28" spans="1:48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</row>
    <row r="29" spans="1:48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48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48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12:48" ht="26.25">
      <c r="L33" s="240"/>
      <c r="O33" s="240"/>
      <c r="R33" s="240"/>
      <c r="T33" s="240"/>
      <c r="V33" s="240"/>
      <c r="AJ33" s="16" t="s">
        <v>0</v>
      </c>
      <c r="AK33" s="118" t="e">
        <f>AK9/AT9*1000000</f>
        <v>#REF!</v>
      </c>
      <c r="AL33" s="118">
        <f>AL9/AU9*1000000</f>
        <v>0.12573574465784468</v>
      </c>
      <c r="AM33" s="118" t="e">
        <f>AM9/AV9*1000000</f>
        <v>#REF!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12:48" ht="26.25">
      <c r="L34" s="240"/>
      <c r="O34" s="240"/>
      <c r="R34" s="240"/>
      <c r="T34" s="240"/>
      <c r="V34" s="240"/>
      <c r="AJ34" s="16" t="s">
        <v>4</v>
      </c>
      <c r="AK34" s="118" t="e">
        <f t="shared" ref="AK34:AM49" si="14">AK10/AT10*1000000</f>
        <v>#REF!</v>
      </c>
      <c r="AL34" s="118">
        <f t="shared" si="14"/>
        <v>0</v>
      </c>
      <c r="AM34" s="118" t="e">
        <f t="shared" si="14"/>
        <v>#REF!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12:48" ht="26.25">
      <c r="L35" s="240"/>
      <c r="O35" s="240"/>
      <c r="R35" s="240"/>
      <c r="T35" s="240"/>
      <c r="V35" s="240"/>
      <c r="AJ35" s="16" t="s">
        <v>5</v>
      </c>
      <c r="AK35" s="118" t="e">
        <f t="shared" si="14"/>
        <v>#REF!</v>
      </c>
      <c r="AL35" s="118">
        <f t="shared" si="14"/>
        <v>8.1007321473712479E-2</v>
      </c>
      <c r="AM35" s="118" t="e">
        <f t="shared" si="14"/>
        <v>#REF!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12:48" ht="26.25">
      <c r="L36" s="240"/>
      <c r="O36" s="240"/>
      <c r="R36" s="240"/>
      <c r="T36" s="240"/>
      <c r="V36" s="240"/>
      <c r="AJ36" s="16" t="s">
        <v>6</v>
      </c>
      <c r="AK36" s="118" t="e">
        <f t="shared" si="14"/>
        <v>#REF!</v>
      </c>
      <c r="AL36" s="118">
        <f t="shared" si="14"/>
        <v>9.5221386249019185E-2</v>
      </c>
      <c r="AM36" s="118" t="e">
        <f t="shared" si="14"/>
        <v>#REF!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12:48" ht="26.25">
      <c r="L37" s="240"/>
      <c r="O37" s="240"/>
      <c r="R37" s="240"/>
      <c r="T37" s="240"/>
      <c r="V37" s="240"/>
      <c r="AJ37" s="16" t="s">
        <v>1</v>
      </c>
      <c r="AK37" s="118" t="e">
        <f t="shared" si="14"/>
        <v>#REF!</v>
      </c>
      <c r="AL37" s="118">
        <f t="shared" si="14"/>
        <v>0.11643201915548126</v>
      </c>
      <c r="AM37" s="118" t="e">
        <f t="shared" si="14"/>
        <v>#REF!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12:48" ht="26.25">
      <c r="L38" s="240"/>
      <c r="O38" s="240"/>
      <c r="R38" s="240"/>
      <c r="T38" s="240"/>
      <c r="V38" s="240"/>
      <c r="AJ38" s="16" t="s">
        <v>7</v>
      </c>
      <c r="AK38" s="118" t="e">
        <f t="shared" si="14"/>
        <v>#REF!</v>
      </c>
      <c r="AL38" s="118">
        <f t="shared" si="14"/>
        <v>0.11073661257288347</v>
      </c>
      <c r="AM38" s="118" t="e">
        <f t="shared" si="14"/>
        <v>#REF!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12:48" ht="26.25">
      <c r="L39" s="240"/>
      <c r="O39" s="240"/>
      <c r="R39" s="240"/>
      <c r="T39" s="240"/>
      <c r="V39" s="240"/>
      <c r="AJ39" s="16" t="s">
        <v>8</v>
      </c>
      <c r="AK39" s="118" t="e">
        <f t="shared" si="14"/>
        <v>#REF!</v>
      </c>
      <c r="AL39" s="118">
        <f t="shared" si="14"/>
        <v>6.9179625033183964E-2</v>
      </c>
      <c r="AM39" s="118" t="e">
        <f t="shared" si="14"/>
        <v>#REF!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12:48" ht="26.25">
      <c r="L40" s="240"/>
      <c r="O40" s="240"/>
      <c r="R40" s="240"/>
      <c r="T40" s="240"/>
      <c r="V40" s="240"/>
      <c r="AJ40" s="16" t="s">
        <v>9</v>
      </c>
      <c r="AK40" s="118" t="e">
        <f t="shared" si="14"/>
        <v>#REF!</v>
      </c>
      <c r="AL40" s="118">
        <f t="shared" si="14"/>
        <v>0.12307209075667969</v>
      </c>
      <c r="AM40" s="118" t="e">
        <f t="shared" si="14"/>
        <v>#REF!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12:48" ht="26.25">
      <c r="L41" s="240"/>
      <c r="O41" s="240"/>
      <c r="R41" s="240"/>
      <c r="T41" s="240"/>
      <c r="V41" s="240"/>
      <c r="AJ41" s="16" t="s">
        <v>2</v>
      </c>
      <c r="AK41" s="118" t="e">
        <f t="shared" si="14"/>
        <v>#REF!</v>
      </c>
      <c r="AL41" s="118">
        <f t="shared" si="14"/>
        <v>8.7697080494682861E-2</v>
      </c>
      <c r="AM41" s="118" t="e">
        <f t="shared" si="14"/>
        <v>#REF!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12:48" ht="26.25">
      <c r="L42" s="240"/>
      <c r="O42" s="240"/>
      <c r="R42" s="240"/>
      <c r="T42" s="240"/>
      <c r="V42" s="240"/>
      <c r="AJ42" s="16" t="s">
        <v>10</v>
      </c>
      <c r="AK42" s="118" t="e">
        <f t="shared" si="14"/>
        <v>#REF!</v>
      </c>
      <c r="AL42" s="118">
        <f t="shared" si="14"/>
        <v>0.1418086634795169</v>
      </c>
      <c r="AM42" s="118" t="e">
        <f t="shared" si="14"/>
        <v>#REF!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12:48" ht="26.25">
      <c r="L43" s="240"/>
      <c r="O43" s="240"/>
      <c r="R43" s="240"/>
      <c r="T43" s="240"/>
      <c r="V43" s="240"/>
      <c r="AJ43" s="16" t="s">
        <v>11</v>
      </c>
      <c r="AK43" s="118" t="e">
        <f t="shared" si="14"/>
        <v>#REF!</v>
      </c>
      <c r="AL43" s="118">
        <f t="shared" si="14"/>
        <v>0.18709044391072602</v>
      </c>
      <c r="AM43" s="118" t="e">
        <f t="shared" si="14"/>
        <v>#REF!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12:48" ht="26.25">
      <c r="L44" s="240"/>
      <c r="O44" s="240"/>
      <c r="R44" s="240"/>
      <c r="T44" s="240"/>
      <c r="V44" s="240"/>
      <c r="AJ44" s="16" t="s">
        <v>12</v>
      </c>
      <c r="AK44" s="118" t="e">
        <f t="shared" si="14"/>
        <v>#REF!</v>
      </c>
      <c r="AL44" s="118">
        <f t="shared" si="14"/>
        <v>0.1342438892393352</v>
      </c>
      <c r="AM44" s="118" t="e">
        <f t="shared" si="14"/>
        <v>#REF!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12:48" ht="26.25">
      <c r="L45" s="240"/>
      <c r="O45" s="240"/>
      <c r="R45" s="240"/>
      <c r="T45" s="240"/>
      <c r="V45" s="240"/>
      <c r="AJ45" s="16" t="s">
        <v>13</v>
      </c>
      <c r="AK45" s="118" t="e">
        <f t="shared" si="14"/>
        <v>#REF!</v>
      </c>
      <c r="AL45" s="118">
        <f t="shared" si="14"/>
        <v>0.16952957636012925</v>
      </c>
      <c r="AM45" s="118" t="e">
        <f t="shared" si="14"/>
        <v>#REF!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12:48" ht="26.25">
      <c r="L46" s="240"/>
      <c r="O46" s="240"/>
      <c r="R46" s="240"/>
      <c r="T46" s="240"/>
      <c r="V46" s="240"/>
      <c r="AJ46" s="16" t="s">
        <v>14</v>
      </c>
      <c r="AK46" s="118" t="e">
        <f t="shared" si="14"/>
        <v>#REF!</v>
      </c>
      <c r="AL46" s="118">
        <f t="shared" si="14"/>
        <v>0.11200628788279074</v>
      </c>
      <c r="AM46" s="118" t="e">
        <f t="shared" si="14"/>
        <v>#REF!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12:48" ht="26.25">
      <c r="L47" s="240"/>
      <c r="O47" s="240"/>
      <c r="R47" s="240"/>
      <c r="T47" s="240"/>
      <c r="V47" s="240"/>
      <c r="AJ47" s="16" t="s">
        <v>25</v>
      </c>
      <c r="AK47" s="118" t="e">
        <f t="shared" si="14"/>
        <v>#REF!</v>
      </c>
      <c r="AL47" s="118">
        <f t="shared" si="14"/>
        <v>0.18738718374359845</v>
      </c>
      <c r="AM47" s="118" t="e">
        <f t="shared" si="14"/>
        <v>#REF!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12:48" ht="27" thickBot="1">
      <c r="L48" s="240"/>
      <c r="O48" s="240"/>
      <c r="R48" s="240"/>
      <c r="T48" s="240"/>
      <c r="V48" s="240"/>
      <c r="AJ48" s="16" t="s">
        <v>15</v>
      </c>
      <c r="AK48" s="118" t="e">
        <f t="shared" si="14"/>
        <v>#REF!</v>
      </c>
      <c r="AL48" s="118">
        <f t="shared" si="14"/>
        <v>0.18219290002691277</v>
      </c>
      <c r="AM48" s="118" t="e">
        <f t="shared" si="14"/>
        <v>#REF!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12:59" ht="30.75" thickBot="1">
      <c r="L49" s="240"/>
      <c r="O49" s="240"/>
      <c r="R49" s="240"/>
      <c r="T49" s="240"/>
      <c r="V49" s="240"/>
      <c r="AJ49" s="57" t="s">
        <v>41</v>
      </c>
      <c r="AK49" s="118" t="e">
        <f t="shared" si="14"/>
        <v>#REF!</v>
      </c>
      <c r="AL49" s="118">
        <f t="shared" si="14"/>
        <v>0.143684643570894</v>
      </c>
      <c r="AM49" s="118" t="e">
        <f t="shared" si="14"/>
        <v>#REF!</v>
      </c>
      <c r="AN49" s="58" t="e">
        <f>AN25/AT25*1000000</f>
        <v>#REF!</v>
      </c>
      <c r="AO49" s="58">
        <f>AO25/AU25*1000000</f>
        <v>5.3966063313011826E-3</v>
      </c>
      <c r="AP49" s="58" t="e">
        <f>AP25/AV25*1000000</f>
        <v>#REF!</v>
      </c>
      <c r="AQ49" s="58" t="e">
        <f>AQ25/AT25*1000000</f>
        <v>#REF!</v>
      </c>
      <c r="AR49" s="58">
        <f>AR25/AU25*1000000</f>
        <v>6.7457579141264783E-3</v>
      </c>
      <c r="AS49" s="58" t="e">
        <f>AS25/AV25*1000000</f>
        <v>#REF!</v>
      </c>
      <c r="AT49" s="58">
        <v>1089950815.4319999</v>
      </c>
      <c r="AU49" s="58">
        <v>1053667086.197</v>
      </c>
      <c r="AV49" s="59">
        <v>1096838234.6589999</v>
      </c>
    </row>
    <row r="50" spans="12:59">
      <c r="L50" s="240"/>
      <c r="O50" s="240"/>
      <c r="R50" s="240"/>
      <c r="T50" s="240"/>
      <c r="V50" s="240"/>
    </row>
    <row r="51" spans="12:59">
      <c r="L51" s="240"/>
      <c r="O51" s="240"/>
      <c r="R51" s="240"/>
      <c r="T51" s="240"/>
      <c r="V51" s="240"/>
    </row>
    <row r="52" spans="12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12:59" ht="32.25">
      <c r="AJ53" s="125" t="s">
        <v>34</v>
      </c>
      <c r="AK53" s="126">
        <f>AL33</f>
        <v>0.12573574465784468</v>
      </c>
      <c r="AL53" s="126">
        <f>AL34</f>
        <v>0</v>
      </c>
      <c r="AM53" s="126">
        <f>AL35</f>
        <v>8.1007321473712479E-2</v>
      </c>
      <c r="AN53" s="126">
        <f>AL36</f>
        <v>9.5221386249019185E-2</v>
      </c>
      <c r="AO53" s="126">
        <f>AL37</f>
        <v>0.11643201915548126</v>
      </c>
      <c r="AP53" s="126">
        <f>AL38</f>
        <v>0.11073661257288347</v>
      </c>
      <c r="AQ53" s="126">
        <f>AL39</f>
        <v>6.9179625033183964E-2</v>
      </c>
      <c r="AR53" s="126">
        <f>AL40</f>
        <v>0.12307209075667969</v>
      </c>
      <c r="AS53" s="126">
        <f>AL41</f>
        <v>8.7697080494682861E-2</v>
      </c>
      <c r="AT53" s="126">
        <f>AL42</f>
        <v>0.1418086634795169</v>
      </c>
      <c r="AU53" s="126">
        <f>AL43</f>
        <v>0.18709044391072602</v>
      </c>
      <c r="AV53" s="126">
        <f>AL44</f>
        <v>0.1342438892393352</v>
      </c>
      <c r="AW53" s="126">
        <f>AL45</f>
        <v>0.16952957636012925</v>
      </c>
      <c r="AX53" s="126">
        <f>AL46</f>
        <v>0.11200628788279074</v>
      </c>
      <c r="AY53" s="126">
        <f>AL47</f>
        <v>0.18738718374359845</v>
      </c>
      <c r="AZ53" s="126">
        <f>AL48</f>
        <v>0.18219290002691277</v>
      </c>
    </row>
    <row r="54" spans="12:59" ht="32.25">
      <c r="AJ54" s="125" t="s">
        <v>32</v>
      </c>
      <c r="AK54" s="126" t="e">
        <f>AM33</f>
        <v>#REF!</v>
      </c>
      <c r="AL54" s="126" t="e">
        <f>AM34</f>
        <v>#REF!</v>
      </c>
      <c r="AM54" s="126" t="e">
        <f>AM35</f>
        <v>#REF!</v>
      </c>
      <c r="AN54" s="126" t="e">
        <f>AM36</f>
        <v>#REF!</v>
      </c>
      <c r="AO54" s="126" t="e">
        <f>AM37</f>
        <v>#REF!</v>
      </c>
      <c r="AP54" s="126" t="e">
        <f>AM38</f>
        <v>#REF!</v>
      </c>
      <c r="AQ54" s="126" t="e">
        <f>AM39</f>
        <v>#REF!</v>
      </c>
      <c r="AR54" s="126" t="e">
        <f>AM40</f>
        <v>#REF!</v>
      </c>
      <c r="AS54" s="126" t="e">
        <f>AM41</f>
        <v>#REF!</v>
      </c>
      <c r="AT54" s="126" t="e">
        <f>AM42</f>
        <v>#REF!</v>
      </c>
      <c r="AU54" s="126" t="e">
        <f>AM43</f>
        <v>#REF!</v>
      </c>
      <c r="AV54" s="126" t="e">
        <f>AM44</f>
        <v>#REF!</v>
      </c>
      <c r="AW54" s="126" t="e">
        <f>AM45</f>
        <v>#REF!</v>
      </c>
      <c r="AX54" s="126" t="e">
        <f>AM46</f>
        <v>#REF!</v>
      </c>
      <c r="AY54" s="126" t="e">
        <f>AM47</f>
        <v>#REF!</v>
      </c>
      <c r="AZ54" s="126" t="e">
        <f>AM48</f>
        <v>#REF!</v>
      </c>
    </row>
  </sheetData>
  <mergeCells count="26">
    <mergeCell ref="A25:B25"/>
    <mergeCell ref="U27:W27"/>
    <mergeCell ref="AK29:AM30"/>
    <mergeCell ref="AN29:AP30"/>
    <mergeCell ref="AQ29:AS30"/>
    <mergeCell ref="AT29:AV30"/>
    <mergeCell ref="AD5:AF6"/>
    <mergeCell ref="AK5:AM6"/>
    <mergeCell ref="AN5:AP6"/>
    <mergeCell ref="AQ5:AS6"/>
    <mergeCell ref="AT5:AV6"/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</mergeCells>
  <conditionalFormatting sqref="E9:E25 T9:T25 W9:W25 Z9:Z25 AC9:AC25 AF9:AF25 H9:H26 K9:K26 N9:N26 Q9:Q26 L26:M26 R26:X26">
    <cfRule type="containsText" dxfId="32" priority="1" operator="containsText" text="в">
      <formula>NOT(ISERROR(SEARCH("в",E9)))</formula>
    </cfRule>
    <cfRule type="cellIs" dxfId="31" priority="2" operator="between">
      <formula>0.000001</formula>
      <formula>100000</formula>
    </cfRule>
    <cfRule type="cellIs" dxfId="30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0" tint="-0.34998626667073579"/>
    <pageSetUpPr fitToPage="1"/>
  </sheetPr>
  <dimension ref="A1:BG54"/>
  <sheetViews>
    <sheetView view="pageBreakPreview" zoomScale="40" zoomScaleNormal="100" zoomScaleSheetLayoutView="40" zoomScalePageLayoutView="55" workbookViewId="0">
      <selection activeCell="L9" sqref="L9:M25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6" width="19.5703125" customWidth="1"/>
    <col min="47" max="47" width="26.140625" customWidth="1"/>
    <col min="48" max="48" width="19.5703125" customWidth="1"/>
    <col min="49" max="49" width="13.5703125" customWidth="1"/>
    <col min="50" max="50" width="13.85546875" customWidth="1"/>
    <col min="51" max="52" width="14.28515625" customWidth="1"/>
  </cols>
  <sheetData>
    <row r="1" spans="1:48" ht="28.5" customHeight="1"/>
    <row r="2" spans="1:48" ht="33.75" customHeight="1">
      <c r="B2" s="539" t="s">
        <v>106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48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48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48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48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48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2021</v>
      </c>
      <c r="G7" s="13">
        <v>2022</v>
      </c>
      <c r="H7" s="20" t="s">
        <v>3</v>
      </c>
      <c r="I7" s="37">
        <v>2021</v>
      </c>
      <c r="J7" s="13">
        <v>2022</v>
      </c>
      <c r="K7" s="20" t="s">
        <v>3</v>
      </c>
      <c r="L7" s="37">
        <v>2021</v>
      </c>
      <c r="M7" s="13">
        <v>2022</v>
      </c>
      <c r="N7" s="20" t="s">
        <v>3</v>
      </c>
      <c r="O7" s="37">
        <v>2021</v>
      </c>
      <c r="P7" s="13">
        <v>2022</v>
      </c>
      <c r="Q7" s="20" t="s">
        <v>3</v>
      </c>
      <c r="R7" s="37">
        <v>2021</v>
      </c>
      <c r="S7" s="13">
        <v>2022</v>
      </c>
      <c r="T7" s="20" t="s">
        <v>3</v>
      </c>
      <c r="U7" s="37">
        <v>2021</v>
      </c>
      <c r="V7" s="13">
        <v>2022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2021</v>
      </c>
      <c r="AB7" s="13">
        <v>2022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48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48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 t="e">
        <f>I9+O9+R9+L9+U9</f>
        <v>#REF!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 t="e">
        <f>'10 мес (2024)'!I9+#REF!</f>
        <v>#REF!</v>
      </c>
      <c r="J9" s="44" t="e">
        <f>'10 мес (2024)'!J9+#REF!</f>
        <v>#REF!</v>
      </c>
      <c r="K9" s="42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 t="e">
        <f>'10 мес (2024)'!L9+#REF!</f>
        <v>#REF!</v>
      </c>
      <c r="M9" s="44" t="e">
        <f>'10 мес (2024)'!M9+#REF!</f>
        <v>#REF!</v>
      </c>
      <c r="N9" s="42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 t="e">
        <f>'10 мес (2024)'!O9+#REF!</f>
        <v>#REF!</v>
      </c>
      <c r="P9" s="44" t="e">
        <f>'10 мес (2024)'!P9+#REF!</f>
        <v>#REF!</v>
      </c>
      <c r="Q9" s="42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 t="e">
        <f>'10 мес (2024)'!R9+#REF!</f>
        <v>#REF!</v>
      </c>
      <c r="S9" s="44" t="e">
        <f>'10 мес (2024)'!S9+#REF!</f>
        <v>#REF!</v>
      </c>
      <c r="T9" s="42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 t="e">
        <f>'10 мес (2024)'!U9+#REF!</f>
        <v>#REF!</v>
      </c>
      <c r="V9" s="44" t="e">
        <f>'10 мес (2024)'!V9+#REF!</f>
        <v>#REF!</v>
      </c>
      <c r="W9" s="45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3" t="e">
        <f>'10 мес (2024)'!AA9+#REF!</f>
        <v>#REF!</v>
      </c>
      <c r="AB9" s="44" t="e">
        <f>'10 мес (2024)'!AB9+#REF!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41" t="s">
        <v>0</v>
      </c>
      <c r="AJ9" s="16" t="s">
        <v>0</v>
      </c>
      <c r="AK9" s="53" t="e">
        <f>F9-L9-U9</f>
        <v>#REF!</v>
      </c>
      <c r="AL9" s="249">
        <v>2</v>
      </c>
      <c r="AM9" s="53" t="e">
        <f>G9-V9-M9</f>
        <v>#REF!</v>
      </c>
      <c r="AN9" s="53"/>
      <c r="AO9" s="53"/>
      <c r="AP9" s="53"/>
      <c r="AQ9" s="53"/>
      <c r="AR9" s="53"/>
      <c r="AS9" s="53"/>
      <c r="AT9" s="53">
        <v>11978247.477000017</v>
      </c>
      <c r="AU9" s="53">
        <v>12262027.947000019</v>
      </c>
      <c r="AV9" s="53">
        <v>12636029.384000227</v>
      </c>
    </row>
    <row r="10" spans="1:48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 t="e">
        <f t="shared" ref="F10:G24" si="8">I10+O10+R10+L10+U10</f>
        <v>#REF!</v>
      </c>
      <c r="G10" s="84" t="e">
        <f t="shared" si="8"/>
        <v>#REF!</v>
      </c>
      <c r="H10" s="22" t="e">
        <f t="shared" si="1"/>
        <v>#REF!</v>
      </c>
      <c r="I10" s="24" t="e">
        <f>'10 мес (2024)'!I10+#REF!</f>
        <v>#REF!</v>
      </c>
      <c r="J10" s="44" t="e">
        <f>'10 мес (2024)'!J10+#REF!</f>
        <v>#REF!</v>
      </c>
      <c r="K10" s="22" t="e">
        <f t="shared" si="2"/>
        <v>#REF!</v>
      </c>
      <c r="L10" s="24" t="e">
        <f>'10 мес (2024)'!L10+#REF!</f>
        <v>#REF!</v>
      </c>
      <c r="M10" s="44" t="e">
        <f>'10 мес (2024)'!M10+#REF!</f>
        <v>#REF!</v>
      </c>
      <c r="N10" s="22" t="e">
        <f t="shared" si="3"/>
        <v>#REF!</v>
      </c>
      <c r="O10" s="24" t="e">
        <f>'10 мес (2024)'!O10+#REF!</f>
        <v>#REF!</v>
      </c>
      <c r="P10" s="44" t="e">
        <f>'10 мес (2024)'!P10+#REF!</f>
        <v>#REF!</v>
      </c>
      <c r="Q10" s="22" t="e">
        <f t="shared" si="4"/>
        <v>#REF!</v>
      </c>
      <c r="R10" s="24" t="e">
        <f>'10 мес (2024)'!R10+#REF!</f>
        <v>#REF!</v>
      </c>
      <c r="S10" s="44" t="e">
        <f>'10 мес (2024)'!S10+#REF!</f>
        <v>#REF!</v>
      </c>
      <c r="T10" s="22" t="e">
        <f t="shared" si="5"/>
        <v>#REF!</v>
      </c>
      <c r="U10" s="24" t="e">
        <f>'10 мес (2024)'!U10+#REF!</f>
        <v>#REF!</v>
      </c>
      <c r="V10" s="44" t="e">
        <f>'10 мес (2024)'!V10+#REF!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24" t="e">
        <f>'10 мес (2024)'!AA10+#REF!</f>
        <v>#REF!</v>
      </c>
      <c r="AB10" s="44" t="e">
        <f>'10 мес (2024)'!AB10+#REF!</f>
        <v>#REF!</v>
      </c>
      <c r="AC10" s="22" t="e">
        <f t="shared" ref="AC10:AC25" si="9">IF(AND(IF(AA10="",0,AA10)=0,IF(AB10="",0,AB10)&gt;0),100%,IFERROR(IF(IF(AB10="",0,AB10)/IF(AA10="",0,AA10)-100%&gt;99%,CONCATENATE("в ",ROUNDDOWN(IF(AB10="",0,AB10)/IF(AA10="",0,AA10),1),IF(ROUNDDOWN(IF(AB10="",0,AB10)/IF(AA10="",0,AA10),0)&gt;4," раз"," раза")),IF(AB10="",0,AB10)/IF(AA10="",0,AA10)-100%),""))</f>
        <v>#REF!</v>
      </c>
      <c r="AD10" s="70"/>
      <c r="AE10" s="71"/>
      <c r="AF10" s="66"/>
      <c r="AI10" s="61" t="s">
        <v>4</v>
      </c>
      <c r="AJ10" s="16" t="s">
        <v>4</v>
      </c>
      <c r="AK10" s="53" t="e">
        <f t="shared" ref="AK10:AK24" si="10">F10-L10-U10</f>
        <v>#REF!</v>
      </c>
      <c r="AL10" s="249">
        <v>0</v>
      </c>
      <c r="AM10" s="53" t="e">
        <f t="shared" ref="AM10:AM24" si="11">G10-V10-M10</f>
        <v>#REF!</v>
      </c>
      <c r="AN10" s="53"/>
      <c r="AO10" s="53"/>
      <c r="AP10" s="53"/>
      <c r="AQ10" s="53"/>
      <c r="AR10" s="53"/>
      <c r="AS10" s="53"/>
      <c r="AT10" s="53">
        <v>221255.80000000028</v>
      </c>
      <c r="AU10" s="53">
        <v>232523.88400000037</v>
      </c>
      <c r="AV10" s="53">
        <v>207621.40000000072</v>
      </c>
    </row>
    <row r="11" spans="1:48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 t="e">
        <f t="shared" si="8"/>
        <v>#REF!</v>
      </c>
      <c r="G11" s="84" t="e">
        <f t="shared" si="8"/>
        <v>#REF!</v>
      </c>
      <c r="H11" s="22" t="e">
        <f t="shared" si="1"/>
        <v>#REF!</v>
      </c>
      <c r="I11" s="24" t="e">
        <f>'10 мес (2024)'!I11+#REF!</f>
        <v>#REF!</v>
      </c>
      <c r="J11" s="44" t="e">
        <f>'10 мес (2024)'!J11+#REF!</f>
        <v>#REF!</v>
      </c>
      <c r="K11" s="22" t="e">
        <f t="shared" si="2"/>
        <v>#REF!</v>
      </c>
      <c r="L11" s="24" t="e">
        <f>'10 мес (2024)'!L11+#REF!</f>
        <v>#REF!</v>
      </c>
      <c r="M11" s="44" t="e">
        <f>'10 мес (2024)'!M11+#REF!</f>
        <v>#REF!</v>
      </c>
      <c r="N11" s="22" t="e">
        <f t="shared" si="3"/>
        <v>#REF!</v>
      </c>
      <c r="O11" s="24" t="e">
        <f>'10 мес (2024)'!O11+#REF!</f>
        <v>#REF!</v>
      </c>
      <c r="P11" s="44" t="e">
        <f>'10 мес (2024)'!P11+#REF!</f>
        <v>#REF!</v>
      </c>
      <c r="Q11" s="22" t="e">
        <f t="shared" si="4"/>
        <v>#REF!</v>
      </c>
      <c r="R11" s="24" t="e">
        <f>'10 мес (2024)'!R11+#REF!</f>
        <v>#REF!</v>
      </c>
      <c r="S11" s="44" t="e">
        <f>'10 мес (2024)'!S11+#REF!</f>
        <v>#REF!</v>
      </c>
      <c r="T11" s="22" t="e">
        <f t="shared" si="5"/>
        <v>#REF!</v>
      </c>
      <c r="U11" s="24" t="e">
        <f>'10 мес (2024)'!U11+#REF!</f>
        <v>#REF!</v>
      </c>
      <c r="V11" s="44" t="e">
        <f>'10 мес (2024)'!V11+#REF!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24" t="e">
        <f>'10 мес (2024)'!AA11+#REF!</f>
        <v>#REF!</v>
      </c>
      <c r="AB11" s="44" t="e">
        <f>'10 мес (2024)'!AB11+#REF!</f>
        <v>#REF!</v>
      </c>
      <c r="AC11" s="22" t="e">
        <f t="shared" si="9"/>
        <v>#REF!</v>
      </c>
      <c r="AD11" s="72"/>
      <c r="AE11" s="73"/>
      <c r="AF11" s="66" t="str">
        <f t="shared" ref="AF11:AF25" si="12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53" t="e">
        <f t="shared" si="10"/>
        <v>#REF!</v>
      </c>
      <c r="AL11" s="249">
        <v>1</v>
      </c>
      <c r="AM11" s="53" t="e">
        <f t="shared" si="11"/>
        <v>#REF!</v>
      </c>
      <c r="AN11" s="53"/>
      <c r="AO11" s="53"/>
      <c r="AP11" s="53"/>
      <c r="AQ11" s="53"/>
      <c r="AR11" s="53"/>
      <c r="AS11" s="53"/>
      <c r="AT11" s="53">
        <v>14859271.800000057</v>
      </c>
      <c r="AU11" s="53">
        <v>14866720.302000072</v>
      </c>
      <c r="AV11" s="53">
        <v>15574709</v>
      </c>
    </row>
    <row r="12" spans="1:48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 t="e">
        <f t="shared" si="8"/>
        <v>#REF!</v>
      </c>
      <c r="G12" s="84" t="e">
        <f t="shared" si="8"/>
        <v>#REF!</v>
      </c>
      <c r="H12" s="22" t="e">
        <f t="shared" si="1"/>
        <v>#REF!</v>
      </c>
      <c r="I12" s="24" t="e">
        <f>'10 мес (2024)'!I12+#REF!</f>
        <v>#REF!</v>
      </c>
      <c r="J12" s="44" t="e">
        <f>'10 мес (2024)'!J12+#REF!</f>
        <v>#REF!</v>
      </c>
      <c r="K12" s="22" t="e">
        <f t="shared" si="2"/>
        <v>#REF!</v>
      </c>
      <c r="L12" s="24" t="e">
        <f>'10 мес (2024)'!L12+#REF!</f>
        <v>#REF!</v>
      </c>
      <c r="M12" s="44" t="e">
        <f>'10 мес (2024)'!M12+#REF!</f>
        <v>#REF!</v>
      </c>
      <c r="N12" s="22" t="e">
        <f t="shared" si="3"/>
        <v>#REF!</v>
      </c>
      <c r="O12" s="24" t="e">
        <f>'10 мес (2024)'!O12+#REF!</f>
        <v>#REF!</v>
      </c>
      <c r="P12" s="44" t="e">
        <f>'10 мес (2024)'!P12+#REF!</f>
        <v>#REF!</v>
      </c>
      <c r="Q12" s="22" t="e">
        <f t="shared" si="4"/>
        <v>#REF!</v>
      </c>
      <c r="R12" s="24" t="e">
        <f>'10 мес (2024)'!R12+#REF!</f>
        <v>#REF!</v>
      </c>
      <c r="S12" s="44" t="e">
        <f>'10 мес (2024)'!S12+#REF!</f>
        <v>#REF!</v>
      </c>
      <c r="T12" s="22" t="e">
        <f t="shared" si="5"/>
        <v>#REF!</v>
      </c>
      <c r="U12" s="24" t="e">
        <f>'10 мес (2024)'!U12+#REF!</f>
        <v>#REF!</v>
      </c>
      <c r="V12" s="44" t="e">
        <f>'10 мес (2024)'!V12+#REF!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24" t="e">
        <f>'10 мес (2024)'!AA12+#REF!</f>
        <v>#REF!</v>
      </c>
      <c r="AB12" s="44" t="e">
        <f>'10 мес (2024)'!AB12+#REF!</f>
        <v>#REF!</v>
      </c>
      <c r="AC12" s="22" t="e">
        <f t="shared" si="9"/>
        <v>#REF!</v>
      </c>
      <c r="AD12" s="72"/>
      <c r="AE12" s="73"/>
      <c r="AF12" s="66" t="str">
        <f t="shared" si="12"/>
        <v/>
      </c>
      <c r="AI12" s="61" t="s">
        <v>6</v>
      </c>
      <c r="AJ12" s="16" t="s">
        <v>6</v>
      </c>
      <c r="AK12" s="53" t="e">
        <f t="shared" si="10"/>
        <v>#REF!</v>
      </c>
      <c r="AL12" s="249">
        <v>0</v>
      </c>
      <c r="AM12" s="53" t="e">
        <f t="shared" si="11"/>
        <v>#REF!</v>
      </c>
      <c r="AN12" s="53"/>
      <c r="AO12" s="53"/>
      <c r="AP12" s="53"/>
      <c r="AQ12" s="53"/>
      <c r="AR12" s="53"/>
      <c r="AS12" s="53"/>
      <c r="AT12" s="53">
        <v>9620875.0470000338</v>
      </c>
      <c r="AU12" s="53">
        <v>9651190.486000035</v>
      </c>
      <c r="AV12" s="53">
        <v>9667256.7369998824</v>
      </c>
    </row>
    <row r="13" spans="1:48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 t="e">
        <f t="shared" si="8"/>
        <v>#REF!</v>
      </c>
      <c r="G13" s="84" t="e">
        <f t="shared" si="8"/>
        <v>#REF!</v>
      </c>
      <c r="H13" s="22" t="e">
        <f t="shared" si="1"/>
        <v>#REF!</v>
      </c>
      <c r="I13" s="24" t="e">
        <f>'10 мес (2024)'!I13+#REF!</f>
        <v>#REF!</v>
      </c>
      <c r="J13" s="44" t="e">
        <f>'10 мес (2024)'!J13+#REF!</f>
        <v>#REF!</v>
      </c>
      <c r="K13" s="22" t="e">
        <f t="shared" si="2"/>
        <v>#REF!</v>
      </c>
      <c r="L13" s="24" t="e">
        <f>'10 мес (2024)'!L13+#REF!</f>
        <v>#REF!</v>
      </c>
      <c r="M13" s="44" t="e">
        <f>'10 мес (2024)'!M13+#REF!</f>
        <v>#REF!</v>
      </c>
      <c r="N13" s="22" t="e">
        <f t="shared" si="3"/>
        <v>#REF!</v>
      </c>
      <c r="O13" s="24" t="e">
        <f>'10 мес (2024)'!O13+#REF!</f>
        <v>#REF!</v>
      </c>
      <c r="P13" s="44" t="e">
        <f>'10 мес (2024)'!P13+#REF!</f>
        <v>#REF!</v>
      </c>
      <c r="Q13" s="22" t="e">
        <f t="shared" si="4"/>
        <v>#REF!</v>
      </c>
      <c r="R13" s="24" t="e">
        <f>'10 мес (2024)'!R13+#REF!</f>
        <v>#REF!</v>
      </c>
      <c r="S13" s="44" t="e">
        <f>'10 мес (2024)'!S13+#REF!</f>
        <v>#REF!</v>
      </c>
      <c r="T13" s="22" t="e">
        <f t="shared" si="5"/>
        <v>#REF!</v>
      </c>
      <c r="U13" s="24" t="e">
        <f>'10 мес (2024)'!U13+#REF!</f>
        <v>#REF!</v>
      </c>
      <c r="V13" s="44" t="e">
        <f>'10 мес (2024)'!V13+#REF!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24" t="e">
        <f>'10 мес (2024)'!AA13+#REF!</f>
        <v>#REF!</v>
      </c>
      <c r="AB13" s="44" t="e">
        <f>'10 мес (2024)'!AB13+#REF!</f>
        <v>#REF!</v>
      </c>
      <c r="AC13" s="22" t="e">
        <f t="shared" si="9"/>
        <v>#REF!</v>
      </c>
      <c r="AD13" s="72"/>
      <c r="AE13" s="73"/>
      <c r="AF13" s="66" t="str">
        <f t="shared" si="12"/>
        <v/>
      </c>
      <c r="AI13" s="38" t="s">
        <v>1</v>
      </c>
      <c r="AJ13" s="16" t="s">
        <v>1</v>
      </c>
      <c r="AK13" s="53" t="e">
        <f t="shared" si="10"/>
        <v>#REF!</v>
      </c>
      <c r="AL13" s="249">
        <v>1</v>
      </c>
      <c r="AM13" s="53" t="e">
        <f t="shared" si="11"/>
        <v>#REF!</v>
      </c>
      <c r="AN13" s="53"/>
      <c r="AO13" s="53"/>
      <c r="AP13" s="53"/>
      <c r="AQ13" s="53"/>
      <c r="AR13" s="53"/>
      <c r="AS13" s="53"/>
      <c r="AT13" s="53">
        <v>7336717.563000001</v>
      </c>
      <c r="AU13" s="53">
        <v>7681167.5380000016</v>
      </c>
      <c r="AV13" s="53">
        <v>7964516.4570000013</v>
      </c>
    </row>
    <row r="14" spans="1:48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 t="e">
        <f t="shared" si="8"/>
        <v>#REF!</v>
      </c>
      <c r="G14" s="84" t="e">
        <f t="shared" si="8"/>
        <v>#REF!</v>
      </c>
      <c r="H14" s="22" t="e">
        <f t="shared" si="1"/>
        <v>#REF!</v>
      </c>
      <c r="I14" s="24" t="e">
        <f>'10 мес (2024)'!I14+#REF!</f>
        <v>#REF!</v>
      </c>
      <c r="J14" s="44" t="e">
        <f>'10 мес (2024)'!J14+#REF!</f>
        <v>#REF!</v>
      </c>
      <c r="K14" s="22" t="e">
        <f t="shared" si="2"/>
        <v>#REF!</v>
      </c>
      <c r="L14" s="24" t="e">
        <f>'10 мес (2024)'!L14+#REF!</f>
        <v>#REF!</v>
      </c>
      <c r="M14" s="44" t="e">
        <f>'10 мес (2024)'!M14+#REF!</f>
        <v>#REF!</v>
      </c>
      <c r="N14" s="22" t="e">
        <f t="shared" si="3"/>
        <v>#REF!</v>
      </c>
      <c r="O14" s="24" t="e">
        <f>'10 мес (2024)'!O14+#REF!</f>
        <v>#REF!</v>
      </c>
      <c r="P14" s="44" t="e">
        <f>'10 мес (2024)'!P14+#REF!</f>
        <v>#REF!</v>
      </c>
      <c r="Q14" s="22" t="e">
        <f t="shared" si="4"/>
        <v>#REF!</v>
      </c>
      <c r="R14" s="24" t="e">
        <f>'10 мес (2024)'!R14+#REF!</f>
        <v>#REF!</v>
      </c>
      <c r="S14" s="44" t="e">
        <f>'10 мес (2024)'!S14+#REF!</f>
        <v>#REF!</v>
      </c>
      <c r="T14" s="22" t="e">
        <f t="shared" si="5"/>
        <v>#REF!</v>
      </c>
      <c r="U14" s="24" t="e">
        <f>'10 мес (2024)'!U14+#REF!</f>
        <v>#REF!</v>
      </c>
      <c r="V14" s="44" t="e">
        <f>'10 мес (2024)'!V14+#REF!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24" t="e">
        <f>'10 мес (2024)'!AA14+#REF!</f>
        <v>#REF!</v>
      </c>
      <c r="AB14" s="44" t="e">
        <f>'10 мес (2024)'!AB14+#REF!</f>
        <v>#REF!</v>
      </c>
      <c r="AC14" s="22" t="e">
        <f t="shared" si="9"/>
        <v>#REF!</v>
      </c>
      <c r="AD14" s="72"/>
      <c r="AE14" s="73"/>
      <c r="AF14" s="66" t="str">
        <f t="shared" si="12"/>
        <v/>
      </c>
      <c r="AI14" s="61" t="s">
        <v>7</v>
      </c>
      <c r="AJ14" s="16" t="s">
        <v>7</v>
      </c>
      <c r="AK14" s="53" t="e">
        <f t="shared" si="10"/>
        <v>#REF!</v>
      </c>
      <c r="AL14" s="249">
        <v>1</v>
      </c>
      <c r="AM14" s="53" t="e">
        <f t="shared" si="11"/>
        <v>#REF!</v>
      </c>
      <c r="AN14" s="53"/>
      <c r="AO14" s="53"/>
      <c r="AP14" s="53"/>
      <c r="AQ14" s="53"/>
      <c r="AR14" s="53"/>
      <c r="AS14" s="53"/>
      <c r="AT14" s="53">
        <v>8903377.0100000314</v>
      </c>
      <c r="AU14" s="53">
        <v>7628673.6070000259</v>
      </c>
      <c r="AV14" s="53">
        <v>8916527.7010000367</v>
      </c>
    </row>
    <row r="15" spans="1:48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 t="e">
        <f t="shared" si="8"/>
        <v>#REF!</v>
      </c>
      <c r="G15" s="84" t="e">
        <f t="shared" si="8"/>
        <v>#REF!</v>
      </c>
      <c r="H15" s="22" t="e">
        <f t="shared" si="1"/>
        <v>#REF!</v>
      </c>
      <c r="I15" s="24" t="e">
        <f>'10 мес (2024)'!I15+#REF!</f>
        <v>#REF!</v>
      </c>
      <c r="J15" s="44" t="e">
        <f>'10 мес (2024)'!J15+#REF!</f>
        <v>#REF!</v>
      </c>
      <c r="K15" s="22" t="e">
        <f t="shared" si="2"/>
        <v>#REF!</v>
      </c>
      <c r="L15" s="24" t="e">
        <f>'10 мес (2024)'!L15+#REF!</f>
        <v>#REF!</v>
      </c>
      <c r="M15" s="44" t="e">
        <f>'10 мес (2024)'!M15+#REF!</f>
        <v>#REF!</v>
      </c>
      <c r="N15" s="22" t="e">
        <f t="shared" si="3"/>
        <v>#REF!</v>
      </c>
      <c r="O15" s="24" t="e">
        <f>'10 мес (2024)'!O15+#REF!</f>
        <v>#REF!</v>
      </c>
      <c r="P15" s="44" t="e">
        <f>'10 мес (2024)'!P15+#REF!</f>
        <v>#REF!</v>
      </c>
      <c r="Q15" s="22" t="e">
        <f t="shared" si="4"/>
        <v>#REF!</v>
      </c>
      <c r="R15" s="24" t="e">
        <f>'10 мес (2024)'!R15+#REF!</f>
        <v>#REF!</v>
      </c>
      <c r="S15" s="44" t="e">
        <f>'10 мес (2024)'!S15+#REF!</f>
        <v>#REF!</v>
      </c>
      <c r="T15" s="22" t="e">
        <f t="shared" si="5"/>
        <v>#REF!</v>
      </c>
      <c r="U15" s="24" t="e">
        <f>'10 мес (2024)'!U15+#REF!</f>
        <v>#REF!</v>
      </c>
      <c r="V15" s="44" t="e">
        <f>'10 мес (2024)'!V15+#REF!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24" t="e">
        <f>'10 мес (2024)'!AA15+#REF!</f>
        <v>#REF!</v>
      </c>
      <c r="AB15" s="44" t="e">
        <f>'10 мес (2024)'!AB15+#REF!</f>
        <v>#REF!</v>
      </c>
      <c r="AC15" s="22" t="e">
        <f t="shared" si="9"/>
        <v>#REF!</v>
      </c>
      <c r="AD15" s="72"/>
      <c r="AE15" s="73"/>
      <c r="AF15" s="66" t="str">
        <f t="shared" si="12"/>
        <v/>
      </c>
      <c r="AI15" s="38" t="s">
        <v>8</v>
      </c>
      <c r="AJ15" s="16" t="s">
        <v>8</v>
      </c>
      <c r="AK15" s="53" t="e">
        <f t="shared" si="10"/>
        <v>#REF!</v>
      </c>
      <c r="AL15" s="249">
        <v>0</v>
      </c>
      <c r="AM15" s="53" t="e">
        <f t="shared" si="11"/>
        <v>#REF!</v>
      </c>
      <c r="AN15" s="53"/>
      <c r="AO15" s="56"/>
      <c r="AP15" s="53"/>
      <c r="AQ15" s="56"/>
      <c r="AR15" s="56"/>
      <c r="AS15" s="56"/>
      <c r="AT15" s="56">
        <v>5621073.4290000191</v>
      </c>
      <c r="AU15" s="56">
        <v>5497809.5980000189</v>
      </c>
      <c r="AV15" s="56">
        <v>5766683.2580000162</v>
      </c>
    </row>
    <row r="16" spans="1:48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 t="e">
        <f t="shared" si="8"/>
        <v>#REF!</v>
      </c>
      <c r="G16" s="84" t="e">
        <f t="shared" si="8"/>
        <v>#REF!</v>
      </c>
      <c r="H16" s="22" t="e">
        <f t="shared" si="1"/>
        <v>#REF!</v>
      </c>
      <c r="I16" s="24" t="e">
        <f>'10 мес (2024)'!I16+#REF!</f>
        <v>#REF!</v>
      </c>
      <c r="J16" s="44" t="e">
        <f>'10 мес (2024)'!J16+#REF!</f>
        <v>#REF!</v>
      </c>
      <c r="K16" s="22" t="e">
        <f t="shared" si="2"/>
        <v>#REF!</v>
      </c>
      <c r="L16" s="24" t="e">
        <f>'10 мес (2024)'!L16+#REF!</f>
        <v>#REF!</v>
      </c>
      <c r="M16" s="44" t="e">
        <f>'10 мес (2024)'!M16+#REF!</f>
        <v>#REF!</v>
      </c>
      <c r="N16" s="22" t="e">
        <f t="shared" si="3"/>
        <v>#REF!</v>
      </c>
      <c r="O16" s="24" t="e">
        <f>'10 мес (2024)'!O16+#REF!</f>
        <v>#REF!</v>
      </c>
      <c r="P16" s="44" t="e">
        <f>'10 мес (2024)'!P16+#REF!</f>
        <v>#REF!</v>
      </c>
      <c r="Q16" s="22" t="e">
        <f>IF(AND(IF(O16="",0,O16)=0,IF(P16="",0,P16)&gt;0),100%,IFERROR(IF(IF(P16="",0,P16)/IF(O16="",0,O16)-100%&gt;99%,CONCATENATE("в ",ROUNDDOWN(IF(P16="",0,P16)/IF(O16="",0,O16),1),IF(ROUNDDOWN(IF(P16="",0,P16)/IF(O16="",0,O16),0)&gt;4," раз"," раза")),IF(P16="",0,P16)/IF(O16="",0,O16)-100%),""))</f>
        <v>#REF!</v>
      </c>
      <c r="R16" s="24" t="e">
        <f>'10 мес (2024)'!R16+#REF!</f>
        <v>#REF!</v>
      </c>
      <c r="S16" s="44" t="e">
        <f>'10 мес (2024)'!S16+#REF!</f>
        <v>#REF!</v>
      </c>
      <c r="T16" s="22" t="e">
        <f t="shared" si="5"/>
        <v>#REF!</v>
      </c>
      <c r="U16" s="24" t="e">
        <f>'10 мес (2024)'!U16+#REF!</f>
        <v>#REF!</v>
      </c>
      <c r="V16" s="44" t="e">
        <f>'10 мес (2024)'!V16+#REF!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24" t="e">
        <f>'10 мес (2024)'!AA16+#REF!</f>
        <v>#REF!</v>
      </c>
      <c r="AB16" s="44" t="e">
        <f>'10 мес (2024)'!AB16+#REF!</f>
        <v>#REF!</v>
      </c>
      <c r="AC16" s="22" t="e">
        <f t="shared" si="9"/>
        <v>#REF!</v>
      </c>
      <c r="AD16" s="72"/>
      <c r="AE16" s="73"/>
      <c r="AF16" s="66" t="str">
        <f t="shared" si="12"/>
        <v/>
      </c>
      <c r="AI16" s="61" t="s">
        <v>9</v>
      </c>
      <c r="AJ16" s="16" t="s">
        <v>9</v>
      </c>
      <c r="AK16" s="53" t="e">
        <f t="shared" si="10"/>
        <v>#REF!</v>
      </c>
      <c r="AL16" s="249">
        <v>0</v>
      </c>
      <c r="AM16" s="53" t="e">
        <f t="shared" si="11"/>
        <v>#REF!</v>
      </c>
      <c r="AN16" s="53"/>
      <c r="AO16" s="53"/>
      <c r="AP16" s="53"/>
      <c r="AQ16" s="53"/>
      <c r="AR16" s="53"/>
      <c r="AS16" s="53"/>
      <c r="AT16" s="53">
        <v>5041766.4250000007</v>
      </c>
      <c r="AU16" s="53">
        <v>4353203.3250000011</v>
      </c>
      <c r="AV16" s="53">
        <v>5018379.4720000057</v>
      </c>
    </row>
    <row r="17" spans="1:48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 t="e">
        <f t="shared" si="8"/>
        <v>#REF!</v>
      </c>
      <c r="G17" s="84" t="e">
        <f t="shared" si="8"/>
        <v>#REF!</v>
      </c>
      <c r="H17" s="22" t="e">
        <f t="shared" si="1"/>
        <v>#REF!</v>
      </c>
      <c r="I17" s="24" t="e">
        <f>'10 мес (2024)'!I17+#REF!</f>
        <v>#REF!</v>
      </c>
      <c r="J17" s="44" t="e">
        <f>'10 мес (2024)'!J17+#REF!</f>
        <v>#REF!</v>
      </c>
      <c r="K17" s="22" t="e">
        <f t="shared" si="2"/>
        <v>#REF!</v>
      </c>
      <c r="L17" s="24" t="e">
        <f>'10 мес (2024)'!L17+#REF!</f>
        <v>#REF!</v>
      </c>
      <c r="M17" s="44" t="e">
        <f>'10 мес (2024)'!M17+#REF!</f>
        <v>#REF!</v>
      </c>
      <c r="N17" s="22" t="e">
        <f t="shared" si="3"/>
        <v>#REF!</v>
      </c>
      <c r="O17" s="24" t="e">
        <f>'10 мес (2024)'!O17+#REF!</f>
        <v>#REF!</v>
      </c>
      <c r="P17" s="44" t="e">
        <f>'10 мес (2024)'!P17+#REF!</f>
        <v>#REF!</v>
      </c>
      <c r="Q17" s="22" t="e">
        <f t="shared" si="4"/>
        <v>#REF!</v>
      </c>
      <c r="R17" s="24" t="e">
        <f>'10 мес (2024)'!R17+#REF!</f>
        <v>#REF!</v>
      </c>
      <c r="S17" s="44" t="e">
        <f>'10 мес (2024)'!S17+#REF!</f>
        <v>#REF!</v>
      </c>
      <c r="T17" s="22" t="e">
        <f t="shared" si="5"/>
        <v>#REF!</v>
      </c>
      <c r="U17" s="24" t="e">
        <f>'10 мес (2024)'!U17+#REF!</f>
        <v>#REF!</v>
      </c>
      <c r="V17" s="44" t="e">
        <f>'10 мес (2024)'!V17+#REF!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24" t="e">
        <f>'10 мес (2024)'!AA17+#REF!</f>
        <v>#REF!</v>
      </c>
      <c r="AB17" s="44" t="e">
        <f>'10 мес (2024)'!AB17+#REF!</f>
        <v>#REF!</v>
      </c>
      <c r="AC17" s="22" t="e">
        <f t="shared" si="9"/>
        <v>#REF!</v>
      </c>
      <c r="AD17" s="72"/>
      <c r="AE17" s="73"/>
      <c r="AF17" s="66" t="str">
        <f t="shared" si="12"/>
        <v/>
      </c>
      <c r="AI17" s="38" t="s">
        <v>2</v>
      </c>
      <c r="AJ17" s="16" t="s">
        <v>2</v>
      </c>
      <c r="AK17" s="53" t="e">
        <f t="shared" si="10"/>
        <v>#REF!</v>
      </c>
      <c r="AL17" s="249">
        <v>1</v>
      </c>
      <c r="AM17" s="53" t="e">
        <f t="shared" si="11"/>
        <v>#REF!</v>
      </c>
      <c r="AN17" s="53"/>
      <c r="AO17" s="53"/>
      <c r="AP17" s="53"/>
      <c r="AQ17" s="53"/>
      <c r="AR17" s="53"/>
      <c r="AS17" s="53"/>
      <c r="AT17" s="53">
        <v>7263185.711000002</v>
      </c>
      <c r="AU17" s="53">
        <v>7500560.7360000014</v>
      </c>
      <c r="AV17" s="53">
        <v>7399282.2340000048</v>
      </c>
    </row>
    <row r="18" spans="1:48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 t="e">
        <f t="shared" si="8"/>
        <v>#REF!</v>
      </c>
      <c r="G18" s="84" t="e">
        <f t="shared" si="8"/>
        <v>#REF!</v>
      </c>
      <c r="H18" s="22" t="e">
        <f t="shared" si="1"/>
        <v>#REF!</v>
      </c>
      <c r="I18" s="24" t="e">
        <f>'10 мес (2024)'!I18+#REF!</f>
        <v>#REF!</v>
      </c>
      <c r="J18" s="44" t="e">
        <f>'10 мес (2024)'!J18+#REF!</f>
        <v>#REF!</v>
      </c>
      <c r="K18" s="22" t="e">
        <f t="shared" si="2"/>
        <v>#REF!</v>
      </c>
      <c r="L18" s="24" t="e">
        <f>'10 мес (2024)'!L18+#REF!</f>
        <v>#REF!</v>
      </c>
      <c r="M18" s="44" t="e">
        <f>'10 мес (2024)'!M18+#REF!</f>
        <v>#REF!</v>
      </c>
      <c r="N18" s="22" t="e">
        <f t="shared" si="3"/>
        <v>#REF!</v>
      </c>
      <c r="O18" s="24" t="e">
        <f>'10 мес (2024)'!O18+#REF!</f>
        <v>#REF!</v>
      </c>
      <c r="P18" s="44" t="e">
        <f>'10 мес (2024)'!P18+#REF!</f>
        <v>#REF!</v>
      </c>
      <c r="Q18" s="22" t="e">
        <f t="shared" si="4"/>
        <v>#REF!</v>
      </c>
      <c r="R18" s="24" t="e">
        <f>'10 мес (2024)'!R18+#REF!</f>
        <v>#REF!</v>
      </c>
      <c r="S18" s="44" t="e">
        <f>'10 мес (2024)'!S18+#REF!</f>
        <v>#REF!</v>
      </c>
      <c r="T18" s="22" t="e">
        <f t="shared" si="5"/>
        <v>#REF!</v>
      </c>
      <c r="U18" s="24" t="e">
        <f>'10 мес (2024)'!U18+#REF!</f>
        <v>#REF!</v>
      </c>
      <c r="V18" s="44" t="e">
        <f>'10 мес (2024)'!V18+#REF!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24" t="e">
        <f>'10 мес (2024)'!AA18+#REF!</f>
        <v>#REF!</v>
      </c>
      <c r="AB18" s="44" t="e">
        <f>'10 мес (2024)'!AB18+#REF!</f>
        <v>#REF!</v>
      </c>
      <c r="AC18" s="22" t="e">
        <f t="shared" si="9"/>
        <v>#REF!</v>
      </c>
      <c r="AD18" s="72"/>
      <c r="AE18" s="73"/>
      <c r="AF18" s="66" t="str">
        <f t="shared" si="12"/>
        <v/>
      </c>
      <c r="AI18" s="61" t="s">
        <v>10</v>
      </c>
      <c r="AJ18" s="16" t="s">
        <v>10</v>
      </c>
      <c r="AK18" s="53" t="e">
        <f t="shared" si="10"/>
        <v>#REF!</v>
      </c>
      <c r="AL18" s="249">
        <v>1</v>
      </c>
      <c r="AM18" s="53" t="e">
        <f t="shared" si="11"/>
        <v>#REF!</v>
      </c>
      <c r="AN18" s="53"/>
      <c r="AO18" s="53"/>
      <c r="AP18" s="53"/>
      <c r="AQ18" s="53"/>
      <c r="AR18" s="53"/>
      <c r="AS18" s="53"/>
      <c r="AT18" s="53">
        <v>10729278.808000039</v>
      </c>
      <c r="AU18" s="53">
        <v>10560066.697000038</v>
      </c>
      <c r="AV18" s="53">
        <v>10238713.898000041</v>
      </c>
    </row>
    <row r="19" spans="1:48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 t="e">
        <f t="shared" si="8"/>
        <v>#REF!</v>
      </c>
      <c r="G19" s="84" t="e">
        <f t="shared" si="8"/>
        <v>#REF!</v>
      </c>
      <c r="H19" s="22" t="e">
        <f t="shared" si="1"/>
        <v>#REF!</v>
      </c>
      <c r="I19" s="24" t="e">
        <f>'10 мес (2024)'!I19+#REF!</f>
        <v>#REF!</v>
      </c>
      <c r="J19" s="44" t="e">
        <f>'10 мес (2024)'!J19+#REF!</f>
        <v>#REF!</v>
      </c>
      <c r="K19" s="22" t="e">
        <f t="shared" si="2"/>
        <v>#REF!</v>
      </c>
      <c r="L19" s="24" t="e">
        <f>'10 мес (2024)'!L19+#REF!</f>
        <v>#REF!</v>
      </c>
      <c r="M19" s="44" t="e">
        <f>'10 мес (2024)'!M19+#REF!</f>
        <v>#REF!</v>
      </c>
      <c r="N19" s="22" t="e">
        <f t="shared" si="3"/>
        <v>#REF!</v>
      </c>
      <c r="O19" s="24" t="e">
        <f>'10 мес (2024)'!O19+#REF!</f>
        <v>#REF!</v>
      </c>
      <c r="P19" s="44" t="e">
        <f>'10 мес (2024)'!P19+#REF!</f>
        <v>#REF!</v>
      </c>
      <c r="Q19" s="22" t="e">
        <f t="shared" si="4"/>
        <v>#REF!</v>
      </c>
      <c r="R19" s="24" t="e">
        <f>'10 мес (2024)'!R19+#REF!</f>
        <v>#REF!</v>
      </c>
      <c r="S19" s="44" t="e">
        <f>'10 мес (2024)'!S19+#REF!</f>
        <v>#REF!</v>
      </c>
      <c r="T19" s="22" t="e">
        <f t="shared" si="5"/>
        <v>#REF!</v>
      </c>
      <c r="U19" s="24" t="e">
        <f>'10 мес (2024)'!U19+#REF!</f>
        <v>#REF!</v>
      </c>
      <c r="V19" s="44" t="e">
        <f>'10 мес (2024)'!V19+#REF!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24" t="e">
        <f>'10 мес (2024)'!AA19+#REF!</f>
        <v>#REF!</v>
      </c>
      <c r="AB19" s="44" t="e">
        <f>'10 мес (2024)'!AB19+#REF!</f>
        <v>#REF!</v>
      </c>
      <c r="AC19" s="22" t="e">
        <f t="shared" si="9"/>
        <v>#REF!</v>
      </c>
      <c r="AD19" s="72"/>
      <c r="AE19" s="73"/>
      <c r="AF19" s="66" t="str">
        <f t="shared" si="12"/>
        <v/>
      </c>
      <c r="AI19" s="60" t="s">
        <v>11</v>
      </c>
      <c r="AJ19" s="16" t="s">
        <v>11</v>
      </c>
      <c r="AK19" s="53" t="e">
        <f t="shared" si="10"/>
        <v>#REF!</v>
      </c>
      <c r="AL19" s="249">
        <v>0</v>
      </c>
      <c r="AM19" s="53" t="e">
        <f t="shared" si="11"/>
        <v>#REF!</v>
      </c>
      <c r="AN19" s="53"/>
      <c r="AO19" s="53"/>
      <c r="AP19" s="53"/>
      <c r="AQ19" s="53"/>
      <c r="AR19" s="53"/>
      <c r="AS19" s="53"/>
      <c r="AT19" s="53">
        <v>7007045.4510000013</v>
      </c>
      <c r="AU19" s="53">
        <v>7421049.4480000017</v>
      </c>
      <c r="AV19" s="53">
        <v>7323821.1330000013</v>
      </c>
    </row>
    <row r="20" spans="1:48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 t="e">
        <f t="shared" si="8"/>
        <v>#REF!</v>
      </c>
      <c r="G20" s="84" t="e">
        <f t="shared" si="8"/>
        <v>#REF!</v>
      </c>
      <c r="H20" s="22" t="e">
        <f t="shared" si="1"/>
        <v>#REF!</v>
      </c>
      <c r="I20" s="24" t="e">
        <f>'10 мес (2024)'!I20+#REF!</f>
        <v>#REF!</v>
      </c>
      <c r="J20" s="44" t="e">
        <f>'10 мес (2024)'!J20+#REF!</f>
        <v>#REF!</v>
      </c>
      <c r="K20" s="22" t="e">
        <f t="shared" si="2"/>
        <v>#REF!</v>
      </c>
      <c r="L20" s="24" t="e">
        <f>'10 мес (2024)'!L20+#REF!</f>
        <v>#REF!</v>
      </c>
      <c r="M20" s="44" t="e">
        <f>'10 мес (2024)'!M20+#REF!</f>
        <v>#REF!</v>
      </c>
      <c r="N20" s="22" t="e">
        <f t="shared" si="3"/>
        <v>#REF!</v>
      </c>
      <c r="O20" s="24" t="e">
        <f>'10 мес (2024)'!O20+#REF!</f>
        <v>#REF!</v>
      </c>
      <c r="P20" s="44" t="e">
        <f>'10 мес (2024)'!P20+#REF!</f>
        <v>#REF!</v>
      </c>
      <c r="Q20" s="22" t="e">
        <f t="shared" si="4"/>
        <v>#REF!</v>
      </c>
      <c r="R20" s="24" t="e">
        <f>'10 мес (2024)'!R20+#REF!</f>
        <v>#REF!</v>
      </c>
      <c r="S20" s="44" t="e">
        <f>'10 мес (2024)'!S20+#REF!</f>
        <v>#REF!</v>
      </c>
      <c r="T20" s="22" t="e">
        <f t="shared" si="5"/>
        <v>#REF!</v>
      </c>
      <c r="U20" s="24" t="e">
        <f>'10 мес (2024)'!U20+#REF!</f>
        <v>#REF!</v>
      </c>
      <c r="V20" s="44" t="e">
        <f>'10 мес (2024)'!V20+#REF!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24" t="e">
        <f>'10 мес (2024)'!AA20+#REF!</f>
        <v>#REF!</v>
      </c>
      <c r="AB20" s="44" t="e">
        <f>'10 мес (2024)'!AB20+#REF!</f>
        <v>#REF!</v>
      </c>
      <c r="AC20" s="22" t="e">
        <f t="shared" si="9"/>
        <v>#REF!</v>
      </c>
      <c r="AD20" s="72"/>
      <c r="AE20" s="73"/>
      <c r="AF20" s="66" t="str">
        <f t="shared" si="12"/>
        <v/>
      </c>
      <c r="AI20" s="61" t="s">
        <v>12</v>
      </c>
      <c r="AJ20" s="16" t="s">
        <v>12</v>
      </c>
      <c r="AK20" s="53" t="e">
        <f t="shared" si="10"/>
        <v>#REF!</v>
      </c>
      <c r="AL20" s="249">
        <v>1</v>
      </c>
      <c r="AM20" s="53" t="e">
        <f t="shared" si="11"/>
        <v>#REF!</v>
      </c>
      <c r="AN20" s="53"/>
      <c r="AO20" s="53"/>
      <c r="AP20" s="53"/>
      <c r="AQ20" s="53"/>
      <c r="AR20" s="53"/>
      <c r="AS20" s="53"/>
      <c r="AT20" s="53">
        <v>11707040.403000003</v>
      </c>
      <c r="AU20" s="53">
        <v>13042556.937000003</v>
      </c>
      <c r="AV20" s="53">
        <v>12014595.756999996</v>
      </c>
    </row>
    <row r="21" spans="1:48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 t="e">
        <f t="shared" si="8"/>
        <v>#REF!</v>
      </c>
      <c r="G21" s="84" t="e">
        <f t="shared" si="8"/>
        <v>#REF!</v>
      </c>
      <c r="H21" s="22" t="e">
        <f t="shared" si="1"/>
        <v>#REF!</v>
      </c>
      <c r="I21" s="24" t="e">
        <f>'10 мес (2024)'!I21+#REF!</f>
        <v>#REF!</v>
      </c>
      <c r="J21" s="44" t="e">
        <f>'10 мес (2024)'!J21+#REF!</f>
        <v>#REF!</v>
      </c>
      <c r="K21" s="22" t="e">
        <f t="shared" si="2"/>
        <v>#REF!</v>
      </c>
      <c r="L21" s="24" t="e">
        <f>'10 мес (2024)'!L21+#REF!</f>
        <v>#REF!</v>
      </c>
      <c r="M21" s="44" t="e">
        <f>'10 мес (2024)'!M21+#REF!</f>
        <v>#REF!</v>
      </c>
      <c r="N21" s="22" t="e">
        <f t="shared" si="3"/>
        <v>#REF!</v>
      </c>
      <c r="O21" s="24" t="e">
        <f>'10 мес (2024)'!O21+#REF!</f>
        <v>#REF!</v>
      </c>
      <c r="P21" s="44" t="e">
        <f>'10 мес (2024)'!P21+#REF!</f>
        <v>#REF!</v>
      </c>
      <c r="Q21" s="22" t="e">
        <f t="shared" si="4"/>
        <v>#REF!</v>
      </c>
      <c r="R21" s="24" t="e">
        <f>'10 мес (2024)'!R21+#REF!</f>
        <v>#REF!</v>
      </c>
      <c r="S21" s="44" t="e">
        <f>'10 мес (2024)'!S21+#REF!</f>
        <v>#REF!</v>
      </c>
      <c r="T21" s="22" t="e">
        <f t="shared" si="5"/>
        <v>#REF!</v>
      </c>
      <c r="U21" s="24" t="e">
        <f>'10 мес (2024)'!U21+#REF!</f>
        <v>#REF!</v>
      </c>
      <c r="V21" s="44" t="e">
        <f>'10 мес (2024)'!V21+#REF!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24" t="e">
        <f>'10 мес (2024)'!AA21+#REF!</f>
        <v>#REF!</v>
      </c>
      <c r="AB21" s="44" t="e">
        <f>'10 мес (2024)'!AB21+#REF!</f>
        <v>#REF!</v>
      </c>
      <c r="AC21" s="22" t="e">
        <f t="shared" si="9"/>
        <v>#REF!</v>
      </c>
      <c r="AD21" s="72"/>
      <c r="AE21" s="73"/>
      <c r="AF21" s="66" t="str">
        <f t="shared" si="12"/>
        <v/>
      </c>
      <c r="AI21" s="38" t="s">
        <v>13</v>
      </c>
      <c r="AJ21" s="16" t="s">
        <v>13</v>
      </c>
      <c r="AK21" s="53" t="e">
        <f t="shared" si="10"/>
        <v>#REF!</v>
      </c>
      <c r="AL21" s="249">
        <v>1</v>
      </c>
      <c r="AM21" s="53" t="e">
        <f t="shared" si="11"/>
        <v>#REF!</v>
      </c>
      <c r="AN21" s="53"/>
      <c r="AO21" s="53"/>
      <c r="AP21" s="53"/>
      <c r="AQ21" s="53"/>
      <c r="AR21" s="53"/>
      <c r="AS21" s="53"/>
      <c r="AT21" s="53">
        <v>5257299.3020000197</v>
      </c>
      <c r="AU21" s="53">
        <v>5229640.4370000204</v>
      </c>
      <c r="AV21" s="53">
        <v>5156822.6380000189</v>
      </c>
    </row>
    <row r="22" spans="1:48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 t="e">
        <f t="shared" si="8"/>
        <v>#REF!</v>
      </c>
      <c r="G22" s="84" t="e">
        <f t="shared" si="8"/>
        <v>#REF!</v>
      </c>
      <c r="H22" s="22" t="e">
        <f t="shared" si="1"/>
        <v>#REF!</v>
      </c>
      <c r="I22" s="24" t="e">
        <f>'10 мес (2024)'!I22+#REF!</f>
        <v>#REF!</v>
      </c>
      <c r="J22" s="44" t="e">
        <f>'10 мес (2024)'!J22+#REF!</f>
        <v>#REF!</v>
      </c>
      <c r="K22" s="22" t="e">
        <f t="shared" si="2"/>
        <v>#REF!</v>
      </c>
      <c r="L22" s="24" t="e">
        <f>'10 мес (2024)'!L22+#REF!</f>
        <v>#REF!</v>
      </c>
      <c r="M22" s="44" t="e">
        <f>'10 мес (2024)'!M22+#REF!</f>
        <v>#REF!</v>
      </c>
      <c r="N22" s="22" t="e">
        <f t="shared" si="3"/>
        <v>#REF!</v>
      </c>
      <c r="O22" s="24" t="e">
        <f>'10 мес (2024)'!O22+#REF!</f>
        <v>#REF!</v>
      </c>
      <c r="P22" s="44" t="e">
        <f>'10 мес (2024)'!P22+#REF!</f>
        <v>#REF!</v>
      </c>
      <c r="Q22" s="22" t="e">
        <f t="shared" si="4"/>
        <v>#REF!</v>
      </c>
      <c r="R22" s="24" t="e">
        <f>'10 мес (2024)'!R22+#REF!</f>
        <v>#REF!</v>
      </c>
      <c r="S22" s="44" t="e">
        <f>'10 мес (2024)'!S22+#REF!</f>
        <v>#REF!</v>
      </c>
      <c r="T22" s="22" t="e">
        <f t="shared" si="5"/>
        <v>#REF!</v>
      </c>
      <c r="U22" s="24" t="e">
        <f>'10 мес (2024)'!U22+#REF!</f>
        <v>#REF!</v>
      </c>
      <c r="V22" s="44" t="e">
        <f>'10 мес (2024)'!V22+#REF!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24" t="e">
        <f>'10 мес (2024)'!AA22+#REF!</f>
        <v>#REF!</v>
      </c>
      <c r="AB22" s="44" t="e">
        <f>'10 мес (2024)'!AB22+#REF!</f>
        <v>#REF!</v>
      </c>
      <c r="AC22" s="22" t="e">
        <f t="shared" si="9"/>
        <v>#REF!</v>
      </c>
      <c r="AD22" s="72"/>
      <c r="AE22" s="73"/>
      <c r="AF22" s="66" t="str">
        <f t="shared" si="12"/>
        <v/>
      </c>
      <c r="AI22" s="61" t="s">
        <v>14</v>
      </c>
      <c r="AJ22" s="16" t="s">
        <v>14</v>
      </c>
      <c r="AK22" s="53" t="e">
        <f t="shared" si="10"/>
        <v>#REF!</v>
      </c>
      <c r="AL22" s="249">
        <v>1</v>
      </c>
      <c r="AM22" s="53" t="e">
        <f t="shared" si="11"/>
        <v>#REF!</v>
      </c>
      <c r="AN22" s="53"/>
      <c r="AO22" s="53"/>
      <c r="AP22" s="53"/>
      <c r="AQ22" s="53"/>
      <c r="AR22" s="53"/>
      <c r="AS22" s="53"/>
      <c r="AT22" s="53">
        <v>8437729.712000031</v>
      </c>
      <c r="AU22" s="53">
        <v>8584938.3700000308</v>
      </c>
      <c r="AV22" s="53">
        <v>8797790.7320000399</v>
      </c>
    </row>
    <row r="23" spans="1:48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 t="e">
        <f t="shared" si="8"/>
        <v>#REF!</v>
      </c>
      <c r="G23" s="84" t="e">
        <f t="shared" si="8"/>
        <v>#REF!</v>
      </c>
      <c r="H23" s="22" t="e">
        <f t="shared" si="1"/>
        <v>#REF!</v>
      </c>
      <c r="I23" s="24" t="e">
        <f>'10 мес (2024)'!I23+#REF!</f>
        <v>#REF!</v>
      </c>
      <c r="J23" s="44" t="e">
        <f>'10 мес (2024)'!J23+#REF!</f>
        <v>#REF!</v>
      </c>
      <c r="K23" s="22" t="e">
        <f t="shared" si="2"/>
        <v>#REF!</v>
      </c>
      <c r="L23" s="24" t="e">
        <f>'10 мес (2024)'!L23+#REF!</f>
        <v>#REF!</v>
      </c>
      <c r="M23" s="44" t="e">
        <f>'10 мес (2024)'!M23+#REF!</f>
        <v>#REF!</v>
      </c>
      <c r="N23" s="22" t="e">
        <f t="shared" si="3"/>
        <v>#REF!</v>
      </c>
      <c r="O23" s="24" t="e">
        <f>'10 мес (2024)'!O23+#REF!</f>
        <v>#REF!</v>
      </c>
      <c r="P23" s="44" t="e">
        <f>'10 мес (2024)'!P23+#REF!</f>
        <v>#REF!</v>
      </c>
      <c r="Q23" s="22" t="e">
        <f t="shared" si="4"/>
        <v>#REF!</v>
      </c>
      <c r="R23" s="24" t="e">
        <f>'10 мес (2024)'!R23+#REF!</f>
        <v>#REF!</v>
      </c>
      <c r="S23" s="44" t="e">
        <f>'10 мес (2024)'!S23+#REF!</f>
        <v>#REF!</v>
      </c>
      <c r="T23" s="22" t="e">
        <f t="shared" si="5"/>
        <v>#REF!</v>
      </c>
      <c r="U23" s="24" t="e">
        <f>'10 мес (2024)'!U23+#REF!</f>
        <v>#REF!</v>
      </c>
      <c r="V23" s="44" t="e">
        <f>'10 мес (2024)'!V23+#REF!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24" t="e">
        <f>'10 мес (2024)'!AA23+#REF!</f>
        <v>#REF!</v>
      </c>
      <c r="AB23" s="44" t="e">
        <f>'10 мес (2024)'!AB23+#REF!</f>
        <v>#REF!</v>
      </c>
      <c r="AC23" s="22" t="e">
        <f t="shared" si="9"/>
        <v>#REF!</v>
      </c>
      <c r="AD23" s="72"/>
      <c r="AE23" s="74"/>
      <c r="AF23" s="66" t="str">
        <f t="shared" si="12"/>
        <v/>
      </c>
      <c r="AI23" s="38" t="s">
        <v>25</v>
      </c>
      <c r="AJ23" s="16" t="s">
        <v>25</v>
      </c>
      <c r="AK23" s="53" t="e">
        <f t="shared" si="10"/>
        <v>#REF!</v>
      </c>
      <c r="AL23" s="249">
        <v>2</v>
      </c>
      <c r="AM23" s="53" t="e">
        <f t="shared" si="11"/>
        <v>#REF!</v>
      </c>
      <c r="AN23" s="53"/>
      <c r="AO23" s="53"/>
      <c r="AP23" s="53"/>
      <c r="AQ23" s="53"/>
      <c r="AR23" s="53"/>
      <c r="AS23" s="53"/>
      <c r="AT23" s="53">
        <v>10843403.004000001</v>
      </c>
      <c r="AU23" s="53">
        <v>10823964</v>
      </c>
      <c r="AV23" s="53">
        <v>10909630.998</v>
      </c>
    </row>
    <row r="24" spans="1:48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3" t="e">
        <f t="shared" si="8"/>
        <v>#REF!</v>
      </c>
      <c r="G24" s="84" t="e">
        <f t="shared" si="8"/>
        <v>#REF!</v>
      </c>
      <c r="H24" s="88" t="e">
        <f t="shared" si="1"/>
        <v>#REF!</v>
      </c>
      <c r="I24" s="24" t="e">
        <f>'10 мес (2024)'!I24+#REF!</f>
        <v>#REF!</v>
      </c>
      <c r="J24" s="44" t="e">
        <f>'10 мес (2024)'!J24+#REF!</f>
        <v>#REF!</v>
      </c>
      <c r="K24" s="28" t="e">
        <f t="shared" si="2"/>
        <v>#REF!</v>
      </c>
      <c r="L24" s="24" t="e">
        <f>'10 мес (2024)'!L24+#REF!</f>
        <v>#REF!</v>
      </c>
      <c r="M24" s="44" t="e">
        <f>'10 мес (2024)'!M24+#REF!</f>
        <v>#REF!</v>
      </c>
      <c r="N24" s="28" t="e">
        <f t="shared" si="3"/>
        <v>#REF!</v>
      </c>
      <c r="O24" s="24" t="e">
        <f>'10 мес (2024)'!O24+#REF!</f>
        <v>#REF!</v>
      </c>
      <c r="P24" s="44" t="e">
        <f>'10 мес (2024)'!P24+#REF!</f>
        <v>#REF!</v>
      </c>
      <c r="Q24" s="28" t="e">
        <f t="shared" si="4"/>
        <v>#REF!</v>
      </c>
      <c r="R24" s="24" t="e">
        <f>'10 мес (2024)'!R24+#REF!</f>
        <v>#REF!</v>
      </c>
      <c r="S24" s="44" t="e">
        <f>'10 мес (2024)'!S24+#REF!</f>
        <v>#REF!</v>
      </c>
      <c r="T24" s="28" t="e">
        <f t="shared" si="5"/>
        <v>#REF!</v>
      </c>
      <c r="U24" s="24" t="e">
        <f>'10 мес (2024)'!U24+#REF!</f>
        <v>#REF!</v>
      </c>
      <c r="V24" s="44" t="e">
        <f>'10 мес (2024)'!V24+#REF!</f>
        <v>#REF!</v>
      </c>
      <c r="W24" s="14" t="e">
        <f t="shared" si="6"/>
        <v>#REF!</v>
      </c>
      <c r="X24" s="29"/>
      <c r="Y24" s="15"/>
      <c r="Z24" s="28" t="str">
        <f t="shared" si="7"/>
        <v/>
      </c>
      <c r="AA24" s="24" t="e">
        <f>'10 мес (2024)'!AA24+#REF!</f>
        <v>#REF!</v>
      </c>
      <c r="AB24" s="44" t="e">
        <f>'10 мес (2024)'!AB24+#REF!</f>
        <v>#REF!</v>
      </c>
      <c r="AC24" s="28" t="e">
        <f t="shared" si="9"/>
        <v>#REF!</v>
      </c>
      <c r="AD24" s="75"/>
      <c r="AE24" s="76"/>
      <c r="AF24" s="67" t="str">
        <f t="shared" si="12"/>
        <v/>
      </c>
      <c r="AI24" s="62" t="s">
        <v>15</v>
      </c>
      <c r="AJ24" s="16" t="s">
        <v>15</v>
      </c>
      <c r="AK24" s="53" t="e">
        <f t="shared" si="10"/>
        <v>#REF!</v>
      </c>
      <c r="AL24" s="249">
        <v>1</v>
      </c>
      <c r="AM24" s="53" t="e">
        <f t="shared" si="11"/>
        <v>#REF!</v>
      </c>
      <c r="AN24" s="53"/>
      <c r="AO24" s="53"/>
      <c r="AP24" s="53"/>
      <c r="AQ24" s="53"/>
      <c r="AR24" s="53"/>
      <c r="AS24" s="53"/>
      <c r="AT24" s="53">
        <v>9333574.9650000017</v>
      </c>
      <c r="AU24" s="53">
        <v>9212532.9300000016</v>
      </c>
      <c r="AV24" s="53">
        <v>9373529.9050000329</v>
      </c>
    </row>
    <row r="25" spans="1:48" ht="43.5" customHeight="1" thickBot="1">
      <c r="A25" s="557" t="s">
        <v>23</v>
      </c>
      <c r="B25" s="558"/>
      <c r="C25" s="35" t="e">
        <f>F25+AA25+AD25</f>
        <v>#REF!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 t="e">
        <f>SUM(F9:F24)</f>
        <v>#REF!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35" t="e">
        <f>SUM(I9:I24)</f>
        <v>#REF!</v>
      </c>
      <c r="J25" s="91" t="e">
        <f>SUM(J9:J24)</f>
        <v>#REF!</v>
      </c>
      <c r="K25" s="90" t="e">
        <f>IF(AND(I25=0,J25&gt;0),100%,IFERROR(IF(J25/I25-100%&gt;99%,CONCATENATE("в ",ROUNDDOWN(J25/I25,1),IF(ROUNDDOWN(J25/I25,0)&gt;4," раз"," раза")),J25/I25-100%),""))</f>
        <v>#REF!</v>
      </c>
      <c r="L25" s="35" t="e">
        <f>SUM(L9:L24)</f>
        <v>#REF!</v>
      </c>
      <c r="M25" s="33" t="e">
        <f>SUM(M9:M24)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35" t="e">
        <f>SUM(O9:O24)</f>
        <v>#REF!</v>
      </c>
      <c r="P25" s="33" t="e">
        <f>SUM(P9:P24)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35" t="e">
        <f>SUM(R9:R24)</f>
        <v>#REF!</v>
      </c>
      <c r="S25" s="33" t="e">
        <f>S9+S10+S11+S12+S13+S14+S15+S16+S17+S18+S19+S20+S21+S22+S23+S24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35" t="e">
        <f>SUM(U9:U24)</f>
        <v>#REF!</v>
      </c>
      <c r="V25" s="33" t="e">
        <f>SUM(V9:V24)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 t="e">
        <f>SUM(AA9:AA24)</f>
        <v>#REF!</v>
      </c>
      <c r="AB25" s="32" t="e">
        <f>SUM(AB9:AB24)</f>
        <v>#REF!</v>
      </c>
      <c r="AC25" s="34" t="e">
        <f t="shared" si="9"/>
        <v>#REF!</v>
      </c>
      <c r="AD25" s="31"/>
      <c r="AE25" s="32"/>
      <c r="AF25" s="34" t="str">
        <f t="shared" si="12"/>
        <v/>
      </c>
      <c r="AJ25" s="57" t="s">
        <v>41</v>
      </c>
      <c r="AK25" s="58" t="e">
        <f>F25</f>
        <v>#REF!</v>
      </c>
      <c r="AL25" s="58">
        <v>15</v>
      </c>
      <c r="AM25" s="58" t="e">
        <f>G25</f>
        <v>#REF!</v>
      </c>
      <c r="AN25" s="58" t="e">
        <f>U25</f>
        <v>#REF!</v>
      </c>
      <c r="AO25" s="58">
        <v>0</v>
      </c>
      <c r="AP25" s="58" t="e">
        <f>V25</f>
        <v>#REF!</v>
      </c>
      <c r="AQ25" s="58" t="e">
        <f>L25</f>
        <v>#REF!</v>
      </c>
      <c r="AR25" s="58">
        <v>1</v>
      </c>
      <c r="AS25" s="58" t="e">
        <f>M25</f>
        <v>#REF!</v>
      </c>
      <c r="AT25" s="59">
        <v>134161141.9070005</v>
      </c>
      <c r="AU25" s="59">
        <v>134548626.24200049</v>
      </c>
      <c r="AV25" s="59">
        <v>136965910.70400107</v>
      </c>
    </row>
    <row r="26" spans="1:48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12"/>
      <c r="AK26" s="12"/>
      <c r="AL26" s="12"/>
      <c r="AM26" s="12"/>
      <c r="AN26" s="12"/>
      <c r="AO26" s="12"/>
      <c r="AP26" s="12"/>
      <c r="AQ26" s="12"/>
    </row>
    <row r="27" spans="1:48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/>
      <c r="AM27" s="12"/>
      <c r="AN27" s="12"/>
      <c r="AO27" s="12"/>
      <c r="AP27" s="12"/>
      <c r="AQ27" s="12"/>
      <c r="AV27">
        <f>AV25/1000000</f>
        <v>136.96591070400106</v>
      </c>
    </row>
    <row r="28" spans="1:48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</row>
    <row r="29" spans="1:48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48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48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12:48" ht="26.25">
      <c r="L33" s="240"/>
      <c r="O33" s="240"/>
      <c r="R33" s="240"/>
      <c r="T33" s="240"/>
      <c r="V33" s="240"/>
      <c r="AJ33" s="16" t="s">
        <v>0</v>
      </c>
      <c r="AK33" s="118" t="e">
        <f>AK9/AT9*1000000</f>
        <v>#REF!</v>
      </c>
      <c r="AL33" s="118">
        <f>AL9/AU9*1000000</f>
        <v>0.16310515753548846</v>
      </c>
      <c r="AM33" s="118" t="e">
        <f>AM9/AV9*1000000</f>
        <v>#REF!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12:48" ht="26.25">
      <c r="L34" s="240"/>
      <c r="O34" s="240"/>
      <c r="R34" s="240"/>
      <c r="T34" s="240"/>
      <c r="V34" s="240"/>
      <c r="AJ34" s="16" t="s">
        <v>4</v>
      </c>
      <c r="AK34" s="118" t="e">
        <f t="shared" ref="AK34:AM49" si="13">AK10/AT10*1000000</f>
        <v>#REF!</v>
      </c>
      <c r="AL34" s="118">
        <f t="shared" si="13"/>
        <v>0</v>
      </c>
      <c r="AM34" s="118" t="e">
        <f t="shared" si="13"/>
        <v>#REF!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12:48" ht="26.25">
      <c r="L35" s="240"/>
      <c r="O35" s="240"/>
      <c r="R35" s="240"/>
      <c r="T35" s="240"/>
      <c r="V35" s="240"/>
      <c r="AJ35" s="16" t="s">
        <v>5</v>
      </c>
      <c r="AK35" s="118" t="e">
        <f t="shared" si="13"/>
        <v>#REF!</v>
      </c>
      <c r="AL35" s="118">
        <f t="shared" si="13"/>
        <v>6.7264331317611906E-2</v>
      </c>
      <c r="AM35" s="118" t="e">
        <f t="shared" si="13"/>
        <v>#REF!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12:48" ht="26.25">
      <c r="L36" s="240"/>
      <c r="O36" s="240"/>
      <c r="R36" s="240"/>
      <c r="T36" s="240"/>
      <c r="V36" s="240"/>
      <c r="AJ36" s="16" t="s">
        <v>6</v>
      </c>
      <c r="AK36" s="118" t="e">
        <f t="shared" si="13"/>
        <v>#REF!</v>
      </c>
      <c r="AL36" s="118">
        <f t="shared" si="13"/>
        <v>0</v>
      </c>
      <c r="AM36" s="118" t="e">
        <f t="shared" si="13"/>
        <v>#REF!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12:48" ht="26.25">
      <c r="L37" s="240"/>
      <c r="O37" s="240"/>
      <c r="R37" s="240"/>
      <c r="T37" s="240"/>
      <c r="V37" s="240"/>
      <c r="AJ37" s="16" t="s">
        <v>1</v>
      </c>
      <c r="AK37" s="118" t="e">
        <f t="shared" si="13"/>
        <v>#REF!</v>
      </c>
      <c r="AL37" s="118">
        <f t="shared" si="13"/>
        <v>0.13018854165761068</v>
      </c>
      <c r="AM37" s="118" t="e">
        <f t="shared" si="13"/>
        <v>#REF!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12:48" ht="26.25">
      <c r="L38" s="240"/>
      <c r="O38" s="240"/>
      <c r="R38" s="240"/>
      <c r="T38" s="240"/>
      <c r="V38" s="240"/>
      <c r="AJ38" s="16" t="s">
        <v>7</v>
      </c>
      <c r="AK38" s="118" t="e">
        <f t="shared" si="13"/>
        <v>#REF!</v>
      </c>
      <c r="AL38" s="118">
        <f t="shared" si="13"/>
        <v>0.13108438655474863</v>
      </c>
      <c r="AM38" s="118" t="e">
        <f t="shared" si="13"/>
        <v>#REF!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12:48" ht="26.25">
      <c r="L39" s="240"/>
      <c r="O39" s="240"/>
      <c r="R39" s="240"/>
      <c r="T39" s="240"/>
      <c r="V39" s="240"/>
      <c r="AJ39" s="16" t="s">
        <v>8</v>
      </c>
      <c r="AK39" s="118" t="e">
        <f t="shared" si="13"/>
        <v>#REF!</v>
      </c>
      <c r="AL39" s="118">
        <f t="shared" si="13"/>
        <v>0</v>
      </c>
      <c r="AM39" s="118" t="e">
        <f t="shared" si="13"/>
        <v>#REF!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12:48" ht="26.25">
      <c r="L40" s="240"/>
      <c r="O40" s="240"/>
      <c r="R40" s="240"/>
      <c r="T40" s="240"/>
      <c r="V40" s="240"/>
      <c r="AJ40" s="16" t="s">
        <v>9</v>
      </c>
      <c r="AK40" s="118" t="e">
        <f t="shared" si="13"/>
        <v>#REF!</v>
      </c>
      <c r="AL40" s="118">
        <f t="shared" si="13"/>
        <v>0</v>
      </c>
      <c r="AM40" s="118" t="e">
        <f t="shared" si="13"/>
        <v>#REF!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12:48" ht="26.25">
      <c r="L41" s="240"/>
      <c r="O41" s="240"/>
      <c r="R41" s="240"/>
      <c r="T41" s="240"/>
      <c r="V41" s="240"/>
      <c r="AJ41" s="16" t="s">
        <v>2</v>
      </c>
      <c r="AK41" s="118" t="e">
        <f t="shared" si="13"/>
        <v>#REF!</v>
      </c>
      <c r="AL41" s="118">
        <f t="shared" si="13"/>
        <v>0.13332336543858098</v>
      </c>
      <c r="AM41" s="118" t="e">
        <f t="shared" si="13"/>
        <v>#REF!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12:48" ht="26.25">
      <c r="L42" s="240"/>
      <c r="O42" s="240"/>
      <c r="R42" s="240"/>
      <c r="T42" s="240"/>
      <c r="V42" s="240"/>
      <c r="AJ42" s="16" t="s">
        <v>10</v>
      </c>
      <c r="AK42" s="118" t="e">
        <f t="shared" si="13"/>
        <v>#REF!</v>
      </c>
      <c r="AL42" s="118">
        <f t="shared" si="13"/>
        <v>9.4696371594327672E-2</v>
      </c>
      <c r="AM42" s="118" t="e">
        <f t="shared" si="13"/>
        <v>#REF!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12:48" ht="26.25">
      <c r="L43" s="240"/>
      <c r="O43" s="240"/>
      <c r="R43" s="240"/>
      <c r="T43" s="240"/>
      <c r="V43" s="240"/>
      <c r="AJ43" s="16" t="s">
        <v>11</v>
      </c>
      <c r="AK43" s="118" t="e">
        <f t="shared" si="13"/>
        <v>#REF!</v>
      </c>
      <c r="AL43" s="118">
        <f t="shared" si="13"/>
        <v>0</v>
      </c>
      <c r="AM43" s="118" t="e">
        <f t="shared" si="13"/>
        <v>#REF!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12:48" ht="26.25">
      <c r="L44" s="240"/>
      <c r="O44" s="240"/>
      <c r="R44" s="240"/>
      <c r="T44" s="240"/>
      <c r="V44" s="240"/>
      <c r="AJ44" s="16" t="s">
        <v>12</v>
      </c>
      <c r="AK44" s="118" t="e">
        <f t="shared" si="13"/>
        <v>#REF!</v>
      </c>
      <c r="AL44" s="118">
        <f t="shared" si="13"/>
        <v>7.667208238617175E-2</v>
      </c>
      <c r="AM44" s="118" t="e">
        <f t="shared" si="13"/>
        <v>#REF!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12:48" ht="26.25">
      <c r="L45" s="240"/>
      <c r="O45" s="240"/>
      <c r="R45" s="240"/>
      <c r="T45" s="240"/>
      <c r="V45" s="240"/>
      <c r="AJ45" s="16" t="s">
        <v>13</v>
      </c>
      <c r="AK45" s="118" t="e">
        <f t="shared" si="13"/>
        <v>#REF!</v>
      </c>
      <c r="AL45" s="118">
        <f t="shared" si="13"/>
        <v>0.19121773514770535</v>
      </c>
      <c r="AM45" s="118" t="e">
        <f t="shared" si="13"/>
        <v>#REF!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12:48" ht="26.25">
      <c r="L46" s="240"/>
      <c r="O46" s="240"/>
      <c r="R46" s="240"/>
      <c r="T46" s="240"/>
      <c r="V46" s="240"/>
      <c r="AJ46" s="16" t="s">
        <v>14</v>
      </c>
      <c r="AK46" s="118" t="e">
        <f t="shared" si="13"/>
        <v>#REF!</v>
      </c>
      <c r="AL46" s="118">
        <f t="shared" si="13"/>
        <v>0.11648307266764879</v>
      </c>
      <c r="AM46" s="118" t="e">
        <f t="shared" si="13"/>
        <v>#REF!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12:48" ht="26.25">
      <c r="L47" s="240"/>
      <c r="O47" s="240"/>
      <c r="R47" s="240"/>
      <c r="T47" s="240"/>
      <c r="V47" s="240"/>
      <c r="AJ47" s="16" t="s">
        <v>25</v>
      </c>
      <c r="AK47" s="118" t="e">
        <f t="shared" si="13"/>
        <v>#REF!</v>
      </c>
      <c r="AL47" s="118">
        <f t="shared" si="13"/>
        <v>0.18477518957010575</v>
      </c>
      <c r="AM47" s="118" t="e">
        <f t="shared" si="13"/>
        <v>#REF!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12:48" ht="27" thickBot="1">
      <c r="L48" s="240"/>
      <c r="O48" s="240"/>
      <c r="R48" s="240"/>
      <c r="T48" s="240"/>
      <c r="V48" s="240"/>
      <c r="AJ48" s="16" t="s">
        <v>15</v>
      </c>
      <c r="AK48" s="118" t="e">
        <f t="shared" si="13"/>
        <v>#REF!</v>
      </c>
      <c r="AL48" s="118">
        <f t="shared" si="13"/>
        <v>0.10854778024657762</v>
      </c>
      <c r="AM48" s="118" t="e">
        <f t="shared" si="13"/>
        <v>#REF!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12:59" ht="30.75" thickBot="1">
      <c r="L49" s="240"/>
      <c r="O49" s="240"/>
      <c r="R49" s="240"/>
      <c r="T49" s="240"/>
      <c r="V49" s="240"/>
      <c r="AJ49" s="57" t="s">
        <v>41</v>
      </c>
      <c r="AK49" s="118" t="e">
        <f t="shared" si="13"/>
        <v>#REF!</v>
      </c>
      <c r="AL49" s="118">
        <f t="shared" si="13"/>
        <v>0.11148385843063793</v>
      </c>
      <c r="AM49" s="118" t="e">
        <f t="shared" si="13"/>
        <v>#REF!</v>
      </c>
      <c r="AN49" s="58" t="e">
        <f>AN25/AT25*1000000</f>
        <v>#REF!</v>
      </c>
      <c r="AO49" s="58">
        <f>AO25/AU25*1000000</f>
        <v>0</v>
      </c>
      <c r="AP49" s="58" t="e">
        <f>AP25/AV25*1000000</f>
        <v>#REF!</v>
      </c>
      <c r="AQ49" s="58" t="e">
        <f>AQ25/AT25*1000000</f>
        <v>#REF!</v>
      </c>
      <c r="AR49" s="58">
        <f>AR25/AU25*1000000</f>
        <v>7.432257228709196E-3</v>
      </c>
      <c r="AS49" s="58" t="e">
        <f>AS25/AV25*1000000</f>
        <v>#REF!</v>
      </c>
      <c r="AT49" s="58">
        <v>1089950815.4319999</v>
      </c>
      <c r="AU49" s="58">
        <v>1053667086.197</v>
      </c>
      <c r="AV49" s="59">
        <v>1096838234.6589999</v>
      </c>
    </row>
    <row r="50" spans="12:59">
      <c r="L50" s="240"/>
      <c r="O50" s="240"/>
      <c r="R50" s="240"/>
      <c r="T50" s="240"/>
      <c r="V50" s="240"/>
    </row>
    <row r="51" spans="12:59">
      <c r="L51" s="240"/>
      <c r="O51" s="240"/>
      <c r="R51" s="240"/>
      <c r="T51" s="240"/>
      <c r="V51" s="240"/>
    </row>
    <row r="52" spans="12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12:59" ht="32.25">
      <c r="AJ53" s="125" t="s">
        <v>34</v>
      </c>
      <c r="AK53" s="126">
        <f>AL33</f>
        <v>0.16310515753548846</v>
      </c>
      <c r="AL53" s="126">
        <f>AL34</f>
        <v>0</v>
      </c>
      <c r="AM53" s="126">
        <f>AL35</f>
        <v>6.7264331317611906E-2</v>
      </c>
      <c r="AN53" s="126">
        <f>AL36</f>
        <v>0</v>
      </c>
      <c r="AO53" s="126">
        <f>AL37</f>
        <v>0.13018854165761068</v>
      </c>
      <c r="AP53" s="126">
        <f>AL38</f>
        <v>0.13108438655474863</v>
      </c>
      <c r="AQ53" s="126">
        <f>AL39</f>
        <v>0</v>
      </c>
      <c r="AR53" s="126">
        <f>AL40</f>
        <v>0</v>
      </c>
      <c r="AS53" s="126">
        <f>AL41</f>
        <v>0.13332336543858098</v>
      </c>
      <c r="AT53" s="126">
        <f>AL42</f>
        <v>9.4696371594327672E-2</v>
      </c>
      <c r="AU53" s="126">
        <f>AL43</f>
        <v>0</v>
      </c>
      <c r="AV53" s="126">
        <f>AL44</f>
        <v>7.667208238617175E-2</v>
      </c>
      <c r="AW53" s="126">
        <f>AL45</f>
        <v>0.19121773514770535</v>
      </c>
      <c r="AX53" s="126">
        <f>AL46</f>
        <v>0.11648307266764879</v>
      </c>
      <c r="AY53" s="126">
        <f>AL47</f>
        <v>0.18477518957010575</v>
      </c>
      <c r="AZ53" s="126">
        <f>AL48</f>
        <v>0.10854778024657762</v>
      </c>
    </row>
    <row r="54" spans="12:59" ht="32.25">
      <c r="AJ54" s="125" t="s">
        <v>32</v>
      </c>
      <c r="AK54" s="126" t="e">
        <f>AM33</f>
        <v>#REF!</v>
      </c>
      <c r="AL54" s="126" t="e">
        <f>AM34</f>
        <v>#REF!</v>
      </c>
      <c r="AM54" s="126" t="e">
        <f>AM35</f>
        <v>#REF!</v>
      </c>
      <c r="AN54" s="126" t="e">
        <f>AM36</f>
        <v>#REF!</v>
      </c>
      <c r="AO54" s="126" t="e">
        <f>AM37</f>
        <v>#REF!</v>
      </c>
      <c r="AP54" s="126" t="e">
        <f>AM38</f>
        <v>#REF!</v>
      </c>
      <c r="AQ54" s="126" t="e">
        <f>AM39</f>
        <v>#REF!</v>
      </c>
      <c r="AR54" s="126" t="e">
        <f>AM40</f>
        <v>#REF!</v>
      </c>
      <c r="AS54" s="126" t="e">
        <f>AM41</f>
        <v>#REF!</v>
      </c>
      <c r="AT54" s="126" t="e">
        <f>AM42</f>
        <v>#REF!</v>
      </c>
      <c r="AU54" s="126" t="e">
        <f>AM43</f>
        <v>#REF!</v>
      </c>
      <c r="AV54" s="126" t="e">
        <f>AM44</f>
        <v>#REF!</v>
      </c>
      <c r="AW54" s="126" t="e">
        <f>AM45</f>
        <v>#REF!</v>
      </c>
      <c r="AX54" s="126" t="e">
        <f>AM46</f>
        <v>#REF!</v>
      </c>
      <c r="AY54" s="126" t="e">
        <f>AM47</f>
        <v>#REF!</v>
      </c>
      <c r="AZ54" s="126" t="e">
        <f>AM48</f>
        <v>#REF!</v>
      </c>
    </row>
  </sheetData>
  <mergeCells count="26">
    <mergeCell ref="A25:B25"/>
    <mergeCell ref="U27:W27"/>
    <mergeCell ref="AK29:AM30"/>
    <mergeCell ref="AN29:AP30"/>
    <mergeCell ref="AQ29:AS30"/>
    <mergeCell ref="AT29:AV30"/>
    <mergeCell ref="AD5:AF6"/>
    <mergeCell ref="AK5:AM6"/>
    <mergeCell ref="AN5:AP6"/>
    <mergeCell ref="AQ5:AS6"/>
    <mergeCell ref="AT5:AV6"/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</mergeCells>
  <conditionalFormatting sqref="E9:E25 T9:T25 W9:W25 Z9:Z25 AC9:AC25 AF9:AF25 H9:H26 K9:K26 N9:N26 Q9:Q26 L26:M26 R26:X26">
    <cfRule type="containsText" dxfId="29" priority="1" operator="containsText" text="в">
      <formula>NOT(ISERROR(SEARCH("в",E9)))</formula>
    </cfRule>
    <cfRule type="cellIs" dxfId="28" priority="2" operator="between">
      <formula>0.000001</formula>
      <formula>100000</formula>
    </cfRule>
    <cfRule type="cellIs" dxfId="27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0" tint="-0.34998626667073579"/>
    <pageSetUpPr fitToPage="1"/>
  </sheetPr>
  <dimension ref="A1:BG54"/>
  <sheetViews>
    <sheetView view="pageBreakPreview" zoomScale="40" zoomScaleNormal="100" zoomScaleSheetLayoutView="40" zoomScalePageLayoutView="55" workbookViewId="0">
      <selection activeCell="AH35" sqref="AH35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6" width="19.5703125" customWidth="1"/>
    <col min="47" max="47" width="26.140625" customWidth="1"/>
    <col min="48" max="48" width="24.5703125" customWidth="1"/>
    <col min="49" max="49" width="13.5703125" customWidth="1"/>
    <col min="50" max="50" width="13.85546875" customWidth="1"/>
    <col min="51" max="52" width="14.28515625" customWidth="1"/>
  </cols>
  <sheetData>
    <row r="1" spans="1:48" ht="28.5" customHeight="1"/>
    <row r="2" spans="1:48" ht="33.75" customHeight="1">
      <c r="B2" s="539" t="s">
        <v>107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48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48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48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48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48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2021</v>
      </c>
      <c r="G7" s="13">
        <v>2022</v>
      </c>
      <c r="H7" s="20" t="s">
        <v>3</v>
      </c>
      <c r="I7" s="37">
        <v>2021</v>
      </c>
      <c r="J7" s="13">
        <v>2022</v>
      </c>
      <c r="K7" s="20" t="s">
        <v>3</v>
      </c>
      <c r="L7" s="37">
        <v>2021</v>
      </c>
      <c r="M7" s="13">
        <v>2022</v>
      </c>
      <c r="N7" s="20" t="s">
        <v>3</v>
      </c>
      <c r="O7" s="37">
        <v>2021</v>
      </c>
      <c r="P7" s="13">
        <v>2022</v>
      </c>
      <c r="Q7" s="20" t="s">
        <v>3</v>
      </c>
      <c r="R7" s="37">
        <v>2021</v>
      </c>
      <c r="S7" s="13">
        <v>2022</v>
      </c>
      <c r="T7" s="20" t="s">
        <v>3</v>
      </c>
      <c r="U7" s="37">
        <v>2021</v>
      </c>
      <c r="V7" s="13">
        <v>2022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2021</v>
      </c>
      <c r="AB7" s="13">
        <v>2022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48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48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 t="e">
        <f>I9+O9+R9+L9+U9</f>
        <v>#REF!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 t="e">
        <f>'11 месяцев (2024) прогноз'!I9+#REF!</f>
        <v>#REF!</v>
      </c>
      <c r="J9" s="44" t="e">
        <f>'11 месяцев (2024) прогноз'!J9+#REF!</f>
        <v>#REF!</v>
      </c>
      <c r="K9" s="42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 t="e">
        <f>'11 месяцев (2024) прогноз'!L9+#REF!</f>
        <v>#REF!</v>
      </c>
      <c r="M9" s="44" t="e">
        <f>'11 месяцев (2024) прогноз'!M9+#REF!</f>
        <v>#REF!</v>
      </c>
      <c r="N9" s="42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 t="e">
        <f>'11 месяцев (2024) прогноз'!O9+#REF!</f>
        <v>#REF!</v>
      </c>
      <c r="P9" s="44" t="e">
        <f>'11 месяцев (2024) прогноз'!P9+#REF!</f>
        <v>#REF!</v>
      </c>
      <c r="Q9" s="42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 t="e">
        <f>'11 месяцев (2024) прогноз'!R9+#REF!</f>
        <v>#REF!</v>
      </c>
      <c r="S9" s="44" t="e">
        <f>'11 месяцев (2024) прогноз'!S9+#REF!</f>
        <v>#REF!</v>
      </c>
      <c r="T9" s="42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 t="e">
        <f>'11 месяцев (2024) прогноз'!U9+#REF!</f>
        <v>#REF!</v>
      </c>
      <c r="V9" s="44" t="e">
        <f>'11 месяцев (2024) прогноз'!V9+#REF!</f>
        <v>#REF!</v>
      </c>
      <c r="W9" s="45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3" t="e">
        <f>'11 месяцев (2024) прогноз'!AA9+#REF!</f>
        <v>#REF!</v>
      </c>
      <c r="AB9" s="44" t="e">
        <f>'11 месяцев (2024) прогноз'!AB9+#REF!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41" t="s">
        <v>0</v>
      </c>
      <c r="AJ9" s="16" t="s">
        <v>0</v>
      </c>
      <c r="AK9" s="53" t="e">
        <f>F9-L9-U9</f>
        <v>#REF!</v>
      </c>
      <c r="AL9" s="259">
        <v>19</v>
      </c>
      <c r="AM9" s="53" t="e">
        <f>G9-V9-M9</f>
        <v>#REF!</v>
      </c>
      <c r="AN9" s="53"/>
      <c r="AO9" s="53"/>
      <c r="AP9" s="53"/>
      <c r="AQ9" s="53"/>
      <c r="AR9" s="53"/>
      <c r="AS9" s="53"/>
      <c r="AT9" s="53">
        <v>147002581.48100024</v>
      </c>
      <c r="AU9" s="53">
        <v>147422595.43500027</v>
      </c>
      <c r="AV9" s="53">
        <v>147926674.51300028</v>
      </c>
    </row>
    <row r="10" spans="1:48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 t="e">
        <f t="shared" ref="F10:F24" si="8">I10+O10+R10+L10+U10</f>
        <v>#REF!</v>
      </c>
      <c r="G10" s="84" t="e">
        <f t="shared" ref="G10:G24" si="9">J10+P10+S10+M10+V10</f>
        <v>#REF!</v>
      </c>
      <c r="H10" s="22" t="e">
        <f t="shared" si="1"/>
        <v>#REF!</v>
      </c>
      <c r="I10" s="43" t="e">
        <f>'11 месяцев (2024) прогноз'!I10+#REF!</f>
        <v>#REF!</v>
      </c>
      <c r="J10" s="44" t="e">
        <f>'11 месяцев (2024) прогноз'!J10+#REF!</f>
        <v>#REF!</v>
      </c>
      <c r="K10" s="22" t="e">
        <f t="shared" si="2"/>
        <v>#REF!</v>
      </c>
      <c r="L10" s="43" t="e">
        <f>'11 месяцев (2024) прогноз'!L10+#REF!</f>
        <v>#REF!</v>
      </c>
      <c r="M10" s="44" t="e">
        <f>'11 месяцев (2024) прогноз'!M10+#REF!</f>
        <v>#REF!</v>
      </c>
      <c r="N10" s="22" t="e">
        <f t="shared" si="3"/>
        <v>#REF!</v>
      </c>
      <c r="O10" s="43" t="e">
        <f>'11 месяцев (2024) прогноз'!O10+#REF!</f>
        <v>#REF!</v>
      </c>
      <c r="P10" s="44" t="e">
        <f>'11 месяцев (2024) прогноз'!P10+#REF!</f>
        <v>#REF!</v>
      </c>
      <c r="Q10" s="22" t="e">
        <f t="shared" si="4"/>
        <v>#REF!</v>
      </c>
      <c r="R10" s="43" t="e">
        <f>'11 месяцев (2024) прогноз'!R10+#REF!</f>
        <v>#REF!</v>
      </c>
      <c r="S10" s="44" t="e">
        <f>'11 месяцев (2024) прогноз'!S10+#REF!</f>
        <v>#REF!</v>
      </c>
      <c r="T10" s="22" t="e">
        <f t="shared" si="5"/>
        <v>#REF!</v>
      </c>
      <c r="U10" s="43" t="e">
        <f>'11 месяцев (2024) прогноз'!U10+#REF!</f>
        <v>#REF!</v>
      </c>
      <c r="V10" s="44" t="e">
        <f>'11 месяцев (2024) прогноз'!V10+#REF!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43" t="e">
        <f>'11 месяцев (2024) прогноз'!AA10+#REF!</f>
        <v>#REF!</v>
      </c>
      <c r="AB10" s="44" t="e">
        <f>'11 месяцев (2024) прогноз'!AB10+#REF!</f>
        <v>#REF!</v>
      </c>
      <c r="AC10" s="22" t="e">
        <f t="shared" ref="AC10:AC25" si="10">IF(AND(IF(AA10="",0,AA10)=0,IF(AB10="",0,AB10)&gt;0),100%,IFERROR(IF(IF(AB10="",0,AB10)/IF(AA10="",0,AA10)-100%&gt;99%,CONCATENATE("в ",ROUNDDOWN(IF(AB10="",0,AB10)/IF(AA10="",0,AA10),1),IF(ROUNDDOWN(IF(AB10="",0,AB10)/IF(AA10="",0,AA10),0)&gt;4," раз"," раза")),IF(AB10="",0,AB10)/IF(AA10="",0,AA10)-100%),""))</f>
        <v>#REF!</v>
      </c>
      <c r="AD10" s="70"/>
      <c r="AE10" s="71"/>
      <c r="AF10" s="66"/>
      <c r="AI10" s="61" t="s">
        <v>4</v>
      </c>
      <c r="AJ10" s="16" t="s">
        <v>4</v>
      </c>
      <c r="AK10" s="53" t="e">
        <f t="shared" ref="AK10:AK24" si="11">F10-L10-U10</f>
        <v>#REF!</v>
      </c>
      <c r="AL10" s="259">
        <v>0</v>
      </c>
      <c r="AM10" s="53" t="e">
        <f t="shared" ref="AM10:AM24" si="12">G10-V10-M10</f>
        <v>#REF!</v>
      </c>
      <c r="AN10" s="53"/>
      <c r="AO10" s="53"/>
      <c r="AP10" s="53"/>
      <c r="AQ10" s="53"/>
      <c r="AR10" s="53"/>
      <c r="AS10" s="53"/>
      <c r="AT10" s="53">
        <v>2526579.2000000011</v>
      </c>
      <c r="AU10" s="53">
        <v>2566321.8040000019</v>
      </c>
      <c r="AV10" s="53">
        <v>2295266.9000000078</v>
      </c>
    </row>
    <row r="11" spans="1:48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 t="e">
        <f t="shared" si="8"/>
        <v>#REF!</v>
      </c>
      <c r="G11" s="84" t="e">
        <f t="shared" si="9"/>
        <v>#REF!</v>
      </c>
      <c r="H11" s="22" t="e">
        <f t="shared" si="1"/>
        <v>#REF!</v>
      </c>
      <c r="I11" s="43" t="e">
        <f>'11 месяцев (2024) прогноз'!I11+#REF!</f>
        <v>#REF!</v>
      </c>
      <c r="J11" s="44" t="e">
        <f>'11 месяцев (2024) прогноз'!J11+#REF!</f>
        <v>#REF!</v>
      </c>
      <c r="K11" s="22" t="e">
        <f t="shared" si="2"/>
        <v>#REF!</v>
      </c>
      <c r="L11" s="43" t="e">
        <f>'11 месяцев (2024) прогноз'!L11+#REF!</f>
        <v>#REF!</v>
      </c>
      <c r="M11" s="44" t="e">
        <f>'11 месяцев (2024) прогноз'!M11+#REF!</f>
        <v>#REF!</v>
      </c>
      <c r="N11" s="22" t="e">
        <f t="shared" si="3"/>
        <v>#REF!</v>
      </c>
      <c r="O11" s="43" t="e">
        <f>'11 месяцев (2024) прогноз'!O11+#REF!</f>
        <v>#REF!</v>
      </c>
      <c r="P11" s="44" t="e">
        <f>'11 месяцев (2024) прогноз'!P11+#REF!</f>
        <v>#REF!</v>
      </c>
      <c r="Q11" s="22" t="e">
        <f t="shared" si="4"/>
        <v>#REF!</v>
      </c>
      <c r="R11" s="43" t="e">
        <f>'11 месяцев (2024) прогноз'!R11+#REF!</f>
        <v>#REF!</v>
      </c>
      <c r="S11" s="44" t="e">
        <f>'11 месяцев (2024) прогноз'!S11+#REF!</f>
        <v>#REF!</v>
      </c>
      <c r="T11" s="22" t="e">
        <f t="shared" si="5"/>
        <v>#REF!</v>
      </c>
      <c r="U11" s="43" t="e">
        <f>'11 месяцев (2024) прогноз'!U11+#REF!</f>
        <v>#REF!</v>
      </c>
      <c r="V11" s="44" t="e">
        <f>'11 месяцев (2024) прогноз'!V11+#REF!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43" t="e">
        <f>'11 месяцев (2024) прогноз'!AA11+#REF!</f>
        <v>#REF!</v>
      </c>
      <c r="AB11" s="44" t="e">
        <f>'11 месяцев (2024) прогноз'!AB11+#REF!</f>
        <v>#REF!</v>
      </c>
      <c r="AC11" s="22" t="e">
        <f t="shared" si="10"/>
        <v>#REF!</v>
      </c>
      <c r="AD11" s="72"/>
      <c r="AE11" s="73"/>
      <c r="AF11" s="66" t="str">
        <f t="shared" ref="AF11:AF25" si="13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53" t="e">
        <f t="shared" si="11"/>
        <v>#REF!</v>
      </c>
      <c r="AL11" s="259">
        <v>15</v>
      </c>
      <c r="AM11" s="53" t="e">
        <f t="shared" si="12"/>
        <v>#REF!</v>
      </c>
      <c r="AN11" s="53"/>
      <c r="AO11" s="53"/>
      <c r="AP11" s="53"/>
      <c r="AQ11" s="53"/>
      <c r="AR11" s="53"/>
      <c r="AS11" s="53"/>
      <c r="AT11" s="53">
        <v>176985232.50500065</v>
      </c>
      <c r="AU11" s="53">
        <v>175551321.73600045</v>
      </c>
      <c r="AV11" s="53">
        <v>179424753.17000151</v>
      </c>
    </row>
    <row r="12" spans="1:48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 t="e">
        <f t="shared" si="8"/>
        <v>#REF!</v>
      </c>
      <c r="G12" s="84" t="e">
        <f t="shared" si="9"/>
        <v>#REF!</v>
      </c>
      <c r="H12" s="22" t="e">
        <f t="shared" si="1"/>
        <v>#REF!</v>
      </c>
      <c r="I12" s="43" t="e">
        <f>'11 месяцев (2024) прогноз'!I12+#REF!</f>
        <v>#REF!</v>
      </c>
      <c r="J12" s="44" t="e">
        <f>'11 месяцев (2024) прогноз'!J12+#REF!</f>
        <v>#REF!</v>
      </c>
      <c r="K12" s="22" t="e">
        <f t="shared" si="2"/>
        <v>#REF!</v>
      </c>
      <c r="L12" s="43" t="e">
        <f>'11 месяцев (2024) прогноз'!L12+#REF!</f>
        <v>#REF!</v>
      </c>
      <c r="M12" s="44" t="e">
        <f>'11 месяцев (2024) прогноз'!M12+#REF!</f>
        <v>#REF!</v>
      </c>
      <c r="N12" s="22" t="e">
        <f t="shared" si="3"/>
        <v>#REF!</v>
      </c>
      <c r="O12" s="43" t="e">
        <f>'11 месяцев (2024) прогноз'!O12+#REF!</f>
        <v>#REF!</v>
      </c>
      <c r="P12" s="44" t="e">
        <f>'11 месяцев (2024) прогноз'!P12+#REF!</f>
        <v>#REF!</v>
      </c>
      <c r="Q12" s="22" t="e">
        <f t="shared" si="4"/>
        <v>#REF!</v>
      </c>
      <c r="R12" s="43" t="e">
        <f>'11 месяцев (2024) прогноз'!R12+#REF!</f>
        <v>#REF!</v>
      </c>
      <c r="S12" s="44" t="e">
        <f>'11 месяцев (2024) прогноз'!S12+#REF!</f>
        <v>#REF!</v>
      </c>
      <c r="T12" s="22" t="e">
        <f t="shared" si="5"/>
        <v>#REF!</v>
      </c>
      <c r="U12" s="43" t="e">
        <f>'11 месяцев (2024) прогноз'!U12+#REF!</f>
        <v>#REF!</v>
      </c>
      <c r="V12" s="44" t="e">
        <f>'11 месяцев (2024) прогноз'!V12+#REF!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43" t="e">
        <f>'11 месяцев (2024) прогноз'!AA12+#REF!</f>
        <v>#REF!</v>
      </c>
      <c r="AB12" s="44" t="e">
        <f>'11 месяцев (2024) прогноз'!AB12+#REF!</f>
        <v>#REF!</v>
      </c>
      <c r="AC12" s="22" t="e">
        <f t="shared" si="10"/>
        <v>#REF!</v>
      </c>
      <c r="AD12" s="72"/>
      <c r="AE12" s="73"/>
      <c r="AF12" s="66" t="str">
        <f t="shared" si="13"/>
        <v/>
      </c>
      <c r="AI12" s="61" t="s">
        <v>6</v>
      </c>
      <c r="AJ12" s="16" t="s">
        <v>6</v>
      </c>
      <c r="AK12" s="53" t="e">
        <f t="shared" si="11"/>
        <v>#REF!</v>
      </c>
      <c r="AL12" s="259">
        <v>11</v>
      </c>
      <c r="AM12" s="53" t="e">
        <f t="shared" si="12"/>
        <v>#REF!</v>
      </c>
      <c r="AN12" s="53"/>
      <c r="AO12" s="53"/>
      <c r="AP12" s="53"/>
      <c r="AQ12" s="53"/>
      <c r="AR12" s="53"/>
      <c r="AS12" s="53"/>
      <c r="AT12" s="53">
        <v>115886139.92900042</v>
      </c>
      <c r="AU12" s="53">
        <v>114676360.98600039</v>
      </c>
      <c r="AV12" s="53">
        <v>114103110.6070004</v>
      </c>
    </row>
    <row r="13" spans="1:48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 t="e">
        <f t="shared" si="8"/>
        <v>#REF!</v>
      </c>
      <c r="G13" s="84" t="e">
        <f t="shared" si="9"/>
        <v>#REF!</v>
      </c>
      <c r="H13" s="22" t="e">
        <f t="shared" si="1"/>
        <v>#REF!</v>
      </c>
      <c r="I13" s="43" t="e">
        <f>'11 месяцев (2024) прогноз'!I13+#REF!</f>
        <v>#REF!</v>
      </c>
      <c r="J13" s="44" t="e">
        <f>'11 месяцев (2024) прогноз'!J13+#REF!</f>
        <v>#REF!</v>
      </c>
      <c r="K13" s="22" t="e">
        <f t="shared" si="2"/>
        <v>#REF!</v>
      </c>
      <c r="L13" s="43" t="e">
        <f>'11 месяцев (2024) прогноз'!L13+#REF!</f>
        <v>#REF!</v>
      </c>
      <c r="M13" s="44" t="e">
        <f>'11 месяцев (2024) прогноз'!M13+#REF!</f>
        <v>#REF!</v>
      </c>
      <c r="N13" s="22" t="e">
        <f t="shared" si="3"/>
        <v>#REF!</v>
      </c>
      <c r="O13" s="43" t="e">
        <f>'11 месяцев (2024) прогноз'!O13+#REF!</f>
        <v>#REF!</v>
      </c>
      <c r="P13" s="44" t="e">
        <f>'11 месяцев (2024) прогноз'!P13+#REF!</f>
        <v>#REF!</v>
      </c>
      <c r="Q13" s="22" t="e">
        <f t="shared" si="4"/>
        <v>#REF!</v>
      </c>
      <c r="R13" s="43" t="e">
        <f>'11 месяцев (2024) прогноз'!R13+#REF!</f>
        <v>#REF!</v>
      </c>
      <c r="S13" s="44" t="e">
        <f>'11 месяцев (2024) прогноз'!S13+#REF!</f>
        <v>#REF!</v>
      </c>
      <c r="T13" s="22" t="e">
        <f t="shared" si="5"/>
        <v>#REF!</v>
      </c>
      <c r="U13" s="43" t="e">
        <f>'11 месяцев (2024) прогноз'!U13+#REF!</f>
        <v>#REF!</v>
      </c>
      <c r="V13" s="44" t="e">
        <f>'11 месяцев (2024) прогноз'!V13+#REF!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43" t="e">
        <f>'11 месяцев (2024) прогноз'!AA13+#REF!</f>
        <v>#REF!</v>
      </c>
      <c r="AB13" s="44" t="e">
        <f>'11 месяцев (2024) прогноз'!AB13+#REF!</f>
        <v>#REF!</v>
      </c>
      <c r="AC13" s="22" t="e">
        <f t="shared" si="10"/>
        <v>#REF!</v>
      </c>
      <c r="AD13" s="72"/>
      <c r="AE13" s="73"/>
      <c r="AF13" s="66" t="str">
        <f t="shared" si="13"/>
        <v/>
      </c>
      <c r="AI13" s="38" t="s">
        <v>1</v>
      </c>
      <c r="AJ13" s="16" t="s">
        <v>1</v>
      </c>
      <c r="AK13" s="53" t="e">
        <f t="shared" si="11"/>
        <v>#REF!</v>
      </c>
      <c r="AL13" s="259">
        <v>12</v>
      </c>
      <c r="AM13" s="53" t="e">
        <f t="shared" si="12"/>
        <v>#REF!</v>
      </c>
      <c r="AN13" s="53"/>
      <c r="AO13" s="53"/>
      <c r="AP13" s="53"/>
      <c r="AQ13" s="53"/>
      <c r="AR13" s="53"/>
      <c r="AS13" s="53"/>
      <c r="AT13" s="53">
        <v>93750013.16900003</v>
      </c>
      <c r="AU13" s="53">
        <v>93846918.262000024</v>
      </c>
      <c r="AV13" s="53">
        <v>94429555.990000039</v>
      </c>
    </row>
    <row r="14" spans="1:48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 t="e">
        <f t="shared" si="8"/>
        <v>#REF!</v>
      </c>
      <c r="G14" s="84" t="e">
        <f t="shared" si="9"/>
        <v>#REF!</v>
      </c>
      <c r="H14" s="22" t="e">
        <f t="shared" si="1"/>
        <v>#REF!</v>
      </c>
      <c r="I14" s="43" t="e">
        <f>'11 месяцев (2024) прогноз'!I14+#REF!</f>
        <v>#REF!</v>
      </c>
      <c r="J14" s="44" t="e">
        <f>'11 месяцев (2024) прогноз'!J14+#REF!</f>
        <v>#REF!</v>
      </c>
      <c r="K14" s="22" t="e">
        <f t="shared" si="2"/>
        <v>#REF!</v>
      </c>
      <c r="L14" s="43" t="e">
        <f>'11 месяцев (2024) прогноз'!L14+#REF!</f>
        <v>#REF!</v>
      </c>
      <c r="M14" s="44" t="e">
        <f>'11 месяцев (2024) прогноз'!M14+#REF!</f>
        <v>#REF!</v>
      </c>
      <c r="N14" s="22" t="e">
        <f t="shared" si="3"/>
        <v>#REF!</v>
      </c>
      <c r="O14" s="43" t="e">
        <f>'11 месяцев (2024) прогноз'!O14+#REF!</f>
        <v>#REF!</v>
      </c>
      <c r="P14" s="44" t="e">
        <f>'11 месяцев (2024) прогноз'!P14+#REF!</f>
        <v>#REF!</v>
      </c>
      <c r="Q14" s="22" t="e">
        <f t="shared" si="4"/>
        <v>#REF!</v>
      </c>
      <c r="R14" s="43" t="e">
        <f>'11 месяцев (2024) прогноз'!R14+#REF!</f>
        <v>#REF!</v>
      </c>
      <c r="S14" s="44" t="e">
        <f>'11 месяцев (2024) прогноз'!S14+#REF!</f>
        <v>#REF!</v>
      </c>
      <c r="T14" s="22" t="e">
        <f t="shared" si="5"/>
        <v>#REF!</v>
      </c>
      <c r="U14" s="43" t="e">
        <f>'11 месяцев (2024) прогноз'!U14+#REF!</f>
        <v>#REF!</v>
      </c>
      <c r="V14" s="44" t="e">
        <f>'11 месяцев (2024) прогноз'!V14+#REF!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43" t="e">
        <f>'11 месяцев (2024) прогноз'!AA14+#REF!</f>
        <v>#REF!</v>
      </c>
      <c r="AB14" s="44" t="e">
        <f>'11 месяцев (2024) прогноз'!AB14+#REF!</f>
        <v>#REF!</v>
      </c>
      <c r="AC14" s="22" t="e">
        <f t="shared" si="10"/>
        <v>#REF!</v>
      </c>
      <c r="AD14" s="72"/>
      <c r="AE14" s="73"/>
      <c r="AF14" s="66" t="str">
        <f t="shared" si="13"/>
        <v/>
      </c>
      <c r="AI14" s="61" t="s">
        <v>7</v>
      </c>
      <c r="AJ14" s="16" t="s">
        <v>7</v>
      </c>
      <c r="AK14" s="53" t="e">
        <f t="shared" si="11"/>
        <v>#REF!</v>
      </c>
      <c r="AL14" s="259">
        <v>9</v>
      </c>
      <c r="AM14" s="53" t="e">
        <f t="shared" si="12"/>
        <v>#REF!</v>
      </c>
      <c r="AN14" s="53"/>
      <c r="AO14" s="53"/>
      <c r="AP14" s="53"/>
      <c r="AQ14" s="53"/>
      <c r="AR14" s="53"/>
      <c r="AS14" s="53"/>
      <c r="AT14" s="53">
        <v>95211006.116000295</v>
      </c>
      <c r="AU14" s="53">
        <v>88076412.775000259</v>
      </c>
      <c r="AV14" s="53">
        <v>96486727.199000344</v>
      </c>
    </row>
    <row r="15" spans="1:48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 t="e">
        <f t="shared" si="8"/>
        <v>#REF!</v>
      </c>
      <c r="G15" s="84" t="e">
        <f t="shared" si="9"/>
        <v>#REF!</v>
      </c>
      <c r="H15" s="22" t="e">
        <f t="shared" si="1"/>
        <v>#REF!</v>
      </c>
      <c r="I15" s="43" t="e">
        <f>'11 месяцев (2024) прогноз'!I15+#REF!</f>
        <v>#REF!</v>
      </c>
      <c r="J15" s="44" t="e">
        <f>'11 месяцев (2024) прогноз'!J15+#REF!</f>
        <v>#REF!</v>
      </c>
      <c r="K15" s="22" t="e">
        <f t="shared" si="2"/>
        <v>#REF!</v>
      </c>
      <c r="L15" s="43" t="e">
        <f>'11 месяцев (2024) прогноз'!L15+#REF!</f>
        <v>#REF!</v>
      </c>
      <c r="M15" s="44" t="e">
        <f>'11 месяцев (2024) прогноз'!M15+#REF!</f>
        <v>#REF!</v>
      </c>
      <c r="N15" s="22" t="e">
        <f t="shared" si="3"/>
        <v>#REF!</v>
      </c>
      <c r="O15" s="43" t="e">
        <f>'11 месяцев (2024) прогноз'!O15+#REF!</f>
        <v>#REF!</v>
      </c>
      <c r="P15" s="44" t="e">
        <f>'11 месяцев (2024) прогноз'!P15+#REF!</f>
        <v>#REF!</v>
      </c>
      <c r="Q15" s="22" t="e">
        <f t="shared" si="4"/>
        <v>#REF!</v>
      </c>
      <c r="R15" s="43" t="e">
        <f>'11 месяцев (2024) прогноз'!R15+#REF!</f>
        <v>#REF!</v>
      </c>
      <c r="S15" s="44" t="e">
        <f>'11 месяцев (2024) прогноз'!S15+#REF!</f>
        <v>#REF!</v>
      </c>
      <c r="T15" s="22" t="e">
        <f t="shared" si="5"/>
        <v>#REF!</v>
      </c>
      <c r="U15" s="43" t="e">
        <f>'11 месяцев (2024) прогноз'!U15+#REF!</f>
        <v>#REF!</v>
      </c>
      <c r="V15" s="44" t="e">
        <f>'11 месяцев (2024) прогноз'!V15+#REF!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43" t="e">
        <f>'11 месяцев (2024) прогноз'!AA15+#REF!</f>
        <v>#REF!</v>
      </c>
      <c r="AB15" s="44" t="e">
        <f>'11 месяцев (2024) прогноз'!AB15+#REF!</f>
        <v>#REF!</v>
      </c>
      <c r="AC15" s="22" t="e">
        <f t="shared" si="10"/>
        <v>#REF!</v>
      </c>
      <c r="AD15" s="72"/>
      <c r="AE15" s="73"/>
      <c r="AF15" s="66" t="str">
        <f t="shared" si="13"/>
        <v/>
      </c>
      <c r="AI15" s="38" t="s">
        <v>8</v>
      </c>
      <c r="AJ15" s="16" t="s">
        <v>8</v>
      </c>
      <c r="AK15" s="53" t="e">
        <f t="shared" si="11"/>
        <v>#REF!</v>
      </c>
      <c r="AL15" s="259">
        <v>5</v>
      </c>
      <c r="AM15" s="53" t="e">
        <f t="shared" si="12"/>
        <v>#REF!</v>
      </c>
      <c r="AN15" s="53"/>
      <c r="AO15" s="56"/>
      <c r="AP15" s="53"/>
      <c r="AQ15" s="56"/>
      <c r="AR15" s="56"/>
      <c r="AS15" s="56"/>
      <c r="AT15" s="56">
        <v>63802502.117000073</v>
      </c>
      <c r="AU15" s="56">
        <v>62897415.595000096</v>
      </c>
      <c r="AV15" s="53">
        <v>61656442.344000041</v>
      </c>
    </row>
    <row r="16" spans="1:48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 t="e">
        <f t="shared" si="8"/>
        <v>#REF!</v>
      </c>
      <c r="G16" s="84" t="e">
        <f t="shared" si="9"/>
        <v>#REF!</v>
      </c>
      <c r="H16" s="22" t="e">
        <f t="shared" si="1"/>
        <v>#REF!</v>
      </c>
      <c r="I16" s="43" t="e">
        <f>'11 месяцев (2024) прогноз'!I16+#REF!</f>
        <v>#REF!</v>
      </c>
      <c r="J16" s="44" t="e">
        <f>'11 месяцев (2024) прогноз'!J16+#REF!</f>
        <v>#REF!</v>
      </c>
      <c r="K16" s="22" t="e">
        <f t="shared" si="2"/>
        <v>#REF!</v>
      </c>
      <c r="L16" s="43" t="e">
        <f>'11 месяцев (2024) прогноз'!L16+#REF!</f>
        <v>#REF!</v>
      </c>
      <c r="M16" s="44" t="e">
        <f>'11 месяцев (2024) прогноз'!M16+#REF!</f>
        <v>#REF!</v>
      </c>
      <c r="N16" s="22" t="e">
        <f t="shared" si="3"/>
        <v>#REF!</v>
      </c>
      <c r="O16" s="43" t="e">
        <f>'11 месяцев (2024) прогноз'!O16+#REF!</f>
        <v>#REF!</v>
      </c>
      <c r="P16" s="44" t="e">
        <f>'11 месяцев (2024) прогноз'!P16+#REF!</f>
        <v>#REF!</v>
      </c>
      <c r="Q16" s="22" t="e">
        <f>IF(AND(IF(O16="",0,O16)=0,IF(P16="",0,P16)&gt;0),100%,IFERROR(IF(IF(P16="",0,P16)/IF(O16="",0,O16)-100%&gt;99%,CONCATENATE("в ",ROUNDDOWN(IF(P16="",0,P16)/IF(O16="",0,O16),1),IF(ROUNDDOWN(IF(P16="",0,P16)/IF(O16="",0,O16),0)&gt;4," раз"," раза")),IF(P16="",0,P16)/IF(O16="",0,O16)-100%),""))</f>
        <v>#REF!</v>
      </c>
      <c r="R16" s="43" t="e">
        <f>'11 месяцев (2024) прогноз'!R16+#REF!</f>
        <v>#REF!</v>
      </c>
      <c r="S16" s="44" t="e">
        <f>'11 месяцев (2024) прогноз'!S16+#REF!</f>
        <v>#REF!</v>
      </c>
      <c r="T16" s="22" t="e">
        <f t="shared" si="5"/>
        <v>#REF!</v>
      </c>
      <c r="U16" s="43" t="e">
        <f>'11 месяцев (2024) прогноз'!U16+#REF!</f>
        <v>#REF!</v>
      </c>
      <c r="V16" s="44" t="e">
        <f>'11 месяцев (2024) прогноз'!V16+#REF!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43" t="e">
        <f>'11 месяцев (2024) прогноз'!AA16+#REF!</f>
        <v>#REF!</v>
      </c>
      <c r="AB16" s="44" t="e">
        <f>'11 месяцев (2024) прогноз'!AB16+#REF!</f>
        <v>#REF!</v>
      </c>
      <c r="AC16" s="22" t="e">
        <f t="shared" si="10"/>
        <v>#REF!</v>
      </c>
      <c r="AD16" s="72"/>
      <c r="AE16" s="73"/>
      <c r="AF16" s="66" t="str">
        <f t="shared" si="13"/>
        <v/>
      </c>
      <c r="AI16" s="61" t="s">
        <v>9</v>
      </c>
      <c r="AJ16" s="16" t="s">
        <v>9</v>
      </c>
      <c r="AK16" s="53" t="e">
        <f t="shared" si="11"/>
        <v>#REF!</v>
      </c>
      <c r="AL16" s="259">
        <v>6</v>
      </c>
      <c r="AM16" s="53" t="e">
        <f t="shared" si="12"/>
        <v>#REF!</v>
      </c>
      <c r="AN16" s="53"/>
      <c r="AO16" s="53"/>
      <c r="AP16" s="53"/>
      <c r="AQ16" s="53"/>
      <c r="AR16" s="53"/>
      <c r="AS16" s="53"/>
      <c r="AT16" s="53">
        <v>57310852.367000014</v>
      </c>
      <c r="AU16" s="53">
        <v>53003458.06000001</v>
      </c>
      <c r="AV16" s="53">
        <v>58524155.604000024</v>
      </c>
    </row>
    <row r="17" spans="1:48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 t="e">
        <f t="shared" si="8"/>
        <v>#REF!</v>
      </c>
      <c r="G17" s="84" t="e">
        <f t="shared" si="9"/>
        <v>#REF!</v>
      </c>
      <c r="H17" s="22" t="e">
        <f t="shared" si="1"/>
        <v>#REF!</v>
      </c>
      <c r="I17" s="43" t="e">
        <f>'11 месяцев (2024) прогноз'!I17+#REF!</f>
        <v>#REF!</v>
      </c>
      <c r="J17" s="44" t="e">
        <f>'11 месяцев (2024) прогноз'!J17+#REF!</f>
        <v>#REF!</v>
      </c>
      <c r="K17" s="22" t="e">
        <f t="shared" si="2"/>
        <v>#REF!</v>
      </c>
      <c r="L17" s="43" t="e">
        <f>'11 месяцев (2024) прогноз'!L17+#REF!</f>
        <v>#REF!</v>
      </c>
      <c r="M17" s="44" t="e">
        <f>'11 месяцев (2024) прогноз'!M17+#REF!</f>
        <v>#REF!</v>
      </c>
      <c r="N17" s="22" t="e">
        <f t="shared" si="3"/>
        <v>#REF!</v>
      </c>
      <c r="O17" s="43" t="e">
        <f>'11 месяцев (2024) прогноз'!O17+#REF!</f>
        <v>#REF!</v>
      </c>
      <c r="P17" s="44" t="e">
        <f>'11 месяцев (2024) прогноз'!P17+#REF!</f>
        <v>#REF!</v>
      </c>
      <c r="Q17" s="22" t="e">
        <f t="shared" si="4"/>
        <v>#REF!</v>
      </c>
      <c r="R17" s="43" t="e">
        <f>'11 месяцев (2024) прогноз'!R17+#REF!</f>
        <v>#REF!</v>
      </c>
      <c r="S17" s="44" t="e">
        <f>'11 месяцев (2024) прогноз'!S17+#REF!</f>
        <v>#REF!</v>
      </c>
      <c r="T17" s="22" t="e">
        <f t="shared" si="5"/>
        <v>#REF!</v>
      </c>
      <c r="U17" s="43" t="e">
        <f>'11 месяцев (2024) прогноз'!U17+#REF!</f>
        <v>#REF!</v>
      </c>
      <c r="V17" s="44" t="e">
        <f>'11 месяцев (2024) прогноз'!V17+#REF!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43" t="e">
        <f>'11 месяцев (2024) прогноз'!AA17+#REF!</f>
        <v>#REF!</v>
      </c>
      <c r="AB17" s="44" t="e">
        <f>'11 месяцев (2024) прогноз'!AB17+#REF!</f>
        <v>#REF!</v>
      </c>
      <c r="AC17" s="22" t="e">
        <f t="shared" si="10"/>
        <v>#REF!</v>
      </c>
      <c r="AD17" s="72"/>
      <c r="AE17" s="73"/>
      <c r="AF17" s="66" t="str">
        <f t="shared" si="13"/>
        <v/>
      </c>
      <c r="AI17" s="38" t="s">
        <v>2</v>
      </c>
      <c r="AJ17" s="16" t="s">
        <v>2</v>
      </c>
      <c r="AK17" s="53" t="e">
        <f t="shared" si="11"/>
        <v>#REF!</v>
      </c>
      <c r="AL17" s="259">
        <v>7</v>
      </c>
      <c r="AM17" s="53" t="e">
        <f t="shared" si="12"/>
        <v>#REF!</v>
      </c>
      <c r="AN17" s="53"/>
      <c r="AO17" s="53"/>
      <c r="AP17" s="53"/>
      <c r="AQ17" s="53"/>
      <c r="AR17" s="53"/>
      <c r="AS17" s="53"/>
      <c r="AT17" s="53">
        <v>87671337.895000011</v>
      </c>
      <c r="AU17" s="53">
        <v>87448943.460000023</v>
      </c>
      <c r="AV17" s="53">
        <v>86382903.301000029</v>
      </c>
    </row>
    <row r="18" spans="1:48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 t="e">
        <f t="shared" si="8"/>
        <v>#REF!</v>
      </c>
      <c r="G18" s="84" t="e">
        <f t="shared" si="9"/>
        <v>#REF!</v>
      </c>
      <c r="H18" s="22" t="e">
        <f t="shared" si="1"/>
        <v>#REF!</v>
      </c>
      <c r="I18" s="43" t="e">
        <f>'11 месяцев (2024) прогноз'!I18+#REF!</f>
        <v>#REF!</v>
      </c>
      <c r="J18" s="44" t="e">
        <f>'11 месяцев (2024) прогноз'!J18+#REF!</f>
        <v>#REF!</v>
      </c>
      <c r="K18" s="22" t="e">
        <f t="shared" si="2"/>
        <v>#REF!</v>
      </c>
      <c r="L18" s="43" t="e">
        <f>'11 месяцев (2024) прогноз'!L18+#REF!</f>
        <v>#REF!</v>
      </c>
      <c r="M18" s="44" t="e">
        <f>'11 месяцев (2024) прогноз'!M18+#REF!</f>
        <v>#REF!</v>
      </c>
      <c r="N18" s="22" t="e">
        <f t="shared" si="3"/>
        <v>#REF!</v>
      </c>
      <c r="O18" s="43" t="e">
        <f>'11 месяцев (2024) прогноз'!O18+#REF!</f>
        <v>#REF!</v>
      </c>
      <c r="P18" s="44" t="e">
        <f>'11 месяцев (2024) прогноз'!P18+#REF!</f>
        <v>#REF!</v>
      </c>
      <c r="Q18" s="22" t="e">
        <f t="shared" si="4"/>
        <v>#REF!</v>
      </c>
      <c r="R18" s="43" t="e">
        <f>'11 месяцев (2024) прогноз'!R18+#REF!</f>
        <v>#REF!</v>
      </c>
      <c r="S18" s="44" t="e">
        <f>'11 месяцев (2024) прогноз'!S18+#REF!</f>
        <v>#REF!</v>
      </c>
      <c r="T18" s="22" t="e">
        <f t="shared" si="5"/>
        <v>#REF!</v>
      </c>
      <c r="U18" s="43" t="e">
        <f>'11 месяцев (2024) прогноз'!U18+#REF!</f>
        <v>#REF!</v>
      </c>
      <c r="V18" s="44" t="e">
        <f>'11 месяцев (2024) прогноз'!V18+#REF!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43" t="e">
        <f>'11 месяцев (2024) прогноз'!AA18+#REF!</f>
        <v>#REF!</v>
      </c>
      <c r="AB18" s="44" t="e">
        <f>'11 месяцев (2024) прогноз'!AB18+#REF!</f>
        <v>#REF!</v>
      </c>
      <c r="AC18" s="22" t="e">
        <f t="shared" si="10"/>
        <v>#REF!</v>
      </c>
      <c r="AD18" s="72"/>
      <c r="AE18" s="73"/>
      <c r="AF18" s="66" t="str">
        <f t="shared" si="13"/>
        <v/>
      </c>
      <c r="AI18" s="61" t="s">
        <v>10</v>
      </c>
      <c r="AJ18" s="16" t="s">
        <v>10</v>
      </c>
      <c r="AK18" s="53" t="e">
        <f t="shared" si="11"/>
        <v>#REF!</v>
      </c>
      <c r="AL18" s="259">
        <v>19</v>
      </c>
      <c r="AM18" s="53" t="e">
        <f t="shared" si="12"/>
        <v>#REF!</v>
      </c>
      <c r="AN18" s="53"/>
      <c r="AO18" s="53"/>
      <c r="AP18" s="53"/>
      <c r="AQ18" s="53"/>
      <c r="AR18" s="53"/>
      <c r="AS18" s="53"/>
      <c r="AT18" s="53">
        <v>131769843.74200046</v>
      </c>
      <c r="AU18" s="53">
        <v>130723805.96500047</v>
      </c>
      <c r="AV18" s="53">
        <v>127224216.49200046</v>
      </c>
    </row>
    <row r="19" spans="1:48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 t="e">
        <f t="shared" si="8"/>
        <v>#REF!</v>
      </c>
      <c r="G19" s="84" t="e">
        <f t="shared" si="9"/>
        <v>#REF!</v>
      </c>
      <c r="H19" s="22" t="e">
        <f t="shared" si="1"/>
        <v>#REF!</v>
      </c>
      <c r="I19" s="43" t="e">
        <f>'11 месяцев (2024) прогноз'!I19+#REF!</f>
        <v>#REF!</v>
      </c>
      <c r="J19" s="44" t="e">
        <f>'11 месяцев (2024) прогноз'!J19+#REF!</f>
        <v>#REF!</v>
      </c>
      <c r="K19" s="22" t="e">
        <f t="shared" si="2"/>
        <v>#REF!</v>
      </c>
      <c r="L19" s="43" t="e">
        <f>'11 месяцев (2024) прогноз'!L19+#REF!</f>
        <v>#REF!</v>
      </c>
      <c r="M19" s="44" t="e">
        <f>'11 месяцев (2024) прогноз'!M19+#REF!</f>
        <v>#REF!</v>
      </c>
      <c r="N19" s="22" t="e">
        <f t="shared" si="3"/>
        <v>#REF!</v>
      </c>
      <c r="O19" s="43" t="e">
        <f>'11 месяцев (2024) прогноз'!O19+#REF!</f>
        <v>#REF!</v>
      </c>
      <c r="P19" s="44" t="e">
        <f>'11 месяцев (2024) прогноз'!P19+#REF!</f>
        <v>#REF!</v>
      </c>
      <c r="Q19" s="22" t="e">
        <f t="shared" si="4"/>
        <v>#REF!</v>
      </c>
      <c r="R19" s="43" t="e">
        <f>'11 месяцев (2024) прогноз'!R19+#REF!</f>
        <v>#REF!</v>
      </c>
      <c r="S19" s="44" t="e">
        <f>'11 месяцев (2024) прогноз'!S19+#REF!</f>
        <v>#REF!</v>
      </c>
      <c r="T19" s="22" t="e">
        <f t="shared" si="5"/>
        <v>#REF!</v>
      </c>
      <c r="U19" s="43" t="e">
        <f>'11 месяцев (2024) прогноз'!U19+#REF!</f>
        <v>#REF!</v>
      </c>
      <c r="V19" s="44" t="e">
        <f>'11 месяцев (2024) прогноз'!V19+#REF!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43" t="e">
        <f>'11 месяцев (2024) прогноз'!AA19+#REF!</f>
        <v>#REF!</v>
      </c>
      <c r="AB19" s="44" t="e">
        <f>'11 месяцев (2024) прогноз'!AB19+#REF!</f>
        <v>#REF!</v>
      </c>
      <c r="AC19" s="22" t="e">
        <f t="shared" si="10"/>
        <v>#REF!</v>
      </c>
      <c r="AD19" s="72"/>
      <c r="AE19" s="73"/>
      <c r="AF19" s="66" t="str">
        <f t="shared" si="13"/>
        <v/>
      </c>
      <c r="AI19" s="60" t="s">
        <v>11</v>
      </c>
      <c r="AJ19" s="16" t="s">
        <v>11</v>
      </c>
      <c r="AK19" s="53" t="e">
        <f t="shared" si="11"/>
        <v>#REF!</v>
      </c>
      <c r="AL19" s="259">
        <v>16</v>
      </c>
      <c r="AM19" s="53" t="e">
        <f t="shared" si="12"/>
        <v>#REF!</v>
      </c>
      <c r="AN19" s="53"/>
      <c r="AO19" s="53"/>
      <c r="AP19" s="53"/>
      <c r="AQ19" s="53"/>
      <c r="AR19" s="53"/>
      <c r="AS19" s="53"/>
      <c r="AT19" s="53">
        <v>86262571.535000026</v>
      </c>
      <c r="AU19" s="53">
        <v>87795138.433000028</v>
      </c>
      <c r="AV19" s="53">
        <v>85743094.741000041</v>
      </c>
    </row>
    <row r="20" spans="1:48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 t="e">
        <f t="shared" si="8"/>
        <v>#REF!</v>
      </c>
      <c r="G20" s="84" t="e">
        <f t="shared" si="9"/>
        <v>#REF!</v>
      </c>
      <c r="H20" s="22" t="e">
        <f t="shared" si="1"/>
        <v>#REF!</v>
      </c>
      <c r="I20" s="43" t="e">
        <f>'11 месяцев (2024) прогноз'!I20+#REF!</f>
        <v>#REF!</v>
      </c>
      <c r="J20" s="44" t="e">
        <f>'11 месяцев (2024) прогноз'!J20+#REF!</f>
        <v>#REF!</v>
      </c>
      <c r="K20" s="22" t="e">
        <f t="shared" si="2"/>
        <v>#REF!</v>
      </c>
      <c r="L20" s="43" t="e">
        <f>'11 месяцев (2024) прогноз'!L20+#REF!</f>
        <v>#REF!</v>
      </c>
      <c r="M20" s="44" t="e">
        <f>'11 месяцев (2024) прогноз'!M20+#REF!</f>
        <v>#REF!</v>
      </c>
      <c r="N20" s="22" t="e">
        <f t="shared" si="3"/>
        <v>#REF!</v>
      </c>
      <c r="O20" s="43" t="e">
        <f>'11 месяцев (2024) прогноз'!O20+#REF!</f>
        <v>#REF!</v>
      </c>
      <c r="P20" s="44" t="e">
        <f>'11 месяцев (2024) прогноз'!P20+#REF!</f>
        <v>#REF!</v>
      </c>
      <c r="Q20" s="22" t="e">
        <f t="shared" si="4"/>
        <v>#REF!</v>
      </c>
      <c r="R20" s="43" t="e">
        <f>'11 месяцев (2024) прогноз'!R20+#REF!</f>
        <v>#REF!</v>
      </c>
      <c r="S20" s="44" t="e">
        <f>'11 месяцев (2024) прогноз'!S20+#REF!</f>
        <v>#REF!</v>
      </c>
      <c r="T20" s="22" t="e">
        <f t="shared" si="5"/>
        <v>#REF!</v>
      </c>
      <c r="U20" s="43" t="e">
        <f>'11 месяцев (2024) прогноз'!U20+#REF!</f>
        <v>#REF!</v>
      </c>
      <c r="V20" s="44" t="e">
        <f>'11 месяцев (2024) прогноз'!V20+#REF!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43" t="e">
        <f>'11 месяцев (2024) прогноз'!AA20+#REF!</f>
        <v>#REF!</v>
      </c>
      <c r="AB20" s="44" t="e">
        <f>'11 месяцев (2024) прогноз'!AB20+#REF!</f>
        <v>#REF!</v>
      </c>
      <c r="AC20" s="22" t="e">
        <f t="shared" si="10"/>
        <v>#REF!</v>
      </c>
      <c r="AD20" s="72"/>
      <c r="AE20" s="73"/>
      <c r="AF20" s="66" t="str">
        <f t="shared" si="13"/>
        <v/>
      </c>
      <c r="AI20" s="61" t="s">
        <v>12</v>
      </c>
      <c r="AJ20" s="16" t="s">
        <v>12</v>
      </c>
      <c r="AK20" s="53" t="e">
        <f t="shared" si="11"/>
        <v>#REF!</v>
      </c>
      <c r="AL20" s="259">
        <v>21</v>
      </c>
      <c r="AM20" s="53" t="e">
        <f t="shared" si="12"/>
        <v>#REF!</v>
      </c>
      <c r="AN20" s="53"/>
      <c r="AO20" s="53"/>
      <c r="AP20" s="53"/>
      <c r="AQ20" s="53"/>
      <c r="AR20" s="53"/>
      <c r="AS20" s="53"/>
      <c r="AT20" s="53">
        <v>147334631.40000004</v>
      </c>
      <c r="AU20" s="53">
        <v>154705068.64000005</v>
      </c>
      <c r="AV20" s="53">
        <v>144344625.03100011</v>
      </c>
    </row>
    <row r="21" spans="1:48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 t="e">
        <f t="shared" si="8"/>
        <v>#REF!</v>
      </c>
      <c r="G21" s="84" t="e">
        <f t="shared" si="9"/>
        <v>#REF!</v>
      </c>
      <c r="H21" s="22" t="e">
        <f t="shared" si="1"/>
        <v>#REF!</v>
      </c>
      <c r="I21" s="43" t="e">
        <f>'11 месяцев (2024) прогноз'!I21+#REF!</f>
        <v>#REF!</v>
      </c>
      <c r="J21" s="44" t="e">
        <f>'11 месяцев (2024) прогноз'!J21+#REF!</f>
        <v>#REF!</v>
      </c>
      <c r="K21" s="22" t="e">
        <f t="shared" si="2"/>
        <v>#REF!</v>
      </c>
      <c r="L21" s="43" t="e">
        <f>'11 месяцев (2024) прогноз'!L21+#REF!</f>
        <v>#REF!</v>
      </c>
      <c r="M21" s="44" t="e">
        <f>'11 месяцев (2024) прогноз'!M21+#REF!</f>
        <v>#REF!</v>
      </c>
      <c r="N21" s="22" t="e">
        <f t="shared" si="3"/>
        <v>#REF!</v>
      </c>
      <c r="O21" s="43" t="e">
        <f>'11 месяцев (2024) прогноз'!O21+#REF!</f>
        <v>#REF!</v>
      </c>
      <c r="P21" s="44" t="e">
        <f>'11 месяцев (2024) прогноз'!P21+#REF!</f>
        <v>#REF!</v>
      </c>
      <c r="Q21" s="22" t="e">
        <f t="shared" si="4"/>
        <v>#REF!</v>
      </c>
      <c r="R21" s="43" t="e">
        <f>'11 месяцев (2024) прогноз'!R21+#REF!</f>
        <v>#REF!</v>
      </c>
      <c r="S21" s="44" t="e">
        <f>'11 месяцев (2024) прогноз'!S21+#REF!</f>
        <v>#REF!</v>
      </c>
      <c r="T21" s="22" t="e">
        <f t="shared" si="5"/>
        <v>#REF!</v>
      </c>
      <c r="U21" s="43" t="e">
        <f>'11 месяцев (2024) прогноз'!U21+#REF!</f>
        <v>#REF!</v>
      </c>
      <c r="V21" s="44" t="e">
        <f>'11 месяцев (2024) прогноз'!V21+#REF!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43" t="e">
        <f>'11 месяцев (2024) прогноз'!AA21+#REF!</f>
        <v>#REF!</v>
      </c>
      <c r="AB21" s="44" t="e">
        <f>'11 месяцев (2024) прогноз'!AB21+#REF!</f>
        <v>#REF!</v>
      </c>
      <c r="AC21" s="22" t="e">
        <f t="shared" si="10"/>
        <v>#REF!</v>
      </c>
      <c r="AD21" s="72"/>
      <c r="AE21" s="73"/>
      <c r="AF21" s="66" t="str">
        <f t="shared" si="13"/>
        <v/>
      </c>
      <c r="AI21" s="38" t="s">
        <v>13</v>
      </c>
      <c r="AJ21" s="16" t="s">
        <v>13</v>
      </c>
      <c r="AK21" s="53" t="e">
        <f t="shared" si="11"/>
        <v>#REF!</v>
      </c>
      <c r="AL21" s="259">
        <v>12</v>
      </c>
      <c r="AM21" s="53" t="e">
        <f t="shared" si="12"/>
        <v>#REF!</v>
      </c>
      <c r="AN21" s="53"/>
      <c r="AO21" s="53"/>
      <c r="AP21" s="53"/>
      <c r="AQ21" s="53"/>
      <c r="AR21" s="53"/>
      <c r="AS21" s="53"/>
      <c r="AT21" s="53">
        <v>63865665.022000246</v>
      </c>
      <c r="AU21" s="53">
        <v>64318436.732000247</v>
      </c>
      <c r="AV21" s="53">
        <v>62243306.267000221</v>
      </c>
    </row>
    <row r="22" spans="1:48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 t="e">
        <f t="shared" si="8"/>
        <v>#REF!</v>
      </c>
      <c r="G22" s="84" t="e">
        <f t="shared" si="9"/>
        <v>#REF!</v>
      </c>
      <c r="H22" s="22" t="e">
        <f t="shared" si="1"/>
        <v>#REF!</v>
      </c>
      <c r="I22" s="43" t="e">
        <f>'11 месяцев (2024) прогноз'!I22+#REF!</f>
        <v>#REF!</v>
      </c>
      <c r="J22" s="44" t="e">
        <f>'11 месяцев (2024) прогноз'!J22+#REF!</f>
        <v>#REF!</v>
      </c>
      <c r="K22" s="22" t="e">
        <f t="shared" si="2"/>
        <v>#REF!</v>
      </c>
      <c r="L22" s="43" t="e">
        <f>'11 месяцев (2024) прогноз'!L22+#REF!</f>
        <v>#REF!</v>
      </c>
      <c r="M22" s="44" t="e">
        <f>'11 месяцев (2024) прогноз'!M22+#REF!</f>
        <v>#REF!</v>
      </c>
      <c r="N22" s="22" t="e">
        <f t="shared" si="3"/>
        <v>#REF!</v>
      </c>
      <c r="O22" s="43" t="e">
        <f>'11 месяцев (2024) прогноз'!O22+#REF!</f>
        <v>#REF!</v>
      </c>
      <c r="P22" s="44" t="e">
        <f>'11 месяцев (2024) прогноз'!P22+#REF!</f>
        <v>#REF!</v>
      </c>
      <c r="Q22" s="22" t="e">
        <f t="shared" si="4"/>
        <v>#REF!</v>
      </c>
      <c r="R22" s="43" t="e">
        <f>'11 месяцев (2024) прогноз'!R22+#REF!</f>
        <v>#REF!</v>
      </c>
      <c r="S22" s="44" t="e">
        <f>'11 месяцев (2024) прогноз'!S22+#REF!</f>
        <v>#REF!</v>
      </c>
      <c r="T22" s="22" t="e">
        <f t="shared" si="5"/>
        <v>#REF!</v>
      </c>
      <c r="U22" s="43" t="e">
        <f>'11 месяцев (2024) прогноз'!U22+#REF!</f>
        <v>#REF!</v>
      </c>
      <c r="V22" s="44" t="e">
        <f>'11 месяцев (2024) прогноз'!V22+#REF!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43" t="e">
        <f>'11 месяцев (2024) прогноз'!AA22+#REF!</f>
        <v>#REF!</v>
      </c>
      <c r="AB22" s="44" t="e">
        <f>'11 месяцев (2024) прогноз'!AB22+#REF!</f>
        <v>#REF!</v>
      </c>
      <c r="AC22" s="22" t="e">
        <f t="shared" si="10"/>
        <v>#REF!</v>
      </c>
      <c r="AD22" s="72"/>
      <c r="AE22" s="73"/>
      <c r="AF22" s="66" t="str">
        <f t="shared" si="13"/>
        <v/>
      </c>
      <c r="AI22" s="61" t="s">
        <v>14</v>
      </c>
      <c r="AJ22" s="16" t="s">
        <v>14</v>
      </c>
      <c r="AK22" s="53" t="e">
        <f t="shared" si="11"/>
        <v>#REF!</v>
      </c>
      <c r="AL22" s="259">
        <v>13</v>
      </c>
      <c r="AM22" s="53" t="e">
        <f t="shared" si="12"/>
        <v>#REF!</v>
      </c>
      <c r="AN22" s="53"/>
      <c r="AO22" s="53"/>
      <c r="AP22" s="53"/>
      <c r="AQ22" s="53"/>
      <c r="AR22" s="53"/>
      <c r="AS22" s="53"/>
      <c r="AT22" s="53">
        <v>104105300.44900037</v>
      </c>
      <c r="AU22" s="53">
        <v>106723582.52700037</v>
      </c>
      <c r="AV22" s="53">
        <v>105270137.14400038</v>
      </c>
    </row>
    <row r="23" spans="1:48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 t="e">
        <f t="shared" si="8"/>
        <v>#REF!</v>
      </c>
      <c r="G23" s="84" t="e">
        <f t="shared" si="9"/>
        <v>#REF!</v>
      </c>
      <c r="H23" s="22" t="e">
        <f t="shared" si="1"/>
        <v>#REF!</v>
      </c>
      <c r="I23" s="43" t="e">
        <f>'11 месяцев (2024) прогноз'!I23+#REF!</f>
        <v>#REF!</v>
      </c>
      <c r="J23" s="44" t="e">
        <f>'11 месяцев (2024) прогноз'!J23+#REF!</f>
        <v>#REF!</v>
      </c>
      <c r="K23" s="22" t="e">
        <f t="shared" si="2"/>
        <v>#REF!</v>
      </c>
      <c r="L23" s="43" t="e">
        <f>'11 месяцев (2024) прогноз'!L23+#REF!</f>
        <v>#REF!</v>
      </c>
      <c r="M23" s="44" t="e">
        <f>'11 месяцев (2024) прогноз'!M23+#REF!</f>
        <v>#REF!</v>
      </c>
      <c r="N23" s="22" t="e">
        <f t="shared" si="3"/>
        <v>#REF!</v>
      </c>
      <c r="O23" s="43" t="e">
        <f>'11 месяцев (2024) прогноз'!O23+#REF!</f>
        <v>#REF!</v>
      </c>
      <c r="P23" s="44" t="e">
        <f>'11 месяцев (2024) прогноз'!P23+#REF!</f>
        <v>#REF!</v>
      </c>
      <c r="Q23" s="22" t="e">
        <f t="shared" si="4"/>
        <v>#REF!</v>
      </c>
      <c r="R23" s="43" t="e">
        <f>'11 месяцев (2024) прогноз'!R23+#REF!</f>
        <v>#REF!</v>
      </c>
      <c r="S23" s="44" t="e">
        <f>'11 месяцев (2024) прогноз'!S23+#REF!</f>
        <v>#REF!</v>
      </c>
      <c r="T23" s="22" t="e">
        <f t="shared" si="5"/>
        <v>#REF!</v>
      </c>
      <c r="U23" s="43" t="e">
        <f>'11 месяцев (2024) прогноз'!U23+#REF!</f>
        <v>#REF!</v>
      </c>
      <c r="V23" s="44" t="e">
        <f>'11 месяцев (2024) прогноз'!V23+#REF!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43" t="e">
        <f>'11 месяцев (2024) прогноз'!AA23+#REF!</f>
        <v>#REF!</v>
      </c>
      <c r="AB23" s="44" t="e">
        <f>'11 месяцев (2024) прогноз'!AB23+#REF!</f>
        <v>#REF!</v>
      </c>
      <c r="AC23" s="22" t="e">
        <f t="shared" si="10"/>
        <v>#REF!</v>
      </c>
      <c r="AD23" s="72"/>
      <c r="AE23" s="74"/>
      <c r="AF23" s="66" t="str">
        <f t="shared" si="13"/>
        <v/>
      </c>
      <c r="AI23" s="38" t="s">
        <v>25</v>
      </c>
      <c r="AJ23" s="16" t="s">
        <v>25</v>
      </c>
      <c r="AK23" s="53" t="e">
        <f t="shared" si="11"/>
        <v>#REF!</v>
      </c>
      <c r="AL23" s="259">
        <v>26</v>
      </c>
      <c r="AM23" s="53" t="e">
        <f t="shared" si="12"/>
        <v>#REF!</v>
      </c>
      <c r="AN23" s="53"/>
      <c r="AO23" s="53"/>
      <c r="AP23" s="53"/>
      <c r="AQ23" s="53"/>
      <c r="AR23" s="53"/>
      <c r="AS23" s="53"/>
      <c r="AT23" s="53">
        <v>134422433.498</v>
      </c>
      <c r="AU23" s="53">
        <v>133156176.00399999</v>
      </c>
      <c r="AV23" s="53">
        <v>133979099.98199999</v>
      </c>
    </row>
    <row r="24" spans="1:48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3" t="e">
        <f t="shared" si="8"/>
        <v>#REF!</v>
      </c>
      <c r="G24" s="84" t="e">
        <f t="shared" si="9"/>
        <v>#REF!</v>
      </c>
      <c r="H24" s="88" t="e">
        <f t="shared" si="1"/>
        <v>#REF!</v>
      </c>
      <c r="I24" s="43" t="e">
        <f>'11 месяцев (2024) прогноз'!I24+#REF!</f>
        <v>#REF!</v>
      </c>
      <c r="J24" s="44" t="e">
        <f>'11 месяцев (2024) прогноз'!J24+#REF!</f>
        <v>#REF!</v>
      </c>
      <c r="K24" s="28" t="e">
        <f t="shared" si="2"/>
        <v>#REF!</v>
      </c>
      <c r="L24" s="43" t="e">
        <f>'11 месяцев (2024) прогноз'!L24+#REF!</f>
        <v>#REF!</v>
      </c>
      <c r="M24" s="44" t="e">
        <f>'11 месяцев (2024) прогноз'!M24+#REF!</f>
        <v>#REF!</v>
      </c>
      <c r="N24" s="28" t="e">
        <f t="shared" si="3"/>
        <v>#REF!</v>
      </c>
      <c r="O24" s="43" t="e">
        <f>'11 месяцев (2024) прогноз'!O24+#REF!</f>
        <v>#REF!</v>
      </c>
      <c r="P24" s="44" t="e">
        <f>'11 месяцев (2024) прогноз'!P24+#REF!</f>
        <v>#REF!</v>
      </c>
      <c r="Q24" s="28" t="e">
        <f t="shared" si="4"/>
        <v>#REF!</v>
      </c>
      <c r="R24" s="43" t="e">
        <f>'11 месяцев (2024) прогноз'!R24+#REF!</f>
        <v>#REF!</v>
      </c>
      <c r="S24" s="44" t="e">
        <f>'11 месяцев (2024) прогноз'!S24+#REF!</f>
        <v>#REF!</v>
      </c>
      <c r="T24" s="28" t="e">
        <f t="shared" si="5"/>
        <v>#REF!</v>
      </c>
      <c r="U24" s="43" t="e">
        <f>'11 месяцев (2024) прогноз'!U24+#REF!</f>
        <v>#REF!</v>
      </c>
      <c r="V24" s="44" t="e">
        <f>'11 месяцев (2024) прогноз'!V24+#REF!</f>
        <v>#REF!</v>
      </c>
      <c r="W24" s="14" t="e">
        <f t="shared" si="6"/>
        <v>#REF!</v>
      </c>
      <c r="X24" s="29"/>
      <c r="Y24" s="15"/>
      <c r="Z24" s="28" t="str">
        <f t="shared" si="7"/>
        <v/>
      </c>
      <c r="AA24" s="43" t="e">
        <f>'11 месяцев (2024) прогноз'!AA24+#REF!</f>
        <v>#REF!</v>
      </c>
      <c r="AB24" s="44" t="e">
        <f>'11 месяцев (2024) прогноз'!AB24+#REF!</f>
        <v>#REF!</v>
      </c>
      <c r="AC24" s="28" t="e">
        <f t="shared" si="10"/>
        <v>#REF!</v>
      </c>
      <c r="AD24" s="75"/>
      <c r="AE24" s="76"/>
      <c r="AF24" s="67" t="str">
        <f t="shared" si="13"/>
        <v/>
      </c>
      <c r="AI24" s="62" t="s">
        <v>15</v>
      </c>
      <c r="AJ24" s="16" t="s">
        <v>15</v>
      </c>
      <c r="AK24" s="53" t="e">
        <f t="shared" si="11"/>
        <v>#REF!</v>
      </c>
      <c r="AL24" s="259">
        <v>21</v>
      </c>
      <c r="AM24" s="53" t="e">
        <f t="shared" si="12"/>
        <v>#REF!</v>
      </c>
      <c r="AN24" s="53"/>
      <c r="AO24" s="53"/>
      <c r="AP24" s="53"/>
      <c r="AQ24" s="53"/>
      <c r="AR24" s="53"/>
      <c r="AS24" s="53"/>
      <c r="AT24" s="53">
        <v>116481878.99200003</v>
      </c>
      <c r="AU24" s="53">
        <v>113651064.75100002</v>
      </c>
      <c r="AV24" s="53">
        <v>114053001.83400039</v>
      </c>
    </row>
    <row r="25" spans="1:48" ht="43.5" customHeight="1" thickBot="1">
      <c r="A25" s="557" t="s">
        <v>23</v>
      </c>
      <c r="B25" s="558"/>
      <c r="C25" s="35" t="e">
        <f>F25+AA25+AD25</f>
        <v>#REF!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 t="e">
        <f>SUM(F9:F24)</f>
        <v>#REF!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35" t="e">
        <f>SUM(I9:I24)</f>
        <v>#REF!</v>
      </c>
      <c r="J25" s="91" t="e">
        <f>SUM(J9:J24)</f>
        <v>#REF!</v>
      </c>
      <c r="K25" s="90" t="e">
        <f>IF(AND(I25=0,J25&gt;0),100%,IFERROR(IF(J25/I25-100%&gt;99%,CONCATENATE("в ",ROUNDDOWN(J25/I25,1),IF(ROUNDDOWN(J25/I25,0)&gt;4," раз"," раза")),J25/I25-100%),""))</f>
        <v>#REF!</v>
      </c>
      <c r="L25" s="35" t="e">
        <f>SUM(L9:L24)</f>
        <v>#REF!</v>
      </c>
      <c r="M25" s="33" t="e">
        <f>SUM(M9:M24)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35" t="e">
        <f>SUM(O9:O24)</f>
        <v>#REF!</v>
      </c>
      <c r="P25" s="33" t="e">
        <f>SUM(P9:P24)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35" t="e">
        <f>SUM(R9:R24)</f>
        <v>#REF!</v>
      </c>
      <c r="S25" s="33" t="e">
        <f>S9+S10+S11+S12+S13+S14+S15+S16+S17+S18+S19+S20+S21+S22+S23+S24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35" t="e">
        <f>SUM(U9:U24)</f>
        <v>#REF!</v>
      </c>
      <c r="V25" s="33" t="e">
        <f>SUM(V9:V24)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 t="e">
        <f>SUM(AA9:AA24)</f>
        <v>#REF!</v>
      </c>
      <c r="AB25" s="32" t="e">
        <f>SUM(AB9:AB24)</f>
        <v>#REF!</v>
      </c>
      <c r="AC25" s="34" t="e">
        <f t="shared" si="10"/>
        <v>#REF!</v>
      </c>
      <c r="AD25" s="31"/>
      <c r="AE25" s="32"/>
      <c r="AF25" s="34" t="str">
        <f t="shared" si="13"/>
        <v/>
      </c>
      <c r="AJ25" s="57" t="s">
        <v>41</v>
      </c>
      <c r="AK25" s="58" t="e">
        <f>F25</f>
        <v>#REF!</v>
      </c>
      <c r="AL25" s="58">
        <v>237</v>
      </c>
      <c r="AM25" s="58" t="e">
        <f>G25</f>
        <v>#REF!</v>
      </c>
      <c r="AN25" s="58" t="e">
        <f>U25</f>
        <v>#REF!</v>
      </c>
      <c r="AO25" s="58">
        <v>8</v>
      </c>
      <c r="AP25" s="58" t="e">
        <f>V25</f>
        <v>#REF!</v>
      </c>
      <c r="AQ25" s="58" t="e">
        <f>L25</f>
        <v>#REF!</v>
      </c>
      <c r="AR25" s="58">
        <v>12</v>
      </c>
      <c r="AS25" s="58" t="e">
        <f>M25</f>
        <v>#REF!</v>
      </c>
      <c r="AT25" s="59">
        <v>1624388569.417006</v>
      </c>
      <c r="AU25" s="59">
        <v>1616563021.1650054</v>
      </c>
      <c r="AV25" s="53">
        <v>1614087071.1190066</v>
      </c>
    </row>
    <row r="26" spans="1:48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12"/>
      <c r="AK26" s="12"/>
      <c r="AL26" s="12"/>
      <c r="AM26" s="12"/>
      <c r="AN26" s="12"/>
      <c r="AO26" s="12"/>
      <c r="AP26" s="12"/>
      <c r="AQ26" s="12"/>
      <c r="AT26">
        <f>AT25/1000000</f>
        <v>1624.388569417006</v>
      </c>
      <c r="AU26">
        <f t="shared" ref="AU26:AV26" si="14">AU25/1000000</f>
        <v>1616.5630211650055</v>
      </c>
      <c r="AV26">
        <f t="shared" si="14"/>
        <v>1614.0870711190066</v>
      </c>
    </row>
    <row r="27" spans="1:48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/>
      <c r="AM27" s="12"/>
      <c r="AN27" s="12"/>
      <c r="AO27" s="12"/>
      <c r="AP27" s="12"/>
      <c r="AQ27" s="12"/>
      <c r="AV27">
        <f>AV25/1000000</f>
        <v>1614.0870711190066</v>
      </c>
    </row>
    <row r="28" spans="1:48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</row>
    <row r="29" spans="1:48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48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48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12:48" ht="26.25">
      <c r="L33" s="240"/>
      <c r="O33" s="240"/>
      <c r="R33" s="240"/>
      <c r="T33" s="240"/>
      <c r="V33" s="240"/>
      <c r="AJ33" s="16" t="s">
        <v>0</v>
      </c>
      <c r="AK33" s="118" t="e">
        <f>AK9/AT9*1000000</f>
        <v>#REF!</v>
      </c>
      <c r="AL33" s="118">
        <f>AL9/AU9*1000000</f>
        <v>0.12888119317080701</v>
      </c>
      <c r="AM33" s="118" t="e">
        <f>AM9/AV9*1000000</f>
        <v>#REF!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12:48" ht="26.25">
      <c r="L34" s="240"/>
      <c r="O34" s="240"/>
      <c r="R34" s="240"/>
      <c r="T34" s="240"/>
      <c r="V34" s="240"/>
      <c r="AJ34" s="16" t="s">
        <v>4</v>
      </c>
      <c r="AK34" s="118" t="e">
        <f t="shared" ref="AK34:AM49" si="15">AK10/AT10*1000000</f>
        <v>#REF!</v>
      </c>
      <c r="AL34" s="118">
        <f t="shared" si="15"/>
        <v>0</v>
      </c>
      <c r="AM34" s="118" t="e">
        <f t="shared" si="15"/>
        <v>#REF!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12:48" ht="26.25">
      <c r="L35" s="240"/>
      <c r="O35" s="240"/>
      <c r="R35" s="240"/>
      <c r="T35" s="240"/>
      <c r="V35" s="240"/>
      <c r="AJ35" s="16" t="s">
        <v>5</v>
      </c>
      <c r="AK35" s="118" t="e">
        <f t="shared" si="15"/>
        <v>#REF!</v>
      </c>
      <c r="AL35" s="118">
        <f t="shared" si="15"/>
        <v>8.5445098627952618E-2</v>
      </c>
      <c r="AM35" s="118" t="e">
        <f t="shared" si="15"/>
        <v>#REF!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12:48" ht="26.25">
      <c r="L36" s="240"/>
      <c r="O36" s="240"/>
      <c r="R36" s="240"/>
      <c r="T36" s="240"/>
      <c r="V36" s="240"/>
      <c r="AJ36" s="16" t="s">
        <v>6</v>
      </c>
      <c r="AK36" s="118" t="e">
        <f t="shared" si="15"/>
        <v>#REF!</v>
      </c>
      <c r="AL36" s="118">
        <f t="shared" si="15"/>
        <v>9.5922122967809137E-2</v>
      </c>
      <c r="AM36" s="118" t="e">
        <f t="shared" si="15"/>
        <v>#REF!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12:48" ht="26.25">
      <c r="L37" s="240"/>
      <c r="O37" s="240"/>
      <c r="R37" s="240"/>
      <c r="T37" s="240"/>
      <c r="V37" s="240"/>
      <c r="AJ37" s="16" t="s">
        <v>1</v>
      </c>
      <c r="AK37" s="118" t="e">
        <f t="shared" si="15"/>
        <v>#REF!</v>
      </c>
      <c r="AL37" s="118">
        <f t="shared" si="15"/>
        <v>0.12786781092266272</v>
      </c>
      <c r="AM37" s="118" t="e">
        <f t="shared" si="15"/>
        <v>#REF!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12:48" ht="26.25">
      <c r="L38" s="240"/>
      <c r="O38" s="240"/>
      <c r="R38" s="240"/>
      <c r="T38" s="240"/>
      <c r="V38" s="240"/>
      <c r="AJ38" s="16" t="s">
        <v>7</v>
      </c>
      <c r="AK38" s="118" t="e">
        <f t="shared" si="15"/>
        <v>#REF!</v>
      </c>
      <c r="AL38" s="118">
        <f t="shared" si="15"/>
        <v>0.10218399814932715</v>
      </c>
      <c r="AM38" s="118" t="e">
        <f t="shared" si="15"/>
        <v>#REF!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12:48" ht="26.25">
      <c r="L39" s="240"/>
      <c r="O39" s="240"/>
      <c r="R39" s="240"/>
      <c r="T39" s="240"/>
      <c r="V39" s="240"/>
      <c r="AJ39" s="16" t="s">
        <v>8</v>
      </c>
      <c r="AK39" s="118" t="e">
        <f t="shared" si="15"/>
        <v>#REF!</v>
      </c>
      <c r="AL39" s="118">
        <f t="shared" si="15"/>
        <v>7.9494522194604525E-2</v>
      </c>
      <c r="AM39" s="118" t="e">
        <f t="shared" si="15"/>
        <v>#REF!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12:48" ht="26.25">
      <c r="L40" s="240"/>
      <c r="O40" s="240"/>
      <c r="R40" s="240"/>
      <c r="T40" s="240"/>
      <c r="V40" s="240"/>
      <c r="AJ40" s="16" t="s">
        <v>9</v>
      </c>
      <c r="AK40" s="118" t="e">
        <f t="shared" si="15"/>
        <v>#REF!</v>
      </c>
      <c r="AL40" s="118">
        <f t="shared" si="15"/>
        <v>0.11320016126510064</v>
      </c>
      <c r="AM40" s="118" t="e">
        <f t="shared" si="15"/>
        <v>#REF!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12:48" ht="26.25">
      <c r="L41" s="240"/>
      <c r="O41" s="240"/>
      <c r="R41" s="240"/>
      <c r="T41" s="240"/>
      <c r="V41" s="240"/>
      <c r="AJ41" s="16" t="s">
        <v>2</v>
      </c>
      <c r="AK41" s="118" t="e">
        <f t="shared" si="15"/>
        <v>#REF!</v>
      </c>
      <c r="AL41" s="118">
        <f t="shared" si="15"/>
        <v>8.0046707519135063E-2</v>
      </c>
      <c r="AM41" s="118" t="e">
        <f t="shared" si="15"/>
        <v>#REF!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12:48" ht="26.25">
      <c r="L42" s="240"/>
      <c r="O42" s="240"/>
      <c r="R42" s="240"/>
      <c r="T42" s="240"/>
      <c r="V42" s="240"/>
      <c r="AJ42" s="16" t="s">
        <v>10</v>
      </c>
      <c r="AK42" s="118" t="e">
        <f t="shared" si="15"/>
        <v>#REF!</v>
      </c>
      <c r="AL42" s="118">
        <f t="shared" si="15"/>
        <v>0.14534460544307434</v>
      </c>
      <c r="AM42" s="118" t="e">
        <f t="shared" si="15"/>
        <v>#REF!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12:48" ht="26.25">
      <c r="L43" s="240"/>
      <c r="O43" s="240"/>
      <c r="R43" s="240"/>
      <c r="T43" s="240"/>
      <c r="V43" s="240"/>
      <c r="AJ43" s="16" t="s">
        <v>11</v>
      </c>
      <c r="AK43" s="118" t="e">
        <f t="shared" si="15"/>
        <v>#REF!</v>
      </c>
      <c r="AL43" s="118">
        <f t="shared" si="15"/>
        <v>0.18224243717333208</v>
      </c>
      <c r="AM43" s="118" t="e">
        <f t="shared" si="15"/>
        <v>#REF!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12:48" ht="26.25">
      <c r="L44" s="240"/>
      <c r="O44" s="240"/>
      <c r="R44" s="240"/>
      <c r="T44" s="240"/>
      <c r="V44" s="240"/>
      <c r="AJ44" s="16" t="s">
        <v>12</v>
      </c>
      <c r="AK44" s="118" t="e">
        <f t="shared" si="15"/>
        <v>#REF!</v>
      </c>
      <c r="AL44" s="118">
        <f t="shared" si="15"/>
        <v>0.13574215883557875</v>
      </c>
      <c r="AM44" s="118" t="e">
        <f t="shared" si="15"/>
        <v>#REF!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12:48" ht="26.25">
      <c r="L45" s="240"/>
      <c r="O45" s="240"/>
      <c r="R45" s="240"/>
      <c r="T45" s="240"/>
      <c r="V45" s="240"/>
      <c r="AJ45" s="16" t="s">
        <v>13</v>
      </c>
      <c r="AK45" s="118" t="e">
        <f t="shared" si="15"/>
        <v>#REF!</v>
      </c>
      <c r="AL45" s="118">
        <f t="shared" si="15"/>
        <v>0.186571698718381</v>
      </c>
      <c r="AM45" s="118" t="e">
        <f t="shared" si="15"/>
        <v>#REF!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12:48" ht="26.25">
      <c r="L46" s="240"/>
      <c r="O46" s="240"/>
      <c r="R46" s="240"/>
      <c r="T46" s="240"/>
      <c r="V46" s="240"/>
      <c r="AJ46" s="16" t="s">
        <v>14</v>
      </c>
      <c r="AK46" s="118" t="e">
        <f t="shared" si="15"/>
        <v>#REF!</v>
      </c>
      <c r="AL46" s="118">
        <f t="shared" si="15"/>
        <v>0.12181000386405774</v>
      </c>
      <c r="AM46" s="118" t="e">
        <f t="shared" si="15"/>
        <v>#REF!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12:48" ht="26.25">
      <c r="L47" s="240"/>
      <c r="O47" s="240"/>
      <c r="R47" s="240"/>
      <c r="T47" s="240"/>
      <c r="V47" s="240"/>
      <c r="AJ47" s="16" t="s">
        <v>25</v>
      </c>
      <c r="AK47" s="118" t="e">
        <f t="shared" si="15"/>
        <v>#REF!</v>
      </c>
      <c r="AL47" s="118">
        <f t="shared" si="15"/>
        <v>0.19525943730329837</v>
      </c>
      <c r="AM47" s="118" t="e">
        <f t="shared" si="15"/>
        <v>#REF!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12:48" ht="27" thickBot="1">
      <c r="L48" s="240"/>
      <c r="O48" s="240"/>
      <c r="R48" s="240"/>
      <c r="T48" s="240"/>
      <c r="V48" s="240"/>
      <c r="AJ48" s="16" t="s">
        <v>15</v>
      </c>
      <c r="AK48" s="118" t="e">
        <f t="shared" si="15"/>
        <v>#REF!</v>
      </c>
      <c r="AL48" s="118">
        <f t="shared" si="15"/>
        <v>0.18477609555184762</v>
      </c>
      <c r="AM48" s="118" t="e">
        <f t="shared" si="15"/>
        <v>#REF!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12:59" ht="30.75" thickBot="1">
      <c r="L49" s="240"/>
      <c r="O49" s="240"/>
      <c r="R49" s="240"/>
      <c r="T49" s="240"/>
      <c r="V49" s="240"/>
      <c r="AJ49" s="57" t="s">
        <v>41</v>
      </c>
      <c r="AK49" s="118" t="e">
        <f t="shared" si="15"/>
        <v>#REF!</v>
      </c>
      <c r="AL49" s="118">
        <f t="shared" si="15"/>
        <v>0.14660733723155542</v>
      </c>
      <c r="AM49" s="118" t="e">
        <f t="shared" si="15"/>
        <v>#REF!</v>
      </c>
      <c r="AN49" s="58" t="e">
        <f>AN25/AT25*1000000</f>
        <v>#REF!</v>
      </c>
      <c r="AO49" s="58">
        <f>AO25/AU25*1000000</f>
        <v>4.9487708770145286E-3</v>
      </c>
      <c r="AP49" s="58" t="e">
        <f>AP25/AV25*1000000</f>
        <v>#REF!</v>
      </c>
      <c r="AQ49" s="58" t="e">
        <f>AQ25/AT25*1000000</f>
        <v>#REF!</v>
      </c>
      <c r="AR49" s="58">
        <f>AR25/AU25*1000000</f>
        <v>7.4231563155217929E-3</v>
      </c>
      <c r="AS49" s="58" t="e">
        <f>AS25/AV25*1000000</f>
        <v>#REF!</v>
      </c>
      <c r="AT49" s="58">
        <v>1089950815.4319999</v>
      </c>
      <c r="AU49" s="58">
        <v>1053667086.197</v>
      </c>
      <c r="AV49" s="59">
        <v>1096838234.6589999</v>
      </c>
    </row>
    <row r="50" spans="12:59">
      <c r="L50" s="240"/>
      <c r="O50" s="240"/>
      <c r="R50" s="240"/>
      <c r="T50" s="240"/>
      <c r="V50" s="240"/>
    </row>
    <row r="51" spans="12:59">
      <c r="L51" s="240"/>
      <c r="O51" s="240"/>
      <c r="R51" s="240"/>
      <c r="T51" s="240"/>
      <c r="V51" s="240"/>
    </row>
    <row r="52" spans="12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12:59" ht="32.25">
      <c r="AJ53" s="125" t="s">
        <v>34</v>
      </c>
      <c r="AK53" s="126">
        <f>AL33</f>
        <v>0.12888119317080701</v>
      </c>
      <c r="AL53" s="126">
        <f>AL34</f>
        <v>0</v>
      </c>
      <c r="AM53" s="126">
        <f>AL35</f>
        <v>8.5445098627952618E-2</v>
      </c>
      <c r="AN53" s="126">
        <f>AL36</f>
        <v>9.5922122967809137E-2</v>
      </c>
      <c r="AO53" s="126">
        <f>AL37</f>
        <v>0.12786781092266272</v>
      </c>
      <c r="AP53" s="126">
        <f>AL38</f>
        <v>0.10218399814932715</v>
      </c>
      <c r="AQ53" s="126">
        <f>AL39</f>
        <v>7.9494522194604525E-2</v>
      </c>
      <c r="AR53" s="126">
        <f>AL40</f>
        <v>0.11320016126510064</v>
      </c>
      <c r="AS53" s="126">
        <f>AL41</f>
        <v>8.0046707519135063E-2</v>
      </c>
      <c r="AT53" s="126">
        <f>AL42</f>
        <v>0.14534460544307434</v>
      </c>
      <c r="AU53" s="126">
        <f>AL43</f>
        <v>0.18224243717333208</v>
      </c>
      <c r="AV53" s="126">
        <f>AL44</f>
        <v>0.13574215883557875</v>
      </c>
      <c r="AW53" s="126">
        <f>AL45</f>
        <v>0.186571698718381</v>
      </c>
      <c r="AX53" s="126">
        <f>AL46</f>
        <v>0.12181000386405774</v>
      </c>
      <c r="AY53" s="126">
        <f>AL47</f>
        <v>0.19525943730329837</v>
      </c>
      <c r="AZ53" s="126">
        <f>AL48</f>
        <v>0.18477609555184762</v>
      </c>
    </row>
    <row r="54" spans="12:59" ht="32.25">
      <c r="AJ54" s="125" t="s">
        <v>32</v>
      </c>
      <c r="AK54" s="126" t="e">
        <f>AM33</f>
        <v>#REF!</v>
      </c>
      <c r="AL54" s="126" t="e">
        <f>AM34</f>
        <v>#REF!</v>
      </c>
      <c r="AM54" s="126" t="e">
        <f>AM35</f>
        <v>#REF!</v>
      </c>
      <c r="AN54" s="126" t="e">
        <f>AM36</f>
        <v>#REF!</v>
      </c>
      <c r="AO54" s="126" t="e">
        <f>AM37</f>
        <v>#REF!</v>
      </c>
      <c r="AP54" s="126" t="e">
        <f>AM38</f>
        <v>#REF!</v>
      </c>
      <c r="AQ54" s="126" t="e">
        <f>AM39</f>
        <v>#REF!</v>
      </c>
      <c r="AR54" s="126" t="e">
        <f>AM40</f>
        <v>#REF!</v>
      </c>
      <c r="AS54" s="126" t="e">
        <f>AM41</f>
        <v>#REF!</v>
      </c>
      <c r="AT54" s="126" t="e">
        <f>AM42</f>
        <v>#REF!</v>
      </c>
      <c r="AU54" s="126" t="e">
        <f>AM43</f>
        <v>#REF!</v>
      </c>
      <c r="AV54" s="126" t="e">
        <f>AM44</f>
        <v>#REF!</v>
      </c>
      <c r="AW54" s="126" t="e">
        <f>AM45</f>
        <v>#REF!</v>
      </c>
      <c r="AX54" s="126" t="e">
        <f>AM46</f>
        <v>#REF!</v>
      </c>
      <c r="AY54" s="126" t="e">
        <f>AM47</f>
        <v>#REF!</v>
      </c>
      <c r="AZ54" s="126" t="e">
        <f>AM48</f>
        <v>#REF!</v>
      </c>
    </row>
  </sheetData>
  <mergeCells count="26"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  <mergeCell ref="AT29:AV30"/>
    <mergeCell ref="AD5:AF6"/>
    <mergeCell ref="AK5:AM6"/>
    <mergeCell ref="AN5:AP6"/>
    <mergeCell ref="AQ5:AS6"/>
    <mergeCell ref="AT5:AV6"/>
    <mergeCell ref="A25:B25"/>
    <mergeCell ref="U27:W27"/>
    <mergeCell ref="AK29:AM30"/>
    <mergeCell ref="AN29:AP30"/>
    <mergeCell ref="AQ29:AS30"/>
  </mergeCells>
  <conditionalFormatting sqref="E9:E25 T9:T25 W9:W25 Z9:Z25 AC9:AC25 AF9:AF25 H9:H26 K9:K26 N9:N26 Q9:Q26 L26:M26 R26:X26">
    <cfRule type="containsText" dxfId="26" priority="1" operator="containsText" text="в">
      <formula>NOT(ISERROR(SEARCH("в",E9)))</formula>
    </cfRule>
    <cfRule type="cellIs" dxfId="25" priority="2" operator="between">
      <formula>0.000001</formula>
      <formula>100000</formula>
    </cfRule>
    <cfRule type="cellIs" dxfId="24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 tint="0.499984740745262"/>
    <pageSetUpPr fitToPage="1"/>
  </sheetPr>
  <dimension ref="A1:BG54"/>
  <sheetViews>
    <sheetView view="pageBreakPreview" topLeftCell="V4" zoomScale="40" zoomScaleNormal="100" zoomScaleSheetLayoutView="40" zoomScalePageLayoutView="55" workbookViewId="0">
      <selection activeCell="AX25" sqref="AX25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6" width="19.5703125" customWidth="1"/>
    <col min="47" max="47" width="26.140625" customWidth="1"/>
    <col min="48" max="48" width="19.5703125" customWidth="1"/>
    <col min="49" max="49" width="13.5703125" customWidth="1"/>
    <col min="50" max="50" width="13.85546875" customWidth="1"/>
    <col min="51" max="52" width="14.28515625" customWidth="1"/>
  </cols>
  <sheetData>
    <row r="1" spans="1:48" ht="28.5" customHeight="1"/>
    <row r="2" spans="1:48" ht="33.75" customHeight="1">
      <c r="B2" s="539" t="s">
        <v>119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48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48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48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48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48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2023</v>
      </c>
      <c r="G7" s="13">
        <v>2024</v>
      </c>
      <c r="H7" s="20" t="s">
        <v>3</v>
      </c>
      <c r="I7" s="37">
        <v>2023</v>
      </c>
      <c r="J7" s="13">
        <v>2024</v>
      </c>
      <c r="K7" s="20" t="s">
        <v>3</v>
      </c>
      <c r="L7" s="37">
        <v>2023</v>
      </c>
      <c r="M7" s="13">
        <v>2024</v>
      </c>
      <c r="N7" s="20" t="s">
        <v>3</v>
      </c>
      <c r="O7" s="37">
        <v>2023</v>
      </c>
      <c r="P7" s="13">
        <v>2024</v>
      </c>
      <c r="Q7" s="20" t="s">
        <v>3</v>
      </c>
      <c r="R7" s="37">
        <v>2023</v>
      </c>
      <c r="S7" s="13">
        <v>2024</v>
      </c>
      <c r="T7" s="20" t="s">
        <v>3</v>
      </c>
      <c r="U7" s="37">
        <v>2023</v>
      </c>
      <c r="V7" s="13">
        <v>2024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2023</v>
      </c>
      <c r="AB7" s="13">
        <v>2024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48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48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>
        <f>I9+O9+R9+U9+L9</f>
        <v>0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/>
      <c r="J9" s="44" t="e">
        <f>#REF!</f>
        <v>#REF!</v>
      </c>
      <c r="K9" s="42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/>
      <c r="M9" s="44" t="e">
        <f>#REF!</f>
        <v>#REF!</v>
      </c>
      <c r="N9" s="42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/>
      <c r="P9" s="44" t="e">
        <f>#REF!</f>
        <v>#REF!</v>
      </c>
      <c r="Q9" s="42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/>
      <c r="S9" s="44" t="e">
        <f>#REF!</f>
        <v>#REF!</v>
      </c>
      <c r="T9" s="42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/>
      <c r="V9" s="44" t="e">
        <f>#REF!</f>
        <v>#REF!</v>
      </c>
      <c r="W9" s="45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6"/>
      <c r="AB9" s="44" t="e">
        <f>#REF!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41" t="s">
        <v>0</v>
      </c>
      <c r="AJ9" s="16" t="s">
        <v>0</v>
      </c>
      <c r="AK9" s="53">
        <f>F9-L9-U9</f>
        <v>0</v>
      </c>
      <c r="AL9" s="182">
        <v>1</v>
      </c>
      <c r="AM9" s="53" t="e">
        <f>G9-V9-M9</f>
        <v>#REF!</v>
      </c>
      <c r="AN9" s="53"/>
      <c r="AO9" s="53"/>
      <c r="AP9" s="53"/>
      <c r="AQ9" s="53"/>
      <c r="AR9" s="53"/>
      <c r="AS9" s="53"/>
      <c r="AT9" s="53">
        <v>12204218.813000014</v>
      </c>
      <c r="AU9" s="53">
        <v>10689903.876000013</v>
      </c>
      <c r="AV9" s="53">
        <v>12821188.738</v>
      </c>
    </row>
    <row r="10" spans="1:48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23">
        <f t="shared" ref="F10:F24" si="8">I10+O10+R10+U10+L10</f>
        <v>0</v>
      </c>
      <c r="G10" s="17" t="e">
        <f t="shared" ref="G10:G24" si="9">J10+P10+S10+M10+V10</f>
        <v>#REF!</v>
      </c>
      <c r="H10" s="22" t="e">
        <f t="shared" si="1"/>
        <v>#REF!</v>
      </c>
      <c r="I10" s="24"/>
      <c r="J10" s="44" t="e">
        <f>#REF!</f>
        <v>#REF!</v>
      </c>
      <c r="K10" s="22" t="e">
        <f t="shared" si="2"/>
        <v>#REF!</v>
      </c>
      <c r="L10" s="24"/>
      <c r="M10" s="44" t="e">
        <f>#REF!</f>
        <v>#REF!</v>
      </c>
      <c r="N10" s="22" t="e">
        <f t="shared" si="3"/>
        <v>#REF!</v>
      </c>
      <c r="O10" s="24"/>
      <c r="P10" s="44" t="e">
        <f>#REF!</f>
        <v>#REF!</v>
      </c>
      <c r="Q10" s="22" t="e">
        <f t="shared" si="4"/>
        <v>#REF!</v>
      </c>
      <c r="R10" s="24"/>
      <c r="S10" s="44" t="e">
        <f>#REF!</f>
        <v>#REF!</v>
      </c>
      <c r="T10" s="22" t="e">
        <f t="shared" si="5"/>
        <v>#REF!</v>
      </c>
      <c r="U10" s="24"/>
      <c r="V10" s="44" t="e">
        <f>#REF!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23"/>
      <c r="AB10" s="44" t="e">
        <f>#REF!</f>
        <v>#REF!</v>
      </c>
      <c r="AC10" s="22"/>
      <c r="AD10" s="70"/>
      <c r="AE10" s="71"/>
      <c r="AF10" s="66"/>
      <c r="AI10" s="61" t="s">
        <v>4</v>
      </c>
      <c r="AJ10" s="16" t="s">
        <v>4</v>
      </c>
      <c r="AK10" s="53">
        <f t="shared" ref="AK10:AK24" si="10">F10-L10-U10</f>
        <v>0</v>
      </c>
      <c r="AL10" s="182">
        <v>0</v>
      </c>
      <c r="AM10" s="53" t="e">
        <f t="shared" ref="AM10:AM24" si="11">G10-V10-M10</f>
        <v>#REF!</v>
      </c>
      <c r="AN10" s="53"/>
      <c r="AO10" s="53"/>
      <c r="AP10" s="53"/>
      <c r="AQ10" s="53"/>
      <c r="AR10" s="53"/>
      <c r="AS10" s="53"/>
      <c r="AT10" s="53">
        <v>211037.93000000058</v>
      </c>
      <c r="AU10" s="53">
        <v>199593</v>
      </c>
      <c r="AV10" s="53">
        <v>198022.84000000055</v>
      </c>
    </row>
    <row r="11" spans="1:48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23">
        <f t="shared" si="8"/>
        <v>0</v>
      </c>
      <c r="G11" s="17" t="e">
        <f t="shared" si="9"/>
        <v>#REF!</v>
      </c>
      <c r="H11" s="22" t="e">
        <f t="shared" si="1"/>
        <v>#REF!</v>
      </c>
      <c r="I11" s="24"/>
      <c r="J11" s="44" t="e">
        <f>#REF!</f>
        <v>#REF!</v>
      </c>
      <c r="K11" s="22" t="e">
        <f t="shared" si="2"/>
        <v>#REF!</v>
      </c>
      <c r="L11" s="24"/>
      <c r="M11" s="44" t="e">
        <f>#REF!</f>
        <v>#REF!</v>
      </c>
      <c r="N11" s="22" t="e">
        <f t="shared" si="3"/>
        <v>#REF!</v>
      </c>
      <c r="O11" s="24"/>
      <c r="P11" s="44" t="e">
        <f>#REF!</f>
        <v>#REF!</v>
      </c>
      <c r="Q11" s="22" t="e">
        <f t="shared" si="4"/>
        <v>#REF!</v>
      </c>
      <c r="R11" s="24"/>
      <c r="S11" s="44" t="e">
        <f>#REF!</f>
        <v>#REF!</v>
      </c>
      <c r="T11" s="22" t="e">
        <f t="shared" si="5"/>
        <v>#REF!</v>
      </c>
      <c r="U11" s="24"/>
      <c r="V11" s="44" t="e">
        <f>#REF!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26"/>
      <c r="AB11" s="44" t="e">
        <f>#REF!</f>
        <v>#REF!</v>
      </c>
      <c r="AC11" s="22" t="e">
        <f t="shared" ref="AC11:AC25" si="12">IF(AND(IF(AA11="",0,AA11)=0,IF(AB11="",0,AB11)&gt;0),100%,IFERROR(IF(IF(AB11="",0,AB11)/IF(AA11="",0,AA11)-100%&gt;99%,CONCATENATE("в ",ROUNDDOWN(IF(AB11="",0,AB11)/IF(AA11="",0,AA11),1),IF(ROUNDDOWN(IF(AB11="",0,AB11)/IF(AA11="",0,AA11),0)&gt;4," раз"," раза")),IF(AB11="",0,AB11)/IF(AA11="",0,AA11)-100%),""))</f>
        <v>#REF!</v>
      </c>
      <c r="AD11" s="72"/>
      <c r="AE11" s="73"/>
      <c r="AF11" s="66" t="str">
        <f t="shared" ref="AF11:AF25" si="13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53">
        <f t="shared" si="10"/>
        <v>0</v>
      </c>
      <c r="AL11" s="182">
        <v>1</v>
      </c>
      <c r="AM11" s="53" t="e">
        <f t="shared" si="11"/>
        <v>#REF!</v>
      </c>
      <c r="AN11" s="53"/>
      <c r="AO11" s="53"/>
      <c r="AP11" s="53"/>
      <c r="AQ11" s="53"/>
      <c r="AR11" s="53"/>
      <c r="AS11" s="53"/>
      <c r="AT11" s="53">
        <v>14752621.125000037</v>
      </c>
      <c r="AU11" s="53">
        <v>13401545.662000023</v>
      </c>
      <c r="AV11" s="53">
        <v>15573175.756000089</v>
      </c>
    </row>
    <row r="12" spans="1:48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23">
        <f t="shared" si="8"/>
        <v>1</v>
      </c>
      <c r="G12" s="17" t="e">
        <f t="shared" si="9"/>
        <v>#REF!</v>
      </c>
      <c r="H12" s="22" t="e">
        <f t="shared" si="1"/>
        <v>#REF!</v>
      </c>
      <c r="I12" s="24">
        <v>1</v>
      </c>
      <c r="J12" s="44" t="e">
        <f>#REF!</f>
        <v>#REF!</v>
      </c>
      <c r="K12" s="22" t="e">
        <f t="shared" si="2"/>
        <v>#REF!</v>
      </c>
      <c r="L12" s="24"/>
      <c r="M12" s="44" t="e">
        <f>#REF!</f>
        <v>#REF!</v>
      </c>
      <c r="N12" s="22" t="e">
        <f t="shared" si="3"/>
        <v>#REF!</v>
      </c>
      <c r="O12" s="24"/>
      <c r="P12" s="44" t="e">
        <f>#REF!</f>
        <v>#REF!</v>
      </c>
      <c r="Q12" s="22" t="e">
        <f t="shared" si="4"/>
        <v>#REF!</v>
      </c>
      <c r="R12" s="24"/>
      <c r="S12" s="44" t="e">
        <f>#REF!</f>
        <v>#REF!</v>
      </c>
      <c r="T12" s="22" t="e">
        <f t="shared" si="5"/>
        <v>#REF!</v>
      </c>
      <c r="U12" s="24"/>
      <c r="V12" s="44" t="e">
        <f>#REF!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26"/>
      <c r="AB12" s="44" t="e">
        <f>#REF!</f>
        <v>#REF!</v>
      </c>
      <c r="AC12" s="22" t="e">
        <f t="shared" si="12"/>
        <v>#REF!</v>
      </c>
      <c r="AD12" s="72"/>
      <c r="AE12" s="73"/>
      <c r="AF12" s="66" t="str">
        <f t="shared" si="13"/>
        <v/>
      </c>
      <c r="AI12" s="61" t="s">
        <v>6</v>
      </c>
      <c r="AJ12" s="16" t="s">
        <v>6</v>
      </c>
      <c r="AK12" s="53">
        <f t="shared" si="10"/>
        <v>1</v>
      </c>
      <c r="AL12" s="182">
        <v>1</v>
      </c>
      <c r="AM12" s="53" t="e">
        <f t="shared" si="11"/>
        <v>#REF!</v>
      </c>
      <c r="AN12" s="53"/>
      <c r="AO12" s="53"/>
      <c r="AP12" s="53"/>
      <c r="AQ12" s="53"/>
      <c r="AR12" s="53"/>
      <c r="AS12" s="53"/>
      <c r="AT12" s="53">
        <v>9434539.3740000408</v>
      </c>
      <c r="AU12" s="53">
        <v>8455271.4770000298</v>
      </c>
      <c r="AV12" s="53">
        <v>8957379.3500000332</v>
      </c>
    </row>
    <row r="13" spans="1:48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23">
        <f t="shared" si="8"/>
        <v>0</v>
      </c>
      <c r="G13" s="17" t="e">
        <f t="shared" si="9"/>
        <v>#REF!</v>
      </c>
      <c r="H13" s="22" t="e">
        <f t="shared" si="1"/>
        <v>#REF!</v>
      </c>
      <c r="I13" s="24"/>
      <c r="J13" s="44" t="e">
        <f>#REF!</f>
        <v>#REF!</v>
      </c>
      <c r="K13" s="22" t="e">
        <f t="shared" si="2"/>
        <v>#REF!</v>
      </c>
      <c r="L13" s="24"/>
      <c r="M13" s="44" t="e">
        <f>#REF!</f>
        <v>#REF!</v>
      </c>
      <c r="N13" s="22" t="e">
        <f t="shared" si="3"/>
        <v>#REF!</v>
      </c>
      <c r="O13" s="24"/>
      <c r="P13" s="44" t="e">
        <f>#REF!</f>
        <v>#REF!</v>
      </c>
      <c r="Q13" s="22" t="e">
        <f t="shared" si="4"/>
        <v>#REF!</v>
      </c>
      <c r="R13" s="24"/>
      <c r="S13" s="44" t="e">
        <f>#REF!</f>
        <v>#REF!</v>
      </c>
      <c r="T13" s="22" t="e">
        <f t="shared" si="5"/>
        <v>#REF!</v>
      </c>
      <c r="U13" s="24"/>
      <c r="V13" s="44" t="e">
        <f>#REF!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26"/>
      <c r="AB13" s="44" t="e">
        <f>#REF!</f>
        <v>#REF!</v>
      </c>
      <c r="AC13" s="22"/>
      <c r="AD13" s="72"/>
      <c r="AE13" s="73"/>
      <c r="AF13" s="66" t="str">
        <f t="shared" si="13"/>
        <v/>
      </c>
      <c r="AI13" s="38" t="s">
        <v>1</v>
      </c>
      <c r="AJ13" s="16" t="s">
        <v>1</v>
      </c>
      <c r="AK13" s="53">
        <f t="shared" si="10"/>
        <v>0</v>
      </c>
      <c r="AL13" s="182">
        <v>1</v>
      </c>
      <c r="AM13" s="53" t="e">
        <f t="shared" si="11"/>
        <v>#REF!</v>
      </c>
      <c r="AN13" s="53"/>
      <c r="AO13" s="53"/>
      <c r="AP13" s="53"/>
      <c r="AQ13" s="53"/>
      <c r="AR13" s="53"/>
      <c r="AS13" s="53"/>
      <c r="AT13" s="53">
        <v>8073789.2590000015</v>
      </c>
      <c r="AU13" s="53">
        <v>6913099.8200000012</v>
      </c>
      <c r="AV13" s="53">
        <v>7954697.2710000016</v>
      </c>
    </row>
    <row r="14" spans="1:48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23">
        <f t="shared" si="8"/>
        <v>0</v>
      </c>
      <c r="G14" s="17" t="e">
        <f t="shared" si="9"/>
        <v>#REF!</v>
      </c>
      <c r="H14" s="22" t="e">
        <f t="shared" si="1"/>
        <v>#REF!</v>
      </c>
      <c r="I14" s="24"/>
      <c r="J14" s="44" t="e">
        <f>#REF!</f>
        <v>#REF!</v>
      </c>
      <c r="K14" s="22" t="e">
        <f t="shared" si="2"/>
        <v>#REF!</v>
      </c>
      <c r="L14" s="24"/>
      <c r="M14" s="44" t="e">
        <f>#REF!</f>
        <v>#REF!</v>
      </c>
      <c r="N14" s="22" t="e">
        <f t="shared" si="3"/>
        <v>#REF!</v>
      </c>
      <c r="O14" s="24"/>
      <c r="P14" s="44" t="e">
        <f>#REF!</f>
        <v>#REF!</v>
      </c>
      <c r="Q14" s="22" t="e">
        <f t="shared" si="4"/>
        <v>#REF!</v>
      </c>
      <c r="R14" s="24"/>
      <c r="S14" s="44" t="e">
        <f>#REF!</f>
        <v>#REF!</v>
      </c>
      <c r="T14" s="22" t="e">
        <f t="shared" si="5"/>
        <v>#REF!</v>
      </c>
      <c r="U14" s="24"/>
      <c r="V14" s="44" t="e">
        <f>#REF!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26"/>
      <c r="AB14" s="44" t="e">
        <f>#REF!</f>
        <v>#REF!</v>
      </c>
      <c r="AC14" s="22" t="e">
        <f t="shared" si="12"/>
        <v>#REF!</v>
      </c>
      <c r="AD14" s="72"/>
      <c r="AE14" s="73"/>
      <c r="AF14" s="66" t="str">
        <f t="shared" si="13"/>
        <v/>
      </c>
      <c r="AI14" s="61" t="s">
        <v>7</v>
      </c>
      <c r="AJ14" s="16" t="s">
        <v>7</v>
      </c>
      <c r="AK14" s="53">
        <f t="shared" si="10"/>
        <v>0</v>
      </c>
      <c r="AL14" s="182">
        <v>0</v>
      </c>
      <c r="AM14" s="53" t="e">
        <f t="shared" si="11"/>
        <v>#REF!</v>
      </c>
      <c r="AN14" s="53"/>
      <c r="AO14" s="53"/>
      <c r="AP14" s="53"/>
      <c r="AQ14" s="53"/>
      <c r="AR14" s="53"/>
      <c r="AS14" s="53"/>
      <c r="AT14" s="53">
        <v>7684053.385000024</v>
      </c>
      <c r="AU14" s="53">
        <v>6231357.856000023</v>
      </c>
      <c r="AV14" s="53">
        <v>7310278.7570000226</v>
      </c>
    </row>
    <row r="15" spans="1:48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23">
        <f t="shared" si="8"/>
        <v>0</v>
      </c>
      <c r="G15" s="17" t="e">
        <f t="shared" si="9"/>
        <v>#REF!</v>
      </c>
      <c r="H15" s="22" t="e">
        <f t="shared" si="1"/>
        <v>#REF!</v>
      </c>
      <c r="I15" s="24"/>
      <c r="J15" s="44" t="e">
        <f>#REF!</f>
        <v>#REF!</v>
      </c>
      <c r="K15" s="22" t="e">
        <f t="shared" si="2"/>
        <v>#REF!</v>
      </c>
      <c r="L15" s="24"/>
      <c r="M15" s="44" t="e">
        <f>#REF!</f>
        <v>#REF!</v>
      </c>
      <c r="N15" s="22" t="e">
        <f t="shared" si="3"/>
        <v>#REF!</v>
      </c>
      <c r="O15" s="24"/>
      <c r="P15" s="44" t="e">
        <f>#REF!</f>
        <v>#REF!</v>
      </c>
      <c r="Q15" s="22" t="e">
        <f t="shared" si="4"/>
        <v>#REF!</v>
      </c>
      <c r="R15" s="24"/>
      <c r="S15" s="44" t="e">
        <f>#REF!</f>
        <v>#REF!</v>
      </c>
      <c r="T15" s="22" t="e">
        <f t="shared" si="5"/>
        <v>#REF!</v>
      </c>
      <c r="U15" s="24"/>
      <c r="V15" s="44" t="e">
        <f>#REF!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26"/>
      <c r="AB15" s="44" t="e">
        <f>#REF!</f>
        <v>#REF!</v>
      </c>
      <c r="AC15" s="22" t="e">
        <f t="shared" si="12"/>
        <v>#REF!</v>
      </c>
      <c r="AD15" s="72"/>
      <c r="AE15" s="73"/>
      <c r="AF15" s="66" t="str">
        <f t="shared" si="13"/>
        <v/>
      </c>
      <c r="AI15" s="38" t="s">
        <v>8</v>
      </c>
      <c r="AJ15" s="16" t="s">
        <v>8</v>
      </c>
      <c r="AK15" s="53">
        <f t="shared" si="10"/>
        <v>0</v>
      </c>
      <c r="AL15" s="182">
        <v>0</v>
      </c>
      <c r="AM15" s="53" t="e">
        <f t="shared" si="11"/>
        <v>#REF!</v>
      </c>
      <c r="AN15" s="53"/>
      <c r="AO15" s="56"/>
      <c r="AP15" s="53"/>
      <c r="AQ15" s="56"/>
      <c r="AR15" s="56"/>
      <c r="AS15" s="56"/>
      <c r="AT15" s="56">
        <v>4889629.2050000019</v>
      </c>
      <c r="AU15" s="56">
        <v>4496419.9050000021</v>
      </c>
      <c r="AV15" s="56">
        <v>5248497.9280000022</v>
      </c>
    </row>
    <row r="16" spans="1:48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23">
        <f t="shared" si="8"/>
        <v>1</v>
      </c>
      <c r="G16" s="17" t="e">
        <f t="shared" si="9"/>
        <v>#REF!</v>
      </c>
      <c r="H16" s="22" t="e">
        <f t="shared" si="1"/>
        <v>#REF!</v>
      </c>
      <c r="I16" s="24">
        <v>1</v>
      </c>
      <c r="J16" s="44" t="e">
        <f>#REF!</f>
        <v>#REF!</v>
      </c>
      <c r="K16" s="22" t="e">
        <f t="shared" si="2"/>
        <v>#REF!</v>
      </c>
      <c r="L16" s="24"/>
      <c r="M16" s="44" t="e">
        <f>#REF!</f>
        <v>#REF!</v>
      </c>
      <c r="N16" s="22" t="e">
        <f t="shared" si="3"/>
        <v>#REF!</v>
      </c>
      <c r="O16" s="24"/>
      <c r="P16" s="44" t="e">
        <f>#REF!</f>
        <v>#REF!</v>
      </c>
      <c r="Q16" s="22" t="e">
        <f t="shared" si="4"/>
        <v>#REF!</v>
      </c>
      <c r="R16" s="24"/>
      <c r="S16" s="44" t="e">
        <f>#REF!</f>
        <v>#REF!</v>
      </c>
      <c r="T16" s="22" t="e">
        <f t="shared" si="5"/>
        <v>#REF!</v>
      </c>
      <c r="U16" s="24"/>
      <c r="V16" s="44" t="e">
        <f>#REF!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26"/>
      <c r="AB16" s="44" t="e">
        <f>#REF!</f>
        <v>#REF!</v>
      </c>
      <c r="AC16" s="22" t="e">
        <f t="shared" si="12"/>
        <v>#REF!</v>
      </c>
      <c r="AD16" s="72"/>
      <c r="AE16" s="73"/>
      <c r="AF16" s="66" t="str">
        <f t="shared" si="13"/>
        <v/>
      </c>
      <c r="AI16" s="61" t="s">
        <v>9</v>
      </c>
      <c r="AJ16" s="16" t="s">
        <v>9</v>
      </c>
      <c r="AK16" s="53">
        <f t="shared" si="10"/>
        <v>1</v>
      </c>
      <c r="AL16" s="182">
        <v>0</v>
      </c>
      <c r="AM16" s="53" t="e">
        <f t="shared" si="11"/>
        <v>#REF!</v>
      </c>
      <c r="AN16" s="53"/>
      <c r="AO16" s="53"/>
      <c r="AP16" s="53"/>
      <c r="AQ16" s="53"/>
      <c r="AR16" s="53"/>
      <c r="AS16" s="53"/>
      <c r="AT16" s="53">
        <v>4732244.4280000012</v>
      </c>
      <c r="AU16" s="53">
        <v>3810565.1750000007</v>
      </c>
      <c r="AV16" s="53">
        <v>4162822.4080000008</v>
      </c>
    </row>
    <row r="17" spans="1:48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23">
        <f t="shared" si="8"/>
        <v>0</v>
      </c>
      <c r="G17" s="17" t="e">
        <f t="shared" si="9"/>
        <v>#REF!</v>
      </c>
      <c r="H17" s="22" t="e">
        <f t="shared" si="1"/>
        <v>#REF!</v>
      </c>
      <c r="I17" s="24"/>
      <c r="J17" s="44" t="e">
        <f>#REF!</f>
        <v>#REF!</v>
      </c>
      <c r="K17" s="22" t="e">
        <f t="shared" si="2"/>
        <v>#REF!</v>
      </c>
      <c r="L17" s="24"/>
      <c r="M17" s="44" t="e">
        <f>#REF!</f>
        <v>#REF!</v>
      </c>
      <c r="N17" s="22" t="e">
        <f t="shared" si="3"/>
        <v>#REF!</v>
      </c>
      <c r="O17" s="24"/>
      <c r="P17" s="44" t="e">
        <f>#REF!</f>
        <v>#REF!</v>
      </c>
      <c r="Q17" s="22" t="e">
        <f t="shared" si="4"/>
        <v>#REF!</v>
      </c>
      <c r="R17" s="24"/>
      <c r="S17" s="44" t="e">
        <f>#REF!</f>
        <v>#REF!</v>
      </c>
      <c r="T17" s="22" t="e">
        <f t="shared" si="5"/>
        <v>#REF!</v>
      </c>
      <c r="U17" s="24"/>
      <c r="V17" s="44" t="e">
        <f>#REF!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26"/>
      <c r="AB17" s="44" t="e">
        <f>#REF!</f>
        <v>#REF!</v>
      </c>
      <c r="AC17" s="22"/>
      <c r="AD17" s="72"/>
      <c r="AE17" s="73"/>
      <c r="AF17" s="66" t="str">
        <f t="shared" si="13"/>
        <v/>
      </c>
      <c r="AI17" s="38" t="s">
        <v>2</v>
      </c>
      <c r="AJ17" s="16" t="s">
        <v>2</v>
      </c>
      <c r="AK17" s="53">
        <f t="shared" si="10"/>
        <v>0</v>
      </c>
      <c r="AL17" s="182">
        <v>0</v>
      </c>
      <c r="AM17" s="53" t="e">
        <f t="shared" si="11"/>
        <v>#REF!</v>
      </c>
      <c r="AN17" s="53"/>
      <c r="AO17" s="53"/>
      <c r="AP17" s="53"/>
      <c r="AQ17" s="53"/>
      <c r="AR17" s="53"/>
      <c r="AS17" s="53"/>
      <c r="AT17" s="53">
        <v>6780024.0160000026</v>
      </c>
      <c r="AU17" s="53">
        <v>6534672.6440000022</v>
      </c>
      <c r="AV17" s="53">
        <v>7099589.1100000022</v>
      </c>
    </row>
    <row r="18" spans="1:48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23">
        <f t="shared" si="8"/>
        <v>1</v>
      </c>
      <c r="G18" s="17" t="e">
        <f t="shared" si="9"/>
        <v>#REF!</v>
      </c>
      <c r="H18" s="22" t="e">
        <f t="shared" si="1"/>
        <v>#REF!</v>
      </c>
      <c r="I18" s="24"/>
      <c r="J18" s="44" t="e">
        <f>#REF!</f>
        <v>#REF!</v>
      </c>
      <c r="K18" s="22" t="e">
        <f t="shared" si="2"/>
        <v>#REF!</v>
      </c>
      <c r="L18" s="24"/>
      <c r="M18" s="44" t="e">
        <f>#REF!</f>
        <v>#REF!</v>
      </c>
      <c r="N18" s="22" t="e">
        <f t="shared" si="3"/>
        <v>#REF!</v>
      </c>
      <c r="O18" s="24"/>
      <c r="P18" s="44" t="e">
        <f>#REF!</f>
        <v>#REF!</v>
      </c>
      <c r="Q18" s="22" t="e">
        <f t="shared" si="4"/>
        <v>#REF!</v>
      </c>
      <c r="R18" s="24">
        <v>1</v>
      </c>
      <c r="S18" s="44" t="e">
        <f>#REF!</f>
        <v>#REF!</v>
      </c>
      <c r="T18" s="22" t="e">
        <f t="shared" si="5"/>
        <v>#REF!</v>
      </c>
      <c r="U18" s="24"/>
      <c r="V18" s="44" t="e">
        <f>#REF!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26"/>
      <c r="AB18" s="44" t="e">
        <f>#REF!</f>
        <v>#REF!</v>
      </c>
      <c r="AC18" s="22" t="e">
        <f t="shared" si="12"/>
        <v>#REF!</v>
      </c>
      <c r="AD18" s="72"/>
      <c r="AE18" s="73"/>
      <c r="AF18" s="66" t="str">
        <f t="shared" si="13"/>
        <v/>
      </c>
      <c r="AI18" s="61" t="s">
        <v>10</v>
      </c>
      <c r="AJ18" s="16" t="s">
        <v>10</v>
      </c>
      <c r="AK18" s="53">
        <f t="shared" si="10"/>
        <v>1</v>
      </c>
      <c r="AL18" s="182">
        <v>3</v>
      </c>
      <c r="AM18" s="53" t="e">
        <f t="shared" si="11"/>
        <v>#REF!</v>
      </c>
      <c r="AN18" s="53"/>
      <c r="AO18" s="53"/>
      <c r="AP18" s="53"/>
      <c r="AQ18" s="53"/>
      <c r="AR18" s="53"/>
      <c r="AS18" s="53"/>
      <c r="AT18" s="53">
        <v>11178279.545000035</v>
      </c>
      <c r="AU18" s="53">
        <v>9745792.2710000351</v>
      </c>
      <c r="AV18" s="53">
        <v>10491122.642000034</v>
      </c>
    </row>
    <row r="19" spans="1:48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23">
        <f t="shared" si="8"/>
        <v>0</v>
      </c>
      <c r="G19" s="17" t="e">
        <f t="shared" si="9"/>
        <v>#REF!</v>
      </c>
      <c r="H19" s="22" t="e">
        <f t="shared" si="1"/>
        <v>#REF!</v>
      </c>
      <c r="I19" s="24"/>
      <c r="J19" s="44" t="e">
        <f>#REF!</f>
        <v>#REF!</v>
      </c>
      <c r="K19" s="22" t="e">
        <f t="shared" si="2"/>
        <v>#REF!</v>
      </c>
      <c r="L19" s="24"/>
      <c r="M19" s="44" t="e">
        <f>#REF!</f>
        <v>#REF!</v>
      </c>
      <c r="N19" s="22" t="e">
        <f t="shared" si="3"/>
        <v>#REF!</v>
      </c>
      <c r="O19" s="24"/>
      <c r="P19" s="44" t="e">
        <f>#REF!</f>
        <v>#REF!</v>
      </c>
      <c r="Q19" s="22" t="e">
        <f t="shared" si="4"/>
        <v>#REF!</v>
      </c>
      <c r="R19" s="24"/>
      <c r="S19" s="44" t="e">
        <f>#REF!</f>
        <v>#REF!</v>
      </c>
      <c r="T19" s="22" t="e">
        <f t="shared" si="5"/>
        <v>#REF!</v>
      </c>
      <c r="U19" s="24"/>
      <c r="V19" s="44" t="e">
        <f>#REF!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26"/>
      <c r="AB19" s="44" t="e">
        <f>#REF!</f>
        <v>#REF!</v>
      </c>
      <c r="AC19" s="22" t="e">
        <f t="shared" si="12"/>
        <v>#REF!</v>
      </c>
      <c r="AD19" s="72"/>
      <c r="AE19" s="73"/>
      <c r="AF19" s="66" t="str">
        <f t="shared" si="13"/>
        <v/>
      </c>
      <c r="AI19" s="60" t="s">
        <v>11</v>
      </c>
      <c r="AJ19" s="16" t="s">
        <v>11</v>
      </c>
      <c r="AK19" s="53">
        <f t="shared" si="10"/>
        <v>0</v>
      </c>
      <c r="AL19" s="182">
        <v>2</v>
      </c>
      <c r="AM19" s="53" t="e">
        <f t="shared" si="11"/>
        <v>#REF!</v>
      </c>
      <c r="AN19" s="53"/>
      <c r="AO19" s="53"/>
      <c r="AP19" s="53"/>
      <c r="AQ19" s="53"/>
      <c r="AR19" s="53"/>
      <c r="AS19" s="53"/>
      <c r="AT19" s="53">
        <v>7222889.120000001</v>
      </c>
      <c r="AU19" s="53">
        <v>6144813.4760000017</v>
      </c>
      <c r="AV19" s="53">
        <v>6855301.0380000025</v>
      </c>
    </row>
    <row r="20" spans="1:48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23">
        <f t="shared" si="8"/>
        <v>2</v>
      </c>
      <c r="G20" s="17" t="e">
        <f t="shared" si="9"/>
        <v>#REF!</v>
      </c>
      <c r="H20" s="22" t="e">
        <f t="shared" si="1"/>
        <v>#REF!</v>
      </c>
      <c r="I20" s="24">
        <v>1</v>
      </c>
      <c r="J20" s="44" t="e">
        <f>#REF!</f>
        <v>#REF!</v>
      </c>
      <c r="K20" s="22" t="e">
        <f t="shared" si="2"/>
        <v>#REF!</v>
      </c>
      <c r="L20" s="24">
        <v>1</v>
      </c>
      <c r="M20" s="44" t="e">
        <f>#REF!</f>
        <v>#REF!</v>
      </c>
      <c r="N20" s="22" t="e">
        <f t="shared" si="3"/>
        <v>#REF!</v>
      </c>
      <c r="O20" s="24"/>
      <c r="P20" s="44" t="e">
        <f>#REF!</f>
        <v>#REF!</v>
      </c>
      <c r="Q20" s="22" t="e">
        <f t="shared" si="4"/>
        <v>#REF!</v>
      </c>
      <c r="R20" s="24"/>
      <c r="S20" s="44" t="e">
        <f>#REF!</f>
        <v>#REF!</v>
      </c>
      <c r="T20" s="22" t="e">
        <f t="shared" si="5"/>
        <v>#REF!</v>
      </c>
      <c r="U20" s="24"/>
      <c r="V20" s="44" t="e">
        <f>#REF!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26"/>
      <c r="AB20" s="44" t="e">
        <f>#REF!</f>
        <v>#REF!</v>
      </c>
      <c r="AC20" s="22" t="e">
        <f t="shared" si="12"/>
        <v>#REF!</v>
      </c>
      <c r="AD20" s="72"/>
      <c r="AE20" s="73"/>
      <c r="AF20" s="66" t="str">
        <f t="shared" si="13"/>
        <v/>
      </c>
      <c r="AI20" s="61" t="s">
        <v>12</v>
      </c>
      <c r="AJ20" s="16" t="s">
        <v>12</v>
      </c>
      <c r="AK20" s="53">
        <f t="shared" si="10"/>
        <v>1</v>
      </c>
      <c r="AL20" s="182">
        <v>2</v>
      </c>
      <c r="AM20" s="53" t="e">
        <f t="shared" si="11"/>
        <v>#REF!</v>
      </c>
      <c r="AN20" s="53"/>
      <c r="AO20" s="53"/>
      <c r="AP20" s="53"/>
      <c r="AQ20" s="53"/>
      <c r="AR20" s="53"/>
      <c r="AS20" s="53"/>
      <c r="AT20" s="53">
        <v>12456756.974000003</v>
      </c>
      <c r="AU20" s="53">
        <v>11042232.306000002</v>
      </c>
      <c r="AV20" s="53">
        <v>11570598.332000002</v>
      </c>
    </row>
    <row r="21" spans="1:48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23">
        <f t="shared" si="8"/>
        <v>0</v>
      </c>
      <c r="G21" s="17" t="e">
        <f t="shared" si="9"/>
        <v>#REF!</v>
      </c>
      <c r="H21" s="22" t="e">
        <f t="shared" si="1"/>
        <v>#REF!</v>
      </c>
      <c r="I21" s="24"/>
      <c r="J21" s="44" t="e">
        <f>#REF!</f>
        <v>#REF!</v>
      </c>
      <c r="K21" s="22" t="e">
        <f t="shared" si="2"/>
        <v>#REF!</v>
      </c>
      <c r="L21" s="24"/>
      <c r="M21" s="44" t="e">
        <f>#REF!</f>
        <v>#REF!</v>
      </c>
      <c r="N21" s="22" t="e">
        <f t="shared" si="3"/>
        <v>#REF!</v>
      </c>
      <c r="O21" s="24"/>
      <c r="P21" s="44" t="e">
        <f>#REF!</f>
        <v>#REF!</v>
      </c>
      <c r="Q21" s="22" t="e">
        <f t="shared" si="4"/>
        <v>#REF!</v>
      </c>
      <c r="R21" s="24"/>
      <c r="S21" s="44" t="e">
        <f>#REF!</f>
        <v>#REF!</v>
      </c>
      <c r="T21" s="22" t="e">
        <f t="shared" si="5"/>
        <v>#REF!</v>
      </c>
      <c r="U21" s="24"/>
      <c r="V21" s="44" t="e">
        <f>#REF!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26"/>
      <c r="AB21" s="44" t="e">
        <f>#REF!</f>
        <v>#REF!</v>
      </c>
      <c r="AC21" s="22" t="e">
        <f t="shared" si="12"/>
        <v>#REF!</v>
      </c>
      <c r="AD21" s="72"/>
      <c r="AE21" s="73"/>
      <c r="AF21" s="66" t="str">
        <f t="shared" si="13"/>
        <v/>
      </c>
      <c r="AI21" s="38" t="s">
        <v>13</v>
      </c>
      <c r="AJ21" s="16" t="s">
        <v>13</v>
      </c>
      <c r="AK21" s="53">
        <f t="shared" si="10"/>
        <v>0</v>
      </c>
      <c r="AL21" s="182">
        <v>1</v>
      </c>
      <c r="AM21" s="53" t="e">
        <f t="shared" si="11"/>
        <v>#REF!</v>
      </c>
      <c r="AN21" s="53"/>
      <c r="AO21" s="53"/>
      <c r="AP21" s="53"/>
      <c r="AQ21" s="53"/>
      <c r="AR21" s="53"/>
      <c r="AS21" s="53"/>
      <c r="AT21" s="53">
        <v>5393573.1340000173</v>
      </c>
      <c r="AU21" s="53">
        <v>5012847.2390000187</v>
      </c>
      <c r="AV21" s="53">
        <v>5441040.0780000193</v>
      </c>
    </row>
    <row r="22" spans="1:48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23">
        <f t="shared" si="8"/>
        <v>0</v>
      </c>
      <c r="G22" s="17" t="e">
        <f t="shared" si="9"/>
        <v>#REF!</v>
      </c>
      <c r="H22" s="22" t="e">
        <f t="shared" si="1"/>
        <v>#REF!</v>
      </c>
      <c r="I22" s="24"/>
      <c r="J22" s="44" t="e">
        <f>#REF!</f>
        <v>#REF!</v>
      </c>
      <c r="K22" s="22" t="e">
        <f t="shared" si="2"/>
        <v>#REF!</v>
      </c>
      <c r="L22" s="24"/>
      <c r="M22" s="44" t="e">
        <f>#REF!</f>
        <v>#REF!</v>
      </c>
      <c r="N22" s="22" t="e">
        <f t="shared" si="3"/>
        <v>#REF!</v>
      </c>
      <c r="O22" s="24"/>
      <c r="P22" s="44" t="e">
        <f>#REF!</f>
        <v>#REF!</v>
      </c>
      <c r="Q22" s="22" t="e">
        <f t="shared" si="4"/>
        <v>#REF!</v>
      </c>
      <c r="R22" s="24"/>
      <c r="S22" s="44" t="e">
        <f>#REF!</f>
        <v>#REF!</v>
      </c>
      <c r="T22" s="22" t="e">
        <f t="shared" si="5"/>
        <v>#REF!</v>
      </c>
      <c r="U22" s="24"/>
      <c r="V22" s="44" t="e">
        <f>#REF!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26"/>
      <c r="AB22" s="44" t="e">
        <f>#REF!</f>
        <v>#REF!</v>
      </c>
      <c r="AC22" s="22" t="e">
        <f t="shared" si="12"/>
        <v>#REF!</v>
      </c>
      <c r="AD22" s="72"/>
      <c r="AE22" s="73"/>
      <c r="AF22" s="66" t="str">
        <f t="shared" si="13"/>
        <v/>
      </c>
      <c r="AI22" s="61" t="s">
        <v>14</v>
      </c>
      <c r="AJ22" s="16" t="s">
        <v>14</v>
      </c>
      <c r="AK22" s="53">
        <f t="shared" si="10"/>
        <v>0</v>
      </c>
      <c r="AL22" s="182">
        <v>1</v>
      </c>
      <c r="AM22" s="53" t="e">
        <f t="shared" si="11"/>
        <v>#REF!</v>
      </c>
      <c r="AN22" s="53"/>
      <c r="AO22" s="53"/>
      <c r="AP22" s="53"/>
      <c r="AQ22" s="53"/>
      <c r="AR22" s="53"/>
      <c r="AS22" s="53"/>
      <c r="AT22" s="53">
        <v>9065781.2230000291</v>
      </c>
      <c r="AU22" s="53">
        <v>8223350.46700003</v>
      </c>
      <c r="AV22" s="53">
        <v>9215482.8920000326</v>
      </c>
    </row>
    <row r="23" spans="1:48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23">
        <f t="shared" si="8"/>
        <v>0</v>
      </c>
      <c r="G23" s="17" t="e">
        <f t="shared" si="9"/>
        <v>#REF!</v>
      </c>
      <c r="H23" s="22" t="e">
        <f t="shared" si="1"/>
        <v>#REF!</v>
      </c>
      <c r="I23" s="24"/>
      <c r="J23" s="44" t="e">
        <f>#REF!</f>
        <v>#REF!</v>
      </c>
      <c r="K23" s="22" t="e">
        <f t="shared" si="2"/>
        <v>#REF!</v>
      </c>
      <c r="L23" s="24"/>
      <c r="M23" s="44" t="e">
        <f>#REF!</f>
        <v>#REF!</v>
      </c>
      <c r="N23" s="22" t="e">
        <f t="shared" si="3"/>
        <v>#REF!</v>
      </c>
      <c r="O23" s="24"/>
      <c r="P23" s="44" t="e">
        <f>#REF!</f>
        <v>#REF!</v>
      </c>
      <c r="Q23" s="22" t="e">
        <f t="shared" si="4"/>
        <v>#REF!</v>
      </c>
      <c r="R23" s="24"/>
      <c r="S23" s="44" t="e">
        <f>#REF!</f>
        <v>#REF!</v>
      </c>
      <c r="T23" s="22" t="e">
        <f t="shared" si="5"/>
        <v>#REF!</v>
      </c>
      <c r="U23" s="24"/>
      <c r="V23" s="44" t="e">
        <f>#REF!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26"/>
      <c r="AB23" s="44" t="e">
        <f>#REF!</f>
        <v>#REF!</v>
      </c>
      <c r="AC23" s="22" t="e">
        <f t="shared" si="12"/>
        <v>#REF!</v>
      </c>
      <c r="AD23" s="72"/>
      <c r="AE23" s="74"/>
      <c r="AF23" s="66" t="str">
        <f t="shared" si="13"/>
        <v/>
      </c>
      <c r="AI23" s="38" t="s">
        <v>25</v>
      </c>
      <c r="AJ23" s="16" t="s">
        <v>25</v>
      </c>
      <c r="AK23" s="53">
        <f t="shared" si="10"/>
        <v>0</v>
      </c>
      <c r="AL23" s="182">
        <v>2</v>
      </c>
      <c r="AM23" s="53" t="e">
        <f t="shared" si="11"/>
        <v>#REF!</v>
      </c>
      <c r="AN23" s="53"/>
      <c r="AO23" s="53"/>
      <c r="AP23" s="53"/>
      <c r="AQ23" s="53"/>
      <c r="AR23" s="53"/>
      <c r="AS23" s="53"/>
      <c r="AT23" s="53">
        <v>11566335.15</v>
      </c>
      <c r="AU23" s="53">
        <v>10569501.5</v>
      </c>
      <c r="AV23" s="53">
        <v>11719086.939999999</v>
      </c>
    </row>
    <row r="24" spans="1:48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6">
        <f t="shared" si="8"/>
        <v>3</v>
      </c>
      <c r="G24" s="87" t="e">
        <f t="shared" si="9"/>
        <v>#REF!</v>
      </c>
      <c r="H24" s="88" t="e">
        <f t="shared" si="1"/>
        <v>#REF!</v>
      </c>
      <c r="I24" s="29">
        <v>2</v>
      </c>
      <c r="J24" s="44" t="e">
        <f>#REF!</f>
        <v>#REF!</v>
      </c>
      <c r="K24" s="28" t="e">
        <f t="shared" si="2"/>
        <v>#REF!</v>
      </c>
      <c r="L24" s="29"/>
      <c r="M24" s="44" t="e">
        <f>#REF!</f>
        <v>#REF!</v>
      </c>
      <c r="N24" s="28" t="e">
        <f t="shared" si="3"/>
        <v>#REF!</v>
      </c>
      <c r="O24" s="29"/>
      <c r="P24" s="44" t="e">
        <f>#REF!</f>
        <v>#REF!</v>
      </c>
      <c r="Q24" s="28" t="e">
        <f t="shared" si="4"/>
        <v>#REF!</v>
      </c>
      <c r="R24" s="29">
        <v>1</v>
      </c>
      <c r="S24" s="44" t="e">
        <f>#REF!</f>
        <v>#REF!</v>
      </c>
      <c r="T24" s="28" t="e">
        <f t="shared" si="5"/>
        <v>#REF!</v>
      </c>
      <c r="U24" s="29"/>
      <c r="V24" s="44" t="e">
        <f>#REF!</f>
        <v>#REF!</v>
      </c>
      <c r="W24" s="14" t="e">
        <f t="shared" si="6"/>
        <v>#REF!</v>
      </c>
      <c r="X24" s="29"/>
      <c r="Y24" s="15"/>
      <c r="Z24" s="28" t="str">
        <f t="shared" si="7"/>
        <v/>
      </c>
      <c r="AA24" s="30"/>
      <c r="AB24" s="44" t="e">
        <f>#REF!</f>
        <v>#REF!</v>
      </c>
      <c r="AC24" s="28" t="e">
        <f t="shared" si="12"/>
        <v>#REF!</v>
      </c>
      <c r="AD24" s="75"/>
      <c r="AE24" s="76"/>
      <c r="AF24" s="67" t="str">
        <f t="shared" si="13"/>
        <v/>
      </c>
      <c r="AI24" s="62" t="s">
        <v>15</v>
      </c>
      <c r="AJ24" s="16" t="s">
        <v>15</v>
      </c>
      <c r="AK24" s="53">
        <f t="shared" si="10"/>
        <v>3</v>
      </c>
      <c r="AL24" s="182">
        <v>2</v>
      </c>
      <c r="AM24" s="53" t="e">
        <f t="shared" si="11"/>
        <v>#REF!</v>
      </c>
      <c r="AN24" s="53"/>
      <c r="AO24" s="53"/>
      <c r="AP24" s="53"/>
      <c r="AQ24" s="53"/>
      <c r="AR24" s="53"/>
      <c r="AS24" s="53"/>
      <c r="AT24" s="53">
        <v>10357793.788000032</v>
      </c>
      <c r="AU24" s="53">
        <v>9228411.0670000017</v>
      </c>
      <c r="AV24" s="53">
        <v>9935383.2390000336</v>
      </c>
    </row>
    <row r="25" spans="1:48" ht="43.5" customHeight="1" thickBot="1">
      <c r="A25" s="557" t="s">
        <v>23</v>
      </c>
      <c r="B25" s="558"/>
      <c r="C25" s="35">
        <f>F25+AA25+AD25</f>
        <v>8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>
        <f>SUM(F9:F24)</f>
        <v>8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35">
        <f>SUM(I9:I24)</f>
        <v>5</v>
      </c>
      <c r="J25" s="91" t="e">
        <f>SUM(J9:J24)</f>
        <v>#REF!</v>
      </c>
      <c r="K25" s="90" t="e">
        <f>IF(AND(I25=0,J25&gt;0),100%,IFERROR(IF(J25/I25-100%&gt;99%,CONCATENATE("в ",ROUNDDOWN(J25/I25,1),IF(ROUNDDOWN(J25/I25,0)&gt;4," раз"," раза")),J25/I25-100%),""))</f>
        <v>#REF!</v>
      </c>
      <c r="L25" s="35">
        <f>SUM(L9:L24)</f>
        <v>1</v>
      </c>
      <c r="M25" s="33" t="e">
        <f>SUM(M9:M24)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35">
        <f>SUM(O9:O24)</f>
        <v>0</v>
      </c>
      <c r="P25" s="33" t="e">
        <f>SUM(P9:P24)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35">
        <f>SUM(R9:R24)</f>
        <v>2</v>
      </c>
      <c r="S25" s="33" t="e">
        <f>S9+S10+S11+S12+S13+S14+S15+S16+S17+S18+S19+S20+S21+S22+S23+S24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35">
        <f>SUM(U9:U24)</f>
        <v>0</v>
      </c>
      <c r="V25" s="33" t="e">
        <f>SUM(V9:V24)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>
        <f>SUM(AA9:AA24)</f>
        <v>0</v>
      </c>
      <c r="AB25" s="32" t="e">
        <f>SUM(AB9:AB24)</f>
        <v>#REF!</v>
      </c>
      <c r="AC25" s="34" t="e">
        <f t="shared" si="12"/>
        <v>#REF!</v>
      </c>
      <c r="AD25" s="31"/>
      <c r="AE25" s="32"/>
      <c r="AF25" s="34" t="str">
        <f t="shared" si="13"/>
        <v/>
      </c>
      <c r="AJ25" s="57" t="s">
        <v>41</v>
      </c>
      <c r="AK25" s="58">
        <f>F25</f>
        <v>8</v>
      </c>
      <c r="AL25" s="58">
        <v>20</v>
      </c>
      <c r="AM25" s="58" t="e">
        <f>G25</f>
        <v>#REF!</v>
      </c>
      <c r="AN25" s="58">
        <f>U25</f>
        <v>0</v>
      </c>
      <c r="AO25" s="58">
        <v>1</v>
      </c>
      <c r="AP25" s="58" t="e">
        <f>V25</f>
        <v>#REF!</v>
      </c>
      <c r="AQ25" s="58">
        <f>L25</f>
        <v>1</v>
      </c>
      <c r="AR25" s="58">
        <v>2</v>
      </c>
      <c r="AS25" s="58" t="e">
        <f>M25</f>
        <v>#REF!</v>
      </c>
      <c r="AT25" s="59">
        <v>136003566.46900049</v>
      </c>
      <c r="AU25" s="59">
        <v>120699377.74100044</v>
      </c>
      <c r="AV25" s="59">
        <v>134553667.34900048</v>
      </c>
    </row>
    <row r="26" spans="1:48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12"/>
      <c r="AK26" s="12"/>
      <c r="AL26" s="12"/>
      <c r="AM26" s="12"/>
      <c r="AN26" s="12"/>
      <c r="AO26" s="12"/>
      <c r="AP26" s="12"/>
      <c r="AQ26" s="12"/>
    </row>
    <row r="27" spans="1:48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/>
      <c r="AM27" s="12"/>
      <c r="AN27" s="12"/>
      <c r="AO27" s="12"/>
      <c r="AP27" s="12"/>
      <c r="AQ27" s="12"/>
      <c r="AV27">
        <f>AV25/1000000</f>
        <v>134.55366734900048</v>
      </c>
    </row>
    <row r="28" spans="1:48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</row>
    <row r="29" spans="1:48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48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48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36:48" ht="26.25">
      <c r="AJ33" s="16" t="s">
        <v>0</v>
      </c>
      <c r="AK33" s="118">
        <f>AK9/AT9*1000000</f>
        <v>0</v>
      </c>
      <c r="AL33" s="118">
        <f>AL9/AU9*1000000</f>
        <v>9.3546210667535351E-2</v>
      </c>
      <c r="AM33" s="118" t="e">
        <f>AM9/AV9*1000000</f>
        <v>#REF!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36:48" ht="26.25">
      <c r="AJ34" s="16" t="s">
        <v>4</v>
      </c>
      <c r="AK34" s="118">
        <f t="shared" ref="AK34:AM49" si="14">AK10/AT10*1000000</f>
        <v>0</v>
      </c>
      <c r="AL34" s="118">
        <f t="shared" si="14"/>
        <v>0</v>
      </c>
      <c r="AM34" s="118" t="e">
        <f t="shared" si="14"/>
        <v>#REF!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36:48" ht="26.25">
      <c r="AJ35" s="16" t="s">
        <v>5</v>
      </c>
      <c r="AK35" s="118">
        <f t="shared" si="14"/>
        <v>0</v>
      </c>
      <c r="AL35" s="118">
        <f t="shared" si="14"/>
        <v>7.4618258611429594E-2</v>
      </c>
      <c r="AM35" s="118" t="e">
        <f t="shared" si="14"/>
        <v>#REF!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36:48" ht="26.25">
      <c r="AJ36" s="16" t="s">
        <v>6</v>
      </c>
      <c r="AK36" s="118">
        <f t="shared" si="14"/>
        <v>0.10599351599038603</v>
      </c>
      <c r="AL36" s="118">
        <f t="shared" si="14"/>
        <v>0.11826941366935326</v>
      </c>
      <c r="AM36" s="118" t="e">
        <f t="shared" si="14"/>
        <v>#REF!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36:48" ht="26.25">
      <c r="AJ37" s="16" t="s">
        <v>1</v>
      </c>
      <c r="AK37" s="118">
        <f t="shared" si="14"/>
        <v>0</v>
      </c>
      <c r="AL37" s="118">
        <f t="shared" si="14"/>
        <v>0.14465290912000744</v>
      </c>
      <c r="AM37" s="118" t="e">
        <f t="shared" si="14"/>
        <v>#REF!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36:48" ht="26.25">
      <c r="AJ38" s="16" t="s">
        <v>7</v>
      </c>
      <c r="AK38" s="118">
        <f t="shared" si="14"/>
        <v>0</v>
      </c>
      <c r="AL38" s="118">
        <f t="shared" si="14"/>
        <v>0</v>
      </c>
      <c r="AM38" s="118" t="e">
        <f t="shared" si="14"/>
        <v>#REF!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36:48" ht="26.25">
      <c r="AJ39" s="16" t="s">
        <v>8</v>
      </c>
      <c r="AK39" s="118">
        <f t="shared" si="14"/>
        <v>0</v>
      </c>
      <c r="AL39" s="118">
        <f t="shared" si="14"/>
        <v>0</v>
      </c>
      <c r="AM39" s="118" t="e">
        <f t="shared" si="14"/>
        <v>#REF!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36:48" ht="26.25">
      <c r="AJ40" s="16" t="s">
        <v>9</v>
      </c>
      <c r="AK40" s="118">
        <f t="shared" si="14"/>
        <v>0.21131621901927669</v>
      </c>
      <c r="AL40" s="118">
        <f t="shared" si="14"/>
        <v>0</v>
      </c>
      <c r="AM40" s="118" t="e">
        <f t="shared" si="14"/>
        <v>#REF!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36:48" ht="26.25">
      <c r="AJ41" s="16" t="s">
        <v>2</v>
      </c>
      <c r="AK41" s="118">
        <f t="shared" si="14"/>
        <v>0</v>
      </c>
      <c r="AL41" s="118">
        <f t="shared" si="14"/>
        <v>0</v>
      </c>
      <c r="AM41" s="118" t="e">
        <f t="shared" si="14"/>
        <v>#REF!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36:48" ht="26.25">
      <c r="AJ42" s="16" t="s">
        <v>10</v>
      </c>
      <c r="AK42" s="118">
        <f t="shared" si="14"/>
        <v>8.9459204878025514E-2</v>
      </c>
      <c r="AL42" s="118">
        <f t="shared" si="14"/>
        <v>0.30782515331533578</v>
      </c>
      <c r="AM42" s="118" t="e">
        <f t="shared" si="14"/>
        <v>#REF!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36:48" ht="26.25">
      <c r="AJ43" s="16" t="s">
        <v>11</v>
      </c>
      <c r="AK43" s="118">
        <f t="shared" si="14"/>
        <v>0</v>
      </c>
      <c r="AL43" s="118">
        <f t="shared" si="14"/>
        <v>0.32547773952968068</v>
      </c>
      <c r="AM43" s="118" t="e">
        <f t="shared" si="14"/>
        <v>#REF!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36:48" ht="26.25">
      <c r="AJ44" s="16" t="s">
        <v>12</v>
      </c>
      <c r="AK44" s="118">
        <f t="shared" si="14"/>
        <v>8.0277716109194416E-2</v>
      </c>
      <c r="AL44" s="118">
        <f t="shared" si="14"/>
        <v>0.1811227969649998</v>
      </c>
      <c r="AM44" s="118" t="e">
        <f t="shared" si="14"/>
        <v>#REF!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36:48" ht="26.25">
      <c r="AJ45" s="16" t="s">
        <v>13</v>
      </c>
      <c r="AK45" s="118">
        <f t="shared" si="14"/>
        <v>0</v>
      </c>
      <c r="AL45" s="118">
        <f t="shared" si="14"/>
        <v>0.19948742746836301</v>
      </c>
      <c r="AM45" s="118" t="e">
        <f t="shared" si="14"/>
        <v>#REF!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36:48" ht="26.25">
      <c r="AJ46" s="16" t="s">
        <v>14</v>
      </c>
      <c r="AK46" s="118">
        <f t="shared" si="14"/>
        <v>0</v>
      </c>
      <c r="AL46" s="118">
        <f t="shared" si="14"/>
        <v>0.12160493511895901</v>
      </c>
      <c r="AM46" s="118" t="e">
        <f t="shared" si="14"/>
        <v>#REF!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36:48" ht="26.25">
      <c r="AJ47" s="16" t="s">
        <v>25</v>
      </c>
      <c r="AK47" s="118">
        <f t="shared" si="14"/>
        <v>0</v>
      </c>
      <c r="AL47" s="118">
        <f t="shared" si="14"/>
        <v>0.18922368287662383</v>
      </c>
      <c r="AM47" s="118" t="e">
        <f t="shared" si="14"/>
        <v>#REF!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36:48" ht="27" thickBot="1">
      <c r="AJ48" s="16" t="s">
        <v>15</v>
      </c>
      <c r="AK48" s="118">
        <f t="shared" si="14"/>
        <v>0.28963696916573434</v>
      </c>
      <c r="AL48" s="118">
        <f t="shared" si="14"/>
        <v>0.21672203215479063</v>
      </c>
      <c r="AM48" s="118" t="e">
        <f t="shared" si="14"/>
        <v>#REF!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36:59" ht="30.75" thickBot="1">
      <c r="AJ49" s="57" t="s">
        <v>41</v>
      </c>
      <c r="AK49" s="118">
        <f t="shared" si="14"/>
        <v>5.8821986861818457E-2</v>
      </c>
      <c r="AL49" s="118">
        <f t="shared" si="14"/>
        <v>0.16570093710769968</v>
      </c>
      <c r="AM49" s="118" t="e">
        <f t="shared" si="14"/>
        <v>#REF!</v>
      </c>
      <c r="AN49" s="58">
        <f>AN25/AT25*1000000</f>
        <v>0</v>
      </c>
      <c r="AO49" s="58">
        <f>AO25/AU25*1000000</f>
        <v>8.2850468553849841E-3</v>
      </c>
      <c r="AP49" s="58" t="e">
        <f>AP25/AV25*1000000</f>
        <v>#REF!</v>
      </c>
      <c r="AQ49" s="58">
        <f>AQ25/AT25*1000000</f>
        <v>7.3527483577273071E-3</v>
      </c>
      <c r="AR49" s="58">
        <f>AR25/AU25*1000000</f>
        <v>1.6570093710769968E-2</v>
      </c>
      <c r="AS49" s="58" t="e">
        <f>AS25/AV25*1000000</f>
        <v>#REF!</v>
      </c>
      <c r="AT49" s="58">
        <v>1089950815.4319999</v>
      </c>
      <c r="AU49" s="58">
        <v>1053667086.197</v>
      </c>
      <c r="AV49" s="59">
        <v>1096838234.6589999</v>
      </c>
    </row>
    <row r="52" spans="36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36:59" ht="32.25">
      <c r="AJ53" s="125" t="s">
        <v>34</v>
      </c>
      <c r="AK53" s="126">
        <f>AL33</f>
        <v>9.3546210667535351E-2</v>
      </c>
      <c r="AL53" s="126">
        <f>AL34</f>
        <v>0</v>
      </c>
      <c r="AM53" s="126">
        <f>AL35</f>
        <v>7.4618258611429594E-2</v>
      </c>
      <c r="AN53" s="126">
        <f>AL36</f>
        <v>0.11826941366935326</v>
      </c>
      <c r="AO53" s="126">
        <f>AL37</f>
        <v>0.14465290912000744</v>
      </c>
      <c r="AP53" s="126">
        <f>AL38</f>
        <v>0</v>
      </c>
      <c r="AQ53" s="126">
        <f>AL39</f>
        <v>0</v>
      </c>
      <c r="AR53" s="126">
        <f>AL40</f>
        <v>0</v>
      </c>
      <c r="AS53" s="126">
        <f>AL41</f>
        <v>0</v>
      </c>
      <c r="AT53" s="126">
        <f>AL42</f>
        <v>0.30782515331533578</v>
      </c>
      <c r="AU53" s="126">
        <f>AL43</f>
        <v>0.32547773952968068</v>
      </c>
      <c r="AV53" s="126">
        <f>AL44</f>
        <v>0.1811227969649998</v>
      </c>
      <c r="AW53" s="126">
        <f>AL45</f>
        <v>0.19948742746836301</v>
      </c>
      <c r="AX53" s="126">
        <f>AL46</f>
        <v>0.12160493511895901</v>
      </c>
      <c r="AY53" s="126">
        <f>AL47</f>
        <v>0.18922368287662383</v>
      </c>
      <c r="AZ53" s="126">
        <f>AL48</f>
        <v>0.21672203215479063</v>
      </c>
    </row>
    <row r="54" spans="36:59" ht="32.25">
      <c r="AJ54" s="125" t="s">
        <v>32</v>
      </c>
      <c r="AK54" s="126" t="e">
        <f>AM33</f>
        <v>#REF!</v>
      </c>
      <c r="AL54" s="126" t="e">
        <f>AM34</f>
        <v>#REF!</v>
      </c>
      <c r="AM54" s="126" t="e">
        <f>AM35</f>
        <v>#REF!</v>
      </c>
      <c r="AN54" s="126" t="e">
        <f>AM36</f>
        <v>#REF!</v>
      </c>
      <c r="AO54" s="126" t="e">
        <f>AM37</f>
        <v>#REF!</v>
      </c>
      <c r="AP54" s="126" t="e">
        <f>AM38</f>
        <v>#REF!</v>
      </c>
      <c r="AQ54" s="126" t="e">
        <f>AM39</f>
        <v>#REF!</v>
      </c>
      <c r="AR54" s="126" t="e">
        <f>AM40</f>
        <v>#REF!</v>
      </c>
      <c r="AS54" s="126" t="e">
        <f>AM41</f>
        <v>#REF!</v>
      </c>
      <c r="AT54" s="126" t="e">
        <f>AM42</f>
        <v>#REF!</v>
      </c>
      <c r="AU54" s="126" t="e">
        <f>AM43</f>
        <v>#REF!</v>
      </c>
      <c r="AV54" s="126" t="e">
        <f>AM44</f>
        <v>#REF!</v>
      </c>
      <c r="AW54" s="126" t="e">
        <f>AM45</f>
        <v>#REF!</v>
      </c>
      <c r="AX54" s="126" t="e">
        <f>AM46</f>
        <v>#REF!</v>
      </c>
      <c r="AY54" s="126" t="e">
        <f>AM47</f>
        <v>#REF!</v>
      </c>
      <c r="AZ54" s="126" t="e">
        <f>AM48</f>
        <v>#REF!</v>
      </c>
    </row>
  </sheetData>
  <mergeCells count="26">
    <mergeCell ref="A25:B25"/>
    <mergeCell ref="U27:W27"/>
    <mergeCell ref="AK29:AM30"/>
    <mergeCell ref="AN29:AP30"/>
    <mergeCell ref="AQ29:AS30"/>
    <mergeCell ref="AT29:AV30"/>
    <mergeCell ref="AD5:AF6"/>
    <mergeCell ref="AK5:AM6"/>
    <mergeCell ref="AN5:AP6"/>
    <mergeCell ref="AQ5:AS6"/>
    <mergeCell ref="AT5:AV6"/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</mergeCells>
  <conditionalFormatting sqref="E9:E25 T9:T25 W9:W25 Z9:Z25 AC9:AC25 AF9:AF25 H9:H26 K9:K26 N9:N26 Q9:Q26 L26:M26 R26:X26">
    <cfRule type="containsText" dxfId="129" priority="1" operator="containsText" text="в">
      <formula>NOT(ISERROR(SEARCH("в",E9)))</formula>
    </cfRule>
    <cfRule type="cellIs" dxfId="128" priority="2" operator="between">
      <formula>0.000001</formula>
      <formula>100000</formula>
    </cfRule>
    <cfRule type="cellIs" dxfId="127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0" tint="-0.34998626667073579"/>
    <pageSetUpPr fitToPage="1"/>
  </sheetPr>
  <dimension ref="A1:BG54"/>
  <sheetViews>
    <sheetView view="pageBreakPreview" topLeftCell="A4" zoomScale="40" zoomScaleNormal="100" zoomScaleSheetLayoutView="40" zoomScalePageLayoutView="55" workbookViewId="0">
      <selection activeCell="AC40" sqref="AC40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6" width="19.5703125" customWidth="1"/>
    <col min="47" max="47" width="26.140625" customWidth="1"/>
    <col min="48" max="48" width="24.5703125" customWidth="1"/>
    <col min="49" max="49" width="13.5703125" customWidth="1"/>
    <col min="50" max="50" width="13.85546875" customWidth="1"/>
    <col min="51" max="52" width="14.28515625" customWidth="1"/>
  </cols>
  <sheetData>
    <row r="1" spans="1:48" ht="28.5" customHeight="1"/>
    <row r="2" spans="1:48" ht="33.75" customHeight="1">
      <c r="B2" s="539" t="s">
        <v>107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48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48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48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48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48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2021</v>
      </c>
      <c r="G7" s="13">
        <v>2022</v>
      </c>
      <c r="H7" s="20" t="s">
        <v>3</v>
      </c>
      <c r="I7" s="37">
        <v>2021</v>
      </c>
      <c r="J7" s="13">
        <v>2022</v>
      </c>
      <c r="K7" s="20" t="s">
        <v>3</v>
      </c>
      <c r="L7" s="37">
        <v>2021</v>
      </c>
      <c r="M7" s="13">
        <v>2022</v>
      </c>
      <c r="N7" s="20" t="s">
        <v>3</v>
      </c>
      <c r="O7" s="37">
        <v>2021</v>
      </c>
      <c r="P7" s="13">
        <v>2022</v>
      </c>
      <c r="Q7" s="20" t="s">
        <v>3</v>
      </c>
      <c r="R7" s="37">
        <v>2021</v>
      </c>
      <c r="S7" s="13">
        <v>2022</v>
      </c>
      <c r="T7" s="20" t="s">
        <v>3</v>
      </c>
      <c r="U7" s="37">
        <v>2021</v>
      </c>
      <c r="V7" s="13">
        <v>2022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2021</v>
      </c>
      <c r="AB7" s="13">
        <v>2022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48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48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 t="e">
        <f>I9+O9+R9+L9+U9</f>
        <v>#REF!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 t="e">
        <f>'11 месяцев (2024) прогноз'!I9+#REF!</f>
        <v>#REF!</v>
      </c>
      <c r="J9" s="44" t="e">
        <f>'11 месяцев (2024) прогноз'!J9+#REF!</f>
        <v>#REF!</v>
      </c>
      <c r="K9" s="42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 t="e">
        <f>'11 месяцев (2024) прогноз'!L9+#REF!</f>
        <v>#REF!</v>
      </c>
      <c r="M9" s="44" t="e">
        <f>'11 месяцев (2024) прогноз'!M9+#REF!</f>
        <v>#REF!</v>
      </c>
      <c r="N9" s="42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 t="e">
        <f>'11 месяцев (2024) прогноз'!O9+#REF!</f>
        <v>#REF!</v>
      </c>
      <c r="P9" s="44" t="e">
        <f>'11 месяцев (2024) прогноз'!P9+#REF!</f>
        <v>#REF!</v>
      </c>
      <c r="Q9" s="42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 t="e">
        <f>'11 месяцев (2024) прогноз'!R9+#REF!</f>
        <v>#REF!</v>
      </c>
      <c r="S9" s="44" t="e">
        <f>'11 месяцев (2024) прогноз'!S9+#REF!</f>
        <v>#REF!</v>
      </c>
      <c r="T9" s="42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 t="e">
        <f>'11 месяцев (2024) прогноз'!U9+#REF!</f>
        <v>#REF!</v>
      </c>
      <c r="V9" s="44" t="e">
        <f>'11 месяцев (2024) прогноз'!V9+#REF!</f>
        <v>#REF!</v>
      </c>
      <c r="W9" s="45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3" t="e">
        <f>'11 месяцев (2024) прогноз'!AA9+#REF!</f>
        <v>#REF!</v>
      </c>
      <c r="AB9" s="44" t="e">
        <f>'11 месяцев (2024) прогноз'!AB9+#REF!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41" t="s">
        <v>0</v>
      </c>
      <c r="AJ9" s="16" t="s">
        <v>0</v>
      </c>
      <c r="AK9" s="53" t="e">
        <f>F9-L9-U9</f>
        <v>#REF!</v>
      </c>
      <c r="AL9" s="259">
        <v>19</v>
      </c>
      <c r="AM9" s="53" t="e">
        <f>G9-V9-M9</f>
        <v>#REF!</v>
      </c>
      <c r="AN9" s="53"/>
      <c r="AO9" s="53"/>
      <c r="AP9" s="53"/>
      <c r="AQ9" s="53"/>
      <c r="AR9" s="53"/>
      <c r="AS9" s="53"/>
      <c r="AT9" s="53">
        <v>147002581.48100024</v>
      </c>
      <c r="AU9" s="53">
        <v>147422595.43500027</v>
      </c>
      <c r="AV9" s="53" t="e">
        <f>'11 месяцев (2024)'!AV9+#REF!</f>
        <v>#REF!</v>
      </c>
    </row>
    <row r="10" spans="1:48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 t="e">
        <f t="shared" ref="F10:G24" si="8">I10+O10+R10+L10+U10</f>
        <v>#REF!</v>
      </c>
      <c r="G10" s="84" t="e">
        <f t="shared" si="8"/>
        <v>#REF!</v>
      </c>
      <c r="H10" s="22" t="e">
        <f t="shared" si="1"/>
        <v>#REF!</v>
      </c>
      <c r="I10" s="24" t="e">
        <f>'11 месяцев (2024) прогноз'!I10+#REF!</f>
        <v>#REF!</v>
      </c>
      <c r="J10" s="44" t="e">
        <f>'11 месяцев (2024) прогноз'!J10+#REF!</f>
        <v>#REF!</v>
      </c>
      <c r="K10" s="22" t="e">
        <f t="shared" si="2"/>
        <v>#REF!</v>
      </c>
      <c r="L10" s="24" t="e">
        <f>'11 месяцев (2024) прогноз'!L10+#REF!</f>
        <v>#REF!</v>
      </c>
      <c r="M10" s="44" t="e">
        <f>'11 месяцев (2024) прогноз'!M10+#REF!</f>
        <v>#REF!</v>
      </c>
      <c r="N10" s="22" t="e">
        <f t="shared" si="3"/>
        <v>#REF!</v>
      </c>
      <c r="O10" s="24" t="e">
        <f>'11 месяцев (2024) прогноз'!O10+#REF!</f>
        <v>#REF!</v>
      </c>
      <c r="P10" s="44" t="e">
        <f>'11 месяцев (2024) прогноз'!P10+#REF!</f>
        <v>#REF!</v>
      </c>
      <c r="Q10" s="22" t="e">
        <f t="shared" si="4"/>
        <v>#REF!</v>
      </c>
      <c r="R10" s="24" t="e">
        <f>'11 месяцев (2024) прогноз'!R10+#REF!</f>
        <v>#REF!</v>
      </c>
      <c r="S10" s="44" t="e">
        <f>'11 месяцев (2024) прогноз'!S10+#REF!</f>
        <v>#REF!</v>
      </c>
      <c r="T10" s="22" t="e">
        <f t="shared" si="5"/>
        <v>#REF!</v>
      </c>
      <c r="U10" s="24" t="e">
        <f>'11 месяцев (2024) прогноз'!U10+#REF!</f>
        <v>#REF!</v>
      </c>
      <c r="V10" s="44" t="e">
        <f>'11 месяцев (2024) прогноз'!V10+#REF!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24" t="e">
        <f>'11 месяцев (2024) прогноз'!AA10+#REF!</f>
        <v>#REF!</v>
      </c>
      <c r="AB10" s="44" t="e">
        <f>'11 месяцев (2024) прогноз'!AB10+#REF!</f>
        <v>#REF!</v>
      </c>
      <c r="AC10" s="22" t="e">
        <f t="shared" ref="AC10:AC25" si="9">IF(AND(IF(AA10="",0,AA10)=0,IF(AB10="",0,AB10)&gt;0),100%,IFERROR(IF(IF(AB10="",0,AB10)/IF(AA10="",0,AA10)-100%&gt;99%,CONCATENATE("в ",ROUNDDOWN(IF(AB10="",0,AB10)/IF(AA10="",0,AA10),1),IF(ROUNDDOWN(IF(AB10="",0,AB10)/IF(AA10="",0,AA10),0)&gt;4," раз"," раза")),IF(AB10="",0,AB10)/IF(AA10="",0,AA10)-100%),""))</f>
        <v>#REF!</v>
      </c>
      <c r="AD10" s="70"/>
      <c r="AE10" s="71"/>
      <c r="AF10" s="66"/>
      <c r="AI10" s="61" t="s">
        <v>4</v>
      </c>
      <c r="AJ10" s="16" t="s">
        <v>4</v>
      </c>
      <c r="AK10" s="53" t="e">
        <f t="shared" ref="AK10:AK24" si="10">F10-L10-U10</f>
        <v>#REF!</v>
      </c>
      <c r="AL10" s="259">
        <v>0</v>
      </c>
      <c r="AM10" s="53" t="e">
        <f t="shared" ref="AM10:AM24" si="11">G10-V10-M10</f>
        <v>#REF!</v>
      </c>
      <c r="AN10" s="53"/>
      <c r="AO10" s="53"/>
      <c r="AP10" s="53"/>
      <c r="AQ10" s="53"/>
      <c r="AR10" s="53"/>
      <c r="AS10" s="53"/>
      <c r="AT10" s="53">
        <v>2526579.2000000011</v>
      </c>
      <c r="AU10" s="53">
        <v>2566321.8040000019</v>
      </c>
      <c r="AV10" s="53" t="e">
        <f>'11 месяцев (2024)'!AV10+#REF!</f>
        <v>#REF!</v>
      </c>
    </row>
    <row r="11" spans="1:48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 t="e">
        <f t="shared" si="8"/>
        <v>#REF!</v>
      </c>
      <c r="G11" s="84" t="e">
        <f t="shared" si="8"/>
        <v>#REF!</v>
      </c>
      <c r="H11" s="22" t="e">
        <f t="shared" si="1"/>
        <v>#REF!</v>
      </c>
      <c r="I11" s="24" t="e">
        <f>'11 месяцев (2024) прогноз'!I11+#REF!</f>
        <v>#REF!</v>
      </c>
      <c r="J11" s="44" t="e">
        <f>'11 месяцев (2024) прогноз'!J11+#REF!</f>
        <v>#REF!</v>
      </c>
      <c r="K11" s="22" t="e">
        <f t="shared" si="2"/>
        <v>#REF!</v>
      </c>
      <c r="L11" s="24" t="e">
        <f>'11 месяцев (2024) прогноз'!L11+#REF!</f>
        <v>#REF!</v>
      </c>
      <c r="M11" s="44" t="e">
        <f>'11 месяцев (2024) прогноз'!M11+#REF!</f>
        <v>#REF!</v>
      </c>
      <c r="N11" s="22" t="e">
        <f t="shared" si="3"/>
        <v>#REF!</v>
      </c>
      <c r="O11" s="24" t="e">
        <f>'11 месяцев (2024) прогноз'!O11+#REF!</f>
        <v>#REF!</v>
      </c>
      <c r="P11" s="44" t="e">
        <f>'11 месяцев (2024) прогноз'!P11+#REF!</f>
        <v>#REF!</v>
      </c>
      <c r="Q11" s="22" t="e">
        <f t="shared" si="4"/>
        <v>#REF!</v>
      </c>
      <c r="R11" s="24" t="e">
        <f>'11 месяцев (2024) прогноз'!R11+#REF!</f>
        <v>#REF!</v>
      </c>
      <c r="S11" s="44" t="e">
        <f>'11 месяцев (2024) прогноз'!S11+#REF!</f>
        <v>#REF!</v>
      </c>
      <c r="T11" s="22" t="e">
        <f t="shared" si="5"/>
        <v>#REF!</v>
      </c>
      <c r="U11" s="24" t="e">
        <f>'11 месяцев (2024) прогноз'!U11+#REF!</f>
        <v>#REF!</v>
      </c>
      <c r="V11" s="44" t="e">
        <f>'11 месяцев (2024) прогноз'!V11+#REF!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24" t="e">
        <f>'11 месяцев (2024) прогноз'!AA11+#REF!</f>
        <v>#REF!</v>
      </c>
      <c r="AB11" s="44" t="e">
        <f>'11 месяцев (2024) прогноз'!AB11+#REF!</f>
        <v>#REF!</v>
      </c>
      <c r="AC11" s="22" t="e">
        <f t="shared" si="9"/>
        <v>#REF!</v>
      </c>
      <c r="AD11" s="72"/>
      <c r="AE11" s="73"/>
      <c r="AF11" s="66" t="str">
        <f t="shared" ref="AF11:AF25" si="12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53" t="e">
        <f t="shared" si="10"/>
        <v>#REF!</v>
      </c>
      <c r="AL11" s="259">
        <v>15</v>
      </c>
      <c r="AM11" s="53" t="e">
        <f t="shared" si="11"/>
        <v>#REF!</v>
      </c>
      <c r="AN11" s="53"/>
      <c r="AO11" s="53"/>
      <c r="AP11" s="53"/>
      <c r="AQ11" s="53"/>
      <c r="AR11" s="53"/>
      <c r="AS11" s="53"/>
      <c r="AT11" s="53">
        <v>176985232.50500065</v>
      </c>
      <c r="AU11" s="53">
        <v>175551321.73600045</v>
      </c>
      <c r="AV11" s="53" t="e">
        <f>'11 месяцев (2024)'!AV11+#REF!</f>
        <v>#REF!</v>
      </c>
    </row>
    <row r="12" spans="1:48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 t="e">
        <f t="shared" si="8"/>
        <v>#REF!</v>
      </c>
      <c r="G12" s="84" t="e">
        <f t="shared" si="8"/>
        <v>#REF!</v>
      </c>
      <c r="H12" s="22" t="e">
        <f t="shared" si="1"/>
        <v>#REF!</v>
      </c>
      <c r="I12" s="24" t="e">
        <f>'11 месяцев (2024) прогноз'!I12+#REF!</f>
        <v>#REF!</v>
      </c>
      <c r="J12" s="44" t="e">
        <f>'11 месяцев (2024) прогноз'!J12+#REF!</f>
        <v>#REF!</v>
      </c>
      <c r="K12" s="22" t="e">
        <f t="shared" si="2"/>
        <v>#REF!</v>
      </c>
      <c r="L12" s="24" t="e">
        <f>'11 месяцев (2024) прогноз'!L12+#REF!</f>
        <v>#REF!</v>
      </c>
      <c r="M12" s="44" t="e">
        <f>'11 месяцев (2024) прогноз'!M12+#REF!</f>
        <v>#REF!</v>
      </c>
      <c r="N12" s="22" t="e">
        <f t="shared" si="3"/>
        <v>#REF!</v>
      </c>
      <c r="O12" s="24" t="e">
        <f>'11 месяцев (2024) прогноз'!O12+#REF!</f>
        <v>#REF!</v>
      </c>
      <c r="P12" s="44" t="e">
        <f>'11 месяцев (2024) прогноз'!P12+#REF!</f>
        <v>#REF!</v>
      </c>
      <c r="Q12" s="22" t="e">
        <f t="shared" si="4"/>
        <v>#REF!</v>
      </c>
      <c r="R12" s="24" t="e">
        <f>'11 месяцев (2024) прогноз'!R12+#REF!</f>
        <v>#REF!</v>
      </c>
      <c r="S12" s="44" t="e">
        <f>'11 месяцев (2024) прогноз'!S12+#REF!</f>
        <v>#REF!</v>
      </c>
      <c r="T12" s="22" t="e">
        <f t="shared" si="5"/>
        <v>#REF!</v>
      </c>
      <c r="U12" s="24" t="e">
        <f>'11 месяцев (2024) прогноз'!U12+#REF!</f>
        <v>#REF!</v>
      </c>
      <c r="V12" s="44" t="e">
        <f>'11 месяцев (2024) прогноз'!V12+#REF!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24" t="e">
        <f>'11 месяцев (2024) прогноз'!AA12+#REF!</f>
        <v>#REF!</v>
      </c>
      <c r="AB12" s="44" t="e">
        <f>'11 месяцев (2024) прогноз'!AB12+#REF!</f>
        <v>#REF!</v>
      </c>
      <c r="AC12" s="22" t="e">
        <f t="shared" si="9"/>
        <v>#REF!</v>
      </c>
      <c r="AD12" s="72"/>
      <c r="AE12" s="73"/>
      <c r="AF12" s="66" t="str">
        <f t="shared" si="12"/>
        <v/>
      </c>
      <c r="AI12" s="61" t="s">
        <v>6</v>
      </c>
      <c r="AJ12" s="16" t="s">
        <v>6</v>
      </c>
      <c r="AK12" s="53" t="e">
        <f t="shared" si="10"/>
        <v>#REF!</v>
      </c>
      <c r="AL12" s="259">
        <v>11</v>
      </c>
      <c r="AM12" s="53" t="e">
        <f t="shared" si="11"/>
        <v>#REF!</v>
      </c>
      <c r="AN12" s="53"/>
      <c r="AO12" s="53"/>
      <c r="AP12" s="53"/>
      <c r="AQ12" s="53"/>
      <c r="AR12" s="53"/>
      <c r="AS12" s="53"/>
      <c r="AT12" s="53">
        <v>115886139.92900042</v>
      </c>
      <c r="AU12" s="53">
        <v>114676360.98600039</v>
      </c>
      <c r="AV12" s="53" t="e">
        <f>'11 месяцев (2024)'!AV12+#REF!</f>
        <v>#REF!</v>
      </c>
    </row>
    <row r="13" spans="1:48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 t="e">
        <f t="shared" si="8"/>
        <v>#REF!</v>
      </c>
      <c r="G13" s="84" t="e">
        <f t="shared" si="8"/>
        <v>#REF!</v>
      </c>
      <c r="H13" s="22" t="e">
        <f t="shared" si="1"/>
        <v>#REF!</v>
      </c>
      <c r="I13" s="24" t="e">
        <f>'11 месяцев (2024) прогноз'!I13+#REF!</f>
        <v>#REF!</v>
      </c>
      <c r="J13" s="44" t="e">
        <f>'11 месяцев (2024) прогноз'!J13+#REF!</f>
        <v>#REF!</v>
      </c>
      <c r="K13" s="22" t="e">
        <f t="shared" si="2"/>
        <v>#REF!</v>
      </c>
      <c r="L13" s="24" t="e">
        <f>'11 месяцев (2024) прогноз'!L13+#REF!</f>
        <v>#REF!</v>
      </c>
      <c r="M13" s="44" t="e">
        <f>'11 месяцев (2024) прогноз'!M13+#REF!</f>
        <v>#REF!</v>
      </c>
      <c r="N13" s="22" t="e">
        <f t="shared" si="3"/>
        <v>#REF!</v>
      </c>
      <c r="O13" s="24" t="e">
        <f>'11 месяцев (2024) прогноз'!O13+#REF!</f>
        <v>#REF!</v>
      </c>
      <c r="P13" s="44" t="e">
        <f>'11 месяцев (2024) прогноз'!P13+#REF!</f>
        <v>#REF!</v>
      </c>
      <c r="Q13" s="22" t="e">
        <f t="shared" si="4"/>
        <v>#REF!</v>
      </c>
      <c r="R13" s="24" t="e">
        <f>'11 месяцев (2024) прогноз'!R13+#REF!</f>
        <v>#REF!</v>
      </c>
      <c r="S13" s="44" t="e">
        <f>'11 месяцев (2024) прогноз'!S13+#REF!</f>
        <v>#REF!</v>
      </c>
      <c r="T13" s="22" t="e">
        <f t="shared" si="5"/>
        <v>#REF!</v>
      </c>
      <c r="U13" s="24" t="e">
        <f>'11 месяцев (2024) прогноз'!U13+#REF!</f>
        <v>#REF!</v>
      </c>
      <c r="V13" s="44" t="e">
        <f>'11 месяцев (2024) прогноз'!V13+#REF!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24" t="e">
        <f>'11 месяцев (2024) прогноз'!AA13+#REF!</f>
        <v>#REF!</v>
      </c>
      <c r="AB13" s="44" t="e">
        <f>'11 месяцев (2024) прогноз'!AB13+#REF!</f>
        <v>#REF!</v>
      </c>
      <c r="AC13" s="22" t="e">
        <f t="shared" si="9"/>
        <v>#REF!</v>
      </c>
      <c r="AD13" s="72"/>
      <c r="AE13" s="73"/>
      <c r="AF13" s="66" t="str">
        <f t="shared" si="12"/>
        <v/>
      </c>
      <c r="AI13" s="38" t="s">
        <v>1</v>
      </c>
      <c r="AJ13" s="16" t="s">
        <v>1</v>
      </c>
      <c r="AK13" s="53" t="e">
        <f t="shared" si="10"/>
        <v>#REF!</v>
      </c>
      <c r="AL13" s="259">
        <v>12</v>
      </c>
      <c r="AM13" s="53" t="e">
        <f t="shared" si="11"/>
        <v>#REF!</v>
      </c>
      <c r="AN13" s="53"/>
      <c r="AO13" s="53"/>
      <c r="AP13" s="53"/>
      <c r="AQ13" s="53"/>
      <c r="AR13" s="53"/>
      <c r="AS13" s="53"/>
      <c r="AT13" s="53">
        <v>93750013.16900003</v>
      </c>
      <c r="AU13" s="53">
        <v>93846918.262000024</v>
      </c>
      <c r="AV13" s="53" t="e">
        <f>'11 месяцев (2024)'!AV13+#REF!</f>
        <v>#REF!</v>
      </c>
    </row>
    <row r="14" spans="1:48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 t="e">
        <f t="shared" si="8"/>
        <v>#REF!</v>
      </c>
      <c r="G14" s="84" t="e">
        <f t="shared" si="8"/>
        <v>#REF!</v>
      </c>
      <c r="H14" s="22" t="e">
        <f t="shared" si="1"/>
        <v>#REF!</v>
      </c>
      <c r="I14" s="24" t="e">
        <f>'11 месяцев (2024) прогноз'!I14+#REF!</f>
        <v>#REF!</v>
      </c>
      <c r="J14" s="44" t="e">
        <f>'11 месяцев (2024) прогноз'!J14+#REF!</f>
        <v>#REF!</v>
      </c>
      <c r="K14" s="22" t="e">
        <f t="shared" si="2"/>
        <v>#REF!</v>
      </c>
      <c r="L14" s="24" t="e">
        <f>'11 месяцев (2024) прогноз'!L14+#REF!</f>
        <v>#REF!</v>
      </c>
      <c r="M14" s="44" t="e">
        <f>'11 месяцев (2024) прогноз'!M14+#REF!</f>
        <v>#REF!</v>
      </c>
      <c r="N14" s="22" t="e">
        <f t="shared" si="3"/>
        <v>#REF!</v>
      </c>
      <c r="O14" s="24" t="e">
        <f>'11 месяцев (2024) прогноз'!O14+#REF!</f>
        <v>#REF!</v>
      </c>
      <c r="P14" s="44" t="e">
        <f>'11 месяцев (2024) прогноз'!P14+#REF!</f>
        <v>#REF!</v>
      </c>
      <c r="Q14" s="22" t="e">
        <f t="shared" si="4"/>
        <v>#REF!</v>
      </c>
      <c r="R14" s="24" t="e">
        <f>'11 месяцев (2024) прогноз'!R14+#REF!</f>
        <v>#REF!</v>
      </c>
      <c r="S14" s="44" t="e">
        <f>'11 месяцев (2024) прогноз'!S14+#REF!</f>
        <v>#REF!</v>
      </c>
      <c r="T14" s="22" t="e">
        <f t="shared" si="5"/>
        <v>#REF!</v>
      </c>
      <c r="U14" s="24" t="e">
        <f>'11 месяцев (2024) прогноз'!U14+#REF!</f>
        <v>#REF!</v>
      </c>
      <c r="V14" s="44" t="e">
        <f>'11 месяцев (2024) прогноз'!V14+#REF!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24" t="e">
        <f>'11 месяцев (2024) прогноз'!AA14+#REF!</f>
        <v>#REF!</v>
      </c>
      <c r="AB14" s="44" t="e">
        <f>'11 месяцев (2024) прогноз'!AB14+#REF!</f>
        <v>#REF!</v>
      </c>
      <c r="AC14" s="22" t="e">
        <f t="shared" si="9"/>
        <v>#REF!</v>
      </c>
      <c r="AD14" s="72"/>
      <c r="AE14" s="73"/>
      <c r="AF14" s="66" t="str">
        <f t="shared" si="12"/>
        <v/>
      </c>
      <c r="AI14" s="61" t="s">
        <v>7</v>
      </c>
      <c r="AJ14" s="16" t="s">
        <v>7</v>
      </c>
      <c r="AK14" s="53" t="e">
        <f t="shared" si="10"/>
        <v>#REF!</v>
      </c>
      <c r="AL14" s="259">
        <v>9</v>
      </c>
      <c r="AM14" s="53" t="e">
        <f t="shared" si="11"/>
        <v>#REF!</v>
      </c>
      <c r="AN14" s="53"/>
      <c r="AO14" s="53"/>
      <c r="AP14" s="53"/>
      <c r="AQ14" s="53"/>
      <c r="AR14" s="53"/>
      <c r="AS14" s="53"/>
      <c r="AT14" s="53">
        <v>95211006.116000295</v>
      </c>
      <c r="AU14" s="53">
        <v>88076412.775000259</v>
      </c>
      <c r="AV14" s="53" t="e">
        <f>'11 месяцев (2024)'!AV14+#REF!</f>
        <v>#REF!</v>
      </c>
    </row>
    <row r="15" spans="1:48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 t="e">
        <f t="shared" si="8"/>
        <v>#REF!</v>
      </c>
      <c r="G15" s="84" t="e">
        <f t="shared" si="8"/>
        <v>#REF!</v>
      </c>
      <c r="H15" s="22" t="e">
        <f t="shared" si="1"/>
        <v>#REF!</v>
      </c>
      <c r="I15" s="24" t="e">
        <f>'11 месяцев (2024) прогноз'!I15+#REF!</f>
        <v>#REF!</v>
      </c>
      <c r="J15" s="44" t="e">
        <f>'11 месяцев (2024) прогноз'!J15+#REF!</f>
        <v>#REF!</v>
      </c>
      <c r="K15" s="22" t="e">
        <f t="shared" si="2"/>
        <v>#REF!</v>
      </c>
      <c r="L15" s="24" t="e">
        <f>'11 месяцев (2024) прогноз'!L15+#REF!</f>
        <v>#REF!</v>
      </c>
      <c r="M15" s="44" t="e">
        <f>'11 месяцев (2024) прогноз'!M15+#REF!</f>
        <v>#REF!</v>
      </c>
      <c r="N15" s="22" t="e">
        <f t="shared" si="3"/>
        <v>#REF!</v>
      </c>
      <c r="O15" s="24" t="e">
        <f>'11 месяцев (2024) прогноз'!O15+#REF!</f>
        <v>#REF!</v>
      </c>
      <c r="P15" s="44" t="e">
        <f>'11 месяцев (2024) прогноз'!P15+#REF!</f>
        <v>#REF!</v>
      </c>
      <c r="Q15" s="22" t="e">
        <f t="shared" si="4"/>
        <v>#REF!</v>
      </c>
      <c r="R15" s="24" t="e">
        <f>'11 месяцев (2024) прогноз'!R15+#REF!</f>
        <v>#REF!</v>
      </c>
      <c r="S15" s="44" t="e">
        <f>'11 месяцев (2024) прогноз'!S15+#REF!</f>
        <v>#REF!</v>
      </c>
      <c r="T15" s="22" t="e">
        <f t="shared" si="5"/>
        <v>#REF!</v>
      </c>
      <c r="U15" s="24" t="e">
        <f>'11 месяцев (2024) прогноз'!U15+#REF!</f>
        <v>#REF!</v>
      </c>
      <c r="V15" s="44" t="e">
        <f>'11 месяцев (2024) прогноз'!V15+#REF!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24" t="e">
        <f>'11 месяцев (2024) прогноз'!AA15+#REF!</f>
        <v>#REF!</v>
      </c>
      <c r="AB15" s="44" t="e">
        <f>'11 месяцев (2024) прогноз'!AB15+#REF!</f>
        <v>#REF!</v>
      </c>
      <c r="AC15" s="22" t="e">
        <f t="shared" si="9"/>
        <v>#REF!</v>
      </c>
      <c r="AD15" s="72"/>
      <c r="AE15" s="73"/>
      <c r="AF15" s="66" t="str">
        <f t="shared" si="12"/>
        <v/>
      </c>
      <c r="AI15" s="38" t="s">
        <v>8</v>
      </c>
      <c r="AJ15" s="16" t="s">
        <v>8</v>
      </c>
      <c r="AK15" s="53" t="e">
        <f t="shared" si="10"/>
        <v>#REF!</v>
      </c>
      <c r="AL15" s="259">
        <v>5</v>
      </c>
      <c r="AM15" s="53" t="e">
        <f t="shared" si="11"/>
        <v>#REF!</v>
      </c>
      <c r="AN15" s="53"/>
      <c r="AO15" s="56"/>
      <c r="AP15" s="53"/>
      <c r="AQ15" s="56"/>
      <c r="AR15" s="56"/>
      <c r="AS15" s="56"/>
      <c r="AT15" s="56">
        <v>63802502.117000073</v>
      </c>
      <c r="AU15" s="56">
        <v>62897415.595000096</v>
      </c>
      <c r="AV15" s="53" t="e">
        <f>'11 месяцев (2024)'!AV15+#REF!</f>
        <v>#REF!</v>
      </c>
    </row>
    <row r="16" spans="1:48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 t="e">
        <f t="shared" si="8"/>
        <v>#REF!</v>
      </c>
      <c r="G16" s="84" t="e">
        <f t="shared" si="8"/>
        <v>#REF!</v>
      </c>
      <c r="H16" s="22" t="e">
        <f t="shared" si="1"/>
        <v>#REF!</v>
      </c>
      <c r="I16" s="24" t="e">
        <f>'11 месяцев (2024) прогноз'!I16+#REF!</f>
        <v>#REF!</v>
      </c>
      <c r="J16" s="44" t="e">
        <f>'11 месяцев (2024) прогноз'!J16+#REF!</f>
        <v>#REF!</v>
      </c>
      <c r="K16" s="22" t="e">
        <f t="shared" si="2"/>
        <v>#REF!</v>
      </c>
      <c r="L16" s="24" t="e">
        <f>'11 месяцев (2024) прогноз'!L16+#REF!</f>
        <v>#REF!</v>
      </c>
      <c r="M16" s="44" t="e">
        <f>'11 месяцев (2024) прогноз'!M16+#REF!</f>
        <v>#REF!</v>
      </c>
      <c r="N16" s="22" t="e">
        <f t="shared" si="3"/>
        <v>#REF!</v>
      </c>
      <c r="O16" s="24" t="e">
        <f>'11 месяцев (2024) прогноз'!O16+#REF!</f>
        <v>#REF!</v>
      </c>
      <c r="P16" s="44" t="e">
        <f>'11 месяцев (2024) прогноз'!P16+#REF!</f>
        <v>#REF!</v>
      </c>
      <c r="Q16" s="22" t="e">
        <f>IF(AND(IF(O16="",0,O16)=0,IF(P16="",0,P16)&gt;0),100%,IFERROR(IF(IF(P16="",0,P16)/IF(O16="",0,O16)-100%&gt;99%,CONCATENATE("в ",ROUNDDOWN(IF(P16="",0,P16)/IF(O16="",0,O16),1),IF(ROUNDDOWN(IF(P16="",0,P16)/IF(O16="",0,O16),0)&gt;4," раз"," раза")),IF(P16="",0,P16)/IF(O16="",0,O16)-100%),""))</f>
        <v>#REF!</v>
      </c>
      <c r="R16" s="24" t="e">
        <f>'11 месяцев (2024) прогноз'!R16+#REF!</f>
        <v>#REF!</v>
      </c>
      <c r="S16" s="44" t="e">
        <f>'11 месяцев (2024) прогноз'!S16+#REF!</f>
        <v>#REF!</v>
      </c>
      <c r="T16" s="22" t="e">
        <f t="shared" si="5"/>
        <v>#REF!</v>
      </c>
      <c r="U16" s="24" t="e">
        <f>'11 месяцев (2024) прогноз'!U16+#REF!</f>
        <v>#REF!</v>
      </c>
      <c r="V16" s="44" t="e">
        <f>'11 месяцев (2024) прогноз'!V16+#REF!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24" t="e">
        <f>'11 месяцев (2024) прогноз'!AA16+#REF!</f>
        <v>#REF!</v>
      </c>
      <c r="AB16" s="44" t="e">
        <f>'11 месяцев (2024) прогноз'!AB16+#REF!</f>
        <v>#REF!</v>
      </c>
      <c r="AC16" s="22" t="e">
        <f t="shared" si="9"/>
        <v>#REF!</v>
      </c>
      <c r="AD16" s="72"/>
      <c r="AE16" s="73"/>
      <c r="AF16" s="66" t="str">
        <f t="shared" si="12"/>
        <v/>
      </c>
      <c r="AI16" s="61" t="s">
        <v>9</v>
      </c>
      <c r="AJ16" s="16" t="s">
        <v>9</v>
      </c>
      <c r="AK16" s="53" t="e">
        <f t="shared" si="10"/>
        <v>#REF!</v>
      </c>
      <c r="AL16" s="259">
        <v>6</v>
      </c>
      <c r="AM16" s="53" t="e">
        <f t="shared" si="11"/>
        <v>#REF!</v>
      </c>
      <c r="AN16" s="53"/>
      <c r="AO16" s="53"/>
      <c r="AP16" s="53"/>
      <c r="AQ16" s="53"/>
      <c r="AR16" s="53"/>
      <c r="AS16" s="53"/>
      <c r="AT16" s="53">
        <v>57310852.367000014</v>
      </c>
      <c r="AU16" s="53">
        <v>53003458.06000001</v>
      </c>
      <c r="AV16" s="53" t="e">
        <f>'11 месяцев (2024)'!AV16+#REF!</f>
        <v>#REF!</v>
      </c>
    </row>
    <row r="17" spans="1:48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 t="e">
        <f t="shared" si="8"/>
        <v>#REF!</v>
      </c>
      <c r="G17" s="84" t="e">
        <f t="shared" si="8"/>
        <v>#REF!</v>
      </c>
      <c r="H17" s="22" t="e">
        <f t="shared" si="1"/>
        <v>#REF!</v>
      </c>
      <c r="I17" s="24" t="e">
        <f>'11 месяцев (2024) прогноз'!I17+#REF!</f>
        <v>#REF!</v>
      </c>
      <c r="J17" s="44" t="e">
        <f>'11 месяцев (2024) прогноз'!J17+#REF!</f>
        <v>#REF!</v>
      </c>
      <c r="K17" s="22" t="e">
        <f t="shared" si="2"/>
        <v>#REF!</v>
      </c>
      <c r="L17" s="24" t="e">
        <f>'11 месяцев (2024) прогноз'!L17+#REF!</f>
        <v>#REF!</v>
      </c>
      <c r="M17" s="44" t="e">
        <f>'11 месяцев (2024) прогноз'!M17+#REF!</f>
        <v>#REF!</v>
      </c>
      <c r="N17" s="22" t="e">
        <f t="shared" si="3"/>
        <v>#REF!</v>
      </c>
      <c r="O17" s="24" t="e">
        <f>'11 месяцев (2024) прогноз'!O17+#REF!</f>
        <v>#REF!</v>
      </c>
      <c r="P17" s="44" t="e">
        <f>'11 месяцев (2024) прогноз'!P17+#REF!</f>
        <v>#REF!</v>
      </c>
      <c r="Q17" s="22" t="e">
        <f t="shared" si="4"/>
        <v>#REF!</v>
      </c>
      <c r="R17" s="24" t="e">
        <f>'11 месяцев (2024) прогноз'!R17+#REF!</f>
        <v>#REF!</v>
      </c>
      <c r="S17" s="44" t="e">
        <f>'11 месяцев (2024) прогноз'!S17+#REF!</f>
        <v>#REF!</v>
      </c>
      <c r="T17" s="22" t="e">
        <f t="shared" si="5"/>
        <v>#REF!</v>
      </c>
      <c r="U17" s="24" t="e">
        <f>'11 месяцев (2024) прогноз'!U17+#REF!</f>
        <v>#REF!</v>
      </c>
      <c r="V17" s="44" t="e">
        <f>'11 месяцев (2024) прогноз'!V17+#REF!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24" t="e">
        <f>'11 месяцев (2024) прогноз'!AA17+#REF!</f>
        <v>#REF!</v>
      </c>
      <c r="AB17" s="44" t="e">
        <f>'11 месяцев (2024) прогноз'!AB17+#REF!</f>
        <v>#REF!</v>
      </c>
      <c r="AC17" s="22" t="e">
        <f t="shared" si="9"/>
        <v>#REF!</v>
      </c>
      <c r="AD17" s="72"/>
      <c r="AE17" s="73"/>
      <c r="AF17" s="66" t="str">
        <f t="shared" si="12"/>
        <v/>
      </c>
      <c r="AI17" s="38" t="s">
        <v>2</v>
      </c>
      <c r="AJ17" s="16" t="s">
        <v>2</v>
      </c>
      <c r="AK17" s="53" t="e">
        <f t="shared" si="10"/>
        <v>#REF!</v>
      </c>
      <c r="AL17" s="259">
        <v>7</v>
      </c>
      <c r="AM17" s="53" t="e">
        <f t="shared" si="11"/>
        <v>#REF!</v>
      </c>
      <c r="AN17" s="53"/>
      <c r="AO17" s="53"/>
      <c r="AP17" s="53"/>
      <c r="AQ17" s="53"/>
      <c r="AR17" s="53"/>
      <c r="AS17" s="53"/>
      <c r="AT17" s="53">
        <v>87671337.895000011</v>
      </c>
      <c r="AU17" s="53">
        <v>87448943.460000023</v>
      </c>
      <c r="AV17" s="53" t="e">
        <f>'11 месяцев (2024)'!AV17+#REF!</f>
        <v>#REF!</v>
      </c>
    </row>
    <row r="18" spans="1:48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 t="e">
        <f t="shared" si="8"/>
        <v>#REF!</v>
      </c>
      <c r="G18" s="84" t="e">
        <f t="shared" si="8"/>
        <v>#REF!</v>
      </c>
      <c r="H18" s="22" t="e">
        <f t="shared" si="1"/>
        <v>#REF!</v>
      </c>
      <c r="I18" s="24" t="e">
        <f>'11 месяцев (2024) прогноз'!I18+#REF!</f>
        <v>#REF!</v>
      </c>
      <c r="J18" s="44" t="e">
        <f>'11 месяцев (2024) прогноз'!J18+#REF!</f>
        <v>#REF!</v>
      </c>
      <c r="K18" s="22" t="e">
        <f t="shared" si="2"/>
        <v>#REF!</v>
      </c>
      <c r="L18" s="24" t="e">
        <f>'11 месяцев (2024) прогноз'!L18+#REF!</f>
        <v>#REF!</v>
      </c>
      <c r="M18" s="44" t="e">
        <f>'11 месяцев (2024) прогноз'!M18+#REF!</f>
        <v>#REF!</v>
      </c>
      <c r="N18" s="22" t="e">
        <f t="shared" si="3"/>
        <v>#REF!</v>
      </c>
      <c r="O18" s="24" t="e">
        <f>'11 месяцев (2024) прогноз'!O18+#REF!</f>
        <v>#REF!</v>
      </c>
      <c r="P18" s="44" t="e">
        <f>'11 месяцев (2024) прогноз'!P18+#REF!</f>
        <v>#REF!</v>
      </c>
      <c r="Q18" s="22" t="e">
        <f t="shared" si="4"/>
        <v>#REF!</v>
      </c>
      <c r="R18" s="24" t="e">
        <f>'11 месяцев (2024) прогноз'!R18+#REF!</f>
        <v>#REF!</v>
      </c>
      <c r="S18" s="44" t="e">
        <f>'11 месяцев (2024) прогноз'!S18+#REF!</f>
        <v>#REF!</v>
      </c>
      <c r="T18" s="22" t="e">
        <f t="shared" si="5"/>
        <v>#REF!</v>
      </c>
      <c r="U18" s="24" t="e">
        <f>'11 месяцев (2024) прогноз'!U18+#REF!</f>
        <v>#REF!</v>
      </c>
      <c r="V18" s="44" t="e">
        <f>'11 месяцев (2024) прогноз'!V18+#REF!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24" t="e">
        <f>'11 месяцев (2024) прогноз'!AA18+#REF!</f>
        <v>#REF!</v>
      </c>
      <c r="AB18" s="44" t="e">
        <f>'11 месяцев (2024) прогноз'!AB18+#REF!</f>
        <v>#REF!</v>
      </c>
      <c r="AC18" s="22" t="e">
        <f t="shared" si="9"/>
        <v>#REF!</v>
      </c>
      <c r="AD18" s="72"/>
      <c r="AE18" s="73"/>
      <c r="AF18" s="66" t="str">
        <f t="shared" si="12"/>
        <v/>
      </c>
      <c r="AI18" s="61" t="s">
        <v>10</v>
      </c>
      <c r="AJ18" s="16" t="s">
        <v>10</v>
      </c>
      <c r="AK18" s="53" t="e">
        <f t="shared" si="10"/>
        <v>#REF!</v>
      </c>
      <c r="AL18" s="259">
        <v>19</v>
      </c>
      <c r="AM18" s="53" t="e">
        <f t="shared" si="11"/>
        <v>#REF!</v>
      </c>
      <c r="AN18" s="53"/>
      <c r="AO18" s="53"/>
      <c r="AP18" s="53"/>
      <c r="AQ18" s="53"/>
      <c r="AR18" s="53"/>
      <c r="AS18" s="53"/>
      <c r="AT18" s="53">
        <v>131769843.74200046</v>
      </c>
      <c r="AU18" s="53">
        <v>130723805.96500047</v>
      </c>
      <c r="AV18" s="53" t="e">
        <f>'11 месяцев (2024)'!AV18+#REF!</f>
        <v>#REF!</v>
      </c>
    </row>
    <row r="19" spans="1:48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 t="e">
        <f t="shared" si="8"/>
        <v>#REF!</v>
      </c>
      <c r="G19" s="84" t="e">
        <f t="shared" si="8"/>
        <v>#REF!</v>
      </c>
      <c r="H19" s="22" t="e">
        <f t="shared" si="1"/>
        <v>#REF!</v>
      </c>
      <c r="I19" s="24" t="e">
        <f>'11 месяцев (2024) прогноз'!I19+#REF!</f>
        <v>#REF!</v>
      </c>
      <c r="J19" s="44" t="e">
        <f>'11 месяцев (2024) прогноз'!J19+#REF!</f>
        <v>#REF!</v>
      </c>
      <c r="K19" s="22" t="e">
        <f t="shared" si="2"/>
        <v>#REF!</v>
      </c>
      <c r="L19" s="24" t="e">
        <f>'11 месяцев (2024) прогноз'!L19+#REF!</f>
        <v>#REF!</v>
      </c>
      <c r="M19" s="44" t="e">
        <f>'11 месяцев (2024) прогноз'!M19+#REF!</f>
        <v>#REF!</v>
      </c>
      <c r="N19" s="22" t="e">
        <f t="shared" si="3"/>
        <v>#REF!</v>
      </c>
      <c r="O19" s="24" t="e">
        <f>'11 месяцев (2024) прогноз'!O19+#REF!</f>
        <v>#REF!</v>
      </c>
      <c r="P19" s="44" t="e">
        <f>'11 месяцев (2024) прогноз'!P19+#REF!</f>
        <v>#REF!</v>
      </c>
      <c r="Q19" s="22" t="e">
        <f t="shared" si="4"/>
        <v>#REF!</v>
      </c>
      <c r="R19" s="24" t="e">
        <f>'11 месяцев (2024) прогноз'!R19+#REF!</f>
        <v>#REF!</v>
      </c>
      <c r="S19" s="44" t="e">
        <f>'11 месяцев (2024) прогноз'!S19+#REF!</f>
        <v>#REF!</v>
      </c>
      <c r="T19" s="22" t="e">
        <f t="shared" si="5"/>
        <v>#REF!</v>
      </c>
      <c r="U19" s="24" t="e">
        <f>'11 месяцев (2024) прогноз'!U19+#REF!</f>
        <v>#REF!</v>
      </c>
      <c r="V19" s="44" t="e">
        <f>'11 месяцев (2024) прогноз'!V19+#REF!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24" t="e">
        <f>'11 месяцев (2024) прогноз'!AA19+#REF!</f>
        <v>#REF!</v>
      </c>
      <c r="AB19" s="44" t="e">
        <f>'11 месяцев (2024) прогноз'!AB19+#REF!</f>
        <v>#REF!</v>
      </c>
      <c r="AC19" s="22" t="e">
        <f t="shared" si="9"/>
        <v>#REF!</v>
      </c>
      <c r="AD19" s="72"/>
      <c r="AE19" s="73"/>
      <c r="AF19" s="66" t="str">
        <f t="shared" si="12"/>
        <v/>
      </c>
      <c r="AI19" s="60" t="s">
        <v>11</v>
      </c>
      <c r="AJ19" s="16" t="s">
        <v>11</v>
      </c>
      <c r="AK19" s="53" t="e">
        <f t="shared" si="10"/>
        <v>#REF!</v>
      </c>
      <c r="AL19" s="259">
        <v>16</v>
      </c>
      <c r="AM19" s="53" t="e">
        <f t="shared" si="11"/>
        <v>#REF!</v>
      </c>
      <c r="AN19" s="53"/>
      <c r="AO19" s="53"/>
      <c r="AP19" s="53"/>
      <c r="AQ19" s="53"/>
      <c r="AR19" s="53"/>
      <c r="AS19" s="53"/>
      <c r="AT19" s="53">
        <v>86262571.535000026</v>
      </c>
      <c r="AU19" s="53">
        <v>87795138.433000028</v>
      </c>
      <c r="AV19" s="53" t="e">
        <f>'11 месяцев (2024)'!AV19+#REF!</f>
        <v>#REF!</v>
      </c>
    </row>
    <row r="20" spans="1:48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 t="e">
        <f t="shared" si="8"/>
        <v>#REF!</v>
      </c>
      <c r="G20" s="84" t="e">
        <f t="shared" si="8"/>
        <v>#REF!</v>
      </c>
      <c r="H20" s="22" t="e">
        <f t="shared" si="1"/>
        <v>#REF!</v>
      </c>
      <c r="I20" s="24" t="e">
        <f>'11 месяцев (2024) прогноз'!I20+#REF!</f>
        <v>#REF!</v>
      </c>
      <c r="J20" s="44" t="e">
        <f>'11 месяцев (2024) прогноз'!J20+#REF!</f>
        <v>#REF!</v>
      </c>
      <c r="K20" s="22" t="e">
        <f t="shared" si="2"/>
        <v>#REF!</v>
      </c>
      <c r="L20" s="24" t="e">
        <f>'11 месяцев (2024) прогноз'!L20+#REF!</f>
        <v>#REF!</v>
      </c>
      <c r="M20" s="44" t="e">
        <f>'11 месяцев (2024) прогноз'!M20+#REF!</f>
        <v>#REF!</v>
      </c>
      <c r="N20" s="22" t="e">
        <f t="shared" si="3"/>
        <v>#REF!</v>
      </c>
      <c r="O20" s="24" t="e">
        <f>'11 месяцев (2024) прогноз'!O20+#REF!</f>
        <v>#REF!</v>
      </c>
      <c r="P20" s="44" t="e">
        <f>'11 месяцев (2024) прогноз'!P20+#REF!</f>
        <v>#REF!</v>
      </c>
      <c r="Q20" s="22" t="e">
        <f t="shared" si="4"/>
        <v>#REF!</v>
      </c>
      <c r="R20" s="24" t="e">
        <f>'11 месяцев (2024) прогноз'!R20+#REF!</f>
        <v>#REF!</v>
      </c>
      <c r="S20" s="44" t="e">
        <f>'11 месяцев (2024) прогноз'!S20+#REF!</f>
        <v>#REF!</v>
      </c>
      <c r="T20" s="22" t="e">
        <f t="shared" si="5"/>
        <v>#REF!</v>
      </c>
      <c r="U20" s="24" t="e">
        <f>'11 месяцев (2024) прогноз'!U20+#REF!</f>
        <v>#REF!</v>
      </c>
      <c r="V20" s="44" t="e">
        <f>'11 месяцев (2024) прогноз'!V20+#REF!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24" t="e">
        <f>'11 месяцев (2024) прогноз'!AA20+#REF!</f>
        <v>#REF!</v>
      </c>
      <c r="AB20" s="44" t="e">
        <f>'11 месяцев (2024) прогноз'!AB20+#REF!</f>
        <v>#REF!</v>
      </c>
      <c r="AC20" s="22" t="e">
        <f t="shared" si="9"/>
        <v>#REF!</v>
      </c>
      <c r="AD20" s="72"/>
      <c r="AE20" s="73"/>
      <c r="AF20" s="66" t="str">
        <f t="shared" si="12"/>
        <v/>
      </c>
      <c r="AI20" s="61" t="s">
        <v>12</v>
      </c>
      <c r="AJ20" s="16" t="s">
        <v>12</v>
      </c>
      <c r="AK20" s="53" t="e">
        <f t="shared" si="10"/>
        <v>#REF!</v>
      </c>
      <c r="AL20" s="259">
        <v>21</v>
      </c>
      <c r="AM20" s="53" t="e">
        <f t="shared" si="11"/>
        <v>#REF!</v>
      </c>
      <c r="AN20" s="53"/>
      <c r="AO20" s="53"/>
      <c r="AP20" s="53"/>
      <c r="AQ20" s="53"/>
      <c r="AR20" s="53"/>
      <c r="AS20" s="53"/>
      <c r="AT20" s="53">
        <v>147334631.40000004</v>
      </c>
      <c r="AU20" s="53">
        <v>154705068.64000005</v>
      </c>
      <c r="AV20" s="53" t="e">
        <f>'11 месяцев (2024)'!AV20+#REF!</f>
        <v>#REF!</v>
      </c>
    </row>
    <row r="21" spans="1:48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 t="e">
        <f t="shared" si="8"/>
        <v>#REF!</v>
      </c>
      <c r="G21" s="84" t="e">
        <f t="shared" si="8"/>
        <v>#REF!</v>
      </c>
      <c r="H21" s="22" t="e">
        <f t="shared" si="1"/>
        <v>#REF!</v>
      </c>
      <c r="I21" s="24" t="e">
        <f>'11 месяцев (2024) прогноз'!I21+#REF!</f>
        <v>#REF!</v>
      </c>
      <c r="J21" s="44" t="e">
        <f>'11 месяцев (2024) прогноз'!J21+#REF!</f>
        <v>#REF!</v>
      </c>
      <c r="K21" s="22" t="e">
        <f t="shared" si="2"/>
        <v>#REF!</v>
      </c>
      <c r="L21" s="24" t="e">
        <f>'11 месяцев (2024) прогноз'!L21+#REF!</f>
        <v>#REF!</v>
      </c>
      <c r="M21" s="44" t="e">
        <f>'11 месяцев (2024) прогноз'!M21+#REF!</f>
        <v>#REF!</v>
      </c>
      <c r="N21" s="22" t="e">
        <f t="shared" si="3"/>
        <v>#REF!</v>
      </c>
      <c r="O21" s="24" t="e">
        <f>'11 месяцев (2024) прогноз'!O21+#REF!</f>
        <v>#REF!</v>
      </c>
      <c r="P21" s="44" t="e">
        <f>'11 месяцев (2024) прогноз'!P21+#REF!</f>
        <v>#REF!</v>
      </c>
      <c r="Q21" s="22" t="e">
        <f t="shared" si="4"/>
        <v>#REF!</v>
      </c>
      <c r="R21" s="24" t="e">
        <f>'11 месяцев (2024) прогноз'!R21+#REF!</f>
        <v>#REF!</v>
      </c>
      <c r="S21" s="44" t="e">
        <f>'11 месяцев (2024) прогноз'!S21+#REF!</f>
        <v>#REF!</v>
      </c>
      <c r="T21" s="22" t="e">
        <f t="shared" si="5"/>
        <v>#REF!</v>
      </c>
      <c r="U21" s="24" t="e">
        <f>'11 месяцев (2024) прогноз'!U21+#REF!</f>
        <v>#REF!</v>
      </c>
      <c r="V21" s="44" t="e">
        <f>'11 месяцев (2024) прогноз'!V21+#REF!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24" t="e">
        <f>'11 месяцев (2024) прогноз'!AA21+#REF!</f>
        <v>#REF!</v>
      </c>
      <c r="AB21" s="44" t="e">
        <f>'11 месяцев (2024) прогноз'!AB21+#REF!</f>
        <v>#REF!</v>
      </c>
      <c r="AC21" s="22" t="e">
        <f t="shared" si="9"/>
        <v>#REF!</v>
      </c>
      <c r="AD21" s="72"/>
      <c r="AE21" s="73"/>
      <c r="AF21" s="66" t="str">
        <f t="shared" si="12"/>
        <v/>
      </c>
      <c r="AI21" s="38" t="s">
        <v>13</v>
      </c>
      <c r="AJ21" s="16" t="s">
        <v>13</v>
      </c>
      <c r="AK21" s="53" t="e">
        <f t="shared" si="10"/>
        <v>#REF!</v>
      </c>
      <c r="AL21" s="259">
        <v>12</v>
      </c>
      <c r="AM21" s="53" t="e">
        <f t="shared" si="11"/>
        <v>#REF!</v>
      </c>
      <c r="AN21" s="53"/>
      <c r="AO21" s="53"/>
      <c r="AP21" s="53"/>
      <c r="AQ21" s="53"/>
      <c r="AR21" s="53"/>
      <c r="AS21" s="53"/>
      <c r="AT21" s="53">
        <v>63865665.022000246</v>
      </c>
      <c r="AU21" s="53">
        <v>64318436.732000247</v>
      </c>
      <c r="AV21" s="53" t="e">
        <f>'11 месяцев (2024)'!AV21+#REF!</f>
        <v>#REF!</v>
      </c>
    </row>
    <row r="22" spans="1:48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 t="e">
        <f t="shared" si="8"/>
        <v>#REF!</v>
      </c>
      <c r="G22" s="84" t="e">
        <f t="shared" si="8"/>
        <v>#REF!</v>
      </c>
      <c r="H22" s="22" t="e">
        <f t="shared" si="1"/>
        <v>#REF!</v>
      </c>
      <c r="I22" s="24" t="e">
        <f>'11 месяцев (2024) прогноз'!I22+#REF!</f>
        <v>#REF!</v>
      </c>
      <c r="J22" s="44" t="e">
        <f>'11 месяцев (2024) прогноз'!J22+#REF!</f>
        <v>#REF!</v>
      </c>
      <c r="K22" s="22" t="e">
        <f t="shared" si="2"/>
        <v>#REF!</v>
      </c>
      <c r="L22" s="24" t="e">
        <f>'11 месяцев (2024) прогноз'!L22+#REF!</f>
        <v>#REF!</v>
      </c>
      <c r="M22" s="44" t="e">
        <f>'11 месяцев (2024) прогноз'!M22+#REF!</f>
        <v>#REF!</v>
      </c>
      <c r="N22" s="22" t="e">
        <f t="shared" si="3"/>
        <v>#REF!</v>
      </c>
      <c r="O22" s="24" t="e">
        <f>'11 месяцев (2024) прогноз'!O22+#REF!</f>
        <v>#REF!</v>
      </c>
      <c r="P22" s="44" t="e">
        <f>'11 месяцев (2024) прогноз'!P22+#REF!</f>
        <v>#REF!</v>
      </c>
      <c r="Q22" s="22" t="e">
        <f t="shared" si="4"/>
        <v>#REF!</v>
      </c>
      <c r="R22" s="24" t="e">
        <f>'11 месяцев (2024) прогноз'!R22+#REF!</f>
        <v>#REF!</v>
      </c>
      <c r="S22" s="44" t="e">
        <f>'11 месяцев (2024) прогноз'!S22+#REF!</f>
        <v>#REF!</v>
      </c>
      <c r="T22" s="22" t="e">
        <f t="shared" si="5"/>
        <v>#REF!</v>
      </c>
      <c r="U22" s="24" t="e">
        <f>'11 месяцев (2024) прогноз'!U22+#REF!</f>
        <v>#REF!</v>
      </c>
      <c r="V22" s="44" t="e">
        <f>'11 месяцев (2024) прогноз'!V22+#REF!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24" t="e">
        <f>'11 месяцев (2024) прогноз'!AA22+#REF!</f>
        <v>#REF!</v>
      </c>
      <c r="AB22" s="44" t="e">
        <f>'11 месяцев (2024) прогноз'!AB22+#REF!</f>
        <v>#REF!</v>
      </c>
      <c r="AC22" s="22" t="e">
        <f t="shared" si="9"/>
        <v>#REF!</v>
      </c>
      <c r="AD22" s="72"/>
      <c r="AE22" s="73"/>
      <c r="AF22" s="66" t="str">
        <f t="shared" si="12"/>
        <v/>
      </c>
      <c r="AI22" s="61" t="s">
        <v>14</v>
      </c>
      <c r="AJ22" s="16" t="s">
        <v>14</v>
      </c>
      <c r="AK22" s="53" t="e">
        <f t="shared" si="10"/>
        <v>#REF!</v>
      </c>
      <c r="AL22" s="259">
        <v>13</v>
      </c>
      <c r="AM22" s="53" t="e">
        <f t="shared" si="11"/>
        <v>#REF!</v>
      </c>
      <c r="AN22" s="53"/>
      <c r="AO22" s="53"/>
      <c r="AP22" s="53"/>
      <c r="AQ22" s="53"/>
      <c r="AR22" s="53"/>
      <c r="AS22" s="53"/>
      <c r="AT22" s="53">
        <v>104105300.44900037</v>
      </c>
      <c r="AU22" s="53">
        <v>106723582.52700037</v>
      </c>
      <c r="AV22" s="53" t="e">
        <f>'11 месяцев (2024)'!AV22+#REF!</f>
        <v>#REF!</v>
      </c>
    </row>
    <row r="23" spans="1:48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 t="e">
        <f t="shared" si="8"/>
        <v>#REF!</v>
      </c>
      <c r="G23" s="84" t="e">
        <f t="shared" si="8"/>
        <v>#REF!</v>
      </c>
      <c r="H23" s="22" t="e">
        <f t="shared" si="1"/>
        <v>#REF!</v>
      </c>
      <c r="I23" s="24" t="e">
        <f>'11 месяцев (2024) прогноз'!I23+#REF!</f>
        <v>#REF!</v>
      </c>
      <c r="J23" s="44" t="e">
        <f>'11 месяцев (2024) прогноз'!J23+#REF!</f>
        <v>#REF!</v>
      </c>
      <c r="K23" s="22" t="e">
        <f t="shared" si="2"/>
        <v>#REF!</v>
      </c>
      <c r="L23" s="24" t="e">
        <f>'11 месяцев (2024) прогноз'!L23+#REF!</f>
        <v>#REF!</v>
      </c>
      <c r="M23" s="44" t="e">
        <f>'11 месяцев (2024) прогноз'!M23+#REF!</f>
        <v>#REF!</v>
      </c>
      <c r="N23" s="22" t="e">
        <f t="shared" si="3"/>
        <v>#REF!</v>
      </c>
      <c r="O23" s="24" t="e">
        <f>'11 месяцев (2024) прогноз'!O23+#REF!</f>
        <v>#REF!</v>
      </c>
      <c r="P23" s="44" t="e">
        <f>'11 месяцев (2024) прогноз'!P23+#REF!</f>
        <v>#REF!</v>
      </c>
      <c r="Q23" s="22" t="e">
        <f t="shared" si="4"/>
        <v>#REF!</v>
      </c>
      <c r="R23" s="24" t="e">
        <f>'11 месяцев (2024) прогноз'!R23+#REF!</f>
        <v>#REF!</v>
      </c>
      <c r="S23" s="44" t="e">
        <f>'11 месяцев (2024) прогноз'!S23+#REF!</f>
        <v>#REF!</v>
      </c>
      <c r="T23" s="22" t="e">
        <f t="shared" si="5"/>
        <v>#REF!</v>
      </c>
      <c r="U23" s="24" t="e">
        <f>'11 месяцев (2024) прогноз'!U23+#REF!</f>
        <v>#REF!</v>
      </c>
      <c r="V23" s="44" t="e">
        <f>'11 месяцев (2024) прогноз'!V23+#REF!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24" t="e">
        <f>'11 месяцев (2024) прогноз'!AA23+#REF!</f>
        <v>#REF!</v>
      </c>
      <c r="AB23" s="44" t="e">
        <f>'11 месяцев (2024) прогноз'!AB23+#REF!</f>
        <v>#REF!</v>
      </c>
      <c r="AC23" s="22" t="e">
        <f t="shared" si="9"/>
        <v>#REF!</v>
      </c>
      <c r="AD23" s="72"/>
      <c r="AE23" s="74"/>
      <c r="AF23" s="66" t="str">
        <f t="shared" si="12"/>
        <v/>
      </c>
      <c r="AI23" s="38" t="s">
        <v>25</v>
      </c>
      <c r="AJ23" s="16" t="s">
        <v>25</v>
      </c>
      <c r="AK23" s="53" t="e">
        <f t="shared" si="10"/>
        <v>#REF!</v>
      </c>
      <c r="AL23" s="259">
        <v>26</v>
      </c>
      <c r="AM23" s="53" t="e">
        <f t="shared" si="11"/>
        <v>#REF!</v>
      </c>
      <c r="AN23" s="53"/>
      <c r="AO23" s="53"/>
      <c r="AP23" s="53"/>
      <c r="AQ23" s="53"/>
      <c r="AR23" s="53"/>
      <c r="AS23" s="53"/>
      <c r="AT23" s="53">
        <v>134422433.498</v>
      </c>
      <c r="AU23" s="53">
        <v>133156176.00399999</v>
      </c>
      <c r="AV23" s="53" t="e">
        <f>'11 месяцев (2024)'!AV23+#REF!</f>
        <v>#REF!</v>
      </c>
    </row>
    <row r="24" spans="1:48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3" t="e">
        <f t="shared" si="8"/>
        <v>#REF!</v>
      </c>
      <c r="G24" s="84" t="e">
        <f t="shared" si="8"/>
        <v>#REF!</v>
      </c>
      <c r="H24" s="88" t="e">
        <f t="shared" si="1"/>
        <v>#REF!</v>
      </c>
      <c r="I24" s="24" t="e">
        <f>'11 месяцев (2024) прогноз'!I24+#REF!</f>
        <v>#REF!</v>
      </c>
      <c r="J24" s="44" t="e">
        <f>'11 месяцев (2024) прогноз'!J24+#REF!</f>
        <v>#REF!</v>
      </c>
      <c r="K24" s="28" t="e">
        <f t="shared" si="2"/>
        <v>#REF!</v>
      </c>
      <c r="L24" s="24" t="e">
        <f>'11 месяцев (2024) прогноз'!L24+#REF!</f>
        <v>#REF!</v>
      </c>
      <c r="M24" s="44" t="e">
        <f>'11 месяцев (2024) прогноз'!M24+#REF!</f>
        <v>#REF!</v>
      </c>
      <c r="N24" s="28" t="e">
        <f t="shared" si="3"/>
        <v>#REF!</v>
      </c>
      <c r="O24" s="24" t="e">
        <f>'11 месяцев (2024) прогноз'!O24+#REF!</f>
        <v>#REF!</v>
      </c>
      <c r="P24" s="44" t="e">
        <f>'11 месяцев (2024) прогноз'!P24+#REF!</f>
        <v>#REF!</v>
      </c>
      <c r="Q24" s="28" t="e">
        <f t="shared" si="4"/>
        <v>#REF!</v>
      </c>
      <c r="R24" s="24" t="e">
        <f>'11 месяцев (2024) прогноз'!R24+#REF!</f>
        <v>#REF!</v>
      </c>
      <c r="S24" s="44" t="e">
        <f>'11 месяцев (2024) прогноз'!S24+#REF!</f>
        <v>#REF!</v>
      </c>
      <c r="T24" s="28" t="e">
        <f t="shared" si="5"/>
        <v>#REF!</v>
      </c>
      <c r="U24" s="24" t="e">
        <f>'11 месяцев (2024) прогноз'!U24+#REF!</f>
        <v>#REF!</v>
      </c>
      <c r="V24" s="44" t="e">
        <f>'11 месяцев (2024) прогноз'!V24+#REF!</f>
        <v>#REF!</v>
      </c>
      <c r="W24" s="14" t="e">
        <f t="shared" si="6"/>
        <v>#REF!</v>
      </c>
      <c r="X24" s="29"/>
      <c r="Y24" s="15"/>
      <c r="Z24" s="28" t="str">
        <f t="shared" si="7"/>
        <v/>
      </c>
      <c r="AA24" s="24" t="e">
        <f>'11 месяцев (2024) прогноз'!AA24+#REF!</f>
        <v>#REF!</v>
      </c>
      <c r="AB24" s="44" t="e">
        <f>'11 месяцев (2024) прогноз'!AB24+#REF!</f>
        <v>#REF!</v>
      </c>
      <c r="AC24" s="28" t="e">
        <f t="shared" si="9"/>
        <v>#REF!</v>
      </c>
      <c r="AD24" s="75"/>
      <c r="AE24" s="76"/>
      <c r="AF24" s="67" t="str">
        <f t="shared" si="12"/>
        <v/>
      </c>
      <c r="AI24" s="62" t="s">
        <v>15</v>
      </c>
      <c r="AJ24" s="16" t="s">
        <v>15</v>
      </c>
      <c r="AK24" s="53" t="e">
        <f t="shared" si="10"/>
        <v>#REF!</v>
      </c>
      <c r="AL24" s="259">
        <v>21</v>
      </c>
      <c r="AM24" s="53" t="e">
        <f t="shared" si="11"/>
        <v>#REF!</v>
      </c>
      <c r="AN24" s="53"/>
      <c r="AO24" s="53"/>
      <c r="AP24" s="53"/>
      <c r="AQ24" s="53"/>
      <c r="AR24" s="53"/>
      <c r="AS24" s="53"/>
      <c r="AT24" s="53">
        <v>116481878.99200003</v>
      </c>
      <c r="AU24" s="53">
        <v>113651064.75100002</v>
      </c>
      <c r="AV24" s="53" t="e">
        <f>'11 месяцев (2024)'!AV24+#REF!</f>
        <v>#REF!</v>
      </c>
    </row>
    <row r="25" spans="1:48" ht="43.5" customHeight="1" thickBot="1">
      <c r="A25" s="557" t="s">
        <v>23</v>
      </c>
      <c r="B25" s="558"/>
      <c r="C25" s="35" t="e">
        <f>F25+AA25+AD25</f>
        <v>#REF!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 t="e">
        <f>SUM(F9:F24)</f>
        <v>#REF!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35" t="e">
        <f>SUM(I9:I24)</f>
        <v>#REF!</v>
      </c>
      <c r="J25" s="91" t="e">
        <f>SUM(J9:J24)</f>
        <v>#REF!</v>
      </c>
      <c r="K25" s="90" t="e">
        <f>IF(AND(I25=0,J25&gt;0),100%,IFERROR(IF(J25/I25-100%&gt;99%,CONCATENATE("в ",ROUNDDOWN(J25/I25,1),IF(ROUNDDOWN(J25/I25,0)&gt;4," раз"," раза")),J25/I25-100%),""))</f>
        <v>#REF!</v>
      </c>
      <c r="L25" s="35" t="e">
        <f>SUM(L9:L24)</f>
        <v>#REF!</v>
      </c>
      <c r="M25" s="33" t="e">
        <f>SUM(M9:M24)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35" t="e">
        <f>SUM(O9:O24)</f>
        <v>#REF!</v>
      </c>
      <c r="P25" s="33" t="e">
        <f>SUM(P9:P24)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35" t="e">
        <f>SUM(R9:R24)</f>
        <v>#REF!</v>
      </c>
      <c r="S25" s="33" t="e">
        <f>S9+S10+S11+S12+S13+S14+S15+S16+S17+S18+S19+S20+S21+S22+S23+S24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35" t="e">
        <f>SUM(U9:U24)</f>
        <v>#REF!</v>
      </c>
      <c r="V25" s="33" t="e">
        <f>SUM(V9:V24)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 t="e">
        <f>SUM(AA9:AA24)</f>
        <v>#REF!</v>
      </c>
      <c r="AB25" s="32" t="e">
        <f>SUM(AB9:AB24)</f>
        <v>#REF!</v>
      </c>
      <c r="AC25" s="34" t="e">
        <f t="shared" si="9"/>
        <v>#REF!</v>
      </c>
      <c r="AD25" s="31"/>
      <c r="AE25" s="32"/>
      <c r="AF25" s="34" t="str">
        <f t="shared" si="12"/>
        <v/>
      </c>
      <c r="AJ25" s="57" t="s">
        <v>41</v>
      </c>
      <c r="AK25" s="58" t="e">
        <f>F25</f>
        <v>#REF!</v>
      </c>
      <c r="AL25" s="58">
        <v>237</v>
      </c>
      <c r="AM25" s="58" t="e">
        <f>G25</f>
        <v>#REF!</v>
      </c>
      <c r="AN25" s="58" t="e">
        <f>U25</f>
        <v>#REF!</v>
      </c>
      <c r="AO25" s="58">
        <v>8</v>
      </c>
      <c r="AP25" s="58" t="e">
        <f>V25</f>
        <v>#REF!</v>
      </c>
      <c r="AQ25" s="58" t="e">
        <f>L25</f>
        <v>#REF!</v>
      </c>
      <c r="AR25" s="58">
        <v>12</v>
      </c>
      <c r="AS25" s="58" t="e">
        <f>M25</f>
        <v>#REF!</v>
      </c>
      <c r="AT25" s="59">
        <v>1624388569.417006</v>
      </c>
      <c r="AU25" s="59">
        <v>1616563021.1650054</v>
      </c>
      <c r="AV25" s="53" t="e">
        <f>'11 месяцев (2024)'!AV25+#REF!</f>
        <v>#REF!</v>
      </c>
    </row>
    <row r="26" spans="1:48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12"/>
      <c r="AK26" s="12"/>
      <c r="AL26" s="12"/>
      <c r="AM26" s="12"/>
      <c r="AN26" s="12"/>
      <c r="AO26" s="12"/>
      <c r="AP26" s="12"/>
      <c r="AQ26" s="12"/>
      <c r="AT26">
        <f>AT25/1000000</f>
        <v>1624.388569417006</v>
      </c>
      <c r="AU26">
        <f t="shared" ref="AU26:AV26" si="13">AU25/1000000</f>
        <v>1616.5630211650055</v>
      </c>
      <c r="AV26" t="e">
        <f t="shared" si="13"/>
        <v>#REF!</v>
      </c>
    </row>
    <row r="27" spans="1:48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/>
      <c r="AM27" s="12"/>
      <c r="AN27" s="12"/>
      <c r="AO27" s="12"/>
      <c r="AP27" s="12"/>
      <c r="AQ27" s="12"/>
      <c r="AV27" t="e">
        <f>AV25/1000000</f>
        <v>#REF!</v>
      </c>
    </row>
    <row r="28" spans="1:48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</row>
    <row r="29" spans="1:48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48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48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12:48" ht="26.25">
      <c r="L33" s="240"/>
      <c r="O33" s="240"/>
      <c r="R33" s="240"/>
      <c r="T33" s="240"/>
      <c r="V33" s="240"/>
      <c r="AJ33" s="16" t="s">
        <v>0</v>
      </c>
      <c r="AK33" s="118" t="e">
        <f>AK9/AT9*1000000</f>
        <v>#REF!</v>
      </c>
      <c r="AL33" s="118">
        <f>AL9/AU9*1000000</f>
        <v>0.12888119317080701</v>
      </c>
      <c r="AM33" s="118" t="e">
        <f>AM9/AV9*1000000</f>
        <v>#REF!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12:48" ht="26.25">
      <c r="L34" s="240"/>
      <c r="O34" s="240"/>
      <c r="R34" s="240"/>
      <c r="T34" s="240"/>
      <c r="V34" s="240"/>
      <c r="AJ34" s="16" t="s">
        <v>4</v>
      </c>
      <c r="AK34" s="118" t="e">
        <f t="shared" ref="AK34:AM49" si="14">AK10/AT10*1000000</f>
        <v>#REF!</v>
      </c>
      <c r="AL34" s="118">
        <f t="shared" si="14"/>
        <v>0</v>
      </c>
      <c r="AM34" s="118" t="e">
        <f t="shared" si="14"/>
        <v>#REF!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12:48" ht="26.25">
      <c r="L35" s="240"/>
      <c r="O35" s="240"/>
      <c r="R35" s="240"/>
      <c r="T35" s="240"/>
      <c r="V35" s="240"/>
      <c r="AJ35" s="16" t="s">
        <v>5</v>
      </c>
      <c r="AK35" s="118" t="e">
        <f t="shared" si="14"/>
        <v>#REF!</v>
      </c>
      <c r="AL35" s="118">
        <f t="shared" si="14"/>
        <v>8.5445098627952618E-2</v>
      </c>
      <c r="AM35" s="118" t="e">
        <f t="shared" si="14"/>
        <v>#REF!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12:48" ht="26.25">
      <c r="L36" s="240"/>
      <c r="O36" s="240"/>
      <c r="R36" s="240"/>
      <c r="T36" s="240"/>
      <c r="V36" s="240"/>
      <c r="AJ36" s="16" t="s">
        <v>6</v>
      </c>
      <c r="AK36" s="118" t="e">
        <f t="shared" si="14"/>
        <v>#REF!</v>
      </c>
      <c r="AL36" s="118">
        <f t="shared" si="14"/>
        <v>9.5922122967809137E-2</v>
      </c>
      <c r="AM36" s="118" t="e">
        <f t="shared" si="14"/>
        <v>#REF!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12:48" ht="26.25">
      <c r="L37" s="240"/>
      <c r="O37" s="240"/>
      <c r="R37" s="240"/>
      <c r="T37" s="240"/>
      <c r="V37" s="240"/>
      <c r="AJ37" s="16" t="s">
        <v>1</v>
      </c>
      <c r="AK37" s="118" t="e">
        <f t="shared" si="14"/>
        <v>#REF!</v>
      </c>
      <c r="AL37" s="118">
        <f t="shared" si="14"/>
        <v>0.12786781092266272</v>
      </c>
      <c r="AM37" s="118" t="e">
        <f t="shared" si="14"/>
        <v>#REF!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12:48" ht="26.25">
      <c r="L38" s="240"/>
      <c r="O38" s="240"/>
      <c r="R38" s="240"/>
      <c r="T38" s="240"/>
      <c r="V38" s="240"/>
      <c r="AJ38" s="16" t="s">
        <v>7</v>
      </c>
      <c r="AK38" s="118" t="e">
        <f t="shared" si="14"/>
        <v>#REF!</v>
      </c>
      <c r="AL38" s="118">
        <f t="shared" si="14"/>
        <v>0.10218399814932715</v>
      </c>
      <c r="AM38" s="118" t="e">
        <f t="shared" si="14"/>
        <v>#REF!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12:48" ht="26.25">
      <c r="L39" s="240"/>
      <c r="O39" s="240"/>
      <c r="R39" s="240"/>
      <c r="T39" s="240"/>
      <c r="V39" s="240"/>
      <c r="AJ39" s="16" t="s">
        <v>8</v>
      </c>
      <c r="AK39" s="118" t="e">
        <f t="shared" si="14"/>
        <v>#REF!</v>
      </c>
      <c r="AL39" s="118">
        <f t="shared" si="14"/>
        <v>7.9494522194604525E-2</v>
      </c>
      <c r="AM39" s="118" t="e">
        <f t="shared" si="14"/>
        <v>#REF!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12:48" ht="26.25">
      <c r="L40" s="240"/>
      <c r="O40" s="240"/>
      <c r="R40" s="240"/>
      <c r="T40" s="240"/>
      <c r="V40" s="240"/>
      <c r="AJ40" s="16" t="s">
        <v>9</v>
      </c>
      <c r="AK40" s="118" t="e">
        <f t="shared" si="14"/>
        <v>#REF!</v>
      </c>
      <c r="AL40" s="118">
        <f t="shared" si="14"/>
        <v>0.11320016126510064</v>
      </c>
      <c r="AM40" s="118" t="e">
        <f t="shared" si="14"/>
        <v>#REF!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12:48" ht="26.25">
      <c r="L41" s="240"/>
      <c r="O41" s="240"/>
      <c r="R41" s="240"/>
      <c r="T41" s="240"/>
      <c r="V41" s="240"/>
      <c r="AJ41" s="16" t="s">
        <v>2</v>
      </c>
      <c r="AK41" s="118" t="e">
        <f t="shared" si="14"/>
        <v>#REF!</v>
      </c>
      <c r="AL41" s="118">
        <f t="shared" si="14"/>
        <v>8.0046707519135063E-2</v>
      </c>
      <c r="AM41" s="118" t="e">
        <f t="shared" si="14"/>
        <v>#REF!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12:48" ht="26.25">
      <c r="L42" s="240"/>
      <c r="O42" s="240"/>
      <c r="R42" s="240"/>
      <c r="T42" s="240"/>
      <c r="V42" s="240"/>
      <c r="AJ42" s="16" t="s">
        <v>10</v>
      </c>
      <c r="AK42" s="118" t="e">
        <f t="shared" si="14"/>
        <v>#REF!</v>
      </c>
      <c r="AL42" s="118">
        <f t="shared" si="14"/>
        <v>0.14534460544307434</v>
      </c>
      <c r="AM42" s="118" t="e">
        <f t="shared" si="14"/>
        <v>#REF!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12:48" ht="26.25">
      <c r="L43" s="240"/>
      <c r="O43" s="240"/>
      <c r="R43" s="240"/>
      <c r="T43" s="240"/>
      <c r="V43" s="240"/>
      <c r="AJ43" s="16" t="s">
        <v>11</v>
      </c>
      <c r="AK43" s="118" t="e">
        <f t="shared" si="14"/>
        <v>#REF!</v>
      </c>
      <c r="AL43" s="118">
        <f t="shared" si="14"/>
        <v>0.18224243717333208</v>
      </c>
      <c r="AM43" s="118" t="e">
        <f t="shared" si="14"/>
        <v>#REF!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12:48" ht="26.25">
      <c r="L44" s="240"/>
      <c r="O44" s="240"/>
      <c r="R44" s="240"/>
      <c r="T44" s="240"/>
      <c r="V44" s="240"/>
      <c r="AJ44" s="16" t="s">
        <v>12</v>
      </c>
      <c r="AK44" s="118" t="e">
        <f t="shared" si="14"/>
        <v>#REF!</v>
      </c>
      <c r="AL44" s="118">
        <f t="shared" si="14"/>
        <v>0.13574215883557875</v>
      </c>
      <c r="AM44" s="118" t="e">
        <f t="shared" si="14"/>
        <v>#REF!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12:48" ht="26.25">
      <c r="L45" s="240"/>
      <c r="O45" s="240"/>
      <c r="R45" s="240"/>
      <c r="T45" s="240"/>
      <c r="V45" s="240"/>
      <c r="AJ45" s="16" t="s">
        <v>13</v>
      </c>
      <c r="AK45" s="118" t="e">
        <f t="shared" si="14"/>
        <v>#REF!</v>
      </c>
      <c r="AL45" s="118">
        <f t="shared" si="14"/>
        <v>0.186571698718381</v>
      </c>
      <c r="AM45" s="118" t="e">
        <f t="shared" si="14"/>
        <v>#REF!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12:48" ht="26.25">
      <c r="L46" s="240"/>
      <c r="O46" s="240"/>
      <c r="R46" s="240"/>
      <c r="T46" s="240"/>
      <c r="V46" s="240"/>
      <c r="AJ46" s="16" t="s">
        <v>14</v>
      </c>
      <c r="AK46" s="118" t="e">
        <f t="shared" si="14"/>
        <v>#REF!</v>
      </c>
      <c r="AL46" s="118">
        <f t="shared" si="14"/>
        <v>0.12181000386405774</v>
      </c>
      <c r="AM46" s="118" t="e">
        <f t="shared" si="14"/>
        <v>#REF!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12:48" ht="26.25">
      <c r="L47" s="240"/>
      <c r="O47" s="240"/>
      <c r="R47" s="240"/>
      <c r="T47" s="240"/>
      <c r="V47" s="240"/>
      <c r="AJ47" s="16" t="s">
        <v>25</v>
      </c>
      <c r="AK47" s="118" t="e">
        <f t="shared" si="14"/>
        <v>#REF!</v>
      </c>
      <c r="AL47" s="118">
        <f t="shared" si="14"/>
        <v>0.19525943730329837</v>
      </c>
      <c r="AM47" s="118" t="e">
        <f t="shared" si="14"/>
        <v>#REF!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12:48" ht="27" thickBot="1">
      <c r="L48" s="240"/>
      <c r="O48" s="240"/>
      <c r="R48" s="240"/>
      <c r="T48" s="240"/>
      <c r="V48" s="240"/>
      <c r="AJ48" s="16" t="s">
        <v>15</v>
      </c>
      <c r="AK48" s="118" t="e">
        <f t="shared" si="14"/>
        <v>#REF!</v>
      </c>
      <c r="AL48" s="118">
        <f t="shared" si="14"/>
        <v>0.18477609555184762</v>
      </c>
      <c r="AM48" s="118" t="e">
        <f t="shared" si="14"/>
        <v>#REF!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12:59" ht="30.75" thickBot="1">
      <c r="L49" s="240"/>
      <c r="O49" s="240"/>
      <c r="R49" s="240"/>
      <c r="T49" s="240"/>
      <c r="V49" s="240"/>
      <c r="AJ49" s="57" t="s">
        <v>41</v>
      </c>
      <c r="AK49" s="118" t="e">
        <f t="shared" si="14"/>
        <v>#REF!</v>
      </c>
      <c r="AL49" s="118">
        <f t="shared" si="14"/>
        <v>0.14660733723155542</v>
      </c>
      <c r="AM49" s="118" t="e">
        <f t="shared" si="14"/>
        <v>#REF!</v>
      </c>
      <c r="AN49" s="58" t="e">
        <f>AN25/AT25*1000000</f>
        <v>#REF!</v>
      </c>
      <c r="AO49" s="58">
        <f>AO25/AU25*1000000</f>
        <v>4.9487708770145286E-3</v>
      </c>
      <c r="AP49" s="58" t="e">
        <f>AP25/AV25*1000000</f>
        <v>#REF!</v>
      </c>
      <c r="AQ49" s="58" t="e">
        <f>AQ25/AT25*1000000</f>
        <v>#REF!</v>
      </c>
      <c r="AR49" s="58">
        <f>AR25/AU25*1000000</f>
        <v>7.4231563155217929E-3</v>
      </c>
      <c r="AS49" s="58" t="e">
        <f>AS25/AV25*1000000</f>
        <v>#REF!</v>
      </c>
      <c r="AT49" s="58">
        <v>1089950815.4319999</v>
      </c>
      <c r="AU49" s="58">
        <v>1053667086.197</v>
      </c>
      <c r="AV49" s="59">
        <v>1096838234.6589999</v>
      </c>
    </row>
    <row r="50" spans="12:59">
      <c r="L50" s="240"/>
      <c r="O50" s="240"/>
      <c r="R50" s="240"/>
      <c r="T50" s="240"/>
      <c r="V50" s="240"/>
    </row>
    <row r="51" spans="12:59">
      <c r="L51" s="240"/>
      <c r="O51" s="240"/>
      <c r="R51" s="240"/>
      <c r="T51" s="240"/>
      <c r="V51" s="240"/>
    </row>
    <row r="52" spans="12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12:59" ht="32.25">
      <c r="AJ53" s="125" t="s">
        <v>34</v>
      </c>
      <c r="AK53" s="126">
        <f>AL33</f>
        <v>0.12888119317080701</v>
      </c>
      <c r="AL53" s="126">
        <f>AL34</f>
        <v>0</v>
      </c>
      <c r="AM53" s="126">
        <f>AL35</f>
        <v>8.5445098627952618E-2</v>
      </c>
      <c r="AN53" s="126">
        <f>AL36</f>
        <v>9.5922122967809137E-2</v>
      </c>
      <c r="AO53" s="126">
        <f>AL37</f>
        <v>0.12786781092266272</v>
      </c>
      <c r="AP53" s="126">
        <f>AL38</f>
        <v>0.10218399814932715</v>
      </c>
      <c r="AQ53" s="126">
        <f>AL39</f>
        <v>7.9494522194604525E-2</v>
      </c>
      <c r="AR53" s="126">
        <f>AL40</f>
        <v>0.11320016126510064</v>
      </c>
      <c r="AS53" s="126">
        <f>AL41</f>
        <v>8.0046707519135063E-2</v>
      </c>
      <c r="AT53" s="126">
        <f>AL42</f>
        <v>0.14534460544307434</v>
      </c>
      <c r="AU53" s="126">
        <f>AL43</f>
        <v>0.18224243717333208</v>
      </c>
      <c r="AV53" s="126">
        <f>AL44</f>
        <v>0.13574215883557875</v>
      </c>
      <c r="AW53" s="126">
        <f>AL45</f>
        <v>0.186571698718381</v>
      </c>
      <c r="AX53" s="126">
        <f>AL46</f>
        <v>0.12181000386405774</v>
      </c>
      <c r="AY53" s="126">
        <f>AL47</f>
        <v>0.19525943730329837</v>
      </c>
      <c r="AZ53" s="126">
        <f>AL48</f>
        <v>0.18477609555184762</v>
      </c>
    </row>
    <row r="54" spans="12:59" ht="32.25">
      <c r="AJ54" s="125" t="s">
        <v>32</v>
      </c>
      <c r="AK54" s="126" t="e">
        <f>AM33</f>
        <v>#REF!</v>
      </c>
      <c r="AL54" s="126" t="e">
        <f>AM34</f>
        <v>#REF!</v>
      </c>
      <c r="AM54" s="126" t="e">
        <f>AM35</f>
        <v>#REF!</v>
      </c>
      <c r="AN54" s="126" t="e">
        <f>AM36</f>
        <v>#REF!</v>
      </c>
      <c r="AO54" s="126" t="e">
        <f>AM37</f>
        <v>#REF!</v>
      </c>
      <c r="AP54" s="126" t="e">
        <f>AM38</f>
        <v>#REF!</v>
      </c>
      <c r="AQ54" s="126" t="e">
        <f>AM39</f>
        <v>#REF!</v>
      </c>
      <c r="AR54" s="126" t="e">
        <f>AM40</f>
        <v>#REF!</v>
      </c>
      <c r="AS54" s="126" t="e">
        <f>AM41</f>
        <v>#REF!</v>
      </c>
      <c r="AT54" s="126" t="e">
        <f>AM42</f>
        <v>#REF!</v>
      </c>
      <c r="AU54" s="126" t="e">
        <f>AM43</f>
        <v>#REF!</v>
      </c>
      <c r="AV54" s="126" t="e">
        <f>AM44</f>
        <v>#REF!</v>
      </c>
      <c r="AW54" s="126" t="e">
        <f>AM45</f>
        <v>#REF!</v>
      </c>
      <c r="AX54" s="126" t="e">
        <f>AM46</f>
        <v>#REF!</v>
      </c>
      <c r="AY54" s="126" t="e">
        <f>AM47</f>
        <v>#REF!</v>
      </c>
      <c r="AZ54" s="126" t="e">
        <f>AM48</f>
        <v>#REF!</v>
      </c>
    </row>
  </sheetData>
  <mergeCells count="26">
    <mergeCell ref="A25:B25"/>
    <mergeCell ref="U27:W27"/>
    <mergeCell ref="AK29:AM30"/>
    <mergeCell ref="AN29:AP30"/>
    <mergeCell ref="AQ29:AS30"/>
    <mergeCell ref="AT29:AV30"/>
    <mergeCell ref="AD5:AF6"/>
    <mergeCell ref="AK5:AM6"/>
    <mergeCell ref="AN5:AP6"/>
    <mergeCell ref="AQ5:AS6"/>
    <mergeCell ref="AT5:AV6"/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</mergeCells>
  <conditionalFormatting sqref="E9:E25 T9:T25 W9:W25 Z9:Z25 AC9:AC25 AF9:AF25 H9:H26 K9:K26 N9:N26 Q9:Q26 L26:M26 R26:X26">
    <cfRule type="containsText" dxfId="23" priority="1" operator="containsText" text="в">
      <formula>NOT(ISERROR(SEARCH("в",E9)))</formula>
    </cfRule>
    <cfRule type="cellIs" dxfId="22" priority="2" operator="between">
      <formula>0.000001</formula>
      <formula>100000</formula>
    </cfRule>
    <cfRule type="cellIs" dxfId="21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FF00"/>
  </sheetPr>
  <dimension ref="A1:DA54"/>
  <sheetViews>
    <sheetView view="pageBreakPreview" topLeftCell="AE1" zoomScale="40" zoomScaleNormal="55" zoomScaleSheetLayoutView="40" zoomScalePageLayoutView="55" workbookViewId="0">
      <selection activeCell="BT33" sqref="BT33"/>
    </sheetView>
  </sheetViews>
  <sheetFormatPr defaultRowHeight="15"/>
  <cols>
    <col min="1" max="14" width="10.5703125" style="143" hidden="1" customWidth="1"/>
    <col min="15" max="15" width="3.140625" style="189" hidden="1" customWidth="1"/>
    <col min="16" max="16" width="11.5703125" style="189" hidden="1" customWidth="1"/>
    <col min="17" max="29" width="10.140625" style="189" hidden="1" customWidth="1"/>
    <col min="30" max="30" width="2.7109375" style="140" hidden="1" customWidth="1"/>
    <col min="31" max="31" width="10.85546875" style="140" customWidth="1"/>
    <col min="32" max="34" width="10" style="140" customWidth="1"/>
    <col min="35" max="35" width="11.85546875" style="140" customWidth="1"/>
    <col min="36" max="40" width="10" style="140" customWidth="1"/>
    <col min="41" max="41" width="11.85546875" style="140" customWidth="1"/>
    <col min="42" max="44" width="10" style="140" customWidth="1"/>
    <col min="45" max="45" width="1.28515625" style="140" customWidth="1"/>
    <col min="46" max="46" width="12.42578125" style="140" hidden="1" customWidth="1"/>
    <col min="47" max="50" width="10.5703125" style="140" hidden="1" customWidth="1"/>
    <col min="51" max="51" width="11" style="140" hidden="1" customWidth="1"/>
    <col min="52" max="59" width="10.5703125" style="140" hidden="1" customWidth="1"/>
    <col min="60" max="60" width="3.5703125" style="140" hidden="1" customWidth="1"/>
    <col min="61" max="61" width="10.5703125" style="140" customWidth="1"/>
    <col min="62" max="64" width="9.85546875" style="140" customWidth="1"/>
    <col min="65" max="65" width="11.7109375" style="140" customWidth="1"/>
    <col min="66" max="74" width="9.85546875" style="140" customWidth="1"/>
    <col min="75" max="75" width="1.28515625" style="140" customWidth="1"/>
    <col min="76" max="76" width="10.5703125" style="140" customWidth="1"/>
    <col min="77" max="89" width="9.85546875" style="140" customWidth="1"/>
    <col min="90" max="91" width="9.140625" style="140"/>
    <col min="92" max="105" width="12.7109375" style="140" customWidth="1"/>
    <col min="106" max="16384" width="9.140625" style="140"/>
  </cols>
  <sheetData>
    <row r="1" spans="1:105" ht="28.5" customHeight="1"/>
    <row r="2" spans="1:105" ht="33.75" customHeight="1">
      <c r="A2" s="539" t="s">
        <v>79</v>
      </c>
      <c r="B2" s="539"/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39"/>
      <c r="AZ2" s="539"/>
      <c r="BA2" s="539"/>
      <c r="BB2" s="539"/>
      <c r="BC2" s="539"/>
      <c r="BD2" s="539"/>
      <c r="BE2" s="539"/>
      <c r="BF2" s="539"/>
      <c r="BG2" s="539"/>
      <c r="BH2" s="539"/>
      <c r="BI2" s="539"/>
      <c r="BJ2" s="539"/>
      <c r="BK2" s="539"/>
      <c r="BL2" s="539"/>
      <c r="BM2" s="539"/>
      <c r="BN2" s="539"/>
      <c r="BO2" s="539"/>
      <c r="BP2" s="539"/>
      <c r="BQ2" s="539"/>
      <c r="BR2" s="539"/>
      <c r="BS2" s="539"/>
      <c r="BT2" s="539"/>
      <c r="BU2" s="539"/>
      <c r="BV2" s="539"/>
      <c r="BW2" s="539"/>
      <c r="BX2" s="539"/>
      <c r="BY2" s="539"/>
      <c r="BZ2" s="539"/>
      <c r="CA2" s="539"/>
      <c r="CB2" s="539"/>
      <c r="CC2" s="539"/>
      <c r="CD2" s="539"/>
      <c r="CE2" s="539"/>
      <c r="CF2" s="539"/>
      <c r="CG2" s="539"/>
      <c r="CH2" s="539"/>
      <c r="CI2" s="539"/>
      <c r="CJ2" s="539"/>
      <c r="CK2" s="539"/>
    </row>
    <row r="3" spans="1:105" ht="36" customHeight="1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90"/>
      <c r="P3" s="190"/>
      <c r="Q3" s="190"/>
      <c r="R3" s="190"/>
      <c r="S3" s="190"/>
      <c r="T3" s="190"/>
      <c r="U3" s="190"/>
      <c r="V3" s="608"/>
      <c r="W3" s="608"/>
      <c r="X3" s="608"/>
      <c r="Y3" s="190"/>
      <c r="Z3" s="190"/>
      <c r="AA3" s="190"/>
      <c r="AB3" s="190"/>
      <c r="AC3" s="190"/>
      <c r="AD3" s="158"/>
      <c r="AE3" s="158"/>
      <c r="AF3" s="158"/>
      <c r="AG3" s="158"/>
      <c r="AH3" s="158"/>
      <c r="AI3" s="158"/>
      <c r="AJ3" s="158"/>
      <c r="AK3" s="540"/>
      <c r="AL3" s="540"/>
      <c r="AM3" s="540"/>
      <c r="AN3" s="158"/>
      <c r="AO3" s="158"/>
      <c r="AP3" s="158"/>
      <c r="AQ3" s="158"/>
      <c r="AR3" s="158"/>
      <c r="AS3" s="158"/>
      <c r="AT3" s="158"/>
      <c r="AU3" s="158" t="s">
        <v>91</v>
      </c>
      <c r="AV3" s="158"/>
      <c r="AW3" s="158"/>
      <c r="AY3" s="609">
        <f ca="1">TODAY()</f>
        <v>45743</v>
      </c>
      <c r="AZ3" s="609"/>
      <c r="BA3" s="609"/>
      <c r="BD3" s="158"/>
      <c r="BE3" s="158"/>
      <c r="BF3" s="158"/>
      <c r="BG3" s="158"/>
      <c r="BH3" s="158"/>
      <c r="BK3" s="213"/>
      <c r="BL3" s="213" t="s">
        <v>91</v>
      </c>
      <c r="BM3" s="609">
        <f ca="1">TODAY()</f>
        <v>45743</v>
      </c>
      <c r="BN3" s="609"/>
      <c r="BO3" s="609"/>
    </row>
    <row r="4" spans="1:105" ht="36" customHeight="1" thickBot="1">
      <c r="A4" s="209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159"/>
      <c r="AU4" s="159"/>
      <c r="AV4" s="159"/>
      <c r="AW4" s="159"/>
      <c r="AX4" s="159"/>
      <c r="AY4" s="159"/>
      <c r="AZ4" s="209"/>
      <c r="BA4" s="209"/>
      <c r="BB4" s="209"/>
      <c r="BC4" s="209"/>
      <c r="BD4" s="209"/>
      <c r="BE4" s="209"/>
      <c r="BF4" s="209"/>
      <c r="BG4" s="209"/>
    </row>
    <row r="5" spans="1:105" ht="32.25" customHeight="1" thickBot="1">
      <c r="A5" s="623" t="s">
        <v>92</v>
      </c>
      <c r="B5" s="624"/>
      <c r="C5" s="625"/>
      <c r="D5" s="625"/>
      <c r="E5" s="625"/>
      <c r="F5" s="624"/>
      <c r="G5" s="624"/>
      <c r="H5" s="624"/>
      <c r="I5" s="624"/>
      <c r="J5" s="624"/>
      <c r="K5" s="624"/>
      <c r="L5" s="624"/>
      <c r="M5" s="624"/>
      <c r="N5" s="626"/>
      <c r="O5" s="191"/>
      <c r="P5" s="604" t="s">
        <v>94</v>
      </c>
      <c r="Q5" s="605"/>
      <c r="R5" s="606"/>
      <c r="S5" s="606"/>
      <c r="T5" s="606"/>
      <c r="U5" s="605"/>
      <c r="V5" s="605"/>
      <c r="W5" s="605"/>
      <c r="X5" s="605"/>
      <c r="Y5" s="605"/>
      <c r="Z5" s="605"/>
      <c r="AA5" s="605"/>
      <c r="AB5" s="605"/>
      <c r="AC5" s="607"/>
      <c r="AE5" s="604" t="s">
        <v>518</v>
      </c>
      <c r="AF5" s="605"/>
      <c r="AG5" s="606"/>
      <c r="AH5" s="606"/>
      <c r="AI5" s="606"/>
      <c r="AJ5" s="605"/>
      <c r="AK5" s="605"/>
      <c r="AL5" s="605"/>
      <c r="AM5" s="605"/>
      <c r="AN5" s="605"/>
      <c r="AO5" s="605"/>
      <c r="AP5" s="605"/>
      <c r="AQ5" s="605"/>
      <c r="AR5" s="607"/>
      <c r="AT5" s="610" t="s">
        <v>93</v>
      </c>
      <c r="AU5" s="606"/>
      <c r="AV5" s="606"/>
      <c r="AW5" s="606"/>
      <c r="AX5" s="606"/>
      <c r="AY5" s="606"/>
      <c r="AZ5" s="606"/>
      <c r="BA5" s="606"/>
      <c r="BB5" s="606"/>
      <c r="BC5" s="606"/>
      <c r="BD5" s="606"/>
      <c r="BE5" s="606"/>
      <c r="BF5" s="606"/>
      <c r="BG5" s="611"/>
      <c r="BI5" s="604" t="s">
        <v>443</v>
      </c>
      <c r="BJ5" s="605"/>
      <c r="BK5" s="606"/>
      <c r="BL5" s="606"/>
      <c r="BM5" s="606"/>
      <c r="BN5" s="605"/>
      <c r="BO5" s="605"/>
      <c r="BP5" s="605"/>
      <c r="BQ5" s="605"/>
      <c r="BR5" s="605"/>
      <c r="BS5" s="605"/>
      <c r="BT5" s="605"/>
      <c r="BU5" s="605"/>
      <c r="BV5" s="607"/>
      <c r="BX5" s="604" t="s">
        <v>477</v>
      </c>
      <c r="BY5" s="605"/>
      <c r="BZ5" s="606"/>
      <c r="CA5" s="606"/>
      <c r="CB5" s="606"/>
      <c r="CC5" s="605"/>
      <c r="CD5" s="605"/>
      <c r="CE5" s="605"/>
      <c r="CF5" s="605"/>
      <c r="CG5" s="605"/>
      <c r="CH5" s="605"/>
      <c r="CI5" s="605"/>
      <c r="CJ5" s="605"/>
      <c r="CK5" s="607"/>
      <c r="CN5" s="604" t="s">
        <v>442</v>
      </c>
      <c r="CO5" s="605"/>
      <c r="CP5" s="606"/>
      <c r="CQ5" s="606"/>
      <c r="CR5" s="606"/>
      <c r="CS5" s="605"/>
      <c r="CT5" s="605"/>
      <c r="CU5" s="605"/>
      <c r="CV5" s="605"/>
      <c r="CW5" s="605"/>
      <c r="CX5" s="605"/>
      <c r="CY5" s="605"/>
      <c r="CZ5" s="605"/>
      <c r="DA5" s="607"/>
    </row>
    <row r="6" spans="1:105" ht="36.75" customHeight="1" thickBot="1">
      <c r="A6" s="622" t="s">
        <v>90</v>
      </c>
      <c r="B6" s="612" t="s">
        <v>78</v>
      </c>
      <c r="C6" s="613" t="s">
        <v>22</v>
      </c>
      <c r="D6" s="614"/>
      <c r="E6" s="615"/>
      <c r="F6" s="619" t="s">
        <v>21</v>
      </c>
      <c r="G6" s="620"/>
      <c r="H6" s="620"/>
      <c r="I6" s="620"/>
      <c r="J6" s="620"/>
      <c r="K6" s="620"/>
      <c r="L6" s="620"/>
      <c r="M6" s="620"/>
      <c r="N6" s="621"/>
      <c r="O6" s="192"/>
      <c r="P6" s="622" t="s">
        <v>90</v>
      </c>
      <c r="Q6" s="612" t="s">
        <v>78</v>
      </c>
      <c r="R6" s="613" t="s">
        <v>22</v>
      </c>
      <c r="S6" s="614"/>
      <c r="T6" s="615"/>
      <c r="U6" s="619" t="s">
        <v>21</v>
      </c>
      <c r="V6" s="620"/>
      <c r="W6" s="620"/>
      <c r="X6" s="620"/>
      <c r="Y6" s="620"/>
      <c r="Z6" s="620"/>
      <c r="AA6" s="620"/>
      <c r="AB6" s="620"/>
      <c r="AC6" s="621"/>
      <c r="AE6" s="622" t="s">
        <v>90</v>
      </c>
      <c r="AF6" s="612" t="s">
        <v>78</v>
      </c>
      <c r="AG6" s="613" t="s">
        <v>22</v>
      </c>
      <c r="AH6" s="614"/>
      <c r="AI6" s="615"/>
      <c r="AJ6" s="619" t="s">
        <v>21</v>
      </c>
      <c r="AK6" s="620"/>
      <c r="AL6" s="620"/>
      <c r="AM6" s="620"/>
      <c r="AN6" s="620"/>
      <c r="AO6" s="620"/>
      <c r="AP6" s="620"/>
      <c r="AQ6" s="620"/>
      <c r="AR6" s="621"/>
      <c r="AT6" s="627" t="s">
        <v>90</v>
      </c>
      <c r="AU6" s="630" t="s">
        <v>78</v>
      </c>
      <c r="AV6" s="633" t="s">
        <v>22</v>
      </c>
      <c r="AW6" s="634"/>
      <c r="AX6" s="635"/>
      <c r="AY6" s="642" t="s">
        <v>21</v>
      </c>
      <c r="AZ6" s="643"/>
      <c r="BA6" s="643"/>
      <c r="BB6" s="643"/>
      <c r="BC6" s="643"/>
      <c r="BD6" s="643"/>
      <c r="BE6" s="643"/>
      <c r="BF6" s="643"/>
      <c r="BG6" s="644"/>
      <c r="BI6" s="622" t="s">
        <v>90</v>
      </c>
      <c r="BJ6" s="612" t="s">
        <v>78</v>
      </c>
      <c r="BK6" s="613" t="s">
        <v>22</v>
      </c>
      <c r="BL6" s="614"/>
      <c r="BM6" s="615"/>
      <c r="BN6" s="619" t="s">
        <v>21</v>
      </c>
      <c r="BO6" s="620"/>
      <c r="BP6" s="620"/>
      <c r="BQ6" s="620"/>
      <c r="BR6" s="620"/>
      <c r="BS6" s="620"/>
      <c r="BT6" s="620"/>
      <c r="BU6" s="620"/>
      <c r="BV6" s="621"/>
      <c r="BX6" s="622" t="s">
        <v>90</v>
      </c>
      <c r="BY6" s="612" t="s">
        <v>78</v>
      </c>
      <c r="BZ6" s="613" t="s">
        <v>22</v>
      </c>
      <c r="CA6" s="614"/>
      <c r="CB6" s="615"/>
      <c r="CC6" s="619" t="s">
        <v>21</v>
      </c>
      <c r="CD6" s="620"/>
      <c r="CE6" s="620"/>
      <c r="CF6" s="620"/>
      <c r="CG6" s="620"/>
      <c r="CH6" s="620"/>
      <c r="CI6" s="620"/>
      <c r="CJ6" s="620"/>
      <c r="CK6" s="621"/>
      <c r="CN6" s="622" t="s">
        <v>90</v>
      </c>
      <c r="CO6" s="612" t="s">
        <v>78</v>
      </c>
      <c r="CP6" s="613" t="s">
        <v>22</v>
      </c>
      <c r="CQ6" s="614"/>
      <c r="CR6" s="615"/>
      <c r="CS6" s="619" t="s">
        <v>21</v>
      </c>
      <c r="CT6" s="620"/>
      <c r="CU6" s="620"/>
      <c r="CV6" s="620"/>
      <c r="CW6" s="620"/>
      <c r="CX6" s="620"/>
      <c r="CY6" s="620"/>
      <c r="CZ6" s="620"/>
      <c r="DA6" s="621"/>
    </row>
    <row r="7" spans="1:105" ht="36.75" customHeight="1">
      <c r="A7" s="622"/>
      <c r="B7" s="612"/>
      <c r="C7" s="616"/>
      <c r="D7" s="617"/>
      <c r="E7" s="618"/>
      <c r="F7" s="639" t="s">
        <v>16</v>
      </c>
      <c r="G7" s="640"/>
      <c r="H7" s="641"/>
      <c r="I7" s="639" t="s">
        <v>17</v>
      </c>
      <c r="J7" s="640"/>
      <c r="K7" s="641"/>
      <c r="L7" s="639" t="s">
        <v>18</v>
      </c>
      <c r="M7" s="640"/>
      <c r="N7" s="641"/>
      <c r="O7" s="192"/>
      <c r="P7" s="622"/>
      <c r="Q7" s="612"/>
      <c r="R7" s="616"/>
      <c r="S7" s="617"/>
      <c r="T7" s="618"/>
      <c r="U7" s="639" t="s">
        <v>16</v>
      </c>
      <c r="V7" s="640"/>
      <c r="W7" s="641"/>
      <c r="X7" s="639" t="s">
        <v>17</v>
      </c>
      <c r="Y7" s="640"/>
      <c r="Z7" s="641"/>
      <c r="AA7" s="639" t="s">
        <v>18</v>
      </c>
      <c r="AB7" s="640"/>
      <c r="AC7" s="641"/>
      <c r="AE7" s="622"/>
      <c r="AF7" s="612"/>
      <c r="AG7" s="616"/>
      <c r="AH7" s="617"/>
      <c r="AI7" s="618"/>
      <c r="AJ7" s="639" t="s">
        <v>16</v>
      </c>
      <c r="AK7" s="640"/>
      <c r="AL7" s="641"/>
      <c r="AM7" s="639" t="s">
        <v>17</v>
      </c>
      <c r="AN7" s="640"/>
      <c r="AO7" s="641"/>
      <c r="AP7" s="639" t="s">
        <v>18</v>
      </c>
      <c r="AQ7" s="640"/>
      <c r="AR7" s="641"/>
      <c r="AT7" s="628"/>
      <c r="AU7" s="631"/>
      <c r="AV7" s="636"/>
      <c r="AW7" s="637"/>
      <c r="AX7" s="638"/>
      <c r="AY7" s="645" t="s">
        <v>16</v>
      </c>
      <c r="AZ7" s="646"/>
      <c r="BA7" s="647"/>
      <c r="BB7" s="645" t="s">
        <v>17</v>
      </c>
      <c r="BC7" s="646"/>
      <c r="BD7" s="647"/>
      <c r="BE7" s="648" t="s">
        <v>18</v>
      </c>
      <c r="BF7" s="640"/>
      <c r="BG7" s="641"/>
      <c r="BI7" s="622"/>
      <c r="BJ7" s="612"/>
      <c r="BK7" s="616"/>
      <c r="BL7" s="617"/>
      <c r="BM7" s="618"/>
      <c r="BN7" s="639" t="s">
        <v>16</v>
      </c>
      <c r="BO7" s="640"/>
      <c r="BP7" s="641"/>
      <c r="BQ7" s="639" t="s">
        <v>17</v>
      </c>
      <c r="BR7" s="640"/>
      <c r="BS7" s="641"/>
      <c r="BT7" s="639" t="s">
        <v>18</v>
      </c>
      <c r="BU7" s="640"/>
      <c r="BV7" s="641"/>
      <c r="BX7" s="622"/>
      <c r="BY7" s="612"/>
      <c r="BZ7" s="616"/>
      <c r="CA7" s="617"/>
      <c r="CB7" s="618"/>
      <c r="CC7" s="639" t="s">
        <v>16</v>
      </c>
      <c r="CD7" s="640"/>
      <c r="CE7" s="641"/>
      <c r="CF7" s="639" t="s">
        <v>17</v>
      </c>
      <c r="CG7" s="640"/>
      <c r="CH7" s="641"/>
      <c r="CI7" s="639" t="s">
        <v>18</v>
      </c>
      <c r="CJ7" s="640"/>
      <c r="CK7" s="641"/>
      <c r="CN7" s="622"/>
      <c r="CO7" s="612"/>
      <c r="CP7" s="616"/>
      <c r="CQ7" s="617"/>
      <c r="CR7" s="618"/>
      <c r="CS7" s="639" t="s">
        <v>16</v>
      </c>
      <c r="CT7" s="640"/>
      <c r="CU7" s="641"/>
      <c r="CV7" s="639" t="s">
        <v>17</v>
      </c>
      <c r="CW7" s="640"/>
      <c r="CX7" s="641"/>
      <c r="CY7" s="639" t="s">
        <v>18</v>
      </c>
      <c r="CZ7" s="640"/>
      <c r="DA7" s="641"/>
    </row>
    <row r="8" spans="1:105" s="145" customFormat="1" ht="44.25" customHeight="1" thickBot="1">
      <c r="A8" s="622"/>
      <c r="B8" s="612"/>
      <c r="C8" s="155">
        <v>2022</v>
      </c>
      <c r="D8" s="156">
        <v>2023</v>
      </c>
      <c r="E8" s="157" t="s">
        <v>3</v>
      </c>
      <c r="F8" s="155">
        <v>2022</v>
      </c>
      <c r="G8" s="156">
        <v>2023</v>
      </c>
      <c r="H8" s="157" t="s">
        <v>3</v>
      </c>
      <c r="I8" s="155">
        <v>2022</v>
      </c>
      <c r="J8" s="156">
        <v>2023</v>
      </c>
      <c r="K8" s="157" t="s">
        <v>3</v>
      </c>
      <c r="L8" s="155">
        <v>2022</v>
      </c>
      <c r="M8" s="156">
        <v>2023</v>
      </c>
      <c r="N8" s="157" t="s">
        <v>3</v>
      </c>
      <c r="O8" s="188"/>
      <c r="P8" s="622"/>
      <c r="Q8" s="612"/>
      <c r="R8" s="155">
        <v>2022</v>
      </c>
      <c r="S8" s="156">
        <v>2023</v>
      </c>
      <c r="T8" s="157" t="s">
        <v>3</v>
      </c>
      <c r="U8" s="155">
        <v>2022</v>
      </c>
      <c r="V8" s="156">
        <v>2023</v>
      </c>
      <c r="W8" s="157" t="s">
        <v>3</v>
      </c>
      <c r="X8" s="155">
        <v>2022</v>
      </c>
      <c r="Y8" s="156">
        <v>2023</v>
      </c>
      <c r="Z8" s="157" t="s">
        <v>3</v>
      </c>
      <c r="AA8" s="155">
        <v>2022</v>
      </c>
      <c r="AB8" s="156">
        <v>2023</v>
      </c>
      <c r="AC8" s="157" t="s">
        <v>3</v>
      </c>
      <c r="AE8" s="622"/>
      <c r="AF8" s="612"/>
      <c r="AG8" s="155">
        <v>2023</v>
      </c>
      <c r="AH8" s="156">
        <v>2024</v>
      </c>
      <c r="AI8" s="157" t="s">
        <v>3</v>
      </c>
      <c r="AJ8" s="155">
        <f>AG8</f>
        <v>2023</v>
      </c>
      <c r="AK8" s="156">
        <f>AH8</f>
        <v>2024</v>
      </c>
      <c r="AL8" s="157" t="s">
        <v>3</v>
      </c>
      <c r="AM8" s="155">
        <f>AG8</f>
        <v>2023</v>
      </c>
      <c r="AN8" s="156">
        <f>AH8</f>
        <v>2024</v>
      </c>
      <c r="AO8" s="157" t="s">
        <v>3</v>
      </c>
      <c r="AP8" s="155">
        <f>AG8</f>
        <v>2023</v>
      </c>
      <c r="AQ8" s="156">
        <f>AH8</f>
        <v>2024</v>
      </c>
      <c r="AR8" s="157" t="s">
        <v>3</v>
      </c>
      <c r="AT8" s="629"/>
      <c r="AU8" s="632"/>
      <c r="AV8" s="155">
        <v>2022</v>
      </c>
      <c r="AW8" s="156">
        <v>2023</v>
      </c>
      <c r="AX8" s="157" t="s">
        <v>3</v>
      </c>
      <c r="AY8" s="155">
        <v>2022</v>
      </c>
      <c r="AZ8" s="156">
        <v>2023</v>
      </c>
      <c r="BA8" s="157" t="s">
        <v>3</v>
      </c>
      <c r="BB8" s="155">
        <v>2022</v>
      </c>
      <c r="BC8" s="156">
        <v>2023</v>
      </c>
      <c r="BD8" s="157" t="s">
        <v>3</v>
      </c>
      <c r="BE8" s="155">
        <v>2022</v>
      </c>
      <c r="BF8" s="156">
        <v>2023</v>
      </c>
      <c r="BG8" s="157" t="s">
        <v>3</v>
      </c>
      <c r="BI8" s="622"/>
      <c r="BJ8" s="612"/>
      <c r="BK8" s="155">
        <f>AG8</f>
        <v>2023</v>
      </c>
      <c r="BL8" s="156">
        <f>AH8</f>
        <v>2024</v>
      </c>
      <c r="BM8" s="157" t="s">
        <v>3</v>
      </c>
      <c r="BN8" s="155">
        <f>AJ8</f>
        <v>2023</v>
      </c>
      <c r="BO8" s="156">
        <f>AK8</f>
        <v>2024</v>
      </c>
      <c r="BP8" s="157" t="s">
        <v>3</v>
      </c>
      <c r="BQ8" s="155">
        <f>AM8</f>
        <v>2023</v>
      </c>
      <c r="BR8" s="156">
        <f>AN8</f>
        <v>2024</v>
      </c>
      <c r="BS8" s="157" t="s">
        <v>3</v>
      </c>
      <c r="BT8" s="155">
        <f>AP8</f>
        <v>2023</v>
      </c>
      <c r="BU8" s="156">
        <f>AQ8</f>
        <v>2024</v>
      </c>
      <c r="BV8" s="157" t="s">
        <v>3</v>
      </c>
      <c r="BX8" s="622"/>
      <c r="BY8" s="612"/>
      <c r="BZ8" s="155">
        <f>AG8</f>
        <v>2023</v>
      </c>
      <c r="CA8" s="156">
        <f>AH8</f>
        <v>2024</v>
      </c>
      <c r="CB8" s="157" t="s">
        <v>3</v>
      </c>
      <c r="CC8" s="155">
        <f>AG8</f>
        <v>2023</v>
      </c>
      <c r="CD8" s="156">
        <f>AH8</f>
        <v>2024</v>
      </c>
      <c r="CE8" s="157" t="s">
        <v>3</v>
      </c>
      <c r="CF8" s="155">
        <f>AG8</f>
        <v>2023</v>
      </c>
      <c r="CG8" s="156">
        <f>AH8</f>
        <v>2024</v>
      </c>
      <c r="CH8" s="157" t="s">
        <v>3</v>
      </c>
      <c r="CI8" s="155">
        <f>AG8</f>
        <v>2023</v>
      </c>
      <c r="CJ8" s="156">
        <f>AH8</f>
        <v>2024</v>
      </c>
      <c r="CK8" s="157" t="s">
        <v>3</v>
      </c>
      <c r="CN8" s="622"/>
      <c r="CO8" s="612"/>
      <c r="CP8" s="155">
        <f>AW8</f>
        <v>2023</v>
      </c>
      <c r="CQ8" s="156" t="str">
        <f>AX8</f>
        <v>%</v>
      </c>
      <c r="CR8" s="157" t="s">
        <v>3</v>
      </c>
      <c r="CS8" s="155">
        <f>AW8</f>
        <v>2023</v>
      </c>
      <c r="CT8" s="156" t="str">
        <f>AX8</f>
        <v>%</v>
      </c>
      <c r="CU8" s="157" t="s">
        <v>3</v>
      </c>
      <c r="CV8" s="155">
        <f>AW8</f>
        <v>2023</v>
      </c>
      <c r="CW8" s="156" t="str">
        <f>AX8</f>
        <v>%</v>
      </c>
      <c r="CX8" s="157" t="s">
        <v>3</v>
      </c>
      <c r="CY8" s="155">
        <f>AW8</f>
        <v>2023</v>
      </c>
      <c r="CZ8" s="156" t="str">
        <f>AX8</f>
        <v>%</v>
      </c>
      <c r="DA8" s="157" t="s">
        <v>3</v>
      </c>
    </row>
    <row r="9" spans="1:105" ht="44.25" customHeight="1">
      <c r="A9" s="148" t="s">
        <v>0</v>
      </c>
      <c r="B9" s="163">
        <v>1</v>
      </c>
      <c r="C9" s="162" t="e">
        <f>F9+I9+L9</f>
        <v>#REF!</v>
      </c>
      <c r="D9" s="18" t="e">
        <f>G9+J9+M9</f>
        <v>#REF!</v>
      </c>
      <c r="E9" s="176" t="e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>#REF!</v>
      </c>
      <c r="F9" s="162" t="e">
        <f>#REF!</f>
        <v>#REF!</v>
      </c>
      <c r="G9" s="18" t="e">
        <f>#REF!</f>
        <v>#REF!</v>
      </c>
      <c r="H9" s="176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162" t="e">
        <f>#REF!</f>
        <v>#REF!</v>
      </c>
      <c r="J9" s="18" t="e">
        <f>#REF!</f>
        <v>#REF!</v>
      </c>
      <c r="K9" s="176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162" t="e">
        <f>#REF!</f>
        <v>#REF!</v>
      </c>
      <c r="M9" s="18" t="e">
        <f>#REF!</f>
        <v>#REF!</v>
      </c>
      <c r="N9" s="176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193"/>
      <c r="P9" s="148" t="s">
        <v>0</v>
      </c>
      <c r="Q9" s="161">
        <v>1</v>
      </c>
      <c r="R9" s="162">
        <f>U9+X9+AA9</f>
        <v>0</v>
      </c>
      <c r="S9" s="18" t="e">
        <f>V9+Y9+AB9</f>
        <v>#REF!</v>
      </c>
      <c r="T9" s="176" t="e">
        <f t="shared" ref="T9:T24" si="4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162">
        <f>'февраль (2024) - прогноз'!I9</f>
        <v>0</v>
      </c>
      <c r="V9" s="18" t="e">
        <f>#REF!</f>
        <v>#REF!</v>
      </c>
      <c r="W9" s="176" t="e">
        <f t="shared" ref="W9:W24" si="5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162">
        <f>'февраль (2024) - прогноз'!O9</f>
        <v>0</v>
      </c>
      <c r="Y9" s="18" t="e">
        <f>#REF!</f>
        <v>#REF!</v>
      </c>
      <c r="Z9" s="176" t="e">
        <f t="shared" ref="Z9:Z24" si="6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>#REF!</v>
      </c>
      <c r="AA9" s="162">
        <f>'февраль (2024) - прогноз'!R9</f>
        <v>0</v>
      </c>
      <c r="AB9" s="18" t="e">
        <f>#REF!</f>
        <v>#REF!</v>
      </c>
      <c r="AC9" s="176" t="e">
        <f t="shared" ref="AC9:AC24" si="7"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E9" s="148" t="s">
        <v>0</v>
      </c>
      <c r="AF9" s="458">
        <v>1</v>
      </c>
      <c r="AG9" s="456" t="e">
        <f>AJ9+AM9+AP9</f>
        <v>#REF!</v>
      </c>
      <c r="AH9" s="457" t="e">
        <f>AK9+AN9+AQ9</f>
        <v>#REF!</v>
      </c>
      <c r="AI9" s="446" t="e">
        <f t="shared" ref="AI9:AI24" si="8">IF(AND(IF(AG9="",0,AG9)=0,IF(AH9="",0,AH9)&gt;0),100%,IFERROR(IF(IF(AH9="",0,AH9)/IF(AG9="",0,AG9)-100%&gt;99%,CONCATENATE("в ",ROUNDDOWN(IF(AH9="",0,AH9)/IF(AG9="",0,AG9),1),IF(ROUNDDOWN(IF(AH9="",0,AH9)/IF(AG9="",0,AG9),0)&gt;4," раз"," раза")),IF(AH9="",0,AH9)/IF(AG9="",0,AG9)-100%),""))</f>
        <v>#REF!</v>
      </c>
      <c r="AJ9" s="468" t="e">
        <f>#REF!</f>
        <v>#REF!</v>
      </c>
      <c r="AK9" s="469" t="e">
        <f>#REF!</f>
        <v>#REF!</v>
      </c>
      <c r="AL9" s="446" t="e">
        <f t="shared" ref="AL9:AL24" si="9">IF(AND(IF(AJ9="",0,AJ9)=0,IF(AK9="",0,AK9)&gt;0),100%,IFERROR(IF(IF(AK9="",0,AK9)/IF(AJ9="",0,AJ9)-100%&gt;99%,CONCATENATE("в ",ROUNDDOWN(IF(AK9="",0,AK9)/IF(AJ9="",0,AJ9),1),IF(ROUNDDOWN(IF(AK9="",0,AK9)/IF(AJ9="",0,AJ9),0)&gt;4," раз"," раза")),IF(AK9="",0,AK9)/IF(AJ9="",0,AJ9)-100%),""))</f>
        <v>#REF!</v>
      </c>
      <c r="AM9" s="456" t="e">
        <f>#REF!</f>
        <v>#REF!</v>
      </c>
      <c r="AN9" s="457" t="e">
        <f>#REF!</f>
        <v>#REF!</v>
      </c>
      <c r="AO9" s="414" t="e">
        <f t="shared" ref="AO9:AO24" si="10">IF(AND(IF(AM9="",0,AM9)=0,IF(AN9="",0,AN9)&gt;0),100%,IFERROR(IF(IF(AN9="",0,AN9)/IF(AM9="",0,AM9)-100%&gt;99%,CONCATENATE("в ",ROUNDDOWN(IF(AN9="",0,AN9)/IF(AM9="",0,AM9),1),IF(ROUNDDOWN(IF(AN9="",0,AN9)/IF(AM9="",0,AM9),0)&gt;4," раз"," раза")),IF(AN9="",0,AN9)/IF(AM9="",0,AM9)-100%),""))</f>
        <v>#REF!</v>
      </c>
      <c r="AP9" s="468" t="e">
        <f>#REF!</f>
        <v>#REF!</v>
      </c>
      <c r="AQ9" s="469" t="e">
        <f>#REF!</f>
        <v>#REF!</v>
      </c>
      <c r="AR9" s="449" t="e">
        <f t="shared" ref="AR9:AR24" si="11">IF(AND(IF(AP9="",0,AP9)=0,IF(AQ9="",0,AQ9)&gt;0),100%,IFERROR(IF(IF(AQ9="",0,AQ9)/IF(AP9="",0,AP9)-100%&gt;99%,CONCATENATE("в ",ROUNDDOWN(IF(AQ9="",0,AQ9)/IF(AP9="",0,AP9),1),IF(ROUNDDOWN(IF(AQ9="",0,AQ9)/IF(AP9="",0,AP9),0)&gt;4," раз"," раза")),IF(AQ9="",0,AQ9)/IF(AP9="",0,AP9)-100%),""))</f>
        <v>#REF!</v>
      </c>
      <c r="AS9" s="421"/>
      <c r="AT9" s="153" t="s">
        <v>0</v>
      </c>
      <c r="AU9" s="422">
        <v>4</v>
      </c>
      <c r="AV9" s="423" t="e">
        <f>AY9+BB9+BE9</f>
        <v>#REF!</v>
      </c>
      <c r="AW9" s="424" t="e">
        <f>AZ9+BC9+BF9</f>
        <v>#REF!</v>
      </c>
      <c r="AX9" s="425" t="e">
        <f t="shared" ref="AX9:AX24" si="12">IF(AND(IF(AV9="",0,AV9)=0,IF(AW9="",0,AW9)&gt;0),100%,IFERROR(IF(IF(AW9="",0,AW9)/IF(AV9="",0,AV9)-100%&gt;99%,CONCATENATE("в ",ROUNDDOWN(IF(AW9="",0,AW9)/IF(AV9="",0,AV9),1),IF(ROUNDDOWN(IF(AW9="",0,AW9)/IF(AV9="",0,AV9),0)&gt;4," раз"," раза")),IF(AW9="",0,AW9)/IF(AV9="",0,AV9)-100%),""))</f>
        <v>#REF!</v>
      </c>
      <c r="AY9" s="423" t="e">
        <f>#REF!</f>
        <v>#REF!</v>
      </c>
      <c r="AZ9" s="424" t="e">
        <f>#REF!</f>
        <v>#REF!</v>
      </c>
      <c r="BA9" s="425" t="e">
        <f t="shared" ref="BA9:BA24" si="13">IF(AND(IF(AY9="",0,AY9)=0,IF(AZ9="",0,AZ9)&gt;0),100%,IFERROR(IF(IF(AZ9="",0,AZ9)/IF(AY9="",0,AY9)-100%&gt;99%,CONCATENATE("в ",ROUNDDOWN(IF(AZ9="",0,AZ9)/IF(AY9="",0,AY9),1),IF(ROUNDDOWN(IF(AZ9="",0,AZ9)/IF(AY9="",0,AY9),0)&gt;4," раз"," раза")),IF(AZ9="",0,AZ9)/IF(AY9="",0,AY9)-100%),""))</f>
        <v>#REF!</v>
      </c>
      <c r="BB9" s="423" t="e">
        <f>#REF!</f>
        <v>#REF!</v>
      </c>
      <c r="BC9" s="424" t="e">
        <f>#REF!</f>
        <v>#REF!</v>
      </c>
      <c r="BD9" s="425" t="e">
        <f t="shared" ref="BD9:BD24" si="14">IF(AND(IF(BB9="",0,BB9)=0,IF(BC9="",0,BC9)&gt;0),100%,IFERROR(IF(IF(BC9="",0,BC9)/IF(BB9="",0,BB9)-100%&gt;99%,CONCATENATE("в ",ROUNDDOWN(IF(BC9="",0,BC9)/IF(BB9="",0,BB9),1),IF(ROUNDDOWN(IF(BC9="",0,BC9)/IF(BB9="",0,BB9),0)&gt;4," раз"," раза")),IF(BC9="",0,BC9)/IF(BB9="",0,BB9)-100%),""))</f>
        <v>#REF!</v>
      </c>
      <c r="BE9" s="423" t="e">
        <f>#REF!</f>
        <v>#REF!</v>
      </c>
      <c r="BF9" s="424" t="e">
        <f>#REF!</f>
        <v>#REF!</v>
      </c>
      <c r="BG9" s="425" t="e">
        <f t="shared" ref="BG9:BG24" si="15">IF(AND(IF(BE9="",0,BE9)=0,IF(BF9="",0,BF9)&gt;0),100%,IFERROR(IF(IF(BF9="",0,BF9)/IF(BE9="",0,BE9)-100%&gt;99%,CONCATENATE("в ",ROUNDDOWN(IF(BF9="",0,BF9)/IF(BE9="",0,BE9),1),IF(ROUNDDOWN(IF(BF9="",0,BF9)/IF(BE9="",0,BE9),0)&gt;4," раз"," раза")),IF(BF9="",0,BF9)/IF(BE9="",0,BE9)-100%),""))</f>
        <v>#REF!</v>
      </c>
      <c r="BH9" s="421"/>
      <c r="BI9" s="148" t="s">
        <v>0</v>
      </c>
      <c r="BJ9" s="472" t="e">
        <f>#REF!</f>
        <v>#REF!</v>
      </c>
      <c r="BK9" s="456" t="e">
        <f>BN9+BQ9+BT9</f>
        <v>#REF!</v>
      </c>
      <c r="BL9" s="457" t="e">
        <f>BO9+BR9+BU9</f>
        <v>#REF!</v>
      </c>
      <c r="BM9" s="446" t="e">
        <f t="shared" ref="BM9:BM24" si="16">IF(AND(IF(BK9="",0,BK9)=0,IF(BL9="",0,BL9)&gt;0),100%,IFERROR(IF(IF(BL9="",0,BL9)/IF(BK9="",0,BK9)-100%&gt;99%,CONCATENATE("в ",ROUNDDOWN(IF(BL9="",0,BL9)/IF(BK9="",0,BK9),1),IF(ROUNDDOWN(IF(BL9="",0,BL9)/IF(BK9="",0,BK9),0)&gt;4," раз"," раза")),IF(BL9="",0,BL9)/IF(BK9="",0,BK9)-100%),""))</f>
        <v>#REF!</v>
      </c>
      <c r="BN9" s="468" t="e">
        <f>#REF!</f>
        <v>#REF!</v>
      </c>
      <c r="BO9" s="469" t="e">
        <f>#REF!</f>
        <v>#REF!</v>
      </c>
      <c r="BP9" s="446" t="e">
        <f t="shared" ref="BP9:BP24" si="17">IF(AND(IF(BN9="",0,BN9)=0,IF(BO9="",0,BO9)&gt;0),100%,IFERROR(IF(IF(BO9="",0,BO9)/IF(BN9="",0,BN9)-100%&gt;99%,CONCATENATE("в ",ROUNDDOWN(IF(BO9="",0,BO9)/IF(BN9="",0,BN9),1),IF(ROUNDDOWN(IF(BO9="",0,BO9)/IF(BN9="",0,BN9),0)&gt;4," раз"," раза")),IF(BO9="",0,BO9)/IF(BN9="",0,BN9)-100%),""))</f>
        <v>#REF!</v>
      </c>
      <c r="BQ9" s="456" t="e">
        <f>#REF!</f>
        <v>#REF!</v>
      </c>
      <c r="BR9" s="457" t="e">
        <f>#REF!</f>
        <v>#REF!</v>
      </c>
      <c r="BS9" s="446" t="e">
        <f t="shared" ref="BS9:BS24" si="18">IF(AND(IF(BQ9="",0,BQ9)=0,IF(BR9="",0,BR9)&gt;0),100%,IFERROR(IF(IF(BR9="",0,BR9)/IF(BQ9="",0,BQ9)-100%&gt;99%,CONCATENATE("в ",ROUNDDOWN(IF(BR9="",0,BR9)/IF(BQ9="",0,BQ9),1),IF(ROUNDDOWN(IF(BR9="",0,BR9)/IF(BQ9="",0,BQ9),0)&gt;4," раз"," раза")),IF(BR9="",0,BR9)/IF(BQ9="",0,BQ9)-100%),""))</f>
        <v>#REF!</v>
      </c>
      <c r="BT9" s="468" t="e">
        <f>#REF!</f>
        <v>#REF!</v>
      </c>
      <c r="BU9" s="469" t="e">
        <f>#REF!</f>
        <v>#REF!</v>
      </c>
      <c r="BV9" s="449" t="e">
        <f t="shared" ref="BV9:BV24" si="19">IF(AND(IF(BT9="",0,BT9)=0,IF(BU9="",0,BU9)&gt;0),100%,IFERROR(IF(IF(BU9="",0,BU9)/IF(BT9="",0,BT9)-100%&gt;99%,CONCATENATE("в ",ROUNDDOWN(IF(BU9="",0,BU9)/IF(BT9="",0,BT9),1),IF(ROUNDDOWN(IF(BU9="",0,BU9)/IF(BT9="",0,BT9),0)&gt;4," раз"," раза")),IF(BU9="",0,BU9)/IF(BT9="",0,BT9)-100%),""))</f>
        <v>#REF!</v>
      </c>
      <c r="BW9" s="421"/>
      <c r="BX9" s="148" t="s">
        <v>0</v>
      </c>
      <c r="BY9" s="472" t="e">
        <f>#REF!</f>
        <v>#REF!</v>
      </c>
      <c r="BZ9" s="473" t="e">
        <f>CC9+CF9+CI9</f>
        <v>#REF!</v>
      </c>
      <c r="CA9" s="457" t="e">
        <f>CD9+CG9+CJ9</f>
        <v>#REF!</v>
      </c>
      <c r="CB9" s="446" t="e">
        <f t="shared" ref="CB9:CB24" si="20">IF(AND(IF(BZ9="",0,BZ9)=0,IF(CA9="",0,CA9)&gt;0),100%,IFERROR(IF(IF(CA9="",0,CA9)/IF(BZ9="",0,BZ9)-100%&gt;99%,CONCATENATE("в ",ROUNDDOWN(IF(CA9="",0,CA9)/IF(BZ9="",0,BZ9),1),IF(ROUNDDOWN(IF(CA9="",0,CA9)/IF(BZ9="",0,BZ9),0)&gt;4," раз"," раза")),IF(CA9="",0,CA9)/IF(BZ9="",0,BZ9)-100%),""))</f>
        <v>#REF!</v>
      </c>
      <c r="CC9" s="468" t="e">
        <f>#REF!</f>
        <v>#REF!</v>
      </c>
      <c r="CD9" s="469" t="e">
        <f>#REF!</f>
        <v>#REF!</v>
      </c>
      <c r="CE9" s="446" t="e">
        <f t="shared" ref="CE9:CE24" si="21">IF(AND(IF(CC9="",0,CC9)=0,IF(CD9="",0,CD9)&gt;0),100%,IFERROR(IF(IF(CD9="",0,CD9)/IF(CC9="",0,CC9)-100%&gt;99%,CONCATENATE("в ",ROUNDDOWN(IF(CD9="",0,CD9)/IF(CC9="",0,CC9),1),IF(ROUNDDOWN(IF(CD9="",0,CD9)/IF(CC9="",0,CC9),0)&gt;4," раз"," раза")),IF(CD9="",0,CD9)/IF(CC9="",0,CC9)-100%),""))</f>
        <v>#REF!</v>
      </c>
      <c r="CF9" s="456" t="e">
        <f>#REF!</f>
        <v>#REF!</v>
      </c>
      <c r="CG9" s="457" t="e">
        <f>#REF!</f>
        <v>#REF!</v>
      </c>
      <c r="CH9" s="446" t="e">
        <f t="shared" ref="CH9:CH24" si="22">IF(AND(IF(CF9="",0,CF9)=0,IF(CG9="",0,CG9)&gt;0),100%,IFERROR(IF(IF(CG9="",0,CG9)/IF(CF9="",0,CF9)-100%&gt;99%,CONCATENATE("в ",ROUNDDOWN(IF(CG9="",0,CG9)/IF(CF9="",0,CF9),1),IF(ROUNDDOWN(IF(CG9="",0,CG9)/IF(CF9="",0,CF9),0)&gt;4," раз"," раза")),IF(CG9="",0,CG9)/IF(CF9="",0,CF9)-100%),""))</f>
        <v>#REF!</v>
      </c>
      <c r="CI9" s="468" t="e">
        <f>#REF!</f>
        <v>#REF!</v>
      </c>
      <c r="CJ9" s="469" t="e">
        <f>#REF!</f>
        <v>#REF!</v>
      </c>
      <c r="CK9" s="449" t="e">
        <f t="shared" ref="CK9:CK24" si="23">IF(AND(IF(CI9="",0,CI9)=0,IF(CJ9="",0,CJ9)&gt;0),100%,IFERROR(IF(IF(CJ9="",0,CJ9)/IF(CI9="",0,CI9)-100%&gt;99%,CONCATENATE("в ",ROUNDDOWN(IF(CJ9="",0,CJ9)/IF(CI9="",0,CI9),1),IF(ROUNDDOWN(IF(CJ9="",0,CJ9)/IF(CI9="",0,CI9),0)&gt;4," раз"," раза")),IF(CJ9="",0,CJ9)/IF(CI9="",0,CI9)-100%),""))</f>
        <v>#REF!</v>
      </c>
      <c r="CN9" s="148" t="s">
        <v>0</v>
      </c>
      <c r="CO9" s="472">
        <v>8</v>
      </c>
      <c r="CP9" s="473" t="e">
        <f>CS9+CV9+CY9</f>
        <v>#REF!</v>
      </c>
      <c r="CQ9" s="457" t="e">
        <f>CT9+CW9+CZ9</f>
        <v>#REF!</v>
      </c>
      <c r="CR9" s="446" t="e">
        <f t="shared" ref="CR9:CR24" si="24">IF(AND(IF(CP9="",0,CP9)=0,IF(CQ9="",0,CQ9)&gt;0),100%,IFERROR(IF(IF(CQ9="",0,CQ9)/IF(CP9="",0,CP9)-100%&gt;99%,CONCATENATE("в ",ROUNDDOWN(IF(CQ9="",0,CQ9)/IF(CP9="",0,CP9),1),IF(ROUNDDOWN(IF(CQ9="",0,CQ9)/IF(CP9="",0,CP9),0)&gt;4," раз"," раза")),IF(CQ9="",0,CQ9)/IF(CP9="",0,CP9)-100%),""))</f>
        <v>#REF!</v>
      </c>
      <c r="CS9" s="468" t="e">
        <f>'6 мес (2024) прогноз'!I9</f>
        <v>#REF!</v>
      </c>
      <c r="CT9" s="469" t="e">
        <f>'6 мес (2024) прогноз'!J9</f>
        <v>#REF!</v>
      </c>
      <c r="CU9" s="446" t="e">
        <f t="shared" ref="CU9:CU24" si="25">IF(AND(IF(CS9="",0,CS9)=0,IF(CT9="",0,CT9)&gt;0),100%,IFERROR(IF(IF(CT9="",0,CT9)/IF(CS9="",0,CS9)-100%&gt;99%,CONCATENATE("в ",ROUNDDOWN(IF(CT9="",0,CT9)/IF(CS9="",0,CS9),1),IF(ROUNDDOWN(IF(CT9="",0,CT9)/IF(CS9="",0,CS9),0)&gt;4," раз"," раза")),IF(CT9="",0,CT9)/IF(CS9="",0,CS9)-100%),""))</f>
        <v>#REF!</v>
      </c>
      <c r="CV9" s="456" t="e">
        <f>'6 мес (2024) прогноз'!O9</f>
        <v>#REF!</v>
      </c>
      <c r="CW9" s="457" t="e">
        <f>'6 мес (2024) прогноз'!P9</f>
        <v>#REF!</v>
      </c>
      <c r="CX9" s="446" t="e">
        <f t="shared" ref="CX9:CX24" si="26">IF(AND(IF(CV9="",0,CV9)=0,IF(CW9="",0,CW9)&gt;0),100%,IFERROR(IF(IF(CW9="",0,CW9)/IF(CV9="",0,CV9)-100%&gt;99%,CONCATENATE("в ",ROUNDDOWN(IF(CW9="",0,CW9)/IF(CV9="",0,CV9),1),IF(ROUNDDOWN(IF(CW9="",0,CW9)/IF(CV9="",0,CV9),0)&gt;4," раз"," раза")),IF(CW9="",0,CW9)/IF(CV9="",0,CV9)-100%),""))</f>
        <v>#REF!</v>
      </c>
      <c r="CY9" s="468" t="e">
        <f>'6 мес (2024) прогноз'!R9</f>
        <v>#REF!</v>
      </c>
      <c r="CZ9" s="469" t="e">
        <f>'6 мес (2024) прогноз'!S9</f>
        <v>#REF!</v>
      </c>
      <c r="DA9" s="449" t="e">
        <f t="shared" ref="DA9:DA24" si="27">IF(AND(IF(CY9="",0,CY9)=0,IF(CZ9="",0,CZ9)&gt;0),100%,IFERROR(IF(IF(CZ9="",0,CZ9)/IF(CY9="",0,CY9)-100%&gt;99%,CONCATENATE("в ",ROUNDDOWN(IF(CZ9="",0,CZ9)/IF(CY9="",0,CY9),1),IF(ROUNDDOWN(IF(CZ9="",0,CZ9)/IF(CY9="",0,CY9),0)&gt;4," раз"," раза")),IF(CZ9="",0,CZ9)/IF(CY9="",0,CY9)-100%),""))</f>
        <v>#REF!</v>
      </c>
    </row>
    <row r="10" spans="1:105" ht="44.25" customHeight="1">
      <c r="A10" s="148" t="s">
        <v>4</v>
      </c>
      <c r="B10" s="161">
        <v>0</v>
      </c>
      <c r="C10" s="162" t="e">
        <f t="shared" ref="C10:D24" si="28">F10+I10+L10</f>
        <v>#REF!</v>
      </c>
      <c r="D10" s="18" t="e">
        <f t="shared" si="28"/>
        <v>#REF!</v>
      </c>
      <c r="E10" s="176" t="e">
        <f t="shared" si="0"/>
        <v>#REF!</v>
      </c>
      <c r="F10" s="162" t="e">
        <f>#REF!</f>
        <v>#REF!</v>
      </c>
      <c r="G10" s="18" t="e">
        <f>#REF!</f>
        <v>#REF!</v>
      </c>
      <c r="H10" s="176" t="e">
        <f t="shared" si="1"/>
        <v>#REF!</v>
      </c>
      <c r="I10" s="162" t="e">
        <f>#REF!</f>
        <v>#REF!</v>
      </c>
      <c r="J10" s="18" t="e">
        <f>#REF!</f>
        <v>#REF!</v>
      </c>
      <c r="K10" s="176" t="e">
        <f t="shared" si="2"/>
        <v>#REF!</v>
      </c>
      <c r="L10" s="162" t="e">
        <f>#REF!</f>
        <v>#REF!</v>
      </c>
      <c r="M10" s="18" t="e">
        <f>#REF!</f>
        <v>#REF!</v>
      </c>
      <c r="N10" s="176" t="e">
        <f t="shared" si="3"/>
        <v>#REF!</v>
      </c>
      <c r="O10" s="193"/>
      <c r="P10" s="148" t="s">
        <v>4</v>
      </c>
      <c r="Q10" s="161">
        <v>0</v>
      </c>
      <c r="R10" s="162">
        <f t="shared" ref="R10:S24" si="29">U10+X10+AA10</f>
        <v>0</v>
      </c>
      <c r="S10" s="18" t="e">
        <f t="shared" si="29"/>
        <v>#REF!</v>
      </c>
      <c r="T10" s="176" t="e">
        <f t="shared" si="4"/>
        <v>#REF!</v>
      </c>
      <c r="U10" s="162">
        <f>'февраль (2024) - прогноз'!I10</f>
        <v>0</v>
      </c>
      <c r="V10" s="18" t="e">
        <f>#REF!</f>
        <v>#REF!</v>
      </c>
      <c r="W10" s="176" t="e">
        <f t="shared" si="5"/>
        <v>#REF!</v>
      </c>
      <c r="X10" s="162">
        <f>'февраль (2024) - прогноз'!O10</f>
        <v>0</v>
      </c>
      <c r="Y10" s="18" t="e">
        <f>#REF!</f>
        <v>#REF!</v>
      </c>
      <c r="Z10" s="176" t="e">
        <f t="shared" si="6"/>
        <v>#REF!</v>
      </c>
      <c r="AA10" s="162">
        <f>'февраль (2024) - прогноз'!R10</f>
        <v>0</v>
      </c>
      <c r="AB10" s="18" t="e">
        <f>#REF!</f>
        <v>#REF!</v>
      </c>
      <c r="AC10" s="176" t="e">
        <f t="shared" si="7"/>
        <v>#REF!</v>
      </c>
      <c r="AE10" s="148" t="s">
        <v>4</v>
      </c>
      <c r="AF10" s="458">
        <v>0</v>
      </c>
      <c r="AG10" s="456" t="e">
        <f t="shared" ref="AG10:AH24" si="30">AJ10+AM10+AP10</f>
        <v>#REF!</v>
      </c>
      <c r="AH10" s="457" t="e">
        <f t="shared" si="30"/>
        <v>#REF!</v>
      </c>
      <c r="AI10" s="446" t="e">
        <f t="shared" si="8"/>
        <v>#REF!</v>
      </c>
      <c r="AJ10" s="468" t="e">
        <f>#REF!</f>
        <v>#REF!</v>
      </c>
      <c r="AK10" s="469" t="e">
        <f>#REF!</f>
        <v>#REF!</v>
      </c>
      <c r="AL10" s="446" t="e">
        <f t="shared" si="9"/>
        <v>#REF!</v>
      </c>
      <c r="AM10" s="456" t="e">
        <f>#REF!</f>
        <v>#REF!</v>
      </c>
      <c r="AN10" s="457" t="e">
        <f>#REF!</f>
        <v>#REF!</v>
      </c>
      <c r="AO10" s="414" t="e">
        <f t="shared" si="10"/>
        <v>#REF!</v>
      </c>
      <c r="AP10" s="468" t="e">
        <f>#REF!</f>
        <v>#REF!</v>
      </c>
      <c r="AQ10" s="469" t="e">
        <f>#REF!</f>
        <v>#REF!</v>
      </c>
      <c r="AR10" s="449" t="e">
        <f t="shared" si="11"/>
        <v>#REF!</v>
      </c>
      <c r="AS10" s="421"/>
      <c r="AT10" s="148" t="s">
        <v>4</v>
      </c>
      <c r="AU10" s="426">
        <v>0</v>
      </c>
      <c r="AV10" s="418" t="e">
        <f t="shared" ref="AV10:AW24" si="31">AY10+BB10+BE10</f>
        <v>#REF!</v>
      </c>
      <c r="AW10" s="419" t="e">
        <f t="shared" si="31"/>
        <v>#REF!</v>
      </c>
      <c r="AX10" s="420" t="e">
        <f t="shared" si="12"/>
        <v>#REF!</v>
      </c>
      <c r="AY10" s="423" t="e">
        <f>#REF!</f>
        <v>#REF!</v>
      </c>
      <c r="AZ10" s="424" t="e">
        <f>#REF!</f>
        <v>#REF!</v>
      </c>
      <c r="BA10" s="420" t="e">
        <f t="shared" si="13"/>
        <v>#REF!</v>
      </c>
      <c r="BB10" s="423" t="e">
        <f>#REF!</f>
        <v>#REF!</v>
      </c>
      <c r="BC10" s="424" t="e">
        <f>#REF!</f>
        <v>#REF!</v>
      </c>
      <c r="BD10" s="420" t="e">
        <f t="shared" si="14"/>
        <v>#REF!</v>
      </c>
      <c r="BE10" s="423" t="e">
        <f>#REF!</f>
        <v>#REF!</v>
      </c>
      <c r="BF10" s="424" t="e">
        <f>#REF!</f>
        <v>#REF!</v>
      </c>
      <c r="BG10" s="420" t="e">
        <f t="shared" si="15"/>
        <v>#REF!</v>
      </c>
      <c r="BH10" s="421"/>
      <c r="BI10" s="148" t="s">
        <v>4</v>
      </c>
      <c r="BJ10" s="458" t="e">
        <f>#REF!</f>
        <v>#REF!</v>
      </c>
      <c r="BK10" s="456" t="e">
        <f t="shared" ref="BK10:BL24" si="32">BN10+BQ10+BT10</f>
        <v>#REF!</v>
      </c>
      <c r="BL10" s="457" t="e">
        <f t="shared" si="32"/>
        <v>#REF!</v>
      </c>
      <c r="BM10" s="446" t="e">
        <f t="shared" si="16"/>
        <v>#REF!</v>
      </c>
      <c r="BN10" s="468" t="e">
        <f>#REF!</f>
        <v>#REF!</v>
      </c>
      <c r="BO10" s="469" t="e">
        <f>#REF!</f>
        <v>#REF!</v>
      </c>
      <c r="BP10" s="446" t="e">
        <f t="shared" si="17"/>
        <v>#REF!</v>
      </c>
      <c r="BQ10" s="456" t="e">
        <f>#REF!</f>
        <v>#REF!</v>
      </c>
      <c r="BR10" s="457" t="e">
        <f>#REF!</f>
        <v>#REF!</v>
      </c>
      <c r="BS10" s="446" t="e">
        <f t="shared" si="18"/>
        <v>#REF!</v>
      </c>
      <c r="BT10" s="468" t="e">
        <f>#REF!</f>
        <v>#REF!</v>
      </c>
      <c r="BU10" s="469" t="e">
        <f>#REF!</f>
        <v>#REF!</v>
      </c>
      <c r="BV10" s="449" t="e">
        <f t="shared" si="19"/>
        <v>#REF!</v>
      </c>
      <c r="BW10" s="421"/>
      <c r="BX10" s="148" t="s">
        <v>4</v>
      </c>
      <c r="BY10" s="458" t="e">
        <f>#REF!</f>
        <v>#REF!</v>
      </c>
      <c r="BZ10" s="473" t="e">
        <f t="shared" ref="BZ10:CA24" si="33">CC10+CF10+CI10</f>
        <v>#REF!</v>
      </c>
      <c r="CA10" s="457" t="e">
        <f t="shared" si="33"/>
        <v>#REF!</v>
      </c>
      <c r="CB10" s="446" t="e">
        <f t="shared" si="20"/>
        <v>#REF!</v>
      </c>
      <c r="CC10" s="468" t="e">
        <f>#REF!</f>
        <v>#REF!</v>
      </c>
      <c r="CD10" s="469" t="e">
        <f>#REF!</f>
        <v>#REF!</v>
      </c>
      <c r="CE10" s="446" t="e">
        <f t="shared" si="21"/>
        <v>#REF!</v>
      </c>
      <c r="CF10" s="456" t="e">
        <f>#REF!</f>
        <v>#REF!</v>
      </c>
      <c r="CG10" s="457" t="e">
        <f>#REF!</f>
        <v>#REF!</v>
      </c>
      <c r="CH10" s="446" t="e">
        <f t="shared" si="22"/>
        <v>#REF!</v>
      </c>
      <c r="CI10" s="468" t="e">
        <f>#REF!</f>
        <v>#REF!</v>
      </c>
      <c r="CJ10" s="469" t="e">
        <f>#REF!</f>
        <v>#REF!</v>
      </c>
      <c r="CK10" s="449" t="e">
        <f t="shared" si="23"/>
        <v>#REF!</v>
      </c>
      <c r="CN10" s="148" t="s">
        <v>4</v>
      </c>
      <c r="CO10" s="458">
        <v>0</v>
      </c>
      <c r="CP10" s="473" t="e">
        <f t="shared" ref="CP10:CP24" si="34">CS10+CV10+CY10</f>
        <v>#REF!</v>
      </c>
      <c r="CQ10" s="457" t="e">
        <f t="shared" ref="CQ10:CQ24" si="35">CT10+CW10+CZ10</f>
        <v>#REF!</v>
      </c>
      <c r="CR10" s="446" t="e">
        <f t="shared" si="24"/>
        <v>#REF!</v>
      </c>
      <c r="CS10" s="468" t="e">
        <f>'6 мес (2024) прогноз'!I10</f>
        <v>#REF!</v>
      </c>
      <c r="CT10" s="469" t="e">
        <f>'6 мес (2024) прогноз'!J10</f>
        <v>#REF!</v>
      </c>
      <c r="CU10" s="446" t="e">
        <f t="shared" si="25"/>
        <v>#REF!</v>
      </c>
      <c r="CV10" s="456" t="e">
        <f>'6 мес (2024) прогноз'!O10</f>
        <v>#REF!</v>
      </c>
      <c r="CW10" s="457" t="e">
        <f>'6 мес (2024) прогноз'!P10</f>
        <v>#REF!</v>
      </c>
      <c r="CX10" s="446" t="e">
        <f t="shared" si="26"/>
        <v>#REF!</v>
      </c>
      <c r="CY10" s="468" t="e">
        <f>'6 мес (2024) прогноз'!R10</f>
        <v>#REF!</v>
      </c>
      <c r="CZ10" s="469" t="e">
        <f>'6 мес (2024) прогноз'!S10</f>
        <v>#REF!</v>
      </c>
      <c r="DA10" s="449" t="e">
        <f t="shared" si="27"/>
        <v>#REF!</v>
      </c>
    </row>
    <row r="11" spans="1:105" ht="44.25" customHeight="1">
      <c r="A11" s="148" t="s">
        <v>5</v>
      </c>
      <c r="B11" s="163">
        <v>0</v>
      </c>
      <c r="C11" s="162" t="e">
        <f t="shared" si="28"/>
        <v>#REF!</v>
      </c>
      <c r="D11" s="18" t="e">
        <f t="shared" si="28"/>
        <v>#REF!</v>
      </c>
      <c r="E11" s="176" t="e">
        <f t="shared" si="0"/>
        <v>#REF!</v>
      </c>
      <c r="F11" s="162" t="e">
        <f>#REF!</f>
        <v>#REF!</v>
      </c>
      <c r="G11" s="18" t="e">
        <f>#REF!</f>
        <v>#REF!</v>
      </c>
      <c r="H11" s="176" t="e">
        <f t="shared" si="1"/>
        <v>#REF!</v>
      </c>
      <c r="I11" s="162" t="e">
        <f>#REF!</f>
        <v>#REF!</v>
      </c>
      <c r="J11" s="18" t="e">
        <f>#REF!</f>
        <v>#REF!</v>
      </c>
      <c r="K11" s="176" t="e">
        <f t="shared" si="2"/>
        <v>#REF!</v>
      </c>
      <c r="L11" s="162" t="e">
        <f>#REF!</f>
        <v>#REF!</v>
      </c>
      <c r="M11" s="18" t="e">
        <f>#REF!</f>
        <v>#REF!</v>
      </c>
      <c r="N11" s="176" t="e">
        <f t="shared" si="3"/>
        <v>#REF!</v>
      </c>
      <c r="O11" s="193"/>
      <c r="P11" s="148" t="s">
        <v>5</v>
      </c>
      <c r="Q11" s="161">
        <v>1</v>
      </c>
      <c r="R11" s="162">
        <f t="shared" si="29"/>
        <v>0</v>
      </c>
      <c r="S11" s="18" t="e">
        <f t="shared" si="29"/>
        <v>#REF!</v>
      </c>
      <c r="T11" s="176" t="e">
        <f t="shared" si="4"/>
        <v>#REF!</v>
      </c>
      <c r="U11" s="162">
        <f>'февраль (2024) - прогноз'!I11</f>
        <v>0</v>
      </c>
      <c r="V11" s="18" t="e">
        <f>#REF!</f>
        <v>#REF!</v>
      </c>
      <c r="W11" s="176" t="e">
        <f t="shared" si="5"/>
        <v>#REF!</v>
      </c>
      <c r="X11" s="162">
        <f>'февраль (2024) - прогноз'!O11</f>
        <v>0</v>
      </c>
      <c r="Y11" s="18" t="e">
        <f>#REF!</f>
        <v>#REF!</v>
      </c>
      <c r="Z11" s="176" t="e">
        <f t="shared" si="6"/>
        <v>#REF!</v>
      </c>
      <c r="AA11" s="162">
        <f>'февраль (2024) - прогноз'!R11</f>
        <v>0</v>
      </c>
      <c r="AB11" s="18" t="e">
        <f>#REF!</f>
        <v>#REF!</v>
      </c>
      <c r="AC11" s="176" t="e">
        <f t="shared" si="7"/>
        <v>#REF!</v>
      </c>
      <c r="AE11" s="148" t="s">
        <v>5</v>
      </c>
      <c r="AF11" s="458">
        <v>2</v>
      </c>
      <c r="AG11" s="456" t="e">
        <f t="shared" si="30"/>
        <v>#REF!</v>
      </c>
      <c r="AH11" s="457" t="e">
        <f t="shared" si="30"/>
        <v>#REF!</v>
      </c>
      <c r="AI11" s="446" t="e">
        <f t="shared" si="8"/>
        <v>#REF!</v>
      </c>
      <c r="AJ11" s="468" t="e">
        <f>#REF!</f>
        <v>#REF!</v>
      </c>
      <c r="AK11" s="469" t="e">
        <f>#REF!</f>
        <v>#REF!</v>
      </c>
      <c r="AL11" s="446" t="e">
        <f t="shared" si="9"/>
        <v>#REF!</v>
      </c>
      <c r="AM11" s="456" t="e">
        <f>#REF!</f>
        <v>#REF!</v>
      </c>
      <c r="AN11" s="457" t="e">
        <f>#REF!</f>
        <v>#REF!</v>
      </c>
      <c r="AO11" s="414" t="e">
        <f t="shared" si="10"/>
        <v>#REF!</v>
      </c>
      <c r="AP11" s="468" t="e">
        <f>#REF!</f>
        <v>#REF!</v>
      </c>
      <c r="AQ11" s="469" t="e">
        <f>#REF!</f>
        <v>#REF!</v>
      </c>
      <c r="AR11" s="449" t="e">
        <f t="shared" si="11"/>
        <v>#REF!</v>
      </c>
      <c r="AS11" s="421"/>
      <c r="AT11" s="148" t="s">
        <v>5</v>
      </c>
      <c r="AU11" s="426">
        <v>2</v>
      </c>
      <c r="AV11" s="418" t="e">
        <f t="shared" si="31"/>
        <v>#REF!</v>
      </c>
      <c r="AW11" s="419" t="e">
        <f t="shared" si="31"/>
        <v>#REF!</v>
      </c>
      <c r="AX11" s="420" t="e">
        <f t="shared" si="12"/>
        <v>#REF!</v>
      </c>
      <c r="AY11" s="423" t="e">
        <f>#REF!</f>
        <v>#REF!</v>
      </c>
      <c r="AZ11" s="424" t="e">
        <f>#REF!</f>
        <v>#REF!</v>
      </c>
      <c r="BA11" s="420" t="e">
        <f t="shared" si="13"/>
        <v>#REF!</v>
      </c>
      <c r="BB11" s="423" t="e">
        <f>#REF!</f>
        <v>#REF!</v>
      </c>
      <c r="BC11" s="424" t="e">
        <f>#REF!</f>
        <v>#REF!</v>
      </c>
      <c r="BD11" s="420" t="e">
        <f t="shared" si="14"/>
        <v>#REF!</v>
      </c>
      <c r="BE11" s="423" t="e">
        <f>#REF!</f>
        <v>#REF!</v>
      </c>
      <c r="BF11" s="424" t="e">
        <f>#REF!</f>
        <v>#REF!</v>
      </c>
      <c r="BG11" s="420" t="e">
        <f t="shared" si="15"/>
        <v>#REF!</v>
      </c>
      <c r="BH11" s="421"/>
      <c r="BI11" s="148" t="s">
        <v>5</v>
      </c>
      <c r="BJ11" s="472" t="e">
        <f>#REF!</f>
        <v>#REF!</v>
      </c>
      <c r="BK11" s="456" t="e">
        <f t="shared" si="32"/>
        <v>#REF!</v>
      </c>
      <c r="BL11" s="457" t="e">
        <f t="shared" si="32"/>
        <v>#REF!</v>
      </c>
      <c r="BM11" s="446" t="e">
        <f t="shared" si="16"/>
        <v>#REF!</v>
      </c>
      <c r="BN11" s="468" t="e">
        <f>#REF!</f>
        <v>#REF!</v>
      </c>
      <c r="BO11" s="469" t="e">
        <f>#REF!</f>
        <v>#REF!</v>
      </c>
      <c r="BP11" s="446" t="e">
        <f t="shared" si="17"/>
        <v>#REF!</v>
      </c>
      <c r="BQ11" s="456" t="e">
        <f>#REF!</f>
        <v>#REF!</v>
      </c>
      <c r="BR11" s="457" t="e">
        <f>#REF!</f>
        <v>#REF!</v>
      </c>
      <c r="BS11" s="446" t="e">
        <f t="shared" si="18"/>
        <v>#REF!</v>
      </c>
      <c r="BT11" s="468" t="e">
        <f>#REF!</f>
        <v>#REF!</v>
      </c>
      <c r="BU11" s="469" t="e">
        <f>#REF!</f>
        <v>#REF!</v>
      </c>
      <c r="BV11" s="449" t="e">
        <f t="shared" si="19"/>
        <v>#REF!</v>
      </c>
      <c r="BW11" s="421"/>
      <c r="BX11" s="148" t="s">
        <v>5</v>
      </c>
      <c r="BY11" s="472" t="e">
        <f>#REF!</f>
        <v>#REF!</v>
      </c>
      <c r="BZ11" s="473" t="e">
        <f t="shared" si="33"/>
        <v>#REF!</v>
      </c>
      <c r="CA11" s="457" t="e">
        <f t="shared" si="33"/>
        <v>#REF!</v>
      </c>
      <c r="CB11" s="446" t="e">
        <f t="shared" si="20"/>
        <v>#REF!</v>
      </c>
      <c r="CC11" s="468" t="e">
        <f>#REF!</f>
        <v>#REF!</v>
      </c>
      <c r="CD11" s="469" t="e">
        <f>#REF!</f>
        <v>#REF!</v>
      </c>
      <c r="CE11" s="446" t="e">
        <f t="shared" si="21"/>
        <v>#REF!</v>
      </c>
      <c r="CF11" s="456" t="e">
        <f>#REF!</f>
        <v>#REF!</v>
      </c>
      <c r="CG11" s="457" t="e">
        <f>#REF!</f>
        <v>#REF!</v>
      </c>
      <c r="CH11" s="446" t="e">
        <f t="shared" si="22"/>
        <v>#REF!</v>
      </c>
      <c r="CI11" s="468" t="e">
        <f>#REF!</f>
        <v>#REF!</v>
      </c>
      <c r="CJ11" s="469" t="e">
        <f>#REF!</f>
        <v>#REF!</v>
      </c>
      <c r="CK11" s="449" t="e">
        <f t="shared" si="23"/>
        <v>#REF!</v>
      </c>
      <c r="CN11" s="148" t="s">
        <v>5</v>
      </c>
      <c r="CO11" s="458">
        <v>7</v>
      </c>
      <c r="CP11" s="473" t="e">
        <f t="shared" si="34"/>
        <v>#REF!</v>
      </c>
      <c r="CQ11" s="457" t="e">
        <f t="shared" si="35"/>
        <v>#REF!</v>
      </c>
      <c r="CR11" s="446" t="e">
        <f t="shared" si="24"/>
        <v>#REF!</v>
      </c>
      <c r="CS11" s="468" t="e">
        <f>'6 мес (2024) прогноз'!I11</f>
        <v>#REF!</v>
      </c>
      <c r="CT11" s="469" t="e">
        <f>'6 мес (2024) прогноз'!J11</f>
        <v>#REF!</v>
      </c>
      <c r="CU11" s="446" t="e">
        <f t="shared" si="25"/>
        <v>#REF!</v>
      </c>
      <c r="CV11" s="456" t="e">
        <f>'6 мес (2024) прогноз'!O11</f>
        <v>#REF!</v>
      </c>
      <c r="CW11" s="457" t="e">
        <f>'6 мес (2024) прогноз'!P11</f>
        <v>#REF!</v>
      </c>
      <c r="CX11" s="446" t="e">
        <f t="shared" si="26"/>
        <v>#REF!</v>
      </c>
      <c r="CY11" s="468" t="e">
        <f>'6 мес (2024) прогноз'!R11</f>
        <v>#REF!</v>
      </c>
      <c r="CZ11" s="469" t="e">
        <f>'6 мес (2024) прогноз'!S11</f>
        <v>#REF!</v>
      </c>
      <c r="DA11" s="449" t="e">
        <f t="shared" si="27"/>
        <v>#REF!</v>
      </c>
    </row>
    <row r="12" spans="1:105" ht="44.25" customHeight="1">
      <c r="A12" s="148" t="s">
        <v>6</v>
      </c>
      <c r="B12" s="163">
        <v>1</v>
      </c>
      <c r="C12" s="162" t="e">
        <f t="shared" si="28"/>
        <v>#REF!</v>
      </c>
      <c r="D12" s="18" t="e">
        <f t="shared" si="28"/>
        <v>#REF!</v>
      </c>
      <c r="E12" s="176" t="e">
        <f t="shared" si="0"/>
        <v>#REF!</v>
      </c>
      <c r="F12" s="162" t="e">
        <f>#REF!</f>
        <v>#REF!</v>
      </c>
      <c r="G12" s="18" t="e">
        <f>#REF!</f>
        <v>#REF!</v>
      </c>
      <c r="H12" s="176" t="e">
        <f t="shared" si="1"/>
        <v>#REF!</v>
      </c>
      <c r="I12" s="162" t="e">
        <f>#REF!</f>
        <v>#REF!</v>
      </c>
      <c r="J12" s="18" t="e">
        <f>#REF!</f>
        <v>#REF!</v>
      </c>
      <c r="K12" s="176" t="e">
        <f t="shared" si="2"/>
        <v>#REF!</v>
      </c>
      <c r="L12" s="162" t="e">
        <f>#REF!</f>
        <v>#REF!</v>
      </c>
      <c r="M12" s="18" t="e">
        <f>#REF!</f>
        <v>#REF!</v>
      </c>
      <c r="N12" s="176" t="e">
        <f t="shared" si="3"/>
        <v>#REF!</v>
      </c>
      <c r="O12" s="193"/>
      <c r="P12" s="148" t="s">
        <v>6</v>
      </c>
      <c r="Q12" s="186">
        <v>1</v>
      </c>
      <c r="R12" s="162">
        <f t="shared" si="29"/>
        <v>1</v>
      </c>
      <c r="S12" s="18" t="e">
        <f t="shared" si="29"/>
        <v>#REF!</v>
      </c>
      <c r="T12" s="176" t="e">
        <f t="shared" si="4"/>
        <v>#REF!</v>
      </c>
      <c r="U12" s="162">
        <f>'февраль (2024) - прогноз'!I12</f>
        <v>1</v>
      </c>
      <c r="V12" s="18" t="e">
        <f>#REF!</f>
        <v>#REF!</v>
      </c>
      <c r="W12" s="176" t="e">
        <f t="shared" si="5"/>
        <v>#REF!</v>
      </c>
      <c r="X12" s="162">
        <f>'февраль (2024) - прогноз'!O12</f>
        <v>0</v>
      </c>
      <c r="Y12" s="18" t="e">
        <f>#REF!</f>
        <v>#REF!</v>
      </c>
      <c r="Z12" s="176" t="e">
        <f t="shared" si="6"/>
        <v>#REF!</v>
      </c>
      <c r="AA12" s="162">
        <f>'февраль (2024) - прогноз'!R12</f>
        <v>0</v>
      </c>
      <c r="AB12" s="18" t="e">
        <f>#REF!</f>
        <v>#REF!</v>
      </c>
      <c r="AC12" s="176" t="e">
        <f t="shared" si="7"/>
        <v>#REF!</v>
      </c>
      <c r="AE12" s="148" t="s">
        <v>6</v>
      </c>
      <c r="AF12" s="455">
        <v>1</v>
      </c>
      <c r="AG12" s="456" t="e">
        <f t="shared" si="30"/>
        <v>#REF!</v>
      </c>
      <c r="AH12" s="457" t="e">
        <f t="shared" si="30"/>
        <v>#REF!</v>
      </c>
      <c r="AI12" s="446" t="e">
        <f t="shared" si="8"/>
        <v>#REF!</v>
      </c>
      <c r="AJ12" s="468" t="e">
        <f>#REF!</f>
        <v>#REF!</v>
      </c>
      <c r="AK12" s="469" t="e">
        <f>#REF!</f>
        <v>#REF!</v>
      </c>
      <c r="AL12" s="446" t="e">
        <f t="shared" si="9"/>
        <v>#REF!</v>
      </c>
      <c r="AM12" s="456" t="e">
        <f>#REF!</f>
        <v>#REF!</v>
      </c>
      <c r="AN12" s="457" t="e">
        <f>#REF!</f>
        <v>#REF!</v>
      </c>
      <c r="AO12" s="414" t="e">
        <f t="shared" si="10"/>
        <v>#REF!</v>
      </c>
      <c r="AP12" s="468" t="e">
        <f>#REF!</f>
        <v>#REF!</v>
      </c>
      <c r="AQ12" s="469" t="e">
        <f>#REF!</f>
        <v>#REF!</v>
      </c>
      <c r="AR12" s="449" t="e">
        <f t="shared" si="11"/>
        <v>#REF!</v>
      </c>
      <c r="AS12" s="421"/>
      <c r="AT12" s="148" t="s">
        <v>6</v>
      </c>
      <c r="AU12" s="427">
        <v>3</v>
      </c>
      <c r="AV12" s="418" t="e">
        <f t="shared" si="31"/>
        <v>#REF!</v>
      </c>
      <c r="AW12" s="419" t="e">
        <f t="shared" si="31"/>
        <v>#REF!</v>
      </c>
      <c r="AX12" s="420" t="e">
        <f t="shared" si="12"/>
        <v>#REF!</v>
      </c>
      <c r="AY12" s="423" t="e">
        <f>#REF!</f>
        <v>#REF!</v>
      </c>
      <c r="AZ12" s="424" t="e">
        <f>#REF!</f>
        <v>#REF!</v>
      </c>
      <c r="BA12" s="420" t="e">
        <f t="shared" si="13"/>
        <v>#REF!</v>
      </c>
      <c r="BB12" s="423" t="e">
        <f>#REF!</f>
        <v>#REF!</v>
      </c>
      <c r="BC12" s="424" t="e">
        <f>#REF!</f>
        <v>#REF!</v>
      </c>
      <c r="BD12" s="420" t="e">
        <f t="shared" si="14"/>
        <v>#REF!</v>
      </c>
      <c r="BE12" s="423" t="e">
        <f>#REF!</f>
        <v>#REF!</v>
      </c>
      <c r="BF12" s="424" t="e">
        <f>#REF!</f>
        <v>#REF!</v>
      </c>
      <c r="BG12" s="420" t="e">
        <f t="shared" si="15"/>
        <v>#REF!</v>
      </c>
      <c r="BH12" s="421"/>
      <c r="BI12" s="148" t="s">
        <v>6</v>
      </c>
      <c r="BJ12" s="455" t="e">
        <f>#REF!</f>
        <v>#REF!</v>
      </c>
      <c r="BK12" s="456" t="e">
        <f t="shared" si="32"/>
        <v>#REF!</v>
      </c>
      <c r="BL12" s="457" t="e">
        <f t="shared" si="32"/>
        <v>#REF!</v>
      </c>
      <c r="BM12" s="446" t="e">
        <f t="shared" si="16"/>
        <v>#REF!</v>
      </c>
      <c r="BN12" s="468" t="e">
        <f>#REF!</f>
        <v>#REF!</v>
      </c>
      <c r="BO12" s="469" t="e">
        <f>#REF!</f>
        <v>#REF!</v>
      </c>
      <c r="BP12" s="446" t="e">
        <f t="shared" si="17"/>
        <v>#REF!</v>
      </c>
      <c r="BQ12" s="456" t="e">
        <f>#REF!</f>
        <v>#REF!</v>
      </c>
      <c r="BR12" s="457" t="e">
        <f>#REF!</f>
        <v>#REF!</v>
      </c>
      <c r="BS12" s="446" t="e">
        <f t="shared" si="18"/>
        <v>#REF!</v>
      </c>
      <c r="BT12" s="468" t="e">
        <f>#REF!</f>
        <v>#REF!</v>
      </c>
      <c r="BU12" s="469" t="e">
        <f>#REF!</f>
        <v>#REF!</v>
      </c>
      <c r="BV12" s="449" t="e">
        <f t="shared" si="19"/>
        <v>#REF!</v>
      </c>
      <c r="BW12" s="421"/>
      <c r="BX12" s="148" t="s">
        <v>6</v>
      </c>
      <c r="BY12" s="455" t="e">
        <f>#REF!</f>
        <v>#REF!</v>
      </c>
      <c r="BZ12" s="473" t="e">
        <f t="shared" si="33"/>
        <v>#REF!</v>
      </c>
      <c r="CA12" s="457" t="e">
        <f t="shared" si="33"/>
        <v>#REF!</v>
      </c>
      <c r="CB12" s="446" t="e">
        <f t="shared" si="20"/>
        <v>#REF!</v>
      </c>
      <c r="CC12" s="468" t="e">
        <f>#REF!</f>
        <v>#REF!</v>
      </c>
      <c r="CD12" s="469" t="e">
        <f>#REF!</f>
        <v>#REF!</v>
      </c>
      <c r="CE12" s="446" t="e">
        <f t="shared" si="21"/>
        <v>#REF!</v>
      </c>
      <c r="CF12" s="456" t="e">
        <f>#REF!</f>
        <v>#REF!</v>
      </c>
      <c r="CG12" s="457" t="e">
        <f>#REF!</f>
        <v>#REF!</v>
      </c>
      <c r="CH12" s="446" t="e">
        <f t="shared" si="22"/>
        <v>#REF!</v>
      </c>
      <c r="CI12" s="468" t="e">
        <f>#REF!</f>
        <v>#REF!</v>
      </c>
      <c r="CJ12" s="469" t="e">
        <f>#REF!</f>
        <v>#REF!</v>
      </c>
      <c r="CK12" s="449" t="e">
        <f t="shared" si="23"/>
        <v>#REF!</v>
      </c>
      <c r="CN12" s="148" t="s">
        <v>6</v>
      </c>
      <c r="CO12" s="458">
        <v>6</v>
      </c>
      <c r="CP12" s="473" t="e">
        <f t="shared" si="34"/>
        <v>#REF!</v>
      </c>
      <c r="CQ12" s="457" t="e">
        <f t="shared" si="35"/>
        <v>#REF!</v>
      </c>
      <c r="CR12" s="446" t="e">
        <f t="shared" si="24"/>
        <v>#REF!</v>
      </c>
      <c r="CS12" s="468" t="e">
        <f>'6 мес (2024) прогноз'!I12</f>
        <v>#REF!</v>
      </c>
      <c r="CT12" s="469" t="e">
        <f>'6 мес (2024) прогноз'!J12</f>
        <v>#REF!</v>
      </c>
      <c r="CU12" s="446" t="e">
        <f t="shared" si="25"/>
        <v>#REF!</v>
      </c>
      <c r="CV12" s="456" t="e">
        <f>'6 мес (2024) прогноз'!O12</f>
        <v>#REF!</v>
      </c>
      <c r="CW12" s="457" t="e">
        <f>'6 мес (2024) прогноз'!P12</f>
        <v>#REF!</v>
      </c>
      <c r="CX12" s="446" t="e">
        <f t="shared" si="26"/>
        <v>#REF!</v>
      </c>
      <c r="CY12" s="468" t="e">
        <f>'6 мес (2024) прогноз'!R12</f>
        <v>#REF!</v>
      </c>
      <c r="CZ12" s="469" t="e">
        <f>'6 мес (2024) прогноз'!S12</f>
        <v>#REF!</v>
      </c>
      <c r="DA12" s="449" t="e">
        <f t="shared" si="27"/>
        <v>#REF!</v>
      </c>
    </row>
    <row r="13" spans="1:105" ht="44.25" customHeight="1">
      <c r="A13" s="148" t="s">
        <v>1</v>
      </c>
      <c r="B13" s="161">
        <v>0</v>
      </c>
      <c r="C13" s="162" t="e">
        <f t="shared" si="28"/>
        <v>#REF!</v>
      </c>
      <c r="D13" s="18" t="e">
        <f t="shared" si="28"/>
        <v>#REF!</v>
      </c>
      <c r="E13" s="176" t="e">
        <f t="shared" si="0"/>
        <v>#REF!</v>
      </c>
      <c r="F13" s="162" t="e">
        <f>#REF!</f>
        <v>#REF!</v>
      </c>
      <c r="G13" s="18" t="e">
        <f>#REF!</f>
        <v>#REF!</v>
      </c>
      <c r="H13" s="176" t="e">
        <f t="shared" si="1"/>
        <v>#REF!</v>
      </c>
      <c r="I13" s="162" t="e">
        <f>#REF!</f>
        <v>#REF!</v>
      </c>
      <c r="J13" s="18" t="e">
        <f>#REF!</f>
        <v>#REF!</v>
      </c>
      <c r="K13" s="176" t="e">
        <f t="shared" si="2"/>
        <v>#REF!</v>
      </c>
      <c r="L13" s="162" t="e">
        <f>#REF!</f>
        <v>#REF!</v>
      </c>
      <c r="M13" s="18" t="e">
        <f>#REF!</f>
        <v>#REF!</v>
      </c>
      <c r="N13" s="176" t="e">
        <f t="shared" si="3"/>
        <v>#REF!</v>
      </c>
      <c r="O13" s="193"/>
      <c r="P13" s="194" t="s">
        <v>1</v>
      </c>
      <c r="Q13" s="161">
        <v>3</v>
      </c>
      <c r="R13" s="162">
        <f t="shared" si="29"/>
        <v>0</v>
      </c>
      <c r="S13" s="18" t="e">
        <f t="shared" si="29"/>
        <v>#REF!</v>
      </c>
      <c r="T13" s="176" t="e">
        <f t="shared" si="4"/>
        <v>#REF!</v>
      </c>
      <c r="U13" s="162">
        <f>'февраль (2024) - прогноз'!I13</f>
        <v>0</v>
      </c>
      <c r="V13" s="18" t="e">
        <f>#REF!</f>
        <v>#REF!</v>
      </c>
      <c r="W13" s="176" t="e">
        <f t="shared" si="5"/>
        <v>#REF!</v>
      </c>
      <c r="X13" s="162">
        <f>'февраль (2024) - прогноз'!O13</f>
        <v>0</v>
      </c>
      <c r="Y13" s="18" t="e">
        <f>#REF!</f>
        <v>#REF!</v>
      </c>
      <c r="Z13" s="176" t="e">
        <f t="shared" si="6"/>
        <v>#REF!</v>
      </c>
      <c r="AA13" s="162">
        <f>'февраль (2024) - прогноз'!R13</f>
        <v>0</v>
      </c>
      <c r="AB13" s="18" t="e">
        <f>#REF!</f>
        <v>#REF!</v>
      </c>
      <c r="AC13" s="176" t="e">
        <f t="shared" si="7"/>
        <v>#REF!</v>
      </c>
      <c r="AE13" s="194" t="s">
        <v>1</v>
      </c>
      <c r="AF13" s="455">
        <v>1</v>
      </c>
      <c r="AG13" s="456" t="e">
        <f t="shared" si="30"/>
        <v>#REF!</v>
      </c>
      <c r="AH13" s="457" t="e">
        <f t="shared" si="30"/>
        <v>#REF!</v>
      </c>
      <c r="AI13" s="446" t="e">
        <f t="shared" si="8"/>
        <v>#REF!</v>
      </c>
      <c r="AJ13" s="468" t="e">
        <f>#REF!</f>
        <v>#REF!</v>
      </c>
      <c r="AK13" s="469" t="e">
        <f>#REF!</f>
        <v>#REF!</v>
      </c>
      <c r="AL13" s="446" t="e">
        <f t="shared" si="9"/>
        <v>#REF!</v>
      </c>
      <c r="AM13" s="456" t="e">
        <f>#REF!</f>
        <v>#REF!</v>
      </c>
      <c r="AN13" s="457" t="e">
        <f>#REF!</f>
        <v>#REF!</v>
      </c>
      <c r="AO13" s="414" t="e">
        <f t="shared" si="10"/>
        <v>#REF!</v>
      </c>
      <c r="AP13" s="468" t="e">
        <f>#REF!</f>
        <v>#REF!</v>
      </c>
      <c r="AQ13" s="469" t="e">
        <f>#REF!</f>
        <v>#REF!</v>
      </c>
      <c r="AR13" s="449" t="e">
        <f t="shared" si="11"/>
        <v>#REF!</v>
      </c>
      <c r="AS13" s="421"/>
      <c r="AT13" s="148" t="s">
        <v>1</v>
      </c>
      <c r="AU13" s="426">
        <v>4</v>
      </c>
      <c r="AV13" s="418" t="e">
        <f t="shared" si="31"/>
        <v>#REF!</v>
      </c>
      <c r="AW13" s="419" t="e">
        <f t="shared" si="31"/>
        <v>#REF!</v>
      </c>
      <c r="AX13" s="420" t="e">
        <f t="shared" si="12"/>
        <v>#REF!</v>
      </c>
      <c r="AY13" s="423" t="e">
        <f>#REF!</f>
        <v>#REF!</v>
      </c>
      <c r="AZ13" s="424" t="e">
        <f>#REF!</f>
        <v>#REF!</v>
      </c>
      <c r="BA13" s="420" t="e">
        <f t="shared" si="13"/>
        <v>#REF!</v>
      </c>
      <c r="BB13" s="423" t="e">
        <f>#REF!</f>
        <v>#REF!</v>
      </c>
      <c r="BC13" s="424" t="e">
        <f>#REF!</f>
        <v>#REF!</v>
      </c>
      <c r="BD13" s="420" t="e">
        <f t="shared" si="14"/>
        <v>#REF!</v>
      </c>
      <c r="BE13" s="423" t="e">
        <f>#REF!</f>
        <v>#REF!</v>
      </c>
      <c r="BF13" s="424" t="e">
        <f>#REF!</f>
        <v>#REF!</v>
      </c>
      <c r="BG13" s="420" t="e">
        <f t="shared" si="15"/>
        <v>#REF!</v>
      </c>
      <c r="BH13" s="421"/>
      <c r="BI13" s="194" t="s">
        <v>1</v>
      </c>
      <c r="BJ13" s="455" t="e">
        <f>#REF!</f>
        <v>#REF!</v>
      </c>
      <c r="BK13" s="456" t="e">
        <f t="shared" si="32"/>
        <v>#REF!</v>
      </c>
      <c r="BL13" s="457" t="e">
        <f t="shared" si="32"/>
        <v>#REF!</v>
      </c>
      <c r="BM13" s="446" t="e">
        <f t="shared" si="16"/>
        <v>#REF!</v>
      </c>
      <c r="BN13" s="468" t="e">
        <f>#REF!</f>
        <v>#REF!</v>
      </c>
      <c r="BO13" s="469" t="e">
        <f>#REF!</f>
        <v>#REF!</v>
      </c>
      <c r="BP13" s="446" t="e">
        <f t="shared" si="17"/>
        <v>#REF!</v>
      </c>
      <c r="BQ13" s="456" t="e">
        <f>#REF!</f>
        <v>#REF!</v>
      </c>
      <c r="BR13" s="457" t="e">
        <f>#REF!</f>
        <v>#REF!</v>
      </c>
      <c r="BS13" s="446" t="e">
        <f t="shared" si="18"/>
        <v>#REF!</v>
      </c>
      <c r="BT13" s="468" t="e">
        <f>#REF!</f>
        <v>#REF!</v>
      </c>
      <c r="BU13" s="469" t="e">
        <f>#REF!</f>
        <v>#REF!</v>
      </c>
      <c r="BV13" s="449" t="e">
        <f t="shared" si="19"/>
        <v>#REF!</v>
      </c>
      <c r="BW13" s="421"/>
      <c r="BX13" s="194" t="s">
        <v>1</v>
      </c>
      <c r="BY13" s="455" t="e">
        <f>#REF!</f>
        <v>#REF!</v>
      </c>
      <c r="BZ13" s="473" t="e">
        <f t="shared" si="33"/>
        <v>#REF!</v>
      </c>
      <c r="CA13" s="457" t="e">
        <f t="shared" si="33"/>
        <v>#REF!</v>
      </c>
      <c r="CB13" s="446" t="e">
        <f t="shared" si="20"/>
        <v>#REF!</v>
      </c>
      <c r="CC13" s="468" t="e">
        <f>#REF!</f>
        <v>#REF!</v>
      </c>
      <c r="CD13" s="469" t="e">
        <f>#REF!</f>
        <v>#REF!</v>
      </c>
      <c r="CE13" s="446" t="e">
        <f t="shared" si="21"/>
        <v>#REF!</v>
      </c>
      <c r="CF13" s="456" t="e">
        <f>#REF!</f>
        <v>#REF!</v>
      </c>
      <c r="CG13" s="457" t="e">
        <f>#REF!</f>
        <v>#REF!</v>
      </c>
      <c r="CH13" s="446" t="e">
        <f t="shared" si="22"/>
        <v>#REF!</v>
      </c>
      <c r="CI13" s="468" t="e">
        <f>#REF!</f>
        <v>#REF!</v>
      </c>
      <c r="CJ13" s="469" t="e">
        <f>#REF!</f>
        <v>#REF!</v>
      </c>
      <c r="CK13" s="449" t="e">
        <f t="shared" si="23"/>
        <v>#REF!</v>
      </c>
      <c r="CN13" s="194" t="s">
        <v>1</v>
      </c>
      <c r="CO13" s="458">
        <v>5</v>
      </c>
      <c r="CP13" s="473" t="e">
        <f t="shared" si="34"/>
        <v>#REF!</v>
      </c>
      <c r="CQ13" s="457" t="e">
        <f t="shared" si="35"/>
        <v>#REF!</v>
      </c>
      <c r="CR13" s="446" t="e">
        <f t="shared" si="24"/>
        <v>#REF!</v>
      </c>
      <c r="CS13" s="468" t="e">
        <f>'6 мес (2024) прогноз'!I13</f>
        <v>#REF!</v>
      </c>
      <c r="CT13" s="469" t="e">
        <f>'6 мес (2024) прогноз'!J13</f>
        <v>#REF!</v>
      </c>
      <c r="CU13" s="446" t="e">
        <f t="shared" si="25"/>
        <v>#REF!</v>
      </c>
      <c r="CV13" s="456" t="e">
        <f>'6 мес (2024) прогноз'!O13</f>
        <v>#REF!</v>
      </c>
      <c r="CW13" s="457" t="e">
        <f>'6 мес (2024) прогноз'!P13</f>
        <v>#REF!</v>
      </c>
      <c r="CX13" s="446" t="e">
        <f t="shared" si="26"/>
        <v>#REF!</v>
      </c>
      <c r="CY13" s="468" t="e">
        <f>'6 мес (2024) прогноз'!R13</f>
        <v>#REF!</v>
      </c>
      <c r="CZ13" s="469" t="e">
        <f>'6 мес (2024) прогноз'!S13</f>
        <v>#REF!</v>
      </c>
      <c r="DA13" s="449" t="e">
        <f t="shared" si="27"/>
        <v>#REF!</v>
      </c>
    </row>
    <row r="14" spans="1:105" ht="44.25" customHeight="1">
      <c r="A14" s="148" t="s">
        <v>7</v>
      </c>
      <c r="B14" s="163">
        <v>0</v>
      </c>
      <c r="C14" s="162" t="e">
        <f t="shared" si="28"/>
        <v>#REF!</v>
      </c>
      <c r="D14" s="18" t="e">
        <f t="shared" si="28"/>
        <v>#REF!</v>
      </c>
      <c r="E14" s="176" t="e">
        <f t="shared" si="0"/>
        <v>#REF!</v>
      </c>
      <c r="F14" s="162" t="e">
        <f>#REF!</f>
        <v>#REF!</v>
      </c>
      <c r="G14" s="18" t="e">
        <f>#REF!</f>
        <v>#REF!</v>
      </c>
      <c r="H14" s="176" t="e">
        <f t="shared" si="1"/>
        <v>#REF!</v>
      </c>
      <c r="I14" s="162" t="e">
        <f>#REF!</f>
        <v>#REF!</v>
      </c>
      <c r="J14" s="18" t="e">
        <f>#REF!</f>
        <v>#REF!</v>
      </c>
      <c r="K14" s="176" t="e">
        <f t="shared" si="2"/>
        <v>#REF!</v>
      </c>
      <c r="L14" s="162" t="e">
        <f>#REF!</f>
        <v>#REF!</v>
      </c>
      <c r="M14" s="18" t="e">
        <f>#REF!</f>
        <v>#REF!</v>
      </c>
      <c r="N14" s="176" t="e">
        <f t="shared" si="3"/>
        <v>#REF!</v>
      </c>
      <c r="O14" s="193"/>
      <c r="P14" s="194" t="s">
        <v>7</v>
      </c>
      <c r="Q14" s="161">
        <v>0</v>
      </c>
      <c r="R14" s="162">
        <f t="shared" si="29"/>
        <v>0</v>
      </c>
      <c r="S14" s="18" t="e">
        <f t="shared" si="29"/>
        <v>#REF!</v>
      </c>
      <c r="T14" s="176" t="e">
        <f t="shared" si="4"/>
        <v>#REF!</v>
      </c>
      <c r="U14" s="162">
        <f>'февраль (2024) - прогноз'!I14</f>
        <v>0</v>
      </c>
      <c r="V14" s="18" t="e">
        <f>#REF!</f>
        <v>#REF!</v>
      </c>
      <c r="W14" s="176" t="e">
        <f t="shared" si="5"/>
        <v>#REF!</v>
      </c>
      <c r="X14" s="162">
        <f>'февраль (2024) - прогноз'!O14</f>
        <v>0</v>
      </c>
      <c r="Y14" s="18" t="e">
        <f>#REF!</f>
        <v>#REF!</v>
      </c>
      <c r="Z14" s="176" t="e">
        <f t="shared" si="6"/>
        <v>#REF!</v>
      </c>
      <c r="AA14" s="162">
        <f>'февраль (2024) - прогноз'!R14</f>
        <v>0</v>
      </c>
      <c r="AB14" s="18" t="e">
        <f>#REF!</f>
        <v>#REF!</v>
      </c>
      <c r="AC14" s="176" t="e">
        <f t="shared" si="7"/>
        <v>#REF!</v>
      </c>
      <c r="AE14" s="194" t="s">
        <v>7</v>
      </c>
      <c r="AF14" s="472">
        <v>0</v>
      </c>
      <c r="AG14" s="456" t="e">
        <f t="shared" si="30"/>
        <v>#REF!</v>
      </c>
      <c r="AH14" s="457" t="e">
        <f t="shared" si="30"/>
        <v>#REF!</v>
      </c>
      <c r="AI14" s="446" t="e">
        <f t="shared" si="8"/>
        <v>#REF!</v>
      </c>
      <c r="AJ14" s="468" t="e">
        <f>#REF!</f>
        <v>#REF!</v>
      </c>
      <c r="AK14" s="469" t="e">
        <f>#REF!</f>
        <v>#REF!</v>
      </c>
      <c r="AL14" s="446" t="e">
        <f t="shared" si="9"/>
        <v>#REF!</v>
      </c>
      <c r="AM14" s="456" t="e">
        <f>#REF!</f>
        <v>#REF!</v>
      </c>
      <c r="AN14" s="457" t="e">
        <f>#REF!</f>
        <v>#REF!</v>
      </c>
      <c r="AO14" s="414" t="e">
        <f t="shared" si="10"/>
        <v>#REF!</v>
      </c>
      <c r="AP14" s="468" t="e">
        <f>#REF!</f>
        <v>#REF!</v>
      </c>
      <c r="AQ14" s="469" t="e">
        <f>#REF!</f>
        <v>#REF!</v>
      </c>
      <c r="AR14" s="449" t="e">
        <f t="shared" si="11"/>
        <v>#REF!</v>
      </c>
      <c r="AS14" s="421"/>
      <c r="AT14" s="148" t="s">
        <v>7</v>
      </c>
      <c r="AU14" s="427">
        <v>1</v>
      </c>
      <c r="AV14" s="418" t="e">
        <f t="shared" si="31"/>
        <v>#REF!</v>
      </c>
      <c r="AW14" s="419" t="e">
        <f t="shared" si="31"/>
        <v>#REF!</v>
      </c>
      <c r="AX14" s="420" t="e">
        <f t="shared" si="12"/>
        <v>#REF!</v>
      </c>
      <c r="AY14" s="423" t="e">
        <f>#REF!</f>
        <v>#REF!</v>
      </c>
      <c r="AZ14" s="424" t="e">
        <f>#REF!</f>
        <v>#REF!</v>
      </c>
      <c r="BA14" s="420" t="e">
        <f t="shared" si="13"/>
        <v>#REF!</v>
      </c>
      <c r="BB14" s="423" t="e">
        <f>#REF!</f>
        <v>#REF!</v>
      </c>
      <c r="BC14" s="424" t="e">
        <f>#REF!</f>
        <v>#REF!</v>
      </c>
      <c r="BD14" s="420" t="e">
        <f t="shared" si="14"/>
        <v>#REF!</v>
      </c>
      <c r="BE14" s="423" t="e">
        <f>#REF!</f>
        <v>#REF!</v>
      </c>
      <c r="BF14" s="424" t="e">
        <f>#REF!</f>
        <v>#REF!</v>
      </c>
      <c r="BG14" s="420" t="e">
        <f t="shared" si="15"/>
        <v>#REF!</v>
      </c>
      <c r="BH14" s="421"/>
      <c r="BI14" s="194" t="s">
        <v>7</v>
      </c>
      <c r="BJ14" s="458" t="e">
        <f>#REF!</f>
        <v>#REF!</v>
      </c>
      <c r="BK14" s="456" t="e">
        <f t="shared" si="32"/>
        <v>#REF!</v>
      </c>
      <c r="BL14" s="457" t="e">
        <f t="shared" si="32"/>
        <v>#REF!</v>
      </c>
      <c r="BM14" s="446" t="e">
        <f t="shared" si="16"/>
        <v>#REF!</v>
      </c>
      <c r="BN14" s="468" t="e">
        <f>#REF!</f>
        <v>#REF!</v>
      </c>
      <c r="BO14" s="469" t="e">
        <f>#REF!</f>
        <v>#REF!</v>
      </c>
      <c r="BP14" s="446" t="e">
        <f t="shared" si="17"/>
        <v>#REF!</v>
      </c>
      <c r="BQ14" s="456" t="e">
        <f>#REF!</f>
        <v>#REF!</v>
      </c>
      <c r="BR14" s="457" t="e">
        <f>#REF!</f>
        <v>#REF!</v>
      </c>
      <c r="BS14" s="446" t="e">
        <f t="shared" si="18"/>
        <v>#REF!</v>
      </c>
      <c r="BT14" s="468" t="e">
        <f>#REF!</f>
        <v>#REF!</v>
      </c>
      <c r="BU14" s="469" t="e">
        <f>#REF!</f>
        <v>#REF!</v>
      </c>
      <c r="BV14" s="449" t="e">
        <f t="shared" si="19"/>
        <v>#REF!</v>
      </c>
      <c r="BW14" s="421"/>
      <c r="BX14" s="194" t="s">
        <v>7</v>
      </c>
      <c r="BY14" s="458" t="e">
        <f>#REF!</f>
        <v>#REF!</v>
      </c>
      <c r="BZ14" s="473" t="e">
        <f t="shared" si="33"/>
        <v>#REF!</v>
      </c>
      <c r="CA14" s="457" t="e">
        <f t="shared" si="33"/>
        <v>#REF!</v>
      </c>
      <c r="CB14" s="446" t="e">
        <f t="shared" si="20"/>
        <v>#REF!</v>
      </c>
      <c r="CC14" s="468" t="e">
        <f>#REF!</f>
        <v>#REF!</v>
      </c>
      <c r="CD14" s="469" t="e">
        <f>#REF!</f>
        <v>#REF!</v>
      </c>
      <c r="CE14" s="446" t="e">
        <f t="shared" si="21"/>
        <v>#REF!</v>
      </c>
      <c r="CF14" s="456" t="e">
        <f>#REF!</f>
        <v>#REF!</v>
      </c>
      <c r="CG14" s="457" t="e">
        <f>#REF!</f>
        <v>#REF!</v>
      </c>
      <c r="CH14" s="446" t="e">
        <f t="shared" si="22"/>
        <v>#REF!</v>
      </c>
      <c r="CI14" s="468" t="e">
        <f>#REF!</f>
        <v>#REF!</v>
      </c>
      <c r="CJ14" s="469" t="e">
        <f>#REF!</f>
        <v>#REF!</v>
      </c>
      <c r="CK14" s="449" t="e">
        <f t="shared" si="23"/>
        <v>#REF!</v>
      </c>
      <c r="CN14" s="194" t="s">
        <v>7</v>
      </c>
      <c r="CO14" s="458">
        <v>4</v>
      </c>
      <c r="CP14" s="473" t="e">
        <f t="shared" si="34"/>
        <v>#REF!</v>
      </c>
      <c r="CQ14" s="457" t="e">
        <f t="shared" si="35"/>
        <v>#REF!</v>
      </c>
      <c r="CR14" s="446" t="e">
        <f t="shared" si="24"/>
        <v>#REF!</v>
      </c>
      <c r="CS14" s="468" t="e">
        <f>'6 мес (2024) прогноз'!I14</f>
        <v>#REF!</v>
      </c>
      <c r="CT14" s="469" t="e">
        <f>'6 мес (2024) прогноз'!J14</f>
        <v>#REF!</v>
      </c>
      <c r="CU14" s="446" t="e">
        <f t="shared" si="25"/>
        <v>#REF!</v>
      </c>
      <c r="CV14" s="456" t="e">
        <f>'6 мес (2024) прогноз'!O14</f>
        <v>#REF!</v>
      </c>
      <c r="CW14" s="457" t="e">
        <f>'6 мес (2024) прогноз'!P14</f>
        <v>#REF!</v>
      </c>
      <c r="CX14" s="446" t="e">
        <f t="shared" si="26"/>
        <v>#REF!</v>
      </c>
      <c r="CY14" s="468" t="e">
        <f>'6 мес (2024) прогноз'!R14</f>
        <v>#REF!</v>
      </c>
      <c r="CZ14" s="469" t="e">
        <f>'6 мес (2024) прогноз'!S14</f>
        <v>#REF!</v>
      </c>
      <c r="DA14" s="449" t="e">
        <f t="shared" si="27"/>
        <v>#REF!</v>
      </c>
    </row>
    <row r="15" spans="1:105" s="141" customFormat="1" ht="44.25" customHeight="1">
      <c r="A15" s="148" t="s">
        <v>8</v>
      </c>
      <c r="B15" s="161">
        <v>0</v>
      </c>
      <c r="C15" s="162" t="e">
        <f t="shared" si="28"/>
        <v>#REF!</v>
      </c>
      <c r="D15" s="18" t="e">
        <f t="shared" si="28"/>
        <v>#REF!</v>
      </c>
      <c r="E15" s="176" t="e">
        <f t="shared" si="0"/>
        <v>#REF!</v>
      </c>
      <c r="F15" s="162" t="e">
        <f>#REF!</f>
        <v>#REF!</v>
      </c>
      <c r="G15" s="18" t="e">
        <f>#REF!</f>
        <v>#REF!</v>
      </c>
      <c r="H15" s="176" t="e">
        <f t="shared" si="1"/>
        <v>#REF!</v>
      </c>
      <c r="I15" s="162" t="e">
        <f>#REF!</f>
        <v>#REF!</v>
      </c>
      <c r="J15" s="18" t="e">
        <f>#REF!</f>
        <v>#REF!</v>
      </c>
      <c r="K15" s="176" t="e">
        <f t="shared" si="2"/>
        <v>#REF!</v>
      </c>
      <c r="L15" s="162" t="e">
        <f>#REF!</f>
        <v>#REF!</v>
      </c>
      <c r="M15" s="18" t="e">
        <f>#REF!</f>
        <v>#REF!</v>
      </c>
      <c r="N15" s="176" t="e">
        <f t="shared" si="3"/>
        <v>#REF!</v>
      </c>
      <c r="O15" s="193"/>
      <c r="P15" s="194" t="s">
        <v>8</v>
      </c>
      <c r="Q15" s="161">
        <v>1</v>
      </c>
      <c r="R15" s="162">
        <f t="shared" si="29"/>
        <v>0</v>
      </c>
      <c r="S15" s="18" t="e">
        <f t="shared" si="29"/>
        <v>#REF!</v>
      </c>
      <c r="T15" s="176" t="e">
        <f t="shared" si="4"/>
        <v>#REF!</v>
      </c>
      <c r="U15" s="162">
        <f>'февраль (2024) - прогноз'!I15</f>
        <v>0</v>
      </c>
      <c r="V15" s="18" t="e">
        <f>#REF!</f>
        <v>#REF!</v>
      </c>
      <c r="W15" s="176" t="e">
        <f t="shared" si="5"/>
        <v>#REF!</v>
      </c>
      <c r="X15" s="162">
        <f>'февраль (2024) - прогноз'!O15</f>
        <v>0</v>
      </c>
      <c r="Y15" s="18" t="e">
        <f>#REF!</f>
        <v>#REF!</v>
      </c>
      <c r="Z15" s="176" t="e">
        <f t="shared" si="6"/>
        <v>#REF!</v>
      </c>
      <c r="AA15" s="162">
        <f>'февраль (2024) - прогноз'!R15</f>
        <v>0</v>
      </c>
      <c r="AB15" s="18" t="e">
        <f>#REF!</f>
        <v>#REF!</v>
      </c>
      <c r="AC15" s="176" t="e">
        <f t="shared" si="7"/>
        <v>#REF!</v>
      </c>
      <c r="AD15" s="140"/>
      <c r="AE15" s="194" t="s">
        <v>8</v>
      </c>
      <c r="AF15" s="458">
        <v>0</v>
      </c>
      <c r="AG15" s="456" t="e">
        <f t="shared" si="30"/>
        <v>#REF!</v>
      </c>
      <c r="AH15" s="457" t="e">
        <f t="shared" si="30"/>
        <v>#REF!</v>
      </c>
      <c r="AI15" s="446" t="e">
        <f t="shared" si="8"/>
        <v>#REF!</v>
      </c>
      <c r="AJ15" s="468" t="e">
        <f>#REF!</f>
        <v>#REF!</v>
      </c>
      <c r="AK15" s="469" t="e">
        <f>#REF!</f>
        <v>#REF!</v>
      </c>
      <c r="AL15" s="446" t="e">
        <f t="shared" si="9"/>
        <v>#REF!</v>
      </c>
      <c r="AM15" s="456" t="e">
        <f>#REF!</f>
        <v>#REF!</v>
      </c>
      <c r="AN15" s="457" t="e">
        <f>#REF!</f>
        <v>#REF!</v>
      </c>
      <c r="AO15" s="414" t="e">
        <f t="shared" si="10"/>
        <v>#REF!</v>
      </c>
      <c r="AP15" s="468" t="e">
        <f>#REF!</f>
        <v>#REF!</v>
      </c>
      <c r="AQ15" s="469" t="e">
        <f>#REF!</f>
        <v>#REF!</v>
      </c>
      <c r="AR15" s="449" t="e">
        <f t="shared" si="11"/>
        <v>#REF!</v>
      </c>
      <c r="AS15" s="421"/>
      <c r="AT15" s="148" t="s">
        <v>8</v>
      </c>
      <c r="AU15" s="426">
        <v>1</v>
      </c>
      <c r="AV15" s="418" t="e">
        <f t="shared" si="31"/>
        <v>#REF!</v>
      </c>
      <c r="AW15" s="419" t="e">
        <f t="shared" si="31"/>
        <v>#REF!</v>
      </c>
      <c r="AX15" s="420" t="e">
        <f t="shared" si="12"/>
        <v>#REF!</v>
      </c>
      <c r="AY15" s="423" t="e">
        <f>#REF!</f>
        <v>#REF!</v>
      </c>
      <c r="AZ15" s="424" t="e">
        <f>#REF!</f>
        <v>#REF!</v>
      </c>
      <c r="BA15" s="420" t="e">
        <f t="shared" si="13"/>
        <v>#REF!</v>
      </c>
      <c r="BB15" s="423" t="e">
        <f>#REF!</f>
        <v>#REF!</v>
      </c>
      <c r="BC15" s="424" t="e">
        <f>#REF!</f>
        <v>#REF!</v>
      </c>
      <c r="BD15" s="420" t="e">
        <f t="shared" si="14"/>
        <v>#REF!</v>
      </c>
      <c r="BE15" s="423" t="e">
        <f>#REF!</f>
        <v>#REF!</v>
      </c>
      <c r="BF15" s="424" t="e">
        <f>#REF!</f>
        <v>#REF!</v>
      </c>
      <c r="BG15" s="420" t="e">
        <f t="shared" si="15"/>
        <v>#REF!</v>
      </c>
      <c r="BH15" s="428"/>
      <c r="BI15" s="194" t="s">
        <v>8</v>
      </c>
      <c r="BJ15" s="455" t="e">
        <f>#REF!</f>
        <v>#REF!</v>
      </c>
      <c r="BK15" s="456" t="e">
        <f t="shared" si="32"/>
        <v>#REF!</v>
      </c>
      <c r="BL15" s="457" t="e">
        <f t="shared" si="32"/>
        <v>#REF!</v>
      </c>
      <c r="BM15" s="446" t="e">
        <f t="shared" si="16"/>
        <v>#REF!</v>
      </c>
      <c r="BN15" s="468" t="e">
        <f>#REF!</f>
        <v>#REF!</v>
      </c>
      <c r="BO15" s="469" t="e">
        <f>#REF!</f>
        <v>#REF!</v>
      </c>
      <c r="BP15" s="446" t="e">
        <f t="shared" si="17"/>
        <v>#REF!</v>
      </c>
      <c r="BQ15" s="456" t="e">
        <f>#REF!</f>
        <v>#REF!</v>
      </c>
      <c r="BR15" s="457" t="e">
        <f>#REF!</f>
        <v>#REF!</v>
      </c>
      <c r="BS15" s="446" t="e">
        <f t="shared" si="18"/>
        <v>#REF!</v>
      </c>
      <c r="BT15" s="468" t="e">
        <f>#REF!</f>
        <v>#REF!</v>
      </c>
      <c r="BU15" s="469" t="e">
        <f>#REF!</f>
        <v>#REF!</v>
      </c>
      <c r="BV15" s="449" t="e">
        <f t="shared" si="19"/>
        <v>#REF!</v>
      </c>
      <c r="BW15" s="428"/>
      <c r="BX15" s="194" t="s">
        <v>8</v>
      </c>
      <c r="BY15" s="458" t="e">
        <f>#REF!</f>
        <v>#REF!</v>
      </c>
      <c r="BZ15" s="473" t="e">
        <f t="shared" si="33"/>
        <v>#REF!</v>
      </c>
      <c r="CA15" s="457" t="e">
        <f t="shared" si="33"/>
        <v>#REF!</v>
      </c>
      <c r="CB15" s="446" t="e">
        <f t="shared" si="20"/>
        <v>#REF!</v>
      </c>
      <c r="CC15" s="468" t="e">
        <f>#REF!</f>
        <v>#REF!</v>
      </c>
      <c r="CD15" s="469" t="e">
        <f>#REF!</f>
        <v>#REF!</v>
      </c>
      <c r="CE15" s="446" t="e">
        <f t="shared" si="21"/>
        <v>#REF!</v>
      </c>
      <c r="CF15" s="456" t="e">
        <f>#REF!</f>
        <v>#REF!</v>
      </c>
      <c r="CG15" s="457" t="e">
        <f>#REF!</f>
        <v>#REF!</v>
      </c>
      <c r="CH15" s="446" t="e">
        <f t="shared" si="22"/>
        <v>#REF!</v>
      </c>
      <c r="CI15" s="468" t="e">
        <f>#REF!</f>
        <v>#REF!</v>
      </c>
      <c r="CJ15" s="469" t="e">
        <f>#REF!</f>
        <v>#REF!</v>
      </c>
      <c r="CK15" s="449" t="e">
        <f t="shared" si="23"/>
        <v>#REF!</v>
      </c>
      <c r="CN15" s="194" t="s">
        <v>8</v>
      </c>
      <c r="CO15" s="458">
        <v>2</v>
      </c>
      <c r="CP15" s="473" t="e">
        <f t="shared" si="34"/>
        <v>#REF!</v>
      </c>
      <c r="CQ15" s="457" t="e">
        <f t="shared" si="35"/>
        <v>#REF!</v>
      </c>
      <c r="CR15" s="446" t="e">
        <f t="shared" si="24"/>
        <v>#REF!</v>
      </c>
      <c r="CS15" s="468" t="e">
        <f>'6 мес (2024) прогноз'!I15</f>
        <v>#REF!</v>
      </c>
      <c r="CT15" s="469" t="e">
        <f>'6 мес (2024) прогноз'!J15</f>
        <v>#REF!</v>
      </c>
      <c r="CU15" s="446" t="e">
        <f t="shared" si="25"/>
        <v>#REF!</v>
      </c>
      <c r="CV15" s="456" t="e">
        <f>'6 мес (2024) прогноз'!O15</f>
        <v>#REF!</v>
      </c>
      <c r="CW15" s="457" t="e">
        <f>'6 мес (2024) прогноз'!P15</f>
        <v>#REF!</v>
      </c>
      <c r="CX15" s="446" t="e">
        <f t="shared" si="26"/>
        <v>#REF!</v>
      </c>
      <c r="CY15" s="468" t="e">
        <f>'6 мес (2024) прогноз'!R15</f>
        <v>#REF!</v>
      </c>
      <c r="CZ15" s="469" t="e">
        <f>'6 мес (2024) прогноз'!S15</f>
        <v>#REF!</v>
      </c>
      <c r="DA15" s="449" t="e">
        <f t="shared" si="27"/>
        <v>#REF!</v>
      </c>
    </row>
    <row r="16" spans="1:105" ht="44.25" customHeight="1">
      <c r="A16" s="148" t="s">
        <v>9</v>
      </c>
      <c r="B16" s="161">
        <v>0</v>
      </c>
      <c r="C16" s="162" t="e">
        <f t="shared" si="28"/>
        <v>#REF!</v>
      </c>
      <c r="D16" s="18" t="e">
        <f t="shared" si="28"/>
        <v>#REF!</v>
      </c>
      <c r="E16" s="176" t="e">
        <f t="shared" si="0"/>
        <v>#REF!</v>
      </c>
      <c r="F16" s="162" t="e">
        <f>#REF!</f>
        <v>#REF!</v>
      </c>
      <c r="G16" s="18" t="e">
        <f>#REF!</f>
        <v>#REF!</v>
      </c>
      <c r="H16" s="176" t="e">
        <f t="shared" si="1"/>
        <v>#REF!</v>
      </c>
      <c r="I16" s="162" t="e">
        <f>#REF!</f>
        <v>#REF!</v>
      </c>
      <c r="J16" s="18" t="e">
        <f>#REF!</f>
        <v>#REF!</v>
      </c>
      <c r="K16" s="176" t="e">
        <f t="shared" si="2"/>
        <v>#REF!</v>
      </c>
      <c r="L16" s="162" t="e">
        <f>#REF!</f>
        <v>#REF!</v>
      </c>
      <c r="M16" s="18" t="e">
        <f>#REF!</f>
        <v>#REF!</v>
      </c>
      <c r="N16" s="176" t="e">
        <f t="shared" si="3"/>
        <v>#REF!</v>
      </c>
      <c r="O16" s="193"/>
      <c r="P16" s="194" t="s">
        <v>9</v>
      </c>
      <c r="Q16" s="163">
        <v>0</v>
      </c>
      <c r="R16" s="162">
        <f t="shared" si="29"/>
        <v>1</v>
      </c>
      <c r="S16" s="18" t="e">
        <f t="shared" si="29"/>
        <v>#REF!</v>
      </c>
      <c r="T16" s="176" t="e">
        <f t="shared" si="4"/>
        <v>#REF!</v>
      </c>
      <c r="U16" s="162">
        <f>'февраль (2024) - прогноз'!I16</f>
        <v>1</v>
      </c>
      <c r="V16" s="18" t="e">
        <f>#REF!</f>
        <v>#REF!</v>
      </c>
      <c r="W16" s="176" t="e">
        <f t="shared" si="5"/>
        <v>#REF!</v>
      </c>
      <c r="X16" s="162">
        <f>'февраль (2024) - прогноз'!O16</f>
        <v>0</v>
      </c>
      <c r="Y16" s="18" t="e">
        <f>#REF!</f>
        <v>#REF!</v>
      </c>
      <c r="Z16" s="176" t="e">
        <f t="shared" si="6"/>
        <v>#REF!</v>
      </c>
      <c r="AA16" s="162">
        <f>'февраль (2024) - прогноз'!R16</f>
        <v>0</v>
      </c>
      <c r="AB16" s="18" t="e">
        <f>#REF!</f>
        <v>#REF!</v>
      </c>
      <c r="AC16" s="176" t="e">
        <f t="shared" si="7"/>
        <v>#REF!</v>
      </c>
      <c r="AE16" s="194" t="s">
        <v>9</v>
      </c>
      <c r="AF16" s="458">
        <v>1</v>
      </c>
      <c r="AG16" s="456" t="e">
        <f t="shared" si="30"/>
        <v>#REF!</v>
      </c>
      <c r="AH16" s="457" t="e">
        <f t="shared" si="30"/>
        <v>#REF!</v>
      </c>
      <c r="AI16" s="446" t="e">
        <f t="shared" si="8"/>
        <v>#REF!</v>
      </c>
      <c r="AJ16" s="468" t="e">
        <f>#REF!</f>
        <v>#REF!</v>
      </c>
      <c r="AK16" s="469" t="e">
        <f>#REF!</f>
        <v>#REF!</v>
      </c>
      <c r="AL16" s="446" t="e">
        <f t="shared" si="9"/>
        <v>#REF!</v>
      </c>
      <c r="AM16" s="456" t="e">
        <f>#REF!</f>
        <v>#REF!</v>
      </c>
      <c r="AN16" s="457" t="e">
        <f>#REF!</f>
        <v>#REF!</v>
      </c>
      <c r="AO16" s="414" t="e">
        <f t="shared" si="10"/>
        <v>#REF!</v>
      </c>
      <c r="AP16" s="468" t="e">
        <f>#REF!</f>
        <v>#REF!</v>
      </c>
      <c r="AQ16" s="469" t="e">
        <f>#REF!</f>
        <v>#REF!</v>
      </c>
      <c r="AR16" s="449" t="e">
        <f t="shared" si="11"/>
        <v>#REF!</v>
      </c>
      <c r="AS16" s="421"/>
      <c r="AT16" s="148" t="s">
        <v>9</v>
      </c>
      <c r="AU16" s="427">
        <v>1</v>
      </c>
      <c r="AV16" s="418" t="e">
        <f t="shared" si="31"/>
        <v>#REF!</v>
      </c>
      <c r="AW16" s="419" t="e">
        <f t="shared" si="31"/>
        <v>#REF!</v>
      </c>
      <c r="AX16" s="420" t="e">
        <f t="shared" si="12"/>
        <v>#REF!</v>
      </c>
      <c r="AY16" s="423" t="e">
        <f>#REF!</f>
        <v>#REF!</v>
      </c>
      <c r="AZ16" s="424" t="e">
        <f>#REF!</f>
        <v>#REF!</v>
      </c>
      <c r="BA16" s="420" t="e">
        <f t="shared" si="13"/>
        <v>#REF!</v>
      </c>
      <c r="BB16" s="423" t="e">
        <f>#REF!</f>
        <v>#REF!</v>
      </c>
      <c r="BC16" s="424" t="e">
        <f>#REF!</f>
        <v>#REF!</v>
      </c>
      <c r="BD16" s="420" t="e">
        <f t="shared" si="14"/>
        <v>#REF!</v>
      </c>
      <c r="BE16" s="423" t="e">
        <f>#REF!</f>
        <v>#REF!</v>
      </c>
      <c r="BF16" s="424" t="e">
        <f>#REF!</f>
        <v>#REF!</v>
      </c>
      <c r="BG16" s="420" t="e">
        <f t="shared" si="15"/>
        <v>#REF!</v>
      </c>
      <c r="BH16" s="421"/>
      <c r="BI16" s="194" t="s">
        <v>9</v>
      </c>
      <c r="BJ16" s="455" t="e">
        <f>#REF!</f>
        <v>#REF!</v>
      </c>
      <c r="BK16" s="456" t="e">
        <f t="shared" si="32"/>
        <v>#REF!</v>
      </c>
      <c r="BL16" s="457" t="e">
        <f t="shared" si="32"/>
        <v>#REF!</v>
      </c>
      <c r="BM16" s="446" t="e">
        <f t="shared" si="16"/>
        <v>#REF!</v>
      </c>
      <c r="BN16" s="468" t="e">
        <f>#REF!</f>
        <v>#REF!</v>
      </c>
      <c r="BO16" s="469" t="e">
        <f>#REF!</f>
        <v>#REF!</v>
      </c>
      <c r="BP16" s="446" t="e">
        <f t="shared" si="17"/>
        <v>#REF!</v>
      </c>
      <c r="BQ16" s="456" t="e">
        <f>#REF!</f>
        <v>#REF!</v>
      </c>
      <c r="BR16" s="457" t="e">
        <f>#REF!</f>
        <v>#REF!</v>
      </c>
      <c r="BS16" s="446" t="e">
        <f t="shared" si="18"/>
        <v>#REF!</v>
      </c>
      <c r="BT16" s="468" t="e">
        <f>#REF!</f>
        <v>#REF!</v>
      </c>
      <c r="BU16" s="469" t="e">
        <f>#REF!</f>
        <v>#REF!</v>
      </c>
      <c r="BV16" s="449" t="e">
        <f t="shared" si="19"/>
        <v>#REF!</v>
      </c>
      <c r="BW16" s="421"/>
      <c r="BX16" s="194" t="s">
        <v>9</v>
      </c>
      <c r="BY16" s="458" t="e">
        <f>#REF!</f>
        <v>#REF!</v>
      </c>
      <c r="BZ16" s="473" t="e">
        <f t="shared" si="33"/>
        <v>#REF!</v>
      </c>
      <c r="CA16" s="457" t="e">
        <f t="shared" si="33"/>
        <v>#REF!</v>
      </c>
      <c r="CB16" s="446" t="e">
        <f t="shared" si="20"/>
        <v>#REF!</v>
      </c>
      <c r="CC16" s="468" t="e">
        <f>#REF!</f>
        <v>#REF!</v>
      </c>
      <c r="CD16" s="469" t="e">
        <f>#REF!</f>
        <v>#REF!</v>
      </c>
      <c r="CE16" s="446" t="e">
        <f t="shared" si="21"/>
        <v>#REF!</v>
      </c>
      <c r="CF16" s="456" t="e">
        <f>#REF!</f>
        <v>#REF!</v>
      </c>
      <c r="CG16" s="457" t="e">
        <f>#REF!</f>
        <v>#REF!</v>
      </c>
      <c r="CH16" s="446" t="e">
        <f t="shared" si="22"/>
        <v>#REF!</v>
      </c>
      <c r="CI16" s="468" t="e">
        <f>#REF!</f>
        <v>#REF!</v>
      </c>
      <c r="CJ16" s="469" t="e">
        <f>#REF!</f>
        <v>#REF!</v>
      </c>
      <c r="CK16" s="449" t="e">
        <f t="shared" si="23"/>
        <v>#REF!</v>
      </c>
      <c r="CN16" s="194" t="s">
        <v>9</v>
      </c>
      <c r="CO16" s="458">
        <v>2</v>
      </c>
      <c r="CP16" s="473" t="e">
        <f t="shared" si="34"/>
        <v>#REF!</v>
      </c>
      <c r="CQ16" s="457" t="e">
        <f t="shared" si="35"/>
        <v>#REF!</v>
      </c>
      <c r="CR16" s="446" t="e">
        <f t="shared" si="24"/>
        <v>#REF!</v>
      </c>
      <c r="CS16" s="468" t="e">
        <f>'6 мес (2024) прогноз'!I16</f>
        <v>#REF!</v>
      </c>
      <c r="CT16" s="469" t="e">
        <f>'6 мес (2024) прогноз'!J16</f>
        <v>#REF!</v>
      </c>
      <c r="CU16" s="446" t="e">
        <f t="shared" si="25"/>
        <v>#REF!</v>
      </c>
      <c r="CV16" s="456" t="e">
        <f>'6 мес (2024) прогноз'!O16</f>
        <v>#REF!</v>
      </c>
      <c r="CW16" s="457" t="e">
        <f>'6 мес (2024) прогноз'!P16</f>
        <v>#REF!</v>
      </c>
      <c r="CX16" s="446" t="e">
        <f t="shared" si="26"/>
        <v>#REF!</v>
      </c>
      <c r="CY16" s="468" t="e">
        <f>'6 мес (2024) прогноз'!R16</f>
        <v>#REF!</v>
      </c>
      <c r="CZ16" s="469" t="e">
        <f>'6 мес (2024) прогноз'!S16</f>
        <v>#REF!</v>
      </c>
      <c r="DA16" s="449" t="e">
        <f t="shared" si="27"/>
        <v>#REF!</v>
      </c>
    </row>
    <row r="17" spans="1:105" ht="44.25" customHeight="1">
      <c r="A17" s="148" t="s">
        <v>2</v>
      </c>
      <c r="B17" s="161">
        <v>0</v>
      </c>
      <c r="C17" s="162" t="e">
        <f t="shared" si="28"/>
        <v>#REF!</v>
      </c>
      <c r="D17" s="18" t="e">
        <f t="shared" si="28"/>
        <v>#REF!</v>
      </c>
      <c r="E17" s="176" t="e">
        <f t="shared" si="0"/>
        <v>#REF!</v>
      </c>
      <c r="F17" s="162" t="e">
        <f>#REF!</f>
        <v>#REF!</v>
      </c>
      <c r="G17" s="18" t="e">
        <f>#REF!</f>
        <v>#REF!</v>
      </c>
      <c r="H17" s="176" t="e">
        <f t="shared" si="1"/>
        <v>#REF!</v>
      </c>
      <c r="I17" s="162" t="e">
        <f>#REF!</f>
        <v>#REF!</v>
      </c>
      <c r="J17" s="18" t="e">
        <f>#REF!</f>
        <v>#REF!</v>
      </c>
      <c r="K17" s="176" t="e">
        <f t="shared" si="2"/>
        <v>#REF!</v>
      </c>
      <c r="L17" s="162" t="e">
        <f>#REF!</f>
        <v>#REF!</v>
      </c>
      <c r="M17" s="18" t="e">
        <f>#REF!</f>
        <v>#REF!</v>
      </c>
      <c r="N17" s="176" t="e">
        <f t="shared" si="3"/>
        <v>#REF!</v>
      </c>
      <c r="O17" s="193"/>
      <c r="P17" s="194" t="s">
        <v>2</v>
      </c>
      <c r="Q17" s="161">
        <v>0</v>
      </c>
      <c r="R17" s="162">
        <f t="shared" si="29"/>
        <v>0</v>
      </c>
      <c r="S17" s="18" t="e">
        <f t="shared" si="29"/>
        <v>#REF!</v>
      </c>
      <c r="T17" s="176" t="e">
        <f t="shared" si="4"/>
        <v>#REF!</v>
      </c>
      <c r="U17" s="162">
        <f>'февраль (2024) - прогноз'!I17</f>
        <v>0</v>
      </c>
      <c r="V17" s="18" t="e">
        <f>#REF!</f>
        <v>#REF!</v>
      </c>
      <c r="W17" s="176" t="e">
        <f t="shared" si="5"/>
        <v>#REF!</v>
      </c>
      <c r="X17" s="162">
        <f>'февраль (2024) - прогноз'!O17</f>
        <v>0</v>
      </c>
      <c r="Y17" s="18" t="e">
        <f>#REF!</f>
        <v>#REF!</v>
      </c>
      <c r="Z17" s="176" t="e">
        <f t="shared" si="6"/>
        <v>#REF!</v>
      </c>
      <c r="AA17" s="162">
        <f>'февраль (2024) - прогноз'!R17</f>
        <v>0</v>
      </c>
      <c r="AB17" s="18" t="e">
        <f>#REF!</f>
        <v>#REF!</v>
      </c>
      <c r="AC17" s="176" t="e">
        <f t="shared" si="7"/>
        <v>#REF!</v>
      </c>
      <c r="AE17" s="194" t="s">
        <v>2</v>
      </c>
      <c r="AF17" s="472">
        <v>1</v>
      </c>
      <c r="AG17" s="456" t="e">
        <f t="shared" si="30"/>
        <v>#REF!</v>
      </c>
      <c r="AH17" s="457" t="e">
        <f t="shared" si="30"/>
        <v>#REF!</v>
      </c>
      <c r="AI17" s="446" t="e">
        <f t="shared" si="8"/>
        <v>#REF!</v>
      </c>
      <c r="AJ17" s="468" t="e">
        <f>#REF!</f>
        <v>#REF!</v>
      </c>
      <c r="AK17" s="469" t="e">
        <f>#REF!</f>
        <v>#REF!</v>
      </c>
      <c r="AL17" s="446" t="e">
        <f t="shared" si="9"/>
        <v>#REF!</v>
      </c>
      <c r="AM17" s="456" t="e">
        <f>#REF!</f>
        <v>#REF!</v>
      </c>
      <c r="AN17" s="457" t="e">
        <f>#REF!</f>
        <v>#REF!</v>
      </c>
      <c r="AO17" s="414" t="e">
        <f t="shared" si="10"/>
        <v>#REF!</v>
      </c>
      <c r="AP17" s="468" t="e">
        <f>#REF!</f>
        <v>#REF!</v>
      </c>
      <c r="AQ17" s="469" t="e">
        <f>#REF!</f>
        <v>#REF!</v>
      </c>
      <c r="AR17" s="449" t="e">
        <f t="shared" si="11"/>
        <v>#REF!</v>
      </c>
      <c r="AS17" s="421"/>
      <c r="AT17" s="148" t="s">
        <v>2</v>
      </c>
      <c r="AU17" s="426">
        <v>2</v>
      </c>
      <c r="AV17" s="418" t="e">
        <f t="shared" si="31"/>
        <v>#REF!</v>
      </c>
      <c r="AW17" s="419" t="e">
        <f t="shared" si="31"/>
        <v>#REF!</v>
      </c>
      <c r="AX17" s="420" t="e">
        <f t="shared" si="12"/>
        <v>#REF!</v>
      </c>
      <c r="AY17" s="423" t="e">
        <f>#REF!</f>
        <v>#REF!</v>
      </c>
      <c r="AZ17" s="424" t="e">
        <f>#REF!</f>
        <v>#REF!</v>
      </c>
      <c r="BA17" s="420" t="e">
        <f t="shared" si="13"/>
        <v>#REF!</v>
      </c>
      <c r="BB17" s="423" t="e">
        <f>#REF!</f>
        <v>#REF!</v>
      </c>
      <c r="BC17" s="424" t="e">
        <f>#REF!</f>
        <v>#REF!</v>
      </c>
      <c r="BD17" s="420" t="e">
        <f t="shared" si="14"/>
        <v>#REF!</v>
      </c>
      <c r="BE17" s="423" t="e">
        <f>#REF!</f>
        <v>#REF!</v>
      </c>
      <c r="BF17" s="424" t="e">
        <f>#REF!</f>
        <v>#REF!</v>
      </c>
      <c r="BG17" s="420" t="e">
        <f t="shared" si="15"/>
        <v>#REF!</v>
      </c>
      <c r="BH17" s="421"/>
      <c r="BI17" s="194" t="s">
        <v>2</v>
      </c>
      <c r="BJ17" s="455" t="e">
        <f>#REF!</f>
        <v>#REF!</v>
      </c>
      <c r="BK17" s="456" t="e">
        <f t="shared" si="32"/>
        <v>#REF!</v>
      </c>
      <c r="BL17" s="457" t="e">
        <f t="shared" si="32"/>
        <v>#REF!</v>
      </c>
      <c r="BM17" s="446" t="e">
        <f t="shared" si="16"/>
        <v>#REF!</v>
      </c>
      <c r="BN17" s="468" t="e">
        <f>#REF!</f>
        <v>#REF!</v>
      </c>
      <c r="BO17" s="469" t="e">
        <f>#REF!</f>
        <v>#REF!</v>
      </c>
      <c r="BP17" s="446" t="e">
        <f t="shared" si="17"/>
        <v>#REF!</v>
      </c>
      <c r="BQ17" s="456" t="e">
        <f>#REF!</f>
        <v>#REF!</v>
      </c>
      <c r="BR17" s="457" t="e">
        <f>#REF!</f>
        <v>#REF!</v>
      </c>
      <c r="BS17" s="446" t="e">
        <f t="shared" si="18"/>
        <v>#REF!</v>
      </c>
      <c r="BT17" s="468" t="e">
        <f>#REF!</f>
        <v>#REF!</v>
      </c>
      <c r="BU17" s="469" t="e">
        <f>#REF!</f>
        <v>#REF!</v>
      </c>
      <c r="BV17" s="449" t="e">
        <f t="shared" si="19"/>
        <v>#REF!</v>
      </c>
      <c r="BW17" s="421"/>
      <c r="BX17" s="194" t="s">
        <v>2</v>
      </c>
      <c r="BY17" s="455" t="e">
        <f>#REF!</f>
        <v>#REF!</v>
      </c>
      <c r="BZ17" s="473" t="e">
        <f t="shared" si="33"/>
        <v>#REF!</v>
      </c>
      <c r="CA17" s="457" t="e">
        <f t="shared" si="33"/>
        <v>#REF!</v>
      </c>
      <c r="CB17" s="446" t="e">
        <f t="shared" si="20"/>
        <v>#REF!</v>
      </c>
      <c r="CC17" s="468" t="e">
        <f>#REF!</f>
        <v>#REF!</v>
      </c>
      <c r="CD17" s="469" t="e">
        <f>#REF!</f>
        <v>#REF!</v>
      </c>
      <c r="CE17" s="446" t="e">
        <f t="shared" si="21"/>
        <v>#REF!</v>
      </c>
      <c r="CF17" s="456" t="e">
        <f>#REF!</f>
        <v>#REF!</v>
      </c>
      <c r="CG17" s="457" t="e">
        <f>#REF!</f>
        <v>#REF!</v>
      </c>
      <c r="CH17" s="446" t="e">
        <f t="shared" si="22"/>
        <v>#REF!</v>
      </c>
      <c r="CI17" s="468" t="e">
        <f>#REF!</f>
        <v>#REF!</v>
      </c>
      <c r="CJ17" s="469" t="e">
        <f>#REF!</f>
        <v>#REF!</v>
      </c>
      <c r="CK17" s="449" t="e">
        <f t="shared" si="23"/>
        <v>#REF!</v>
      </c>
      <c r="CN17" s="194" t="s">
        <v>2</v>
      </c>
      <c r="CO17" s="458">
        <v>4</v>
      </c>
      <c r="CP17" s="473" t="e">
        <f t="shared" si="34"/>
        <v>#REF!</v>
      </c>
      <c r="CQ17" s="457" t="e">
        <f t="shared" si="35"/>
        <v>#REF!</v>
      </c>
      <c r="CR17" s="446" t="e">
        <f t="shared" si="24"/>
        <v>#REF!</v>
      </c>
      <c r="CS17" s="468" t="e">
        <f>'6 мес (2024) прогноз'!I17</f>
        <v>#REF!</v>
      </c>
      <c r="CT17" s="469" t="e">
        <f>'6 мес (2024) прогноз'!J17</f>
        <v>#REF!</v>
      </c>
      <c r="CU17" s="446" t="e">
        <f t="shared" si="25"/>
        <v>#REF!</v>
      </c>
      <c r="CV17" s="456" t="e">
        <f>'6 мес (2024) прогноз'!O17</f>
        <v>#REF!</v>
      </c>
      <c r="CW17" s="457" t="e">
        <f>'6 мес (2024) прогноз'!P17</f>
        <v>#REF!</v>
      </c>
      <c r="CX17" s="446" t="e">
        <f t="shared" si="26"/>
        <v>#REF!</v>
      </c>
      <c r="CY17" s="468" t="e">
        <f>'6 мес (2024) прогноз'!R17</f>
        <v>#REF!</v>
      </c>
      <c r="CZ17" s="469" t="e">
        <f>'6 мес (2024) прогноз'!S17</f>
        <v>#REF!</v>
      </c>
      <c r="DA17" s="449" t="e">
        <f t="shared" si="27"/>
        <v>#REF!</v>
      </c>
    </row>
    <row r="18" spans="1:105" ht="44.25" customHeight="1">
      <c r="A18" s="148" t="s">
        <v>10</v>
      </c>
      <c r="B18" s="161">
        <v>2</v>
      </c>
      <c r="C18" s="162" t="e">
        <f t="shared" si="28"/>
        <v>#REF!</v>
      </c>
      <c r="D18" s="18" t="e">
        <f t="shared" si="28"/>
        <v>#REF!</v>
      </c>
      <c r="E18" s="176" t="e">
        <f t="shared" si="0"/>
        <v>#REF!</v>
      </c>
      <c r="F18" s="162" t="e">
        <f>#REF!</f>
        <v>#REF!</v>
      </c>
      <c r="G18" s="18" t="e">
        <f>#REF!</f>
        <v>#REF!</v>
      </c>
      <c r="H18" s="176" t="e">
        <f t="shared" si="1"/>
        <v>#REF!</v>
      </c>
      <c r="I18" s="162" t="e">
        <f>#REF!</f>
        <v>#REF!</v>
      </c>
      <c r="J18" s="18" t="e">
        <f>#REF!</f>
        <v>#REF!</v>
      </c>
      <c r="K18" s="176" t="e">
        <f t="shared" si="2"/>
        <v>#REF!</v>
      </c>
      <c r="L18" s="162" t="e">
        <f>#REF!</f>
        <v>#REF!</v>
      </c>
      <c r="M18" s="18" t="e">
        <f>#REF!</f>
        <v>#REF!</v>
      </c>
      <c r="N18" s="176" t="e">
        <f t="shared" si="3"/>
        <v>#REF!</v>
      </c>
      <c r="O18" s="193"/>
      <c r="P18" s="194" t="s">
        <v>10</v>
      </c>
      <c r="Q18" s="161">
        <v>2</v>
      </c>
      <c r="R18" s="162">
        <f t="shared" si="29"/>
        <v>1</v>
      </c>
      <c r="S18" s="18" t="e">
        <f t="shared" si="29"/>
        <v>#REF!</v>
      </c>
      <c r="T18" s="176" t="e">
        <f t="shared" si="4"/>
        <v>#REF!</v>
      </c>
      <c r="U18" s="162">
        <f>'февраль (2024) - прогноз'!I18</f>
        <v>0</v>
      </c>
      <c r="V18" s="18" t="e">
        <f>#REF!</f>
        <v>#REF!</v>
      </c>
      <c r="W18" s="176" t="e">
        <f t="shared" si="5"/>
        <v>#REF!</v>
      </c>
      <c r="X18" s="162">
        <f>'февраль (2024) - прогноз'!O18</f>
        <v>0</v>
      </c>
      <c r="Y18" s="18" t="e">
        <f>#REF!</f>
        <v>#REF!</v>
      </c>
      <c r="Z18" s="176" t="e">
        <f t="shared" si="6"/>
        <v>#REF!</v>
      </c>
      <c r="AA18" s="162">
        <f>'февраль (2024) - прогноз'!R18</f>
        <v>1</v>
      </c>
      <c r="AB18" s="18" t="e">
        <f>#REF!</f>
        <v>#REF!</v>
      </c>
      <c r="AC18" s="176" t="e">
        <f t="shared" si="7"/>
        <v>#REF!</v>
      </c>
      <c r="AE18" s="194" t="s">
        <v>10</v>
      </c>
      <c r="AF18" s="458">
        <v>2</v>
      </c>
      <c r="AG18" s="456" t="e">
        <f t="shared" si="30"/>
        <v>#REF!</v>
      </c>
      <c r="AH18" s="457" t="e">
        <f t="shared" si="30"/>
        <v>#REF!</v>
      </c>
      <c r="AI18" s="446" t="e">
        <f t="shared" si="8"/>
        <v>#REF!</v>
      </c>
      <c r="AJ18" s="468" t="e">
        <f>#REF!</f>
        <v>#REF!</v>
      </c>
      <c r="AK18" s="469" t="e">
        <f>#REF!</f>
        <v>#REF!</v>
      </c>
      <c r="AL18" s="446" t="e">
        <f t="shared" si="9"/>
        <v>#REF!</v>
      </c>
      <c r="AM18" s="456" t="e">
        <f>#REF!</f>
        <v>#REF!</v>
      </c>
      <c r="AN18" s="457" t="e">
        <f>#REF!</f>
        <v>#REF!</v>
      </c>
      <c r="AO18" s="414" t="e">
        <f t="shared" si="10"/>
        <v>#REF!</v>
      </c>
      <c r="AP18" s="468" t="e">
        <f>#REF!</f>
        <v>#REF!</v>
      </c>
      <c r="AQ18" s="469" t="e">
        <f>#REF!</f>
        <v>#REF!</v>
      </c>
      <c r="AR18" s="449" t="e">
        <f t="shared" si="11"/>
        <v>#REF!</v>
      </c>
      <c r="AS18" s="421"/>
      <c r="AT18" s="148" t="s">
        <v>10</v>
      </c>
      <c r="AU18" s="426">
        <v>6</v>
      </c>
      <c r="AV18" s="418" t="e">
        <f t="shared" si="31"/>
        <v>#REF!</v>
      </c>
      <c r="AW18" s="419" t="e">
        <f t="shared" si="31"/>
        <v>#REF!</v>
      </c>
      <c r="AX18" s="420" t="e">
        <f t="shared" si="12"/>
        <v>#REF!</v>
      </c>
      <c r="AY18" s="423" t="e">
        <f>#REF!</f>
        <v>#REF!</v>
      </c>
      <c r="AZ18" s="424" t="e">
        <f>#REF!</f>
        <v>#REF!</v>
      </c>
      <c r="BA18" s="420" t="e">
        <f t="shared" si="13"/>
        <v>#REF!</v>
      </c>
      <c r="BB18" s="423" t="e">
        <f>#REF!</f>
        <v>#REF!</v>
      </c>
      <c r="BC18" s="424" t="e">
        <f>#REF!</f>
        <v>#REF!</v>
      </c>
      <c r="BD18" s="420" t="e">
        <f t="shared" si="14"/>
        <v>#REF!</v>
      </c>
      <c r="BE18" s="423" t="e">
        <f>#REF!</f>
        <v>#REF!</v>
      </c>
      <c r="BF18" s="424" t="e">
        <f>#REF!</f>
        <v>#REF!</v>
      </c>
      <c r="BG18" s="420" t="e">
        <f t="shared" si="15"/>
        <v>#REF!</v>
      </c>
      <c r="BH18" s="421"/>
      <c r="BI18" s="194" t="s">
        <v>10</v>
      </c>
      <c r="BJ18" s="472" t="e">
        <f>#REF!</f>
        <v>#REF!</v>
      </c>
      <c r="BK18" s="456" t="e">
        <f t="shared" si="32"/>
        <v>#REF!</v>
      </c>
      <c r="BL18" s="457" t="e">
        <f t="shared" si="32"/>
        <v>#REF!</v>
      </c>
      <c r="BM18" s="446" t="e">
        <f t="shared" si="16"/>
        <v>#REF!</v>
      </c>
      <c r="BN18" s="468" t="e">
        <f>#REF!</f>
        <v>#REF!</v>
      </c>
      <c r="BO18" s="469" t="e">
        <f>#REF!</f>
        <v>#REF!</v>
      </c>
      <c r="BP18" s="446" t="e">
        <f t="shared" si="17"/>
        <v>#REF!</v>
      </c>
      <c r="BQ18" s="456" t="e">
        <f>#REF!</f>
        <v>#REF!</v>
      </c>
      <c r="BR18" s="457" t="e">
        <f>#REF!</f>
        <v>#REF!</v>
      </c>
      <c r="BS18" s="446" t="e">
        <f t="shared" si="18"/>
        <v>#REF!</v>
      </c>
      <c r="BT18" s="468" t="e">
        <f>#REF!</f>
        <v>#REF!</v>
      </c>
      <c r="BU18" s="469" t="e">
        <f>#REF!</f>
        <v>#REF!</v>
      </c>
      <c r="BV18" s="449" t="e">
        <f t="shared" si="19"/>
        <v>#REF!</v>
      </c>
      <c r="BW18" s="421"/>
      <c r="BX18" s="194" t="s">
        <v>10</v>
      </c>
      <c r="BY18" s="458" t="e">
        <f>#REF!</f>
        <v>#REF!</v>
      </c>
      <c r="BZ18" s="473" t="e">
        <f t="shared" si="33"/>
        <v>#REF!</v>
      </c>
      <c r="CA18" s="457" t="e">
        <f t="shared" si="33"/>
        <v>#REF!</v>
      </c>
      <c r="CB18" s="446" t="e">
        <f t="shared" si="20"/>
        <v>#REF!</v>
      </c>
      <c r="CC18" s="468" t="e">
        <f>#REF!</f>
        <v>#REF!</v>
      </c>
      <c r="CD18" s="469" t="e">
        <f>#REF!</f>
        <v>#REF!</v>
      </c>
      <c r="CE18" s="446" t="e">
        <f t="shared" si="21"/>
        <v>#REF!</v>
      </c>
      <c r="CF18" s="456" t="e">
        <f>#REF!</f>
        <v>#REF!</v>
      </c>
      <c r="CG18" s="457" t="e">
        <f>#REF!</f>
        <v>#REF!</v>
      </c>
      <c r="CH18" s="446" t="e">
        <f t="shared" si="22"/>
        <v>#REF!</v>
      </c>
      <c r="CI18" s="468" t="e">
        <f>#REF!</f>
        <v>#REF!</v>
      </c>
      <c r="CJ18" s="469" t="e">
        <f>#REF!</f>
        <v>#REF!</v>
      </c>
      <c r="CK18" s="449" t="e">
        <f t="shared" si="23"/>
        <v>#REF!</v>
      </c>
      <c r="CN18" s="194" t="s">
        <v>10</v>
      </c>
      <c r="CO18" s="458">
        <v>11</v>
      </c>
      <c r="CP18" s="473" t="e">
        <f t="shared" si="34"/>
        <v>#REF!</v>
      </c>
      <c r="CQ18" s="457" t="e">
        <f t="shared" si="35"/>
        <v>#REF!</v>
      </c>
      <c r="CR18" s="446" t="e">
        <f t="shared" si="24"/>
        <v>#REF!</v>
      </c>
      <c r="CS18" s="468" t="e">
        <f>'6 мес (2024) прогноз'!I18</f>
        <v>#REF!</v>
      </c>
      <c r="CT18" s="469" t="e">
        <f>'6 мес (2024) прогноз'!J18</f>
        <v>#REF!</v>
      </c>
      <c r="CU18" s="446" t="e">
        <f t="shared" si="25"/>
        <v>#REF!</v>
      </c>
      <c r="CV18" s="456" t="e">
        <f>'6 мес (2024) прогноз'!O18</f>
        <v>#REF!</v>
      </c>
      <c r="CW18" s="457" t="e">
        <f>'6 мес (2024) прогноз'!P18</f>
        <v>#REF!</v>
      </c>
      <c r="CX18" s="446" t="e">
        <f t="shared" si="26"/>
        <v>#REF!</v>
      </c>
      <c r="CY18" s="468" t="e">
        <f>'6 мес (2024) прогноз'!R18</f>
        <v>#REF!</v>
      </c>
      <c r="CZ18" s="469" t="e">
        <f>'6 мес (2024) прогноз'!S18</f>
        <v>#REF!</v>
      </c>
      <c r="DA18" s="449" t="e">
        <f t="shared" si="27"/>
        <v>#REF!</v>
      </c>
    </row>
    <row r="19" spans="1:105" ht="44.25" customHeight="1">
      <c r="A19" s="148" t="s">
        <v>11</v>
      </c>
      <c r="B19" s="161">
        <v>2</v>
      </c>
      <c r="C19" s="162" t="e">
        <f t="shared" si="28"/>
        <v>#REF!</v>
      </c>
      <c r="D19" s="18" t="e">
        <f t="shared" si="28"/>
        <v>#REF!</v>
      </c>
      <c r="E19" s="176" t="e">
        <f t="shared" si="0"/>
        <v>#REF!</v>
      </c>
      <c r="F19" s="162" t="e">
        <f>#REF!</f>
        <v>#REF!</v>
      </c>
      <c r="G19" s="18" t="e">
        <f>#REF!</f>
        <v>#REF!</v>
      </c>
      <c r="H19" s="176" t="e">
        <f t="shared" si="1"/>
        <v>#REF!</v>
      </c>
      <c r="I19" s="162" t="e">
        <f>#REF!</f>
        <v>#REF!</v>
      </c>
      <c r="J19" s="18" t="e">
        <f>#REF!</f>
        <v>#REF!</v>
      </c>
      <c r="K19" s="176" t="e">
        <f t="shared" si="2"/>
        <v>#REF!</v>
      </c>
      <c r="L19" s="162" t="e">
        <f>#REF!</f>
        <v>#REF!</v>
      </c>
      <c r="M19" s="18" t="e">
        <f>#REF!</f>
        <v>#REF!</v>
      </c>
      <c r="N19" s="176" t="e">
        <f t="shared" si="3"/>
        <v>#REF!</v>
      </c>
      <c r="O19" s="193"/>
      <c r="P19" s="194" t="s">
        <v>11</v>
      </c>
      <c r="Q19" s="161">
        <v>2</v>
      </c>
      <c r="R19" s="162">
        <f t="shared" si="29"/>
        <v>0</v>
      </c>
      <c r="S19" s="130" t="e">
        <f t="shared" si="29"/>
        <v>#REF!</v>
      </c>
      <c r="T19" s="176" t="e">
        <f t="shared" si="4"/>
        <v>#REF!</v>
      </c>
      <c r="U19" s="162">
        <f>'февраль (2024) - прогноз'!I19</f>
        <v>0</v>
      </c>
      <c r="V19" s="18" t="e">
        <f>#REF!</f>
        <v>#REF!</v>
      </c>
      <c r="W19" s="176" t="e">
        <f t="shared" si="5"/>
        <v>#REF!</v>
      </c>
      <c r="X19" s="162">
        <f>'февраль (2024) - прогноз'!O19</f>
        <v>0</v>
      </c>
      <c r="Y19" s="18" t="e">
        <f>#REF!</f>
        <v>#REF!</v>
      </c>
      <c r="Z19" s="176" t="e">
        <f t="shared" si="6"/>
        <v>#REF!</v>
      </c>
      <c r="AA19" s="162">
        <f>'февраль (2024) - прогноз'!R19</f>
        <v>0</v>
      </c>
      <c r="AB19" s="18" t="e">
        <f>#REF!</f>
        <v>#REF!</v>
      </c>
      <c r="AC19" s="176" t="e">
        <f t="shared" si="7"/>
        <v>#REF!</v>
      </c>
      <c r="AE19" s="194" t="s">
        <v>11</v>
      </c>
      <c r="AF19" s="455">
        <v>1</v>
      </c>
      <c r="AG19" s="456" t="e">
        <f t="shared" si="30"/>
        <v>#REF!</v>
      </c>
      <c r="AH19" s="457" t="e">
        <f t="shared" si="30"/>
        <v>#REF!</v>
      </c>
      <c r="AI19" s="446" t="e">
        <f t="shared" si="8"/>
        <v>#REF!</v>
      </c>
      <c r="AJ19" s="468" t="e">
        <f>#REF!</f>
        <v>#REF!</v>
      </c>
      <c r="AK19" s="469" t="e">
        <f>#REF!</f>
        <v>#REF!</v>
      </c>
      <c r="AL19" s="446" t="e">
        <f t="shared" si="9"/>
        <v>#REF!</v>
      </c>
      <c r="AM19" s="456" t="e">
        <f>#REF!</f>
        <v>#REF!</v>
      </c>
      <c r="AN19" s="457" t="e">
        <f>#REF!</f>
        <v>#REF!</v>
      </c>
      <c r="AO19" s="414" t="e">
        <f t="shared" si="10"/>
        <v>#REF!</v>
      </c>
      <c r="AP19" s="468" t="e">
        <f>#REF!</f>
        <v>#REF!</v>
      </c>
      <c r="AQ19" s="469" t="e">
        <f>#REF!</f>
        <v>#REF!</v>
      </c>
      <c r="AR19" s="449" t="e">
        <f t="shared" si="11"/>
        <v>#REF!</v>
      </c>
      <c r="AS19" s="421"/>
      <c r="AT19" s="148" t="s">
        <v>11</v>
      </c>
      <c r="AU19" s="426">
        <v>5</v>
      </c>
      <c r="AV19" s="418" t="e">
        <f t="shared" si="31"/>
        <v>#REF!</v>
      </c>
      <c r="AW19" s="419" t="e">
        <f t="shared" si="31"/>
        <v>#REF!</v>
      </c>
      <c r="AX19" s="420" t="e">
        <f t="shared" si="12"/>
        <v>#REF!</v>
      </c>
      <c r="AY19" s="423" t="e">
        <f>#REF!</f>
        <v>#REF!</v>
      </c>
      <c r="AZ19" s="424" t="e">
        <f>#REF!</f>
        <v>#REF!</v>
      </c>
      <c r="BA19" s="420" t="e">
        <f t="shared" si="13"/>
        <v>#REF!</v>
      </c>
      <c r="BB19" s="423" t="e">
        <f>#REF!</f>
        <v>#REF!</v>
      </c>
      <c r="BC19" s="424" t="e">
        <f>#REF!</f>
        <v>#REF!</v>
      </c>
      <c r="BD19" s="420" t="e">
        <f t="shared" si="14"/>
        <v>#REF!</v>
      </c>
      <c r="BE19" s="423" t="e">
        <f>#REF!</f>
        <v>#REF!</v>
      </c>
      <c r="BF19" s="424" t="e">
        <f>#REF!</f>
        <v>#REF!</v>
      </c>
      <c r="BG19" s="420" t="e">
        <f t="shared" si="15"/>
        <v>#REF!</v>
      </c>
      <c r="BH19" s="421"/>
      <c r="BI19" s="194" t="s">
        <v>11</v>
      </c>
      <c r="BJ19" s="458" t="e">
        <f>#REF!</f>
        <v>#REF!</v>
      </c>
      <c r="BK19" s="456" t="e">
        <f t="shared" si="32"/>
        <v>#REF!</v>
      </c>
      <c r="BL19" s="457" t="e">
        <f t="shared" si="32"/>
        <v>#REF!</v>
      </c>
      <c r="BM19" s="446" t="e">
        <f t="shared" si="16"/>
        <v>#REF!</v>
      </c>
      <c r="BN19" s="468" t="e">
        <f>#REF!</f>
        <v>#REF!</v>
      </c>
      <c r="BO19" s="469" t="e">
        <f>#REF!</f>
        <v>#REF!</v>
      </c>
      <c r="BP19" s="446" t="e">
        <f t="shared" si="17"/>
        <v>#REF!</v>
      </c>
      <c r="BQ19" s="456" t="e">
        <f>#REF!</f>
        <v>#REF!</v>
      </c>
      <c r="BR19" s="457" t="e">
        <f>#REF!</f>
        <v>#REF!</v>
      </c>
      <c r="BS19" s="446" t="e">
        <f t="shared" si="18"/>
        <v>#REF!</v>
      </c>
      <c r="BT19" s="468" t="e">
        <f>#REF!</f>
        <v>#REF!</v>
      </c>
      <c r="BU19" s="469" t="e">
        <f>#REF!</f>
        <v>#REF!</v>
      </c>
      <c r="BV19" s="449" t="e">
        <f t="shared" si="19"/>
        <v>#REF!</v>
      </c>
      <c r="BW19" s="421"/>
      <c r="BX19" s="194" t="s">
        <v>11</v>
      </c>
      <c r="BY19" s="458" t="e">
        <f>#REF!</f>
        <v>#REF!</v>
      </c>
      <c r="BZ19" s="473" t="e">
        <f t="shared" si="33"/>
        <v>#REF!</v>
      </c>
      <c r="CA19" s="457" t="e">
        <f t="shared" si="33"/>
        <v>#REF!</v>
      </c>
      <c r="CB19" s="446" t="e">
        <f t="shared" si="20"/>
        <v>#REF!</v>
      </c>
      <c r="CC19" s="468" t="e">
        <f>#REF!</f>
        <v>#REF!</v>
      </c>
      <c r="CD19" s="469" t="e">
        <f>#REF!</f>
        <v>#REF!</v>
      </c>
      <c r="CE19" s="446" t="e">
        <f t="shared" si="21"/>
        <v>#REF!</v>
      </c>
      <c r="CF19" s="456" t="e">
        <f>#REF!</f>
        <v>#REF!</v>
      </c>
      <c r="CG19" s="457" t="e">
        <f>#REF!</f>
        <v>#REF!</v>
      </c>
      <c r="CH19" s="446" t="e">
        <f t="shared" si="22"/>
        <v>#REF!</v>
      </c>
      <c r="CI19" s="468" t="e">
        <f>#REF!</f>
        <v>#REF!</v>
      </c>
      <c r="CJ19" s="469" t="e">
        <f>#REF!</f>
        <v>#REF!</v>
      </c>
      <c r="CK19" s="449" t="e">
        <f t="shared" si="23"/>
        <v>#REF!</v>
      </c>
      <c r="CN19" s="194" t="s">
        <v>11</v>
      </c>
      <c r="CO19" s="458">
        <v>8</v>
      </c>
      <c r="CP19" s="473" t="e">
        <f t="shared" si="34"/>
        <v>#REF!</v>
      </c>
      <c r="CQ19" s="457" t="e">
        <f t="shared" si="35"/>
        <v>#REF!</v>
      </c>
      <c r="CR19" s="446" t="e">
        <f t="shared" si="24"/>
        <v>#REF!</v>
      </c>
      <c r="CS19" s="468" t="e">
        <f>'6 мес (2024) прогноз'!I19</f>
        <v>#REF!</v>
      </c>
      <c r="CT19" s="469" t="e">
        <f>'6 мес (2024) прогноз'!J19</f>
        <v>#REF!</v>
      </c>
      <c r="CU19" s="446" t="e">
        <f t="shared" si="25"/>
        <v>#REF!</v>
      </c>
      <c r="CV19" s="456" t="e">
        <f>'6 мес (2024) прогноз'!O19</f>
        <v>#REF!</v>
      </c>
      <c r="CW19" s="457" t="e">
        <f>'6 мес (2024) прогноз'!P19</f>
        <v>#REF!</v>
      </c>
      <c r="CX19" s="446" t="e">
        <f t="shared" si="26"/>
        <v>#REF!</v>
      </c>
      <c r="CY19" s="468" t="e">
        <f>'6 мес (2024) прогноз'!R19</f>
        <v>#REF!</v>
      </c>
      <c r="CZ19" s="469" t="e">
        <f>'6 мес (2024) прогноз'!S19</f>
        <v>#REF!</v>
      </c>
      <c r="DA19" s="449" t="e">
        <f t="shared" si="27"/>
        <v>#REF!</v>
      </c>
    </row>
    <row r="20" spans="1:105" ht="44.25" customHeight="1">
      <c r="A20" s="148" t="s">
        <v>12</v>
      </c>
      <c r="B20" s="186">
        <v>2</v>
      </c>
      <c r="C20" s="162" t="e">
        <f t="shared" si="28"/>
        <v>#REF!</v>
      </c>
      <c r="D20" s="18" t="e">
        <f t="shared" si="28"/>
        <v>#REF!</v>
      </c>
      <c r="E20" s="176" t="e">
        <f t="shared" si="0"/>
        <v>#REF!</v>
      </c>
      <c r="F20" s="162" t="e">
        <f>#REF!</f>
        <v>#REF!</v>
      </c>
      <c r="G20" s="18" t="e">
        <f>#REF!</f>
        <v>#REF!</v>
      </c>
      <c r="H20" s="176" t="e">
        <f t="shared" si="1"/>
        <v>#REF!</v>
      </c>
      <c r="I20" s="162" t="e">
        <f>#REF!</f>
        <v>#REF!</v>
      </c>
      <c r="J20" s="18" t="e">
        <f>#REF!</f>
        <v>#REF!</v>
      </c>
      <c r="K20" s="176" t="e">
        <f t="shared" si="2"/>
        <v>#REF!</v>
      </c>
      <c r="L20" s="162" t="e">
        <f>#REF!</f>
        <v>#REF!</v>
      </c>
      <c r="M20" s="18" t="e">
        <f>#REF!</f>
        <v>#REF!</v>
      </c>
      <c r="N20" s="176" t="e">
        <f t="shared" si="3"/>
        <v>#REF!</v>
      </c>
      <c r="O20" s="193"/>
      <c r="P20" s="194" t="s">
        <v>12</v>
      </c>
      <c r="Q20" s="161">
        <v>3</v>
      </c>
      <c r="R20" s="162">
        <f t="shared" si="29"/>
        <v>1</v>
      </c>
      <c r="S20" s="18" t="e">
        <f t="shared" si="29"/>
        <v>#REF!</v>
      </c>
      <c r="T20" s="176" t="e">
        <f t="shared" si="4"/>
        <v>#REF!</v>
      </c>
      <c r="U20" s="162">
        <f>'февраль (2024) - прогноз'!I20</f>
        <v>1</v>
      </c>
      <c r="V20" s="18" t="e">
        <f>#REF!</f>
        <v>#REF!</v>
      </c>
      <c r="W20" s="176" t="e">
        <f t="shared" si="5"/>
        <v>#REF!</v>
      </c>
      <c r="X20" s="162">
        <f>'февраль (2024) - прогноз'!O20</f>
        <v>0</v>
      </c>
      <c r="Y20" s="18" t="e">
        <f>#REF!</f>
        <v>#REF!</v>
      </c>
      <c r="Z20" s="176" t="e">
        <f t="shared" si="6"/>
        <v>#REF!</v>
      </c>
      <c r="AA20" s="162">
        <f>'февраль (2024) - прогноз'!R20</f>
        <v>0</v>
      </c>
      <c r="AB20" s="18" t="e">
        <f>#REF!</f>
        <v>#REF!</v>
      </c>
      <c r="AC20" s="176" t="e">
        <f t="shared" si="7"/>
        <v>#REF!</v>
      </c>
      <c r="AE20" s="194" t="s">
        <v>12</v>
      </c>
      <c r="AF20" s="458">
        <v>2</v>
      </c>
      <c r="AG20" s="456" t="e">
        <f t="shared" si="30"/>
        <v>#REF!</v>
      </c>
      <c r="AH20" s="457" t="e">
        <f t="shared" si="30"/>
        <v>#REF!</v>
      </c>
      <c r="AI20" s="446" t="e">
        <f t="shared" si="8"/>
        <v>#REF!</v>
      </c>
      <c r="AJ20" s="468" t="e">
        <f>#REF!</f>
        <v>#REF!</v>
      </c>
      <c r="AK20" s="469" t="e">
        <f>#REF!</f>
        <v>#REF!</v>
      </c>
      <c r="AL20" s="446" t="e">
        <f t="shared" si="9"/>
        <v>#REF!</v>
      </c>
      <c r="AM20" s="456" t="e">
        <f>#REF!</f>
        <v>#REF!</v>
      </c>
      <c r="AN20" s="457" t="e">
        <f>#REF!</f>
        <v>#REF!</v>
      </c>
      <c r="AO20" s="414" t="e">
        <f t="shared" si="10"/>
        <v>#REF!</v>
      </c>
      <c r="AP20" s="468" t="e">
        <f>#REF!</f>
        <v>#REF!</v>
      </c>
      <c r="AQ20" s="469" t="e">
        <f>#REF!</f>
        <v>#REF!</v>
      </c>
      <c r="AR20" s="449" t="e">
        <f t="shared" si="11"/>
        <v>#REF!</v>
      </c>
      <c r="AS20" s="421"/>
      <c r="AT20" s="148" t="s">
        <v>12</v>
      </c>
      <c r="AU20" s="426">
        <v>7</v>
      </c>
      <c r="AV20" s="418" t="e">
        <f t="shared" si="31"/>
        <v>#REF!</v>
      </c>
      <c r="AW20" s="419" t="e">
        <f t="shared" si="31"/>
        <v>#REF!</v>
      </c>
      <c r="AX20" s="420" t="e">
        <f t="shared" si="12"/>
        <v>#REF!</v>
      </c>
      <c r="AY20" s="423" t="e">
        <f>#REF!</f>
        <v>#REF!</v>
      </c>
      <c r="AZ20" s="424" t="e">
        <f>#REF!</f>
        <v>#REF!</v>
      </c>
      <c r="BA20" s="420" t="e">
        <f t="shared" si="13"/>
        <v>#REF!</v>
      </c>
      <c r="BB20" s="423" t="e">
        <f>#REF!</f>
        <v>#REF!</v>
      </c>
      <c r="BC20" s="424" t="e">
        <f>#REF!</f>
        <v>#REF!</v>
      </c>
      <c r="BD20" s="420" t="e">
        <f t="shared" si="14"/>
        <v>#REF!</v>
      </c>
      <c r="BE20" s="423" t="e">
        <f>#REF!</f>
        <v>#REF!</v>
      </c>
      <c r="BF20" s="424" t="e">
        <f>#REF!</f>
        <v>#REF!</v>
      </c>
      <c r="BG20" s="420" t="e">
        <f t="shared" si="15"/>
        <v>#REF!</v>
      </c>
      <c r="BH20" s="421"/>
      <c r="BI20" s="194" t="s">
        <v>12</v>
      </c>
      <c r="BJ20" s="472" t="e">
        <f>#REF!</f>
        <v>#REF!</v>
      </c>
      <c r="BK20" s="456" t="e">
        <f t="shared" si="32"/>
        <v>#REF!</v>
      </c>
      <c r="BL20" s="457" t="e">
        <f t="shared" si="32"/>
        <v>#REF!</v>
      </c>
      <c r="BM20" s="446" t="e">
        <f t="shared" si="16"/>
        <v>#REF!</v>
      </c>
      <c r="BN20" s="468" t="e">
        <f>#REF!</f>
        <v>#REF!</v>
      </c>
      <c r="BO20" s="469" t="e">
        <f>#REF!</f>
        <v>#REF!</v>
      </c>
      <c r="BP20" s="446" t="e">
        <f t="shared" si="17"/>
        <v>#REF!</v>
      </c>
      <c r="BQ20" s="456" t="e">
        <f>#REF!</f>
        <v>#REF!</v>
      </c>
      <c r="BR20" s="457" t="e">
        <f>#REF!</f>
        <v>#REF!</v>
      </c>
      <c r="BS20" s="446" t="e">
        <f t="shared" si="18"/>
        <v>#REF!</v>
      </c>
      <c r="BT20" s="468" t="e">
        <f>#REF!</f>
        <v>#REF!</v>
      </c>
      <c r="BU20" s="469" t="e">
        <f>#REF!</f>
        <v>#REF!</v>
      </c>
      <c r="BV20" s="449" t="e">
        <f t="shared" si="19"/>
        <v>#REF!</v>
      </c>
      <c r="BW20" s="421"/>
      <c r="BX20" s="194" t="s">
        <v>12</v>
      </c>
      <c r="BY20" s="472" t="e">
        <f>#REF!</f>
        <v>#REF!</v>
      </c>
      <c r="BZ20" s="473" t="e">
        <f t="shared" si="33"/>
        <v>#REF!</v>
      </c>
      <c r="CA20" s="457" t="e">
        <f t="shared" si="33"/>
        <v>#REF!</v>
      </c>
      <c r="CB20" s="446" t="e">
        <f t="shared" si="20"/>
        <v>#REF!</v>
      </c>
      <c r="CC20" s="468" t="e">
        <f>#REF!</f>
        <v>#REF!</v>
      </c>
      <c r="CD20" s="469" t="e">
        <f>#REF!</f>
        <v>#REF!</v>
      </c>
      <c r="CE20" s="446" t="e">
        <f t="shared" si="21"/>
        <v>#REF!</v>
      </c>
      <c r="CF20" s="456" t="e">
        <f>#REF!</f>
        <v>#REF!</v>
      </c>
      <c r="CG20" s="457" t="e">
        <f>#REF!</f>
        <v>#REF!</v>
      </c>
      <c r="CH20" s="446" t="e">
        <f t="shared" si="22"/>
        <v>#REF!</v>
      </c>
      <c r="CI20" s="468" t="e">
        <f>#REF!</f>
        <v>#REF!</v>
      </c>
      <c r="CJ20" s="469" t="e">
        <f>#REF!</f>
        <v>#REF!</v>
      </c>
      <c r="CK20" s="449" t="e">
        <f t="shared" si="23"/>
        <v>#REF!</v>
      </c>
      <c r="CN20" s="194" t="s">
        <v>12</v>
      </c>
      <c r="CO20" s="458">
        <v>11</v>
      </c>
      <c r="CP20" s="473" t="e">
        <f t="shared" si="34"/>
        <v>#REF!</v>
      </c>
      <c r="CQ20" s="457" t="e">
        <f t="shared" si="35"/>
        <v>#REF!</v>
      </c>
      <c r="CR20" s="446" t="e">
        <f t="shared" si="24"/>
        <v>#REF!</v>
      </c>
      <c r="CS20" s="468" t="e">
        <f>'6 мес (2024) прогноз'!I20</f>
        <v>#REF!</v>
      </c>
      <c r="CT20" s="469" t="e">
        <f>'6 мес (2024) прогноз'!J20</f>
        <v>#REF!</v>
      </c>
      <c r="CU20" s="446" t="e">
        <f t="shared" si="25"/>
        <v>#REF!</v>
      </c>
      <c r="CV20" s="456" t="e">
        <f>'6 мес (2024) прогноз'!O20</f>
        <v>#REF!</v>
      </c>
      <c r="CW20" s="457" t="e">
        <f>'6 мес (2024) прогноз'!P20</f>
        <v>#REF!</v>
      </c>
      <c r="CX20" s="446" t="e">
        <f t="shared" si="26"/>
        <v>#REF!</v>
      </c>
      <c r="CY20" s="468" t="e">
        <f>'6 мес (2024) прогноз'!R20</f>
        <v>#REF!</v>
      </c>
      <c r="CZ20" s="469" t="e">
        <f>'6 мес (2024) прогноз'!S20</f>
        <v>#REF!</v>
      </c>
      <c r="DA20" s="449" t="e">
        <f t="shared" si="27"/>
        <v>#REF!</v>
      </c>
    </row>
    <row r="21" spans="1:105" ht="44.25" customHeight="1">
      <c r="A21" s="148" t="s">
        <v>13</v>
      </c>
      <c r="B21" s="161">
        <v>1</v>
      </c>
      <c r="C21" s="162" t="e">
        <f t="shared" si="28"/>
        <v>#REF!</v>
      </c>
      <c r="D21" s="18" t="e">
        <f t="shared" si="28"/>
        <v>#REF!</v>
      </c>
      <c r="E21" s="176" t="e">
        <f t="shared" si="0"/>
        <v>#REF!</v>
      </c>
      <c r="F21" s="162" t="e">
        <f>#REF!</f>
        <v>#REF!</v>
      </c>
      <c r="G21" s="18" t="e">
        <f>#REF!</f>
        <v>#REF!</v>
      </c>
      <c r="H21" s="176" t="e">
        <f t="shared" si="1"/>
        <v>#REF!</v>
      </c>
      <c r="I21" s="162" t="e">
        <f>#REF!</f>
        <v>#REF!</v>
      </c>
      <c r="J21" s="18" t="e">
        <f>#REF!</f>
        <v>#REF!</v>
      </c>
      <c r="K21" s="176" t="e">
        <f t="shared" si="2"/>
        <v>#REF!</v>
      </c>
      <c r="L21" s="162" t="e">
        <f>#REF!</f>
        <v>#REF!</v>
      </c>
      <c r="M21" s="18" t="e">
        <f>#REF!</f>
        <v>#REF!</v>
      </c>
      <c r="N21" s="176" t="e">
        <f t="shared" si="3"/>
        <v>#REF!</v>
      </c>
      <c r="O21" s="193"/>
      <c r="P21" s="194" t="s">
        <v>13</v>
      </c>
      <c r="Q21" s="161">
        <v>1</v>
      </c>
      <c r="R21" s="162">
        <f t="shared" si="29"/>
        <v>0</v>
      </c>
      <c r="S21" s="18" t="e">
        <f t="shared" si="29"/>
        <v>#REF!</v>
      </c>
      <c r="T21" s="176" t="e">
        <f t="shared" si="4"/>
        <v>#REF!</v>
      </c>
      <c r="U21" s="162">
        <f>'февраль (2024) - прогноз'!I21</f>
        <v>0</v>
      </c>
      <c r="V21" s="18" t="e">
        <f>#REF!</f>
        <v>#REF!</v>
      </c>
      <c r="W21" s="176" t="e">
        <f t="shared" si="5"/>
        <v>#REF!</v>
      </c>
      <c r="X21" s="162">
        <f>'февраль (2024) - прогноз'!O21</f>
        <v>0</v>
      </c>
      <c r="Y21" s="18" t="e">
        <f>#REF!</f>
        <v>#REF!</v>
      </c>
      <c r="Z21" s="176" t="e">
        <f t="shared" si="6"/>
        <v>#REF!</v>
      </c>
      <c r="AA21" s="162">
        <f>'февраль (2024) - прогноз'!R21</f>
        <v>0</v>
      </c>
      <c r="AB21" s="18" t="e">
        <f>#REF!</f>
        <v>#REF!</v>
      </c>
      <c r="AC21" s="176" t="e">
        <f t="shared" si="7"/>
        <v>#REF!</v>
      </c>
      <c r="AE21" s="194" t="s">
        <v>13</v>
      </c>
      <c r="AF21" s="458">
        <v>1</v>
      </c>
      <c r="AG21" s="456" t="e">
        <f t="shared" si="30"/>
        <v>#REF!</v>
      </c>
      <c r="AH21" s="457" t="e">
        <f t="shared" si="30"/>
        <v>#REF!</v>
      </c>
      <c r="AI21" s="446" t="e">
        <f t="shared" si="8"/>
        <v>#REF!</v>
      </c>
      <c r="AJ21" s="468" t="e">
        <f>#REF!</f>
        <v>#REF!</v>
      </c>
      <c r="AK21" s="469" t="e">
        <f>#REF!</f>
        <v>#REF!</v>
      </c>
      <c r="AL21" s="446" t="e">
        <f t="shared" si="9"/>
        <v>#REF!</v>
      </c>
      <c r="AM21" s="456" t="e">
        <f>#REF!</f>
        <v>#REF!</v>
      </c>
      <c r="AN21" s="457" t="e">
        <f>#REF!</f>
        <v>#REF!</v>
      </c>
      <c r="AO21" s="414" t="e">
        <f t="shared" si="10"/>
        <v>#REF!</v>
      </c>
      <c r="AP21" s="468" t="e">
        <f>#REF!</f>
        <v>#REF!</v>
      </c>
      <c r="AQ21" s="469" t="e">
        <f>#REF!</f>
        <v>#REF!</v>
      </c>
      <c r="AR21" s="449" t="e">
        <f t="shared" si="11"/>
        <v>#REF!</v>
      </c>
      <c r="AS21" s="421"/>
      <c r="AT21" s="148" t="s">
        <v>13</v>
      </c>
      <c r="AU21" s="426">
        <v>3</v>
      </c>
      <c r="AV21" s="418" t="e">
        <f t="shared" si="31"/>
        <v>#REF!</v>
      </c>
      <c r="AW21" s="419" t="e">
        <f t="shared" si="31"/>
        <v>#REF!</v>
      </c>
      <c r="AX21" s="420" t="e">
        <f t="shared" si="12"/>
        <v>#REF!</v>
      </c>
      <c r="AY21" s="423" t="e">
        <f>#REF!</f>
        <v>#REF!</v>
      </c>
      <c r="AZ21" s="424" t="e">
        <f>#REF!</f>
        <v>#REF!</v>
      </c>
      <c r="BA21" s="420" t="e">
        <f t="shared" si="13"/>
        <v>#REF!</v>
      </c>
      <c r="BB21" s="423" t="e">
        <f>#REF!</f>
        <v>#REF!</v>
      </c>
      <c r="BC21" s="424" t="e">
        <f>#REF!</f>
        <v>#REF!</v>
      </c>
      <c r="BD21" s="420" t="e">
        <f t="shared" si="14"/>
        <v>#REF!</v>
      </c>
      <c r="BE21" s="423" t="e">
        <f>#REF!</f>
        <v>#REF!</v>
      </c>
      <c r="BF21" s="424" t="e">
        <f>#REF!</f>
        <v>#REF!</v>
      </c>
      <c r="BG21" s="420" t="e">
        <f t="shared" si="15"/>
        <v>#REF!</v>
      </c>
      <c r="BH21" s="421"/>
      <c r="BI21" s="194" t="s">
        <v>13</v>
      </c>
      <c r="BJ21" s="458" t="e">
        <f>#REF!</f>
        <v>#REF!</v>
      </c>
      <c r="BK21" s="456" t="e">
        <f t="shared" si="32"/>
        <v>#REF!</v>
      </c>
      <c r="BL21" s="457" t="e">
        <f t="shared" si="32"/>
        <v>#REF!</v>
      </c>
      <c r="BM21" s="446" t="e">
        <f t="shared" si="16"/>
        <v>#REF!</v>
      </c>
      <c r="BN21" s="468" t="e">
        <f>#REF!</f>
        <v>#REF!</v>
      </c>
      <c r="BO21" s="469" t="e">
        <f>#REF!</f>
        <v>#REF!</v>
      </c>
      <c r="BP21" s="446" t="e">
        <f t="shared" si="17"/>
        <v>#REF!</v>
      </c>
      <c r="BQ21" s="456" t="e">
        <f>#REF!</f>
        <v>#REF!</v>
      </c>
      <c r="BR21" s="457" t="e">
        <f>#REF!</f>
        <v>#REF!</v>
      </c>
      <c r="BS21" s="446" t="e">
        <f t="shared" si="18"/>
        <v>#REF!</v>
      </c>
      <c r="BT21" s="468" t="e">
        <f>#REF!</f>
        <v>#REF!</v>
      </c>
      <c r="BU21" s="469" t="e">
        <f>#REF!</f>
        <v>#REF!</v>
      </c>
      <c r="BV21" s="449" t="e">
        <f t="shared" si="19"/>
        <v>#REF!</v>
      </c>
      <c r="BW21" s="421"/>
      <c r="BX21" s="194" t="s">
        <v>13</v>
      </c>
      <c r="BY21" s="455" t="e">
        <f>#REF!</f>
        <v>#REF!</v>
      </c>
      <c r="BZ21" s="473" t="e">
        <f t="shared" si="33"/>
        <v>#REF!</v>
      </c>
      <c r="CA21" s="457" t="e">
        <f t="shared" si="33"/>
        <v>#REF!</v>
      </c>
      <c r="CB21" s="446" t="e">
        <f t="shared" si="20"/>
        <v>#REF!</v>
      </c>
      <c r="CC21" s="468" t="e">
        <f>#REF!</f>
        <v>#REF!</v>
      </c>
      <c r="CD21" s="469" t="e">
        <f>#REF!</f>
        <v>#REF!</v>
      </c>
      <c r="CE21" s="446" t="e">
        <f t="shared" si="21"/>
        <v>#REF!</v>
      </c>
      <c r="CF21" s="456" t="e">
        <f>#REF!</f>
        <v>#REF!</v>
      </c>
      <c r="CG21" s="457" t="e">
        <f>#REF!</f>
        <v>#REF!</v>
      </c>
      <c r="CH21" s="446" t="e">
        <f t="shared" si="22"/>
        <v>#REF!</v>
      </c>
      <c r="CI21" s="468" t="e">
        <f>#REF!</f>
        <v>#REF!</v>
      </c>
      <c r="CJ21" s="469" t="e">
        <f>#REF!</f>
        <v>#REF!</v>
      </c>
      <c r="CK21" s="449" t="e">
        <f t="shared" si="23"/>
        <v>#REF!</v>
      </c>
      <c r="CN21" s="194" t="s">
        <v>13</v>
      </c>
      <c r="CO21" s="472">
        <v>6</v>
      </c>
      <c r="CP21" s="473" t="e">
        <f t="shared" si="34"/>
        <v>#REF!</v>
      </c>
      <c r="CQ21" s="457" t="e">
        <f t="shared" si="35"/>
        <v>#REF!</v>
      </c>
      <c r="CR21" s="446" t="e">
        <f t="shared" si="24"/>
        <v>#REF!</v>
      </c>
      <c r="CS21" s="468" t="e">
        <f>'6 мес (2024) прогноз'!I21</f>
        <v>#REF!</v>
      </c>
      <c r="CT21" s="469" t="e">
        <f>'6 мес (2024) прогноз'!J21</f>
        <v>#REF!</v>
      </c>
      <c r="CU21" s="446" t="e">
        <f t="shared" si="25"/>
        <v>#REF!</v>
      </c>
      <c r="CV21" s="456" t="e">
        <f>'6 мес (2024) прогноз'!O21</f>
        <v>#REF!</v>
      </c>
      <c r="CW21" s="457" t="e">
        <f>'6 мес (2024) прогноз'!P21</f>
        <v>#REF!</v>
      </c>
      <c r="CX21" s="446" t="e">
        <f t="shared" si="26"/>
        <v>#REF!</v>
      </c>
      <c r="CY21" s="468" t="e">
        <f>'6 мес (2024) прогноз'!R21</f>
        <v>#REF!</v>
      </c>
      <c r="CZ21" s="469" t="e">
        <f>'6 мес (2024) прогноз'!S21</f>
        <v>#REF!</v>
      </c>
      <c r="DA21" s="449" t="e">
        <f t="shared" si="27"/>
        <v>#REF!</v>
      </c>
    </row>
    <row r="22" spans="1:105" ht="44.25" customHeight="1">
      <c r="A22" s="148" t="s">
        <v>14</v>
      </c>
      <c r="B22" s="186">
        <v>1</v>
      </c>
      <c r="C22" s="162" t="e">
        <f t="shared" si="28"/>
        <v>#REF!</v>
      </c>
      <c r="D22" s="18" t="e">
        <f t="shared" si="28"/>
        <v>#REF!</v>
      </c>
      <c r="E22" s="176" t="e">
        <f t="shared" si="0"/>
        <v>#REF!</v>
      </c>
      <c r="F22" s="162" t="e">
        <f>#REF!</f>
        <v>#REF!</v>
      </c>
      <c r="G22" s="18" t="e">
        <f>#REF!</f>
        <v>#REF!</v>
      </c>
      <c r="H22" s="176" t="e">
        <f t="shared" si="1"/>
        <v>#REF!</v>
      </c>
      <c r="I22" s="162" t="e">
        <f>#REF!</f>
        <v>#REF!</v>
      </c>
      <c r="J22" s="18" t="e">
        <f>#REF!</f>
        <v>#REF!</v>
      </c>
      <c r="K22" s="176" t="e">
        <f t="shared" si="2"/>
        <v>#REF!</v>
      </c>
      <c r="L22" s="162" t="e">
        <f>#REF!</f>
        <v>#REF!</v>
      </c>
      <c r="M22" s="18" t="e">
        <f>#REF!</f>
        <v>#REF!</v>
      </c>
      <c r="N22" s="176" t="e">
        <f t="shared" si="3"/>
        <v>#REF!</v>
      </c>
      <c r="O22" s="193"/>
      <c r="P22" s="194" t="s">
        <v>14</v>
      </c>
      <c r="Q22" s="161">
        <v>1</v>
      </c>
      <c r="R22" s="162">
        <f t="shared" si="29"/>
        <v>0</v>
      </c>
      <c r="S22" s="18" t="e">
        <f t="shared" si="29"/>
        <v>#REF!</v>
      </c>
      <c r="T22" s="176" t="e">
        <f t="shared" si="4"/>
        <v>#REF!</v>
      </c>
      <c r="U22" s="162">
        <f>'февраль (2024) - прогноз'!I22</f>
        <v>0</v>
      </c>
      <c r="V22" s="18" t="e">
        <f>#REF!</f>
        <v>#REF!</v>
      </c>
      <c r="W22" s="176" t="e">
        <f t="shared" si="5"/>
        <v>#REF!</v>
      </c>
      <c r="X22" s="162">
        <f>'февраль (2024) - прогноз'!O22</f>
        <v>0</v>
      </c>
      <c r="Y22" s="18" t="e">
        <f>#REF!</f>
        <v>#REF!</v>
      </c>
      <c r="Z22" s="176" t="e">
        <f t="shared" si="6"/>
        <v>#REF!</v>
      </c>
      <c r="AA22" s="162">
        <f>'февраль (2024) - прогноз'!R22</f>
        <v>0</v>
      </c>
      <c r="AB22" s="18" t="e">
        <f>#REF!</f>
        <v>#REF!</v>
      </c>
      <c r="AC22" s="176" t="e">
        <f t="shared" si="7"/>
        <v>#REF!</v>
      </c>
      <c r="AE22" s="194" t="s">
        <v>14</v>
      </c>
      <c r="AF22" s="458">
        <v>1</v>
      </c>
      <c r="AG22" s="456" t="e">
        <f t="shared" si="30"/>
        <v>#REF!</v>
      </c>
      <c r="AH22" s="457" t="e">
        <f t="shared" si="30"/>
        <v>#REF!</v>
      </c>
      <c r="AI22" s="446" t="e">
        <f t="shared" si="8"/>
        <v>#REF!</v>
      </c>
      <c r="AJ22" s="468" t="e">
        <f>#REF!</f>
        <v>#REF!</v>
      </c>
      <c r="AK22" s="469" t="e">
        <f>#REF!</f>
        <v>#REF!</v>
      </c>
      <c r="AL22" s="446" t="e">
        <f t="shared" si="9"/>
        <v>#REF!</v>
      </c>
      <c r="AM22" s="456" t="e">
        <f>#REF!</f>
        <v>#REF!</v>
      </c>
      <c r="AN22" s="457" t="e">
        <f>#REF!</f>
        <v>#REF!</v>
      </c>
      <c r="AO22" s="414" t="e">
        <f t="shared" si="10"/>
        <v>#REF!</v>
      </c>
      <c r="AP22" s="468" t="e">
        <f>#REF!</f>
        <v>#REF!</v>
      </c>
      <c r="AQ22" s="469" t="e">
        <f>#REF!</f>
        <v>#REF!</v>
      </c>
      <c r="AR22" s="449" t="e">
        <f t="shared" si="11"/>
        <v>#REF!</v>
      </c>
      <c r="AS22" s="421"/>
      <c r="AT22" s="148" t="s">
        <v>14</v>
      </c>
      <c r="AU22" s="426">
        <v>3</v>
      </c>
      <c r="AV22" s="418" t="e">
        <f t="shared" si="31"/>
        <v>#REF!</v>
      </c>
      <c r="AW22" s="419" t="e">
        <f t="shared" si="31"/>
        <v>#REF!</v>
      </c>
      <c r="AX22" s="420" t="e">
        <f t="shared" si="12"/>
        <v>#REF!</v>
      </c>
      <c r="AY22" s="423" t="e">
        <f>#REF!</f>
        <v>#REF!</v>
      </c>
      <c r="AZ22" s="424" t="e">
        <f>#REF!</f>
        <v>#REF!</v>
      </c>
      <c r="BA22" s="420" t="e">
        <f t="shared" si="13"/>
        <v>#REF!</v>
      </c>
      <c r="BB22" s="423" t="e">
        <f>#REF!</f>
        <v>#REF!</v>
      </c>
      <c r="BC22" s="424" t="e">
        <f>#REF!</f>
        <v>#REF!</v>
      </c>
      <c r="BD22" s="420" t="e">
        <f t="shared" si="14"/>
        <v>#REF!</v>
      </c>
      <c r="BE22" s="423" t="e">
        <f>#REF!</f>
        <v>#REF!</v>
      </c>
      <c r="BF22" s="424" t="e">
        <f>#REF!</f>
        <v>#REF!</v>
      </c>
      <c r="BG22" s="420" t="e">
        <f t="shared" si="15"/>
        <v>#REF!</v>
      </c>
      <c r="BH22" s="421"/>
      <c r="BI22" s="194" t="s">
        <v>14</v>
      </c>
      <c r="BJ22" s="458" t="e">
        <f>#REF!</f>
        <v>#REF!</v>
      </c>
      <c r="BK22" s="456" t="e">
        <f t="shared" si="32"/>
        <v>#REF!</v>
      </c>
      <c r="BL22" s="457" t="e">
        <f t="shared" si="32"/>
        <v>#REF!</v>
      </c>
      <c r="BM22" s="446" t="e">
        <f t="shared" si="16"/>
        <v>#REF!</v>
      </c>
      <c r="BN22" s="468" t="e">
        <f>#REF!</f>
        <v>#REF!</v>
      </c>
      <c r="BO22" s="469" t="e">
        <f>#REF!</f>
        <v>#REF!</v>
      </c>
      <c r="BP22" s="446" t="e">
        <f t="shared" si="17"/>
        <v>#REF!</v>
      </c>
      <c r="BQ22" s="456" t="e">
        <f>#REF!</f>
        <v>#REF!</v>
      </c>
      <c r="BR22" s="457" t="e">
        <f>#REF!</f>
        <v>#REF!</v>
      </c>
      <c r="BS22" s="446" t="e">
        <f t="shared" si="18"/>
        <v>#REF!</v>
      </c>
      <c r="BT22" s="468" t="e">
        <f>#REF!</f>
        <v>#REF!</v>
      </c>
      <c r="BU22" s="469" t="e">
        <f>#REF!</f>
        <v>#REF!</v>
      </c>
      <c r="BV22" s="449" t="e">
        <f t="shared" si="19"/>
        <v>#REF!</v>
      </c>
      <c r="BW22" s="421"/>
      <c r="BX22" s="194" t="s">
        <v>14</v>
      </c>
      <c r="BY22" s="458" t="e">
        <f>#REF!</f>
        <v>#REF!</v>
      </c>
      <c r="BZ22" s="473" t="e">
        <f t="shared" si="33"/>
        <v>#REF!</v>
      </c>
      <c r="CA22" s="457" t="e">
        <f t="shared" si="33"/>
        <v>#REF!</v>
      </c>
      <c r="CB22" s="446" t="e">
        <f t="shared" si="20"/>
        <v>#REF!</v>
      </c>
      <c r="CC22" s="468" t="e">
        <f>#REF!</f>
        <v>#REF!</v>
      </c>
      <c r="CD22" s="469" t="e">
        <f>#REF!</f>
        <v>#REF!</v>
      </c>
      <c r="CE22" s="446" t="e">
        <f t="shared" si="21"/>
        <v>#REF!</v>
      </c>
      <c r="CF22" s="456" t="e">
        <f>#REF!</f>
        <v>#REF!</v>
      </c>
      <c r="CG22" s="457" t="e">
        <f>#REF!</f>
        <v>#REF!</v>
      </c>
      <c r="CH22" s="446" t="e">
        <f t="shared" si="22"/>
        <v>#REF!</v>
      </c>
      <c r="CI22" s="468" t="e">
        <f>#REF!</f>
        <v>#REF!</v>
      </c>
      <c r="CJ22" s="469" t="e">
        <f>#REF!</f>
        <v>#REF!</v>
      </c>
      <c r="CK22" s="449" t="e">
        <f t="shared" si="23"/>
        <v>#REF!</v>
      </c>
      <c r="CN22" s="194" t="s">
        <v>14</v>
      </c>
      <c r="CO22" s="458">
        <v>5</v>
      </c>
      <c r="CP22" s="473" t="e">
        <f t="shared" si="34"/>
        <v>#REF!</v>
      </c>
      <c r="CQ22" s="457" t="e">
        <f t="shared" si="35"/>
        <v>#REF!</v>
      </c>
      <c r="CR22" s="446" t="e">
        <f t="shared" si="24"/>
        <v>#REF!</v>
      </c>
      <c r="CS22" s="468" t="e">
        <f>'6 мес (2024) прогноз'!I22</f>
        <v>#REF!</v>
      </c>
      <c r="CT22" s="469" t="e">
        <f>'6 мес (2024) прогноз'!J22</f>
        <v>#REF!</v>
      </c>
      <c r="CU22" s="446" t="e">
        <f t="shared" si="25"/>
        <v>#REF!</v>
      </c>
      <c r="CV22" s="456" t="e">
        <f>'6 мес (2024) прогноз'!O22</f>
        <v>#REF!</v>
      </c>
      <c r="CW22" s="457" t="e">
        <f>'6 мес (2024) прогноз'!P22</f>
        <v>#REF!</v>
      </c>
      <c r="CX22" s="446" t="e">
        <f t="shared" si="26"/>
        <v>#REF!</v>
      </c>
      <c r="CY22" s="468" t="e">
        <f>'6 мес (2024) прогноз'!R22</f>
        <v>#REF!</v>
      </c>
      <c r="CZ22" s="469" t="e">
        <f>'6 мес (2024) прогноз'!S22</f>
        <v>#REF!</v>
      </c>
      <c r="DA22" s="449" t="e">
        <f t="shared" si="27"/>
        <v>#REF!</v>
      </c>
    </row>
    <row r="23" spans="1:105" ht="44.25" customHeight="1">
      <c r="A23" s="148" t="s">
        <v>25</v>
      </c>
      <c r="B23" s="163">
        <v>3</v>
      </c>
      <c r="C23" s="162" t="e">
        <f t="shared" si="28"/>
        <v>#REF!</v>
      </c>
      <c r="D23" s="18" t="e">
        <f t="shared" si="28"/>
        <v>#REF!</v>
      </c>
      <c r="E23" s="176" t="e">
        <f t="shared" si="0"/>
        <v>#REF!</v>
      </c>
      <c r="F23" s="162" t="e">
        <f>#REF!</f>
        <v>#REF!</v>
      </c>
      <c r="G23" s="18" t="e">
        <f>#REF!</f>
        <v>#REF!</v>
      </c>
      <c r="H23" s="176" t="e">
        <f t="shared" si="1"/>
        <v>#REF!</v>
      </c>
      <c r="I23" s="162" t="e">
        <f>#REF!</f>
        <v>#REF!</v>
      </c>
      <c r="J23" s="18" t="e">
        <f>#REF!</f>
        <v>#REF!</v>
      </c>
      <c r="K23" s="176" t="e">
        <f t="shared" si="2"/>
        <v>#REF!</v>
      </c>
      <c r="L23" s="162" t="e">
        <f>#REF!</f>
        <v>#REF!</v>
      </c>
      <c r="M23" s="18" t="e">
        <f>#REF!</f>
        <v>#REF!</v>
      </c>
      <c r="N23" s="176" t="e">
        <f t="shared" si="3"/>
        <v>#REF!</v>
      </c>
      <c r="O23" s="193"/>
      <c r="P23" s="194" t="s">
        <v>25</v>
      </c>
      <c r="Q23" s="161">
        <v>3</v>
      </c>
      <c r="R23" s="162">
        <f t="shared" si="29"/>
        <v>0</v>
      </c>
      <c r="S23" s="18" t="e">
        <f t="shared" si="29"/>
        <v>#REF!</v>
      </c>
      <c r="T23" s="176" t="e">
        <f t="shared" si="4"/>
        <v>#REF!</v>
      </c>
      <c r="U23" s="162">
        <f>'февраль (2024) - прогноз'!I23</f>
        <v>0</v>
      </c>
      <c r="V23" s="18" t="e">
        <f>#REF!</f>
        <v>#REF!</v>
      </c>
      <c r="W23" s="176" t="e">
        <f t="shared" si="5"/>
        <v>#REF!</v>
      </c>
      <c r="X23" s="162">
        <f>'февраль (2024) - прогноз'!O23</f>
        <v>0</v>
      </c>
      <c r="Y23" s="18" t="e">
        <f>#REF!</f>
        <v>#REF!</v>
      </c>
      <c r="Z23" s="176" t="e">
        <f t="shared" si="6"/>
        <v>#REF!</v>
      </c>
      <c r="AA23" s="162">
        <f>'февраль (2024) - прогноз'!R23</f>
        <v>0</v>
      </c>
      <c r="AB23" s="18" t="e">
        <f>#REF!</f>
        <v>#REF!</v>
      </c>
      <c r="AC23" s="176" t="e">
        <f t="shared" si="7"/>
        <v>#REF!</v>
      </c>
      <c r="AE23" s="194" t="s">
        <v>25</v>
      </c>
      <c r="AF23" s="458">
        <v>3</v>
      </c>
      <c r="AG23" s="456" t="e">
        <f t="shared" si="30"/>
        <v>#REF!</v>
      </c>
      <c r="AH23" s="457" t="e">
        <f t="shared" si="30"/>
        <v>#REF!</v>
      </c>
      <c r="AI23" s="446" t="e">
        <f t="shared" si="8"/>
        <v>#REF!</v>
      </c>
      <c r="AJ23" s="468" t="e">
        <f>#REF!</f>
        <v>#REF!</v>
      </c>
      <c r="AK23" s="469" t="e">
        <f>#REF!</f>
        <v>#REF!</v>
      </c>
      <c r="AL23" s="446" t="e">
        <f t="shared" si="9"/>
        <v>#REF!</v>
      </c>
      <c r="AM23" s="456" t="e">
        <f>#REF!</f>
        <v>#REF!</v>
      </c>
      <c r="AN23" s="457" t="e">
        <f>#REF!</f>
        <v>#REF!</v>
      </c>
      <c r="AO23" s="414" t="e">
        <f t="shared" si="10"/>
        <v>#REF!</v>
      </c>
      <c r="AP23" s="468" t="e">
        <f>#REF!</f>
        <v>#REF!</v>
      </c>
      <c r="AQ23" s="469" t="e">
        <f>#REF!</f>
        <v>#REF!</v>
      </c>
      <c r="AR23" s="449" t="e">
        <f t="shared" si="11"/>
        <v>#REF!</v>
      </c>
      <c r="AS23" s="421"/>
      <c r="AT23" s="148" t="s">
        <v>25</v>
      </c>
      <c r="AU23" s="426">
        <v>8</v>
      </c>
      <c r="AV23" s="418" t="e">
        <f t="shared" si="31"/>
        <v>#REF!</v>
      </c>
      <c r="AW23" s="419" t="e">
        <f t="shared" si="31"/>
        <v>#REF!</v>
      </c>
      <c r="AX23" s="420" t="e">
        <f t="shared" si="12"/>
        <v>#REF!</v>
      </c>
      <c r="AY23" s="423" t="e">
        <f>#REF!</f>
        <v>#REF!</v>
      </c>
      <c r="AZ23" s="424" t="e">
        <f>#REF!</f>
        <v>#REF!</v>
      </c>
      <c r="BA23" s="420" t="e">
        <f t="shared" si="13"/>
        <v>#REF!</v>
      </c>
      <c r="BB23" s="423" t="e">
        <f>#REF!</f>
        <v>#REF!</v>
      </c>
      <c r="BC23" s="424" t="e">
        <f>#REF!</f>
        <v>#REF!</v>
      </c>
      <c r="BD23" s="420" t="e">
        <f t="shared" si="14"/>
        <v>#REF!</v>
      </c>
      <c r="BE23" s="423" t="e">
        <f>#REF!</f>
        <v>#REF!</v>
      </c>
      <c r="BF23" s="424" t="e">
        <f>#REF!</f>
        <v>#REF!</v>
      </c>
      <c r="BG23" s="420" t="e">
        <f t="shared" si="15"/>
        <v>#REF!</v>
      </c>
      <c r="BH23" s="421"/>
      <c r="BI23" s="194" t="s">
        <v>25</v>
      </c>
      <c r="BJ23" s="458" t="e">
        <f>#REF!</f>
        <v>#REF!</v>
      </c>
      <c r="BK23" s="456" t="e">
        <f t="shared" si="32"/>
        <v>#REF!</v>
      </c>
      <c r="BL23" s="457" t="e">
        <f t="shared" si="32"/>
        <v>#REF!</v>
      </c>
      <c r="BM23" s="446" t="e">
        <f t="shared" si="16"/>
        <v>#REF!</v>
      </c>
      <c r="BN23" s="468" t="e">
        <f>#REF!</f>
        <v>#REF!</v>
      </c>
      <c r="BO23" s="469" t="e">
        <f>#REF!</f>
        <v>#REF!</v>
      </c>
      <c r="BP23" s="446" t="e">
        <f t="shared" si="17"/>
        <v>#REF!</v>
      </c>
      <c r="BQ23" s="456" t="e">
        <f>#REF!</f>
        <v>#REF!</v>
      </c>
      <c r="BR23" s="457" t="e">
        <f>#REF!</f>
        <v>#REF!</v>
      </c>
      <c r="BS23" s="446" t="e">
        <f t="shared" si="18"/>
        <v>#REF!</v>
      </c>
      <c r="BT23" s="468" t="e">
        <f>#REF!</f>
        <v>#REF!</v>
      </c>
      <c r="BU23" s="469" t="e">
        <f>#REF!</f>
        <v>#REF!</v>
      </c>
      <c r="BV23" s="449" t="e">
        <f t="shared" si="19"/>
        <v>#REF!</v>
      </c>
      <c r="BW23" s="421"/>
      <c r="BX23" s="194" t="s">
        <v>25</v>
      </c>
      <c r="BY23" s="458" t="e">
        <f>#REF!</f>
        <v>#REF!</v>
      </c>
      <c r="BZ23" s="473" t="e">
        <f t="shared" si="33"/>
        <v>#REF!</v>
      </c>
      <c r="CA23" s="457" t="e">
        <f t="shared" si="33"/>
        <v>#REF!</v>
      </c>
      <c r="CB23" s="446" t="e">
        <f t="shared" si="20"/>
        <v>#REF!</v>
      </c>
      <c r="CC23" s="468" t="e">
        <f>#REF!</f>
        <v>#REF!</v>
      </c>
      <c r="CD23" s="469" t="e">
        <f>#REF!</f>
        <v>#REF!</v>
      </c>
      <c r="CE23" s="446" t="e">
        <f t="shared" si="21"/>
        <v>#REF!</v>
      </c>
      <c r="CF23" s="456" t="e">
        <f>#REF!</f>
        <v>#REF!</v>
      </c>
      <c r="CG23" s="457" t="e">
        <f>#REF!</f>
        <v>#REF!</v>
      </c>
      <c r="CH23" s="446" t="e">
        <f t="shared" si="22"/>
        <v>#REF!</v>
      </c>
      <c r="CI23" s="468" t="e">
        <f>#REF!</f>
        <v>#REF!</v>
      </c>
      <c r="CJ23" s="469" t="e">
        <f>#REF!</f>
        <v>#REF!</v>
      </c>
      <c r="CK23" s="449" t="e">
        <f t="shared" si="23"/>
        <v>#REF!</v>
      </c>
      <c r="CN23" s="194" t="s">
        <v>25</v>
      </c>
      <c r="CO23" s="472">
        <v>13</v>
      </c>
      <c r="CP23" s="473" t="e">
        <f t="shared" si="34"/>
        <v>#REF!</v>
      </c>
      <c r="CQ23" s="457" t="e">
        <f t="shared" si="35"/>
        <v>#REF!</v>
      </c>
      <c r="CR23" s="446" t="e">
        <f t="shared" si="24"/>
        <v>#REF!</v>
      </c>
      <c r="CS23" s="468" t="e">
        <f>'6 мес (2024) прогноз'!I23</f>
        <v>#REF!</v>
      </c>
      <c r="CT23" s="469" t="e">
        <f>'6 мес (2024) прогноз'!J23</f>
        <v>#REF!</v>
      </c>
      <c r="CU23" s="446" t="e">
        <f t="shared" si="25"/>
        <v>#REF!</v>
      </c>
      <c r="CV23" s="456" t="e">
        <f>'6 мес (2024) прогноз'!O23</f>
        <v>#REF!</v>
      </c>
      <c r="CW23" s="457" t="e">
        <f>'6 мес (2024) прогноз'!P23</f>
        <v>#REF!</v>
      </c>
      <c r="CX23" s="446" t="e">
        <f t="shared" si="26"/>
        <v>#REF!</v>
      </c>
      <c r="CY23" s="468" t="e">
        <f>'6 мес (2024) прогноз'!R23</f>
        <v>#REF!</v>
      </c>
      <c r="CZ23" s="469" t="e">
        <f>'6 мес (2024) прогноз'!S23</f>
        <v>#REF!</v>
      </c>
      <c r="DA23" s="449" t="e">
        <f t="shared" si="27"/>
        <v>#REF!</v>
      </c>
    </row>
    <row r="24" spans="1:105" ht="44.25" customHeight="1" thickBot="1">
      <c r="A24" s="149" t="s">
        <v>15</v>
      </c>
      <c r="B24" s="163">
        <v>2</v>
      </c>
      <c r="C24" s="164" t="e">
        <f t="shared" si="28"/>
        <v>#REF!</v>
      </c>
      <c r="D24" s="15" t="e">
        <f t="shared" si="28"/>
        <v>#REF!</v>
      </c>
      <c r="E24" s="177" t="e">
        <f t="shared" si="0"/>
        <v>#REF!</v>
      </c>
      <c r="F24" s="162" t="e">
        <f>#REF!</f>
        <v>#REF!</v>
      </c>
      <c r="G24" s="18" t="e">
        <f>#REF!</f>
        <v>#REF!</v>
      </c>
      <c r="H24" s="177" t="e">
        <f t="shared" si="1"/>
        <v>#REF!</v>
      </c>
      <c r="I24" s="162" t="e">
        <f>#REF!</f>
        <v>#REF!</v>
      </c>
      <c r="J24" s="18" t="e">
        <f>#REF!</f>
        <v>#REF!</v>
      </c>
      <c r="K24" s="177" t="e">
        <f t="shared" si="2"/>
        <v>#REF!</v>
      </c>
      <c r="L24" s="162" t="e">
        <f>#REF!</f>
        <v>#REF!</v>
      </c>
      <c r="M24" s="18" t="e">
        <f>#REF!</f>
        <v>#REF!</v>
      </c>
      <c r="N24" s="177" t="e">
        <f t="shared" si="3"/>
        <v>#REF!</v>
      </c>
      <c r="O24" s="193"/>
      <c r="P24" s="195" t="s">
        <v>15</v>
      </c>
      <c r="Q24" s="161">
        <v>2</v>
      </c>
      <c r="R24" s="164">
        <f t="shared" si="29"/>
        <v>3</v>
      </c>
      <c r="S24" s="15" t="e">
        <f t="shared" si="29"/>
        <v>#REF!</v>
      </c>
      <c r="T24" s="177" t="e">
        <f t="shared" si="4"/>
        <v>#REF!</v>
      </c>
      <c r="U24" s="162">
        <f>'февраль (2024) - прогноз'!I24</f>
        <v>2</v>
      </c>
      <c r="V24" s="18" t="e">
        <f>#REF!</f>
        <v>#REF!</v>
      </c>
      <c r="W24" s="177" t="e">
        <f t="shared" si="5"/>
        <v>#REF!</v>
      </c>
      <c r="X24" s="162">
        <f>'февраль (2024) - прогноз'!O24</f>
        <v>0</v>
      </c>
      <c r="Y24" s="18" t="e">
        <f>#REF!</f>
        <v>#REF!</v>
      </c>
      <c r="Z24" s="177" t="e">
        <f t="shared" si="6"/>
        <v>#REF!</v>
      </c>
      <c r="AA24" s="162">
        <f>'февраль (2024) - прогноз'!R24</f>
        <v>1</v>
      </c>
      <c r="AB24" s="18" t="e">
        <f>#REF!</f>
        <v>#REF!</v>
      </c>
      <c r="AC24" s="177" t="e">
        <f t="shared" si="7"/>
        <v>#REF!</v>
      </c>
      <c r="AE24" s="195" t="s">
        <v>15</v>
      </c>
      <c r="AF24" s="458">
        <v>2</v>
      </c>
      <c r="AG24" s="456" t="e">
        <f t="shared" si="30"/>
        <v>#REF!</v>
      </c>
      <c r="AH24" s="459" t="e">
        <f t="shared" si="30"/>
        <v>#REF!</v>
      </c>
      <c r="AI24" s="447" t="e">
        <f t="shared" si="8"/>
        <v>#REF!</v>
      </c>
      <c r="AJ24" s="468" t="e">
        <f>#REF!</f>
        <v>#REF!</v>
      </c>
      <c r="AK24" s="469" t="e">
        <f>#REF!</f>
        <v>#REF!</v>
      </c>
      <c r="AL24" s="447" t="e">
        <f t="shared" si="9"/>
        <v>#REF!</v>
      </c>
      <c r="AM24" s="456" t="e">
        <f>#REF!</f>
        <v>#REF!</v>
      </c>
      <c r="AN24" s="457" t="e">
        <f>#REF!</f>
        <v>#REF!</v>
      </c>
      <c r="AO24" s="415" t="e">
        <f t="shared" si="10"/>
        <v>#REF!</v>
      </c>
      <c r="AP24" s="468" t="e">
        <f>#REF!</f>
        <v>#REF!</v>
      </c>
      <c r="AQ24" s="469" t="e">
        <f>#REF!</f>
        <v>#REF!</v>
      </c>
      <c r="AR24" s="450" t="e">
        <f t="shared" si="11"/>
        <v>#REF!</v>
      </c>
      <c r="AS24" s="421"/>
      <c r="AT24" s="149" t="s">
        <v>15</v>
      </c>
      <c r="AU24" s="431">
        <v>6</v>
      </c>
      <c r="AV24" s="432" t="e">
        <f t="shared" si="31"/>
        <v>#REF!</v>
      </c>
      <c r="AW24" s="429" t="e">
        <f t="shared" si="31"/>
        <v>#REF!</v>
      </c>
      <c r="AX24" s="430" t="e">
        <f t="shared" si="12"/>
        <v>#REF!</v>
      </c>
      <c r="AY24" s="423" t="e">
        <f>#REF!</f>
        <v>#REF!</v>
      </c>
      <c r="AZ24" s="424" t="e">
        <f>#REF!</f>
        <v>#REF!</v>
      </c>
      <c r="BA24" s="433" t="e">
        <f t="shared" si="13"/>
        <v>#REF!</v>
      </c>
      <c r="BB24" s="423" t="e">
        <f>#REF!</f>
        <v>#REF!</v>
      </c>
      <c r="BC24" s="424" t="e">
        <f>#REF!</f>
        <v>#REF!</v>
      </c>
      <c r="BD24" s="433" t="e">
        <f t="shared" si="14"/>
        <v>#REF!</v>
      </c>
      <c r="BE24" s="423" t="e">
        <f>#REF!</f>
        <v>#REF!</v>
      </c>
      <c r="BF24" s="424" t="e">
        <f>#REF!</f>
        <v>#REF!</v>
      </c>
      <c r="BG24" s="433" t="e">
        <f t="shared" si="15"/>
        <v>#REF!</v>
      </c>
      <c r="BH24" s="421"/>
      <c r="BI24" s="195" t="s">
        <v>15</v>
      </c>
      <c r="BJ24" s="458" t="e">
        <f>#REF!</f>
        <v>#REF!</v>
      </c>
      <c r="BK24" s="470" t="e">
        <f t="shared" si="32"/>
        <v>#REF!</v>
      </c>
      <c r="BL24" s="459" t="e">
        <f t="shared" si="32"/>
        <v>#REF!</v>
      </c>
      <c r="BM24" s="447" t="e">
        <f t="shared" si="16"/>
        <v>#REF!</v>
      </c>
      <c r="BN24" s="468" t="e">
        <f>#REF!</f>
        <v>#REF!</v>
      </c>
      <c r="BO24" s="469" t="e">
        <f>#REF!</f>
        <v>#REF!</v>
      </c>
      <c r="BP24" s="447" t="e">
        <f t="shared" si="17"/>
        <v>#REF!</v>
      </c>
      <c r="BQ24" s="456" t="e">
        <f>#REF!</f>
        <v>#REF!</v>
      </c>
      <c r="BR24" s="457" t="e">
        <f>#REF!</f>
        <v>#REF!</v>
      </c>
      <c r="BS24" s="447" t="e">
        <f t="shared" si="18"/>
        <v>#REF!</v>
      </c>
      <c r="BT24" s="468" t="e">
        <f>#REF!</f>
        <v>#REF!</v>
      </c>
      <c r="BU24" s="469" t="e">
        <f>#REF!</f>
        <v>#REF!</v>
      </c>
      <c r="BV24" s="450" t="e">
        <f t="shared" si="19"/>
        <v>#REF!</v>
      </c>
      <c r="BW24" s="421"/>
      <c r="BX24" s="195" t="s">
        <v>15</v>
      </c>
      <c r="BY24" s="458" t="e">
        <f>#REF!</f>
        <v>#REF!</v>
      </c>
      <c r="BZ24" s="473" t="e">
        <f t="shared" si="33"/>
        <v>#REF!</v>
      </c>
      <c r="CA24" s="459" t="e">
        <f t="shared" si="33"/>
        <v>#REF!</v>
      </c>
      <c r="CB24" s="447" t="e">
        <f t="shared" si="20"/>
        <v>#REF!</v>
      </c>
      <c r="CC24" s="468" t="e">
        <f>#REF!</f>
        <v>#REF!</v>
      </c>
      <c r="CD24" s="469" t="e">
        <f>#REF!</f>
        <v>#REF!</v>
      </c>
      <c r="CE24" s="447" t="e">
        <f t="shared" si="21"/>
        <v>#REF!</v>
      </c>
      <c r="CF24" s="456" t="e">
        <f>#REF!</f>
        <v>#REF!</v>
      </c>
      <c r="CG24" s="457" t="e">
        <f>#REF!</f>
        <v>#REF!</v>
      </c>
      <c r="CH24" s="447" t="e">
        <f t="shared" si="22"/>
        <v>#REF!</v>
      </c>
      <c r="CI24" s="468" t="e">
        <f>#REF!</f>
        <v>#REF!</v>
      </c>
      <c r="CJ24" s="469" t="e">
        <f>#REF!</f>
        <v>#REF!</v>
      </c>
      <c r="CK24" s="450" t="e">
        <f t="shared" si="23"/>
        <v>#REF!</v>
      </c>
      <c r="CN24" s="195" t="s">
        <v>15</v>
      </c>
      <c r="CO24" s="458">
        <v>17</v>
      </c>
      <c r="CP24" s="473" t="e">
        <f t="shared" si="34"/>
        <v>#REF!</v>
      </c>
      <c r="CQ24" s="459" t="e">
        <f t="shared" si="35"/>
        <v>#REF!</v>
      </c>
      <c r="CR24" s="447" t="e">
        <f t="shared" si="24"/>
        <v>#REF!</v>
      </c>
      <c r="CS24" s="468" t="e">
        <f>'6 мес (2024) прогноз'!I24</f>
        <v>#REF!</v>
      </c>
      <c r="CT24" s="469" t="e">
        <f>'6 мес (2024) прогноз'!J24</f>
        <v>#REF!</v>
      </c>
      <c r="CU24" s="447" t="e">
        <f t="shared" si="25"/>
        <v>#REF!</v>
      </c>
      <c r="CV24" s="456" t="e">
        <f>'6 мес (2024) прогноз'!O24</f>
        <v>#REF!</v>
      </c>
      <c r="CW24" s="457" t="e">
        <f>'6 мес (2024) прогноз'!P24</f>
        <v>#REF!</v>
      </c>
      <c r="CX24" s="447" t="e">
        <f t="shared" si="26"/>
        <v>#REF!</v>
      </c>
      <c r="CY24" s="468" t="e">
        <f>'6 мес (2024) прогноз'!R24</f>
        <v>#REF!</v>
      </c>
      <c r="CZ24" s="469" t="e">
        <f>'6 мес (2024) прогноз'!S24</f>
        <v>#REF!</v>
      </c>
      <c r="DA24" s="450" t="e">
        <f t="shared" si="27"/>
        <v>#REF!</v>
      </c>
    </row>
    <row r="25" spans="1:105" ht="44.25" customHeight="1" thickBot="1">
      <c r="A25" s="150" t="s">
        <v>41</v>
      </c>
      <c r="B25" s="185">
        <v>19</v>
      </c>
      <c r="C25" s="165" t="e">
        <f>SUM(C9:C24)+C26+C27</f>
        <v>#REF!</v>
      </c>
      <c r="D25" s="166" t="e">
        <f>SUM(D9:D24)+D26+D27</f>
        <v>#REF!</v>
      </c>
      <c r="E25" s="178" t="e">
        <f>IF(AND(C25=0,D25&gt;0),100%,IFERROR(IF(D25/C25-100%&gt;99%,CONCATENATE("в ",ROUNDDOWN(D25/C25,1),IF(ROUNDDOWN(D25/C25,0)&gt;4," раз"," раза")),D25/C25-100%),""))</f>
        <v>#REF!</v>
      </c>
      <c r="F25" s="165" t="e">
        <f>SUM(F9:F24)</f>
        <v>#REF!</v>
      </c>
      <c r="G25" s="166" t="e">
        <f>SUM(G9:G24)</f>
        <v>#REF!</v>
      </c>
      <c r="H25" s="178" t="e">
        <f>IF(AND(F25=0,G25&gt;0),100%,IFERROR(IF(G25/F25-100%&gt;99%,CONCATENATE("в ",ROUNDDOWN(G25/F25,1),IF(ROUNDDOWN(G25/F25,0)&gt;4," раз"," раза")),G25/F25-100%),""))</f>
        <v>#REF!</v>
      </c>
      <c r="I25" s="165" t="e">
        <f>SUM(I9:I24)</f>
        <v>#REF!</v>
      </c>
      <c r="J25" s="166" t="e">
        <f>SUM(J9:J24)</f>
        <v>#REF!</v>
      </c>
      <c r="K25" s="178" t="e">
        <f>IF(AND(I25=0,J25&gt;0),100%,IFERROR(IF(J25/I25-100%&gt;99%,CONCATENATE("в ",ROUNDDOWN(J25/I25,1),IF(ROUNDDOWN(J25/I25,0)&gt;4," раз"," раза")),J25/I25-100%),""))</f>
        <v>#REF!</v>
      </c>
      <c r="L25" s="165" t="e">
        <f>SUM(L9:L24)</f>
        <v>#REF!</v>
      </c>
      <c r="M25" s="166" t="e">
        <f>M9+M10+M11+M12+M13+M14+M15+M16+M17+M18+M19+M20+M21+M22+M23+M24</f>
        <v>#REF!</v>
      </c>
      <c r="N25" s="178" t="e">
        <f>IF(AND(L25=0,M25&gt;0),100%,IFERROR(IF(M25/L25-100%&gt;99%,CONCATENATE("в ",ROUNDDOWN(M25/L25,1),IF(ROUNDDOWN(M25/L25,0)&gt;4," раз"," раза")),M25/L25-100%),""))</f>
        <v>#REF!</v>
      </c>
      <c r="O25" s="193"/>
      <c r="P25" s="197" t="s">
        <v>41</v>
      </c>
      <c r="Q25" s="198">
        <v>24</v>
      </c>
      <c r="R25" s="196">
        <f>SUM(R9:R24)+R26+R27</f>
        <v>8</v>
      </c>
      <c r="S25" s="199" t="e">
        <f>SUM(S9:S24)+S26+S27</f>
        <v>#REF!</v>
      </c>
      <c r="T25" s="178" t="e">
        <f>IF(AND(R25=0,S25&gt;0),100%,IFERROR(IF(S25/R25-100%&gt;99%,CONCATENATE("в ",ROUNDDOWN(S25/R25,1),IF(ROUNDDOWN(S25/R25,0)&gt;4," раз"," раза")),S25/R25-100%),""))</f>
        <v>#REF!</v>
      </c>
      <c r="U25" s="196">
        <f>SUM(U9:U24)</f>
        <v>5</v>
      </c>
      <c r="V25" s="199" t="e">
        <f>SUM(V9:V24)</f>
        <v>#REF!</v>
      </c>
      <c r="W25" s="178" t="e">
        <f>IF(AND(U25=0,V25&gt;0),100%,IFERROR(IF(V25/U25-100%&gt;99%,CONCATENATE("в ",ROUNDDOWN(V25/U25,1),IF(ROUNDDOWN(V25/U25,0)&gt;4," раз"," раза")),V25/U25-100%),""))</f>
        <v>#REF!</v>
      </c>
      <c r="X25" s="196">
        <f>SUM(X9:X24)</f>
        <v>0</v>
      </c>
      <c r="Y25" s="199" t="e">
        <f>SUM(Y9:Y24)</f>
        <v>#REF!</v>
      </c>
      <c r="Z25" s="178" t="e">
        <f>IF(AND(X25=0,Y25&gt;0),100%,IFERROR(IF(Y25/X25-100%&gt;99%,CONCATENATE("в ",ROUNDDOWN(Y25/X25,1),IF(ROUNDDOWN(Y25/X25,0)&gt;4," раз"," раза")),Y25/X25-100%),""))</f>
        <v>#REF!</v>
      </c>
      <c r="AA25" s="196">
        <f>SUM(AA9:AA24)</f>
        <v>2</v>
      </c>
      <c r="AB25" s="199" t="e">
        <f>AB9+AB10+AB11+AB12+AB13+AB14+AB15+AB16+AB17+AB18+AB19+AB20+AB21+AB22+AB23+AB24</f>
        <v>#REF!</v>
      </c>
      <c r="AC25" s="178" t="e">
        <f>IF(AND(AA25=0,AB25&gt;0),100%,IFERROR(IF(AB25/AA25-100%&gt;99%,CONCATENATE("в ",ROUNDDOWN(AB25/AA25,1),IF(ROUNDDOWN(AB25/AA25,0)&gt;4," раз"," раза")),AB25/AA25-100%),""))</f>
        <v>#REF!</v>
      </c>
      <c r="AE25" s="197" t="s">
        <v>41</v>
      </c>
      <c r="AF25" s="460">
        <v>20</v>
      </c>
      <c r="AG25" s="461" t="e">
        <f>SUM(AG9:AG24)+AG26+AG27</f>
        <v>#REF!</v>
      </c>
      <c r="AH25" s="462" t="e">
        <f>SUM(AH9:AH24)+AH26+AH27</f>
        <v>#REF!</v>
      </c>
      <c r="AI25" s="448" t="e">
        <f>IF(AND(AG25=0,AH25&gt;0),100%,IFERROR(IF(AH25/AG25-100%&gt;99%,CONCATENATE("в ",ROUNDDOWN(AH25/AG25,1),IF(ROUNDDOWN(AH25/AG25,0)&gt;4," раз"," раза")),AH25/AG25-100%),""))</f>
        <v>#REF!</v>
      </c>
      <c r="AJ25" s="461" t="e">
        <f>SUM(AJ9:AJ24)</f>
        <v>#REF!</v>
      </c>
      <c r="AK25" s="462" t="e">
        <f>SUM(AK9:AK24)</f>
        <v>#REF!</v>
      </c>
      <c r="AL25" s="448" t="e">
        <f>IF(AND(AJ25=0,AK25&gt;0),100%,IFERROR(IF(AK25/AJ25-100%&gt;99%,CONCATENATE("в ",ROUNDDOWN(AK25/AJ25,1),IF(ROUNDDOWN(AK25/AJ25,0)&gt;4," раз"," раза")),AK25/AJ25-100%),""))</f>
        <v>#REF!</v>
      </c>
      <c r="AM25" s="461" t="e">
        <f>SUM(AM9:AM24)</f>
        <v>#REF!</v>
      </c>
      <c r="AN25" s="462" t="e">
        <f>SUM(AN9:AN24)</f>
        <v>#REF!</v>
      </c>
      <c r="AO25" s="416" t="e">
        <f>IF(AND(AM25=0,AN25&gt;0),100%,IFERROR(IF(AN25/AM25-100%&gt;99%,CONCATENATE("в ",ROUNDDOWN(AN25/AM25,1),IF(ROUNDDOWN(AN25/AM25,0)&gt;4," раз"," раза")),AN25/AM25-100%),""))</f>
        <v>#REF!</v>
      </c>
      <c r="AP25" s="461" t="e">
        <f>SUM(AP9:AP24)</f>
        <v>#REF!</v>
      </c>
      <c r="AQ25" s="462" t="e">
        <f>AQ9+AQ10+AQ11+AQ12+AQ13+AQ14+AQ15+AQ16+AQ17+AQ18+AQ19+AQ20+AQ21+AQ22+AQ23+AQ24</f>
        <v>#REF!</v>
      </c>
      <c r="AR25" s="448" t="e">
        <f>IF(AND(AP25=0,AQ25&gt;0),100%,IFERROR(IF(AQ25/AP25-100%&gt;99%,CONCATENATE("в ",ROUNDDOWN(AQ25/AP25,1),IF(ROUNDDOWN(AQ25/AP25,0)&gt;4," раз"," раза")),AQ25/AP25-100%),""))</f>
        <v>#REF!</v>
      </c>
      <c r="AS25" s="421"/>
      <c r="AT25" s="150" t="s">
        <v>41</v>
      </c>
      <c r="AU25" s="435">
        <v>66</v>
      </c>
      <c r="AV25" s="150" t="e">
        <f>SUM(AV9:AV24)+AV26+AV27</f>
        <v>#REF!</v>
      </c>
      <c r="AW25" s="436" t="e">
        <f>SUM(AW9:AW24)+AW26+AW27</f>
        <v>#REF!</v>
      </c>
      <c r="AX25" s="434" t="e">
        <f>IF(AND(AV25=0,AW25&gt;0),100%,IFERROR(IF(AW25/AV25-100%&gt;99%,CONCATENATE("в ",ROUNDDOWN(AW25/AV25,1),IF(ROUNDDOWN(AW25/AV25,0)&gt;4," раз"," раза")),AW25/AV25-100%),""))</f>
        <v>#REF!</v>
      </c>
      <c r="AY25" s="150" t="e">
        <f>SUM(AY9:AY24)</f>
        <v>#REF!</v>
      </c>
      <c r="AZ25" s="436" t="e">
        <f>SUM(AZ9:AZ24)</f>
        <v>#REF!</v>
      </c>
      <c r="BA25" s="434" t="e">
        <f>IF(AND(AY25=0,AZ25&gt;0),100%,IFERROR(IF(AZ25/AY25-100%&gt;99%,CONCATENATE("в ",ROUNDDOWN(AZ25/AY25,1),IF(ROUNDDOWN(AZ25/AY25,0)&gt;4," раз"," раза")),AZ25/AY25-100%),""))</f>
        <v>#REF!</v>
      </c>
      <c r="BB25" s="150" t="e">
        <f>SUM(BB9:BB24)</f>
        <v>#REF!</v>
      </c>
      <c r="BC25" s="436" t="e">
        <f>SUM(BC9:BC24)</f>
        <v>#REF!</v>
      </c>
      <c r="BD25" s="434" t="e">
        <f>IF(AND(BB25=0,BC25&gt;0),100%,IFERROR(IF(BC25/BB25-100%&gt;99%,CONCATENATE("в ",ROUNDDOWN(BC25/BB25,1),IF(ROUNDDOWN(BC25/BB25,0)&gt;4," раз"," раза")),BC25/BB25-100%),""))</f>
        <v>#REF!</v>
      </c>
      <c r="BE25" s="437" t="e">
        <f>SUM(BE9:BE24)</f>
        <v>#REF!</v>
      </c>
      <c r="BF25" s="436" t="e">
        <f>BF9+BF10+BF11+BF12+BF13+BF14+BF15+BF16+BF17+BF18+BF19+BF20+BF21+BF22+BF23+BF24</f>
        <v>#REF!</v>
      </c>
      <c r="BG25" s="434" t="e">
        <f>IF(AND(BE25=0,BF25&gt;0),100%,IFERROR(IF(BF25/BE25-100%&gt;99%,CONCATENATE("в ",ROUNDDOWN(BF25/BE25,1),IF(ROUNDDOWN(BF25/BE25,0)&gt;4," раз"," раза")),BF25/BE25-100%),""))</f>
        <v>#REF!</v>
      </c>
      <c r="BH25" s="421"/>
      <c r="BI25" s="197" t="s">
        <v>41</v>
      </c>
      <c r="BJ25" s="460" t="e">
        <f>#REF!</f>
        <v>#REF!</v>
      </c>
      <c r="BK25" s="461" t="e">
        <f>SUM(BK9:BK24)+BK26+BK27</f>
        <v>#REF!</v>
      </c>
      <c r="BL25" s="462" t="e">
        <f>SUM(BL9:BL24)+BL26+BL27</f>
        <v>#REF!</v>
      </c>
      <c r="BM25" s="448" t="e">
        <f>IF(AND(BK25=0,BL25&gt;0),100%,IFERROR(IF(BL25/BK25-100%&gt;99%,CONCATENATE("в ",ROUNDDOWN(BL25/BK25,1),IF(ROUNDDOWN(BL25/BK25,0)&gt;4," раз"," раза")),BL25/BK25-100%),""))</f>
        <v>#REF!</v>
      </c>
      <c r="BN25" s="461" t="e">
        <f>SUM(BN9:BN24)</f>
        <v>#REF!</v>
      </c>
      <c r="BO25" s="462" t="e">
        <f>SUM(BO9:BO24)</f>
        <v>#REF!</v>
      </c>
      <c r="BP25" s="448" t="e">
        <f>IF(AND(BN25=0,BO25&gt;0),100%,IFERROR(IF(BO25/BN25-100%&gt;99%,CONCATENATE("в ",ROUNDDOWN(BO25/BN25,1),IF(ROUNDDOWN(BO25/BN25,0)&gt;4," раз"," раза")),BO25/BN25-100%),""))</f>
        <v>#REF!</v>
      </c>
      <c r="BQ25" s="461" t="e">
        <f>SUM(BQ9:BQ24)</f>
        <v>#REF!</v>
      </c>
      <c r="BR25" s="462" t="e">
        <f>SUM(BR9:BR24)</f>
        <v>#REF!</v>
      </c>
      <c r="BS25" s="448" t="e">
        <f>IF(AND(BQ25=0,BR25&gt;0),100%,IFERROR(IF(BR25/BQ25-100%&gt;99%,CONCATENATE("в ",ROUNDDOWN(BR25/BQ25,1),IF(ROUNDDOWN(BR25/BQ25,0)&gt;4," раз"," раза")),BR25/BQ25-100%),""))</f>
        <v>#REF!</v>
      </c>
      <c r="BT25" s="461" t="e">
        <f>SUM(BT9:BT24)</f>
        <v>#REF!</v>
      </c>
      <c r="BU25" s="462" t="e">
        <f>BU9+BU10+BU11+BU12+BU13+BU14+BU15+BU16+BU17+BU18+BU19+BU20+BU21+BU22+BU23+BU24</f>
        <v>#REF!</v>
      </c>
      <c r="BV25" s="448" t="e">
        <f>IF(AND(BT25=0,BU25&gt;0),100%,IFERROR(IF(BU25/BT25-100%&gt;99%,CONCATENATE("в ",ROUNDDOWN(BU25/BT25,1),IF(ROUNDDOWN(BU25/BT25,0)&gt;4," раз"," раза")),BU25/BT25-100%),""))</f>
        <v>#REF!</v>
      </c>
      <c r="BW25" s="421"/>
      <c r="BX25" s="197" t="s">
        <v>41</v>
      </c>
      <c r="BY25" s="460" t="e">
        <f>#REF!</f>
        <v>#REF!</v>
      </c>
      <c r="BZ25" s="474" t="e">
        <f>SUM(BZ9:BZ24)+BZ26+BZ27</f>
        <v>#REF!</v>
      </c>
      <c r="CA25" s="462" t="e">
        <f>SUM(CA9:CA24)+CA26+CA27</f>
        <v>#REF!</v>
      </c>
      <c r="CB25" s="448" t="e">
        <f>IF(AND(BZ25=0,CA25&gt;0),100%,IFERROR(IF(CA25/BZ25-100%&gt;99%,CONCATENATE("в ",ROUNDDOWN(CA25/BZ25,1),IF(ROUNDDOWN(CA25/BZ25,0)&gt;4," раз"," раза")),CA25/BZ25-100%),""))</f>
        <v>#REF!</v>
      </c>
      <c r="CC25" s="461" t="e">
        <f>SUM(CC9:CC24)</f>
        <v>#REF!</v>
      </c>
      <c r="CD25" s="462" t="e">
        <f>SUM(CD9:CD24)</f>
        <v>#REF!</v>
      </c>
      <c r="CE25" s="448" t="e">
        <f>IF(AND(CC25=0,CD25&gt;0),100%,IFERROR(IF(CD25/CC25-100%&gt;99%,CONCATENATE("в ",ROUNDDOWN(CD25/CC25,1),IF(ROUNDDOWN(CD25/CC25,0)&gt;4," раз"," раза")),CD25/CC25-100%),""))</f>
        <v>#REF!</v>
      </c>
      <c r="CF25" s="461" t="e">
        <f>SUM(CF9:CF24)</f>
        <v>#REF!</v>
      </c>
      <c r="CG25" s="462" t="e">
        <f>SUM(CG9:CG24)</f>
        <v>#REF!</v>
      </c>
      <c r="CH25" s="448" t="e">
        <f>IF(AND(CF25=0,CG25&gt;0),100%,IFERROR(IF(CG25/CF25-100%&gt;99%,CONCATENATE("в ",ROUNDDOWN(CG25/CF25,1),IF(ROUNDDOWN(CG25/CF25,0)&gt;4," раз"," раза")),CG25/CF25-100%),""))</f>
        <v>#REF!</v>
      </c>
      <c r="CI25" s="461" t="e">
        <f>SUM(CI9:CI24)</f>
        <v>#REF!</v>
      </c>
      <c r="CJ25" s="462" t="e">
        <f>CJ9+CJ10+CJ11+CJ12+CJ13+CJ14+CJ15+CJ16+CJ17+CJ18+CJ19+CJ20+CJ21+CJ22+CJ23+CJ24</f>
        <v>#REF!</v>
      </c>
      <c r="CK25" s="448" t="e">
        <f>IF(AND(CI25=0,CJ25&gt;0),100%,IFERROR(IF(CJ25/CI25-100%&gt;99%,CONCATENATE("в ",ROUNDDOWN(CJ25/CI25,1),IF(ROUNDDOWN(CJ25/CI25,0)&gt;4," раз"," раза")),CJ25/CI25-100%),""))</f>
        <v>#REF!</v>
      </c>
      <c r="CN25" s="197" t="s">
        <v>41</v>
      </c>
      <c r="CO25" s="460">
        <v>119</v>
      </c>
      <c r="CP25" s="474" t="e">
        <f>SUM(CP9:CP24)+CP26+CP27</f>
        <v>#REF!</v>
      </c>
      <c r="CQ25" s="462" t="e">
        <f>SUM(CQ9:CQ24)+CQ26+CQ27</f>
        <v>#REF!</v>
      </c>
      <c r="CR25" s="448" t="e">
        <f>IF(AND(CP25=0,CQ25&gt;0),100%,IFERROR(IF(CQ25/CP25-100%&gt;99%,CONCATENATE("в ",ROUNDDOWN(CQ25/CP25,1),IF(ROUNDDOWN(CQ25/CP25,0)&gt;4," раз"," раза")),CQ25/CP25-100%),""))</f>
        <v>#REF!</v>
      </c>
      <c r="CS25" s="461" t="e">
        <f>SUM(CS9:CS24)</f>
        <v>#REF!</v>
      </c>
      <c r="CT25" s="462" t="e">
        <f>SUM(CT9:CT24)</f>
        <v>#REF!</v>
      </c>
      <c r="CU25" s="448" t="e">
        <f>IF(AND(CS25=0,CT25&gt;0),100%,IFERROR(IF(CT25/CS25-100%&gt;99%,CONCATENATE("в ",ROUNDDOWN(CT25/CS25,1),IF(ROUNDDOWN(CT25/CS25,0)&gt;4," раз"," раза")),CT25/CS25-100%),""))</f>
        <v>#REF!</v>
      </c>
      <c r="CV25" s="461" t="e">
        <f>SUM(CV9:CV24)</f>
        <v>#REF!</v>
      </c>
      <c r="CW25" s="462" t="e">
        <f>SUM(CW9:CW24)</f>
        <v>#REF!</v>
      </c>
      <c r="CX25" s="448" t="e">
        <f>IF(AND(CV25=0,CW25&gt;0),100%,IFERROR(IF(CW25/CV25-100%&gt;99%,CONCATENATE("в ",ROUNDDOWN(CW25/CV25,1),IF(ROUNDDOWN(CW25/CV25,0)&gt;4," раз"," раза")),CW25/CV25-100%),""))</f>
        <v>#REF!</v>
      </c>
      <c r="CY25" s="461" t="e">
        <f>SUM(CY9:CY24)</f>
        <v>#REF!</v>
      </c>
      <c r="CZ25" s="462" t="e">
        <f>CZ9+CZ10+CZ11+CZ12+CZ13+CZ14+CZ15+CZ16+CZ17+CZ18+CZ19+CZ20+CZ21+CZ22+CZ23+CZ24</f>
        <v>#REF!</v>
      </c>
      <c r="DA25" s="448" t="e">
        <f>IF(AND(CY25=0,CZ25&gt;0),100%,IFERROR(IF(CZ25/CY25-100%&gt;99%,CONCATENATE("в ",ROUNDDOWN(CZ25/CY25,1),IF(ROUNDDOWN(CZ25/CY25,0)&gt;4," раз"," раза")),CZ25/CY25-100%),""))</f>
        <v>#REF!</v>
      </c>
    </row>
    <row r="26" spans="1:105" ht="44.25" customHeight="1">
      <c r="A26" s="151" t="s">
        <v>55</v>
      </c>
      <c r="B26" s="174">
        <v>3</v>
      </c>
      <c r="C26" s="167" t="e">
        <f>#REF!</f>
        <v>#REF!</v>
      </c>
      <c r="D26" s="168" t="e">
        <f>#REF!</f>
        <v>#REF!</v>
      </c>
      <c r="E26" s="179" t="e">
        <f>IF(AND(IF(C26="",0,C26)=0,IF(D26="",0,D26)&gt;0),100%,IFERROR(IF(IF(D26="",0,D26)/IF(C26="",0,C26)-100%&gt;99%,CONCATENATE("в ",ROUNDDOWN(IF(D26="",0,D26)/IF(C26="",0,C26),1),IF(ROUNDDOWN(IF(D26="",0,D26)/IF(C26="",0,C26),0)&gt;4," раз"," раза")),IF(D26="",0,D26)/IF(C26="",0,C26)-100%),""))</f>
        <v>#REF!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1"/>
      <c r="P26" s="151" t="s">
        <v>55</v>
      </c>
      <c r="Q26" s="206">
        <v>2</v>
      </c>
      <c r="R26" s="167">
        <f>'февраль (2024) - прогноз'!L25</f>
        <v>1</v>
      </c>
      <c r="S26" s="168" t="e">
        <f>#REF!</f>
        <v>#REF!</v>
      </c>
      <c r="T26" s="179" t="e">
        <f>IF(AND(IF(R26="",0,R26)=0,IF(S26="",0,S26)&gt;0),100%,IFERROR(IF(IF(S26="",0,S26)/IF(R26="",0,R26)-100%&gt;99%,CONCATENATE("в ",ROUNDDOWN(IF(S26="",0,S26)/IF(R26="",0,R26),1),IF(ROUNDDOWN(IF(S26="",0,S26)/IF(R26="",0,R26),0)&gt;4," раз"," раза")),IF(S26="",0,S26)/IF(R26="",0,R26)-100%),""))</f>
        <v>#REF!</v>
      </c>
      <c r="U26" s="140"/>
      <c r="V26" s="140"/>
      <c r="W26" s="140"/>
      <c r="X26" s="140"/>
      <c r="Y26" s="140"/>
      <c r="Z26" s="140"/>
      <c r="AA26" s="140"/>
      <c r="AB26" s="140"/>
      <c r="AC26" s="140"/>
      <c r="AE26" s="151" t="s">
        <v>55</v>
      </c>
      <c r="AF26" s="463">
        <v>1</v>
      </c>
      <c r="AG26" s="464" t="e">
        <f>#REF!</f>
        <v>#REF!</v>
      </c>
      <c r="AH26" s="465" t="e">
        <f>#REF!</f>
        <v>#REF!</v>
      </c>
      <c r="AI26" s="417" t="e">
        <f>IF(AND(IF(AG26="",0,AG26)=0,IF(AH26="",0,AH26)&gt;0),100%,IFERROR(IF(IF(AH26="",0,AH26)/IF(AG26="",0,AG26)-100%&gt;99%,CONCATENATE("в ",ROUNDDOWN(IF(AH26="",0,AH26)/IF(AG26="",0,AG26),1),IF(ROUNDDOWN(IF(AH26="",0,AH26)/IF(AG26="",0,AG26),0)&gt;4," раз"," раза")),IF(AH26="",0,AH26)/IF(AG26="",0,AG26)-100%),""))</f>
        <v>#REF!</v>
      </c>
      <c r="AJ26" s="145"/>
      <c r="AK26" s="145"/>
      <c r="AL26" s="145"/>
      <c r="AM26" s="145"/>
      <c r="AN26" s="145"/>
      <c r="AO26" s="145"/>
      <c r="AP26" s="145"/>
      <c r="AQ26" s="145"/>
      <c r="AR26" s="145"/>
      <c r="AS26" s="421"/>
      <c r="AT26" s="151" t="s">
        <v>55</v>
      </c>
      <c r="AU26" s="441">
        <v>6</v>
      </c>
      <c r="AV26" s="438" t="e">
        <f>#REF!</f>
        <v>#REF!</v>
      </c>
      <c r="AW26" s="439" t="e">
        <f>#REF!</f>
        <v>#REF!</v>
      </c>
      <c r="AX26" s="440" t="e">
        <f>IF(AND(IF(AV26="",0,AV26)=0,IF(AW26="",0,AW26)&gt;0),100%,IFERROR(IF(IF(AW26="",0,AW26)/IF(AV26="",0,AV26)-100%&gt;99%,CONCATENATE("в ",ROUNDDOWN(IF(AW26="",0,AW26)/IF(AV26="",0,AV26),1),IF(ROUNDDOWN(IF(AW26="",0,AW26)/IF(AV26="",0,AV26),0)&gt;4," раз"," раза")),IF(AW26="",0,AW26)/IF(AV26="",0,AV26)-100%),""))</f>
        <v>#REF!</v>
      </c>
      <c r="AY26" s="4"/>
      <c r="AZ26" s="4"/>
      <c r="BA26" s="142"/>
      <c r="BB26" s="4"/>
      <c r="BC26" s="4"/>
      <c r="BD26" s="142"/>
      <c r="BE26" s="142"/>
      <c r="BF26" s="142"/>
      <c r="BG26" s="142"/>
      <c r="BH26" s="421"/>
      <c r="BI26" s="151" t="s">
        <v>55</v>
      </c>
      <c r="BJ26" s="471" t="e">
        <f>#REF!</f>
        <v>#REF!</v>
      </c>
      <c r="BK26" s="464" t="e">
        <f>#REF!</f>
        <v>#REF!</v>
      </c>
      <c r="BL26" s="465" t="e">
        <f>#REF!</f>
        <v>#REF!</v>
      </c>
      <c r="BM26" s="417" t="e">
        <f>IF(AND(IF(BK26="",0,BK26)=0,IF(BL26="",0,BL26)&gt;0),100%,IFERROR(IF(IF(BL26="",0,BL26)/IF(BK26="",0,BK26)-100%&gt;99%,CONCATENATE("в ",ROUNDDOWN(IF(BL26="",0,BL26)/IF(BK26="",0,BK26),1),IF(ROUNDDOWN(IF(BL26="",0,BL26)/IF(BK26="",0,BK26),0)&gt;4," раз"," раза")),IF(BL26="",0,BL26)/IF(BK26="",0,BK26)-100%),""))</f>
        <v>#REF!</v>
      </c>
      <c r="BN26" s="145"/>
      <c r="BO26" s="145"/>
      <c r="BP26" s="145"/>
      <c r="BQ26" s="145"/>
      <c r="BR26" s="145"/>
      <c r="BS26" s="145"/>
      <c r="BT26" s="145"/>
      <c r="BU26" s="145"/>
      <c r="BV26" s="145"/>
      <c r="BW26" s="421"/>
      <c r="BX26" s="151" t="s">
        <v>55</v>
      </c>
      <c r="BY26" s="463" t="e">
        <f>#REF!</f>
        <v>#REF!</v>
      </c>
      <c r="BZ26" s="464" t="e">
        <f>#REF!</f>
        <v>#REF!</v>
      </c>
      <c r="CA26" s="465" t="e">
        <f>#REF!</f>
        <v>#REF!</v>
      </c>
      <c r="CB26" s="451" t="e">
        <f>IF(AND(IF(BZ26="",0,BZ26)=0,IF(CA26="",0,CA26)&gt;0),100%,IFERROR(IF(IF(CA26="",0,CA26)/IF(BZ26="",0,BZ26)-100%&gt;99%,CONCATENATE("в ",ROUNDDOWN(IF(CA26="",0,CA26)/IF(BZ26="",0,BZ26),1),IF(ROUNDDOWN(IF(CA26="",0,CA26)/IF(BZ26="",0,BZ26),0)&gt;4," раз"," раза")),IF(CA26="",0,CA26)/IF(BZ26="",0,BZ26)-100%),""))</f>
        <v>#REF!</v>
      </c>
      <c r="CC26" s="145"/>
      <c r="CD26" s="145"/>
      <c r="CE26" s="145"/>
      <c r="CF26" s="145"/>
      <c r="CG26" s="145"/>
      <c r="CH26" s="145"/>
      <c r="CI26" s="145"/>
      <c r="CJ26" s="145"/>
      <c r="CK26" s="145"/>
      <c r="CN26" s="151" t="s">
        <v>55</v>
      </c>
      <c r="CO26" s="463">
        <v>5</v>
      </c>
      <c r="CP26" s="464" t="e">
        <f>'6 мес (2024) прогноз'!L25</f>
        <v>#REF!</v>
      </c>
      <c r="CQ26" s="465" t="e">
        <f>'6 мес (2024) прогноз'!M25</f>
        <v>#REF!</v>
      </c>
      <c r="CR26" s="451" t="e">
        <f>IF(AND(IF(CP26="",0,CP26)=0,IF(CQ26="",0,CQ26)&gt;0),100%,IFERROR(IF(IF(CQ26="",0,CQ26)/IF(CP26="",0,CP26)-100%&gt;99%,CONCATENATE("в ",ROUNDDOWN(IF(CQ26="",0,CQ26)/IF(CP26="",0,CP26),1),IF(ROUNDDOWN(IF(CQ26="",0,CQ26)/IF(CP26="",0,CP26),0)&gt;4," раз"," раза")),IF(CQ26="",0,CQ26)/IF(CP26="",0,CP26)-100%),""))</f>
        <v>#REF!</v>
      </c>
      <c r="CS26" s="145"/>
      <c r="CT26" s="145"/>
      <c r="CU26" s="145"/>
      <c r="CV26" s="145"/>
      <c r="CW26" s="145"/>
      <c r="CX26" s="145"/>
      <c r="CY26" s="145"/>
      <c r="CZ26" s="145"/>
      <c r="DA26" s="145"/>
    </row>
    <row r="27" spans="1:105" ht="44.25" customHeight="1" thickBot="1">
      <c r="A27" s="152" t="s">
        <v>77</v>
      </c>
      <c r="B27" s="187">
        <v>1</v>
      </c>
      <c r="C27" s="170" t="e">
        <f>#REF!</f>
        <v>#REF!</v>
      </c>
      <c r="D27" s="171" t="e">
        <f>#REF!</f>
        <v>#REF!</v>
      </c>
      <c r="E27" s="154" t="e">
        <f>IF(AND(IF(C27="",0,C27)=0,IF(D27="",0,D27)&gt;0),100%,IFERROR(IF(IF(D27="",0,D27)/IF(C27="",0,C27)-100%&gt;99%,CONCATENATE("в ",ROUNDDOWN(IF(D27="",0,D27)/IF(C27="",0,C27),1),IF(ROUNDDOWN(IF(D27="",0,D27)/IF(C27="",0,C27),0)&gt;4," раз"," раза")),IF(D27="",0,D27)/IF(C27="",0,C27)-100%),""))</f>
        <v>#REF!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1"/>
      <c r="P27" s="152" t="s">
        <v>77</v>
      </c>
      <c r="Q27" s="201">
        <v>1</v>
      </c>
      <c r="R27" s="170">
        <f>'февраль (2024) - прогноз'!U25</f>
        <v>0</v>
      </c>
      <c r="S27" s="171" t="e">
        <f>#REF!</f>
        <v>#REF!</v>
      </c>
      <c r="T27" s="154" t="e">
        <f>IF(AND(IF(R27="",0,R27)=0,IF(S27="",0,S27)&gt;0),100%,IFERROR(IF(IF(S27="",0,S27)/IF(R27="",0,R27)-100%&gt;99%,CONCATENATE("в ",ROUNDDOWN(IF(S27="",0,S27)/IF(R27="",0,R27),1),IF(ROUNDDOWN(IF(S27="",0,S27)/IF(R27="",0,R27),0)&gt;4," раз"," раза")),IF(S27="",0,S27)/IF(R27="",0,R27)-100%),""))</f>
        <v>#REF!</v>
      </c>
      <c r="U27" s="140"/>
      <c r="V27" s="140"/>
      <c r="W27" s="140"/>
      <c r="X27" s="140"/>
      <c r="Y27" s="140"/>
      <c r="Z27" s="140"/>
      <c r="AA27" s="140"/>
      <c r="AB27" s="140"/>
      <c r="AC27" s="140"/>
      <c r="AE27" s="152" t="s">
        <v>77</v>
      </c>
      <c r="AF27" s="463">
        <v>0</v>
      </c>
      <c r="AG27" s="466" t="e">
        <f>#REF!</f>
        <v>#REF!</v>
      </c>
      <c r="AH27" s="467" t="e">
        <f>#REF!</f>
        <v>#REF!</v>
      </c>
      <c r="AI27" s="411" t="e">
        <f>IF(AND(IF(AG27="",0,AG27)=0,IF(AH27="",0,AH27)&gt;0),100%,IFERROR(IF(IF(AH27="",0,AH27)/IF(AG27="",0,AG27)-100%&gt;99%,CONCATENATE("в ",ROUNDDOWN(IF(AH27="",0,AH27)/IF(AG27="",0,AG27),1),IF(ROUNDDOWN(IF(AH27="",0,AH27)/IF(AG27="",0,AG27),0)&gt;4," раз"," раза")),IF(AH27="",0,AH27)/IF(AG27="",0,AG27)-100%),""))</f>
        <v>#REF!</v>
      </c>
      <c r="AJ27" s="145"/>
      <c r="AK27" s="145"/>
      <c r="AL27" s="145"/>
      <c r="AM27" s="145"/>
      <c r="AN27" s="145"/>
      <c r="AO27" s="145"/>
      <c r="AP27" s="145"/>
      <c r="AQ27" s="145"/>
      <c r="AR27" s="145"/>
      <c r="AS27" s="421"/>
      <c r="AT27" s="152" t="s">
        <v>77</v>
      </c>
      <c r="AU27" s="444">
        <v>3</v>
      </c>
      <c r="AV27" s="442" t="e">
        <f>#REF!</f>
        <v>#REF!</v>
      </c>
      <c r="AW27" s="443" t="e">
        <f>#REF!</f>
        <v>#REF!</v>
      </c>
      <c r="AX27" s="433" t="e">
        <f>IF(AND(IF(AV27="",0,AV27)=0,IF(AW27="",0,AW27)&gt;0),100%,IFERROR(IF(IF(AW27="",0,AW27)/IF(AV27="",0,AV27)-100%&gt;99%,CONCATENATE("в ",ROUNDDOWN(IF(AW27="",0,AW27)/IF(AV27="",0,AV27),1),IF(ROUNDDOWN(IF(AW27="",0,AW27)/IF(AV27="",0,AV27),0)&gt;4," раз"," раза")),IF(AW27="",0,AW27)/IF(AV27="",0,AV27)-100%),""))</f>
        <v>#REF!</v>
      </c>
      <c r="AY27" s="445"/>
      <c r="AZ27" s="445"/>
      <c r="BA27" s="445"/>
      <c r="BB27" s="445"/>
      <c r="BC27" s="445"/>
      <c r="BD27" s="445"/>
      <c r="BE27" s="445"/>
      <c r="BF27" s="445"/>
      <c r="BG27" s="445"/>
      <c r="BH27" s="421"/>
      <c r="BI27" s="152" t="s">
        <v>77</v>
      </c>
      <c r="BJ27" s="455" t="e">
        <f>#REF!</f>
        <v>#REF!</v>
      </c>
      <c r="BK27" s="466" t="e">
        <f>#REF!</f>
        <v>#REF!</v>
      </c>
      <c r="BL27" s="467" t="e">
        <f>#REF!</f>
        <v>#REF!</v>
      </c>
      <c r="BM27" s="411" t="e">
        <f>IF(AND(IF(BK27="",0,BK27)=0,IF(BL27="",0,BL27)&gt;0),100%,IFERROR(IF(IF(BL27="",0,BL27)/IF(BK27="",0,BK27)-100%&gt;99%,CONCATENATE("в ",ROUNDDOWN(IF(BL27="",0,BL27)/IF(BK27="",0,BK27),1),IF(ROUNDDOWN(IF(BL27="",0,BL27)/IF(BK27="",0,BK27),0)&gt;4," раз"," раза")),IF(BL27="",0,BL27)/IF(BK27="",0,BK27)-100%),""))</f>
        <v>#REF!</v>
      </c>
      <c r="BN27" s="145"/>
      <c r="BO27" s="145"/>
      <c r="BP27" s="145"/>
      <c r="BQ27" s="145"/>
      <c r="BR27" s="145"/>
      <c r="BS27" s="145"/>
      <c r="BT27" s="145"/>
      <c r="BU27" s="145"/>
      <c r="BV27" s="145"/>
      <c r="BW27" s="421"/>
      <c r="BX27" s="152" t="s">
        <v>77</v>
      </c>
      <c r="BY27" s="518" t="e">
        <f>#REF!</f>
        <v>#REF!</v>
      </c>
      <c r="BZ27" s="466" t="e">
        <f>#REF!</f>
        <v>#REF!</v>
      </c>
      <c r="CA27" s="467" t="e">
        <f>#REF!</f>
        <v>#REF!</v>
      </c>
      <c r="CB27" s="452" t="e">
        <f>IF(AND(IF(BZ27="",0,BZ27)=0,IF(CA27="",0,CA27)&gt;0),100%,IFERROR(IF(IF(CA27="",0,CA27)/IF(BZ27="",0,BZ27)-100%&gt;99%,CONCATENATE("в ",ROUNDDOWN(IF(CA27="",0,CA27)/IF(BZ27="",0,BZ27),1),IF(ROUNDDOWN(IF(CA27="",0,CA27)/IF(BZ27="",0,BZ27),0)&gt;4," раз"," раза")),IF(CA27="",0,CA27)/IF(BZ27="",0,BZ27)-100%),""))</f>
        <v>#REF!</v>
      </c>
      <c r="CC27" s="145"/>
      <c r="CD27" s="145"/>
      <c r="CE27" s="145"/>
      <c r="CF27" s="145"/>
      <c r="CG27" s="145"/>
      <c r="CH27" s="145"/>
      <c r="CI27" s="145"/>
      <c r="CJ27" s="145"/>
      <c r="CK27" s="145"/>
      <c r="CN27" s="152" t="s">
        <v>77</v>
      </c>
      <c r="CO27" s="518">
        <v>5</v>
      </c>
      <c r="CP27" s="466" t="e">
        <f>'6 мес (2024) прогноз'!U25</f>
        <v>#REF!</v>
      </c>
      <c r="CQ27" s="467" t="e">
        <f>'6 мес (2024) прогноз'!V25</f>
        <v>#REF!</v>
      </c>
      <c r="CR27" s="452" t="e">
        <f>IF(AND(IF(CP27="",0,CP27)=0,IF(CQ27="",0,CQ27)&gt;0),100%,IFERROR(IF(IF(CQ27="",0,CQ27)/IF(CP27="",0,CP27)-100%&gt;99%,CONCATENATE("в ",ROUNDDOWN(IF(CQ27="",0,CQ27)/IF(CP27="",0,CP27),1),IF(ROUNDDOWN(IF(CQ27="",0,CQ27)/IF(CP27="",0,CP27),0)&gt;4," раз"," раза")),IF(CQ27="",0,CQ27)/IF(CP27="",0,CP27)-100%),""))</f>
        <v>#REF!</v>
      </c>
      <c r="CS27" s="145"/>
      <c r="CT27" s="145"/>
      <c r="CU27" s="145"/>
      <c r="CV27" s="145"/>
      <c r="CW27" s="145"/>
      <c r="CX27" s="145"/>
      <c r="CY27" s="145"/>
      <c r="CZ27" s="145"/>
      <c r="DA27" s="145"/>
    </row>
    <row r="28" spans="1:105" ht="31.5">
      <c r="BJ28" s="160"/>
    </row>
    <row r="29" spans="1:105" ht="43.5" customHeight="1"/>
    <row r="32" spans="1:105" ht="15.75" thickBot="1"/>
    <row r="33" spans="61:96" ht="66.75" customHeight="1" thickBot="1">
      <c r="BI33" s="455">
        <v>10</v>
      </c>
      <c r="BJ33" s="140">
        <f>AF9+BI33</f>
        <v>11</v>
      </c>
      <c r="BN33" s="519">
        <v>0.13900000000000001</v>
      </c>
      <c r="BO33" s="520">
        <v>0.11</v>
      </c>
      <c r="BP33" s="411">
        <f>IF(AND(IF(BN33="",0,BN33)=0,IF(BO33="",0,BO33)&gt;0),100%,IFERROR(IF(IF(BO33="",0,BO33)/IF(BN33="",0,BN33)-100%&gt;99%,CONCATENATE("в ",ROUNDDOWN(IF(BO33="",0,BO33)/IF(BN33="",0,BN33),1),IF(ROUNDDOWN(IF(BO33="",0,BO33)/IF(BN33="",0,BN33),0)&gt;4," раз"," раза")),IF(BO33="",0,BO33)/IF(BN33="",0,BN33)-100%),""))</f>
        <v>-0.20863309352517989</v>
      </c>
      <c r="BY33" s="649"/>
      <c r="BZ33" s="652"/>
      <c r="CA33" s="653"/>
      <c r="CB33" s="654"/>
      <c r="CC33" s="652"/>
      <c r="CD33" s="653"/>
      <c r="CE33" s="654"/>
      <c r="CF33" s="652"/>
      <c r="CG33" s="653"/>
      <c r="CH33" s="654"/>
      <c r="CI33" s="652"/>
      <c r="CJ33" s="653"/>
      <c r="CK33" s="654"/>
      <c r="CL33" s="652"/>
      <c r="CM33" s="653"/>
      <c r="CN33" s="654"/>
    </row>
    <row r="34" spans="61:96" ht="27.75">
      <c r="BI34" s="458">
        <v>0</v>
      </c>
      <c r="BJ34" s="140">
        <f t="shared" ref="BJ34:BJ51" si="36">AF10+BI34</f>
        <v>0</v>
      </c>
      <c r="BY34" s="650"/>
      <c r="BZ34" s="655"/>
      <c r="CA34" s="477"/>
      <c r="CB34" s="657"/>
      <c r="CC34" s="655"/>
      <c r="CD34" s="477"/>
      <c r="CE34" s="657"/>
      <c r="CF34" s="655"/>
      <c r="CG34" s="477"/>
      <c r="CH34" s="657"/>
      <c r="CI34" s="655"/>
      <c r="CJ34" s="477"/>
      <c r="CK34" s="657"/>
      <c r="CL34" s="655"/>
      <c r="CM34" s="477"/>
      <c r="CN34" s="657"/>
    </row>
    <row r="35" spans="61:96" ht="28.5" thickBot="1">
      <c r="BI35" s="458">
        <v>8</v>
      </c>
      <c r="BJ35" s="140">
        <f t="shared" si="36"/>
        <v>10</v>
      </c>
      <c r="BY35" s="651"/>
      <c r="BZ35" s="656"/>
      <c r="CA35" s="478"/>
      <c r="CB35" s="658"/>
      <c r="CC35" s="656"/>
      <c r="CD35" s="478"/>
      <c r="CE35" s="658"/>
      <c r="CF35" s="656"/>
      <c r="CG35" s="478"/>
      <c r="CH35" s="658"/>
      <c r="CI35" s="656"/>
      <c r="CJ35" s="478"/>
      <c r="CK35" s="658"/>
      <c r="CL35" s="656"/>
      <c r="CM35" s="478"/>
      <c r="CN35" s="658"/>
    </row>
    <row r="36" spans="61:96" ht="31.5">
      <c r="BI36" s="455">
        <v>7</v>
      </c>
      <c r="BJ36" s="140">
        <f t="shared" si="36"/>
        <v>8</v>
      </c>
      <c r="BY36" s="479"/>
      <c r="BZ36" s="480"/>
      <c r="CA36" s="481"/>
      <c r="CB36" s="482"/>
      <c r="CC36" s="480"/>
      <c r="CD36" s="481"/>
      <c r="CE36" s="483"/>
      <c r="CF36" s="480"/>
      <c r="CG36" s="484"/>
      <c r="CH36" s="483"/>
      <c r="CI36" s="485"/>
      <c r="CJ36" s="486"/>
      <c r="CK36" s="482"/>
      <c r="CL36" s="480"/>
      <c r="CM36" s="481"/>
      <c r="CN36" s="483"/>
      <c r="CP36" s="241">
        <v>11</v>
      </c>
      <c r="CQ36" s="160">
        <v>0</v>
      </c>
      <c r="CR36" s="160">
        <f>CP36+CQ36</f>
        <v>11</v>
      </c>
    </row>
    <row r="37" spans="61:96" ht="31.5">
      <c r="BI37" s="472">
        <v>5</v>
      </c>
      <c r="BJ37" s="140">
        <f t="shared" si="36"/>
        <v>6</v>
      </c>
      <c r="BY37" s="487"/>
      <c r="BZ37" s="488"/>
      <c r="CA37" s="489"/>
      <c r="CB37" s="490"/>
      <c r="CC37" s="488"/>
      <c r="CD37" s="489"/>
      <c r="CE37" s="490"/>
      <c r="CF37" s="488"/>
      <c r="CG37" s="491"/>
      <c r="CH37" s="490"/>
      <c r="CI37" s="488"/>
      <c r="CJ37" s="491"/>
      <c r="CK37" s="490"/>
      <c r="CL37" s="492"/>
      <c r="CM37" s="489"/>
      <c r="CN37" s="490"/>
      <c r="CP37" s="241">
        <v>0</v>
      </c>
      <c r="CQ37" s="160">
        <v>0</v>
      </c>
      <c r="CR37" s="160">
        <f t="shared" ref="CR37:CR54" si="37">CP37+CQ37</f>
        <v>0</v>
      </c>
    </row>
    <row r="38" spans="61:96" ht="31.5">
      <c r="BI38" s="458">
        <v>5</v>
      </c>
      <c r="BJ38" s="140">
        <f t="shared" si="36"/>
        <v>5</v>
      </c>
      <c r="BY38" s="493"/>
      <c r="BZ38" s="494"/>
      <c r="CA38" s="495"/>
      <c r="CB38" s="490"/>
      <c r="CC38" s="494"/>
      <c r="CD38" s="495"/>
      <c r="CE38" s="490"/>
      <c r="CF38" s="496"/>
      <c r="CG38" s="497"/>
      <c r="CH38" s="490"/>
      <c r="CI38" s="498"/>
      <c r="CJ38" s="499"/>
      <c r="CK38" s="490"/>
      <c r="CL38" s="494"/>
      <c r="CM38" s="495"/>
      <c r="CN38" s="490"/>
      <c r="CP38" s="241">
        <v>8</v>
      </c>
      <c r="CQ38" s="160">
        <v>1</v>
      </c>
      <c r="CR38" s="160">
        <f t="shared" si="37"/>
        <v>9</v>
      </c>
    </row>
    <row r="39" spans="61:96" ht="31.5">
      <c r="BI39" s="458">
        <v>3</v>
      </c>
      <c r="BJ39" s="140">
        <f t="shared" si="36"/>
        <v>3</v>
      </c>
      <c r="BY39" s="487"/>
      <c r="BZ39" s="492"/>
      <c r="CA39" s="489"/>
      <c r="CB39" s="490"/>
      <c r="CC39" s="492"/>
      <c r="CD39" s="489"/>
      <c r="CE39" s="490"/>
      <c r="CF39" s="492"/>
      <c r="CG39" s="491"/>
      <c r="CH39" s="490"/>
      <c r="CI39" s="492"/>
      <c r="CJ39" s="491"/>
      <c r="CK39" s="490"/>
      <c r="CL39" s="492"/>
      <c r="CM39" s="489"/>
      <c r="CN39" s="490"/>
      <c r="CP39" s="241">
        <v>7</v>
      </c>
      <c r="CQ39" s="160">
        <v>1</v>
      </c>
      <c r="CR39" s="160">
        <f t="shared" si="37"/>
        <v>8</v>
      </c>
    </row>
    <row r="40" spans="61:96" ht="31.5">
      <c r="BI40" s="458">
        <v>2</v>
      </c>
      <c r="BJ40" s="140">
        <f t="shared" si="36"/>
        <v>3</v>
      </c>
      <c r="BY40" s="493"/>
      <c r="BZ40" s="494"/>
      <c r="CA40" s="495"/>
      <c r="CB40" s="490"/>
      <c r="CC40" s="494"/>
      <c r="CD40" s="495"/>
      <c r="CE40" s="490"/>
      <c r="CF40" s="496"/>
      <c r="CG40" s="497"/>
      <c r="CH40" s="490"/>
      <c r="CI40" s="498"/>
      <c r="CJ40" s="499"/>
      <c r="CK40" s="490"/>
      <c r="CL40" s="494"/>
      <c r="CM40" s="495"/>
      <c r="CN40" s="490"/>
      <c r="CP40" s="241">
        <v>6</v>
      </c>
      <c r="CQ40" s="160">
        <v>0</v>
      </c>
      <c r="CR40" s="160">
        <f t="shared" si="37"/>
        <v>6</v>
      </c>
    </row>
    <row r="41" spans="61:96" ht="31.5">
      <c r="BI41" s="455">
        <v>4</v>
      </c>
      <c r="BJ41" s="140">
        <f t="shared" si="36"/>
        <v>5</v>
      </c>
      <c r="BY41" s="487"/>
      <c r="BZ41" s="492"/>
      <c r="CA41" s="489"/>
      <c r="CB41" s="490"/>
      <c r="CC41" s="492"/>
      <c r="CD41" s="489"/>
      <c r="CE41" s="490"/>
      <c r="CF41" s="492"/>
      <c r="CG41" s="491"/>
      <c r="CH41" s="490"/>
      <c r="CI41" s="492"/>
      <c r="CJ41" s="491"/>
      <c r="CK41" s="490"/>
      <c r="CL41" s="492"/>
      <c r="CM41" s="489"/>
      <c r="CN41" s="490"/>
      <c r="CP41" s="241">
        <v>5</v>
      </c>
      <c r="CQ41" s="160">
        <v>1</v>
      </c>
      <c r="CR41" s="160">
        <f t="shared" si="37"/>
        <v>6</v>
      </c>
    </row>
    <row r="42" spans="61:96" ht="31.5">
      <c r="BI42" s="458">
        <v>12</v>
      </c>
      <c r="BJ42" s="140">
        <f t="shared" si="36"/>
        <v>14</v>
      </c>
      <c r="BV42" s="287"/>
      <c r="BY42" s="493"/>
      <c r="BZ42" s="496"/>
      <c r="CA42" s="495"/>
      <c r="CB42" s="490"/>
      <c r="CC42" s="496"/>
      <c r="CD42" s="495"/>
      <c r="CE42" s="490"/>
      <c r="CF42" s="494"/>
      <c r="CG42" s="497"/>
      <c r="CH42" s="490"/>
      <c r="CI42" s="498"/>
      <c r="CJ42" s="499"/>
      <c r="CK42" s="490"/>
      <c r="CL42" s="494"/>
      <c r="CM42" s="495"/>
      <c r="CN42" s="490"/>
      <c r="CP42" s="241">
        <v>4</v>
      </c>
      <c r="CQ42" s="160">
        <v>0</v>
      </c>
      <c r="CR42" s="160">
        <f t="shared" si="37"/>
        <v>4</v>
      </c>
    </row>
    <row r="43" spans="61:96" ht="31.5">
      <c r="BI43" s="458">
        <v>9</v>
      </c>
      <c r="BJ43" s="140">
        <f t="shared" si="36"/>
        <v>10</v>
      </c>
      <c r="BY43" s="487"/>
      <c r="BZ43" s="492"/>
      <c r="CA43" s="489"/>
      <c r="CB43" s="490"/>
      <c r="CC43" s="488"/>
      <c r="CD43" s="489"/>
      <c r="CE43" s="490"/>
      <c r="CF43" s="488"/>
      <c r="CG43" s="491"/>
      <c r="CH43" s="490"/>
      <c r="CI43" s="492"/>
      <c r="CJ43" s="491"/>
      <c r="CK43" s="490"/>
      <c r="CL43" s="492"/>
      <c r="CM43" s="489"/>
      <c r="CN43" s="490"/>
      <c r="CP43" s="241">
        <v>3</v>
      </c>
      <c r="CQ43" s="160">
        <v>0</v>
      </c>
      <c r="CR43" s="160">
        <f t="shared" si="37"/>
        <v>3</v>
      </c>
    </row>
    <row r="44" spans="61:96" ht="31.5">
      <c r="BI44" s="458">
        <v>13</v>
      </c>
      <c r="BJ44" s="140">
        <f t="shared" si="36"/>
        <v>15</v>
      </c>
      <c r="BY44" s="493"/>
      <c r="BZ44" s="494"/>
      <c r="CA44" s="495"/>
      <c r="CB44" s="490"/>
      <c r="CC44" s="494"/>
      <c r="CD44" s="495"/>
      <c r="CE44" s="490"/>
      <c r="CF44" s="496"/>
      <c r="CG44" s="497"/>
      <c r="CH44" s="490"/>
      <c r="CI44" s="498"/>
      <c r="CJ44" s="499"/>
      <c r="CK44" s="490"/>
      <c r="CL44" s="494"/>
      <c r="CM44" s="495"/>
      <c r="CN44" s="490"/>
      <c r="CP44" s="241">
        <v>4</v>
      </c>
      <c r="CQ44" s="160">
        <v>1</v>
      </c>
      <c r="CR44" s="160">
        <f t="shared" si="37"/>
        <v>5</v>
      </c>
    </row>
    <row r="45" spans="61:96" ht="31.5">
      <c r="BI45" s="472">
        <v>6</v>
      </c>
      <c r="BJ45" s="140">
        <f t="shared" si="36"/>
        <v>7</v>
      </c>
      <c r="BY45" s="487"/>
      <c r="BZ45" s="492"/>
      <c r="CA45" s="489"/>
      <c r="CB45" s="490"/>
      <c r="CC45" s="492"/>
      <c r="CD45" s="489"/>
      <c r="CE45" s="490"/>
      <c r="CF45" s="492"/>
      <c r="CG45" s="491"/>
      <c r="CH45" s="490"/>
      <c r="CI45" s="492"/>
      <c r="CJ45" s="491"/>
      <c r="CK45" s="490"/>
      <c r="CL45" s="492"/>
      <c r="CM45" s="489"/>
      <c r="CN45" s="490"/>
      <c r="CP45" s="241">
        <v>13</v>
      </c>
      <c r="CQ45" s="160">
        <v>2</v>
      </c>
      <c r="CR45" s="160">
        <f t="shared" si="37"/>
        <v>15</v>
      </c>
    </row>
    <row r="46" spans="61:96" ht="31.5">
      <c r="BI46" s="458">
        <v>6</v>
      </c>
      <c r="BJ46" s="140">
        <f t="shared" si="36"/>
        <v>7</v>
      </c>
      <c r="BY46" s="493"/>
      <c r="BZ46" s="494"/>
      <c r="CA46" s="495"/>
      <c r="CB46" s="490"/>
      <c r="CC46" s="494"/>
      <c r="CD46" s="495"/>
      <c r="CE46" s="490"/>
      <c r="CF46" s="496"/>
      <c r="CG46" s="497"/>
      <c r="CH46" s="490"/>
      <c r="CI46" s="498"/>
      <c r="CJ46" s="499"/>
      <c r="CK46" s="490"/>
      <c r="CL46" s="494"/>
      <c r="CM46" s="495"/>
      <c r="CN46" s="490"/>
      <c r="CP46" s="241">
        <v>10</v>
      </c>
      <c r="CQ46" s="160">
        <v>1</v>
      </c>
      <c r="CR46" s="160">
        <f t="shared" si="37"/>
        <v>11</v>
      </c>
    </row>
    <row r="47" spans="61:96" ht="31.5">
      <c r="BI47" s="455">
        <v>14</v>
      </c>
      <c r="BJ47" s="140">
        <f t="shared" si="36"/>
        <v>17</v>
      </c>
      <c r="BY47" s="487"/>
      <c r="BZ47" s="492"/>
      <c r="CA47" s="489"/>
      <c r="CB47" s="490"/>
      <c r="CC47" s="492"/>
      <c r="CD47" s="489"/>
      <c r="CE47" s="490"/>
      <c r="CF47" s="492"/>
      <c r="CG47" s="491"/>
      <c r="CH47" s="490"/>
      <c r="CI47" s="492"/>
      <c r="CJ47" s="491"/>
      <c r="CK47" s="490"/>
      <c r="CL47" s="492"/>
      <c r="CM47" s="489"/>
      <c r="CN47" s="490"/>
      <c r="CP47" s="241">
        <v>13</v>
      </c>
      <c r="CQ47" s="160">
        <v>2</v>
      </c>
      <c r="CR47" s="160">
        <f t="shared" si="37"/>
        <v>15</v>
      </c>
    </row>
    <row r="48" spans="61:96" ht="32.25" thickBot="1">
      <c r="BI48" s="455">
        <v>18</v>
      </c>
      <c r="BJ48" s="140">
        <f t="shared" si="36"/>
        <v>20</v>
      </c>
      <c r="BY48" s="493"/>
      <c r="BZ48" s="494"/>
      <c r="CA48" s="495"/>
      <c r="CB48" s="490"/>
      <c r="CC48" s="494"/>
      <c r="CD48" s="495"/>
      <c r="CE48" s="500"/>
      <c r="CF48" s="494"/>
      <c r="CG48" s="497"/>
      <c r="CH48" s="490"/>
      <c r="CI48" s="498"/>
      <c r="CJ48" s="499"/>
      <c r="CK48" s="500"/>
      <c r="CL48" s="494"/>
      <c r="CM48" s="495"/>
      <c r="CN48" s="490"/>
      <c r="CP48" s="241">
        <v>8</v>
      </c>
      <c r="CQ48" s="160">
        <v>1</v>
      </c>
      <c r="CR48" s="160">
        <f t="shared" si="37"/>
        <v>9</v>
      </c>
    </row>
    <row r="49" spans="61:96" ht="32.25" thickBot="1">
      <c r="BI49" s="460">
        <v>133</v>
      </c>
      <c r="BJ49" s="140">
        <f t="shared" si="36"/>
        <v>153</v>
      </c>
      <c r="BY49" s="487"/>
      <c r="BZ49" s="492"/>
      <c r="CA49" s="489"/>
      <c r="CB49" s="490"/>
      <c r="CC49" s="492"/>
      <c r="CD49" s="489"/>
      <c r="CE49" s="490"/>
      <c r="CF49" s="492"/>
      <c r="CG49" s="491"/>
      <c r="CH49" s="490"/>
      <c r="CI49" s="492"/>
      <c r="CJ49" s="491"/>
      <c r="CK49" s="490"/>
      <c r="CL49" s="492"/>
      <c r="CM49" s="489"/>
      <c r="CN49" s="490"/>
      <c r="CP49" s="241">
        <v>7</v>
      </c>
      <c r="CQ49" s="160">
        <v>2</v>
      </c>
      <c r="CR49" s="160">
        <f t="shared" si="37"/>
        <v>9</v>
      </c>
    </row>
    <row r="50" spans="61:96" ht="31.5">
      <c r="BI50" s="463">
        <v>5</v>
      </c>
      <c r="BJ50" s="140">
        <f t="shared" si="36"/>
        <v>6</v>
      </c>
      <c r="BY50" s="493"/>
      <c r="BZ50" s="494"/>
      <c r="CA50" s="495"/>
      <c r="CB50" s="490"/>
      <c r="CC50" s="494"/>
      <c r="CD50" s="495"/>
      <c r="CE50" s="500"/>
      <c r="CF50" s="494"/>
      <c r="CG50" s="497"/>
      <c r="CH50" s="490"/>
      <c r="CI50" s="498"/>
      <c r="CJ50" s="499"/>
      <c r="CK50" s="490"/>
      <c r="CL50" s="494"/>
      <c r="CM50" s="495"/>
      <c r="CN50" s="490"/>
      <c r="CP50" s="241">
        <v>16</v>
      </c>
      <c r="CQ50" s="160">
        <v>1</v>
      </c>
      <c r="CR50" s="160">
        <f t="shared" si="37"/>
        <v>17</v>
      </c>
    </row>
    <row r="51" spans="61:96" ht="32.25" thickBot="1">
      <c r="BI51" s="475">
        <v>6</v>
      </c>
      <c r="BJ51" s="140">
        <f t="shared" si="36"/>
        <v>6</v>
      </c>
      <c r="BY51" s="501"/>
      <c r="BZ51" s="502"/>
      <c r="CA51" s="503"/>
      <c r="CB51" s="504"/>
      <c r="CC51" s="502"/>
      <c r="CD51" s="503"/>
      <c r="CE51" s="504"/>
      <c r="CF51" s="502"/>
      <c r="CG51" s="505"/>
      <c r="CH51" s="504"/>
      <c r="CI51" s="502"/>
      <c r="CJ51" s="505"/>
      <c r="CK51" s="504"/>
      <c r="CL51" s="502"/>
      <c r="CM51" s="503"/>
      <c r="CN51" s="504"/>
      <c r="CP51" s="241">
        <v>19</v>
      </c>
      <c r="CQ51" s="160">
        <v>2</v>
      </c>
      <c r="CR51" s="160">
        <f t="shared" si="37"/>
        <v>21</v>
      </c>
    </row>
    <row r="52" spans="61:96" ht="32.25" thickBot="1">
      <c r="BY52" s="506"/>
      <c r="BZ52" s="507"/>
      <c r="CA52" s="508"/>
      <c r="CB52" s="509"/>
      <c r="CC52" s="507"/>
      <c r="CD52" s="508"/>
      <c r="CE52" s="509"/>
      <c r="CF52" s="507"/>
      <c r="CG52" s="510"/>
      <c r="CH52" s="509"/>
      <c r="CI52" s="507"/>
      <c r="CJ52" s="510"/>
      <c r="CK52" s="509"/>
      <c r="CL52" s="507"/>
      <c r="CM52" s="508"/>
      <c r="CN52" s="509"/>
      <c r="CP52" s="241">
        <v>146</v>
      </c>
      <c r="CQ52" s="160">
        <v>19</v>
      </c>
      <c r="CR52" s="160">
        <f t="shared" si="37"/>
        <v>165</v>
      </c>
    </row>
    <row r="53" spans="61:96" ht="31.5">
      <c r="BY53" s="511"/>
      <c r="BZ53" s="480"/>
      <c r="CA53" s="481"/>
      <c r="CB53" s="483"/>
      <c r="CC53" s="480"/>
      <c r="CD53" s="481"/>
      <c r="CE53" s="483"/>
      <c r="CF53" s="512"/>
      <c r="CG53" s="484"/>
      <c r="CH53" s="483"/>
      <c r="CI53" s="513"/>
      <c r="CJ53" s="514"/>
      <c r="CK53" s="483"/>
      <c r="CL53" s="480"/>
      <c r="CM53" s="481"/>
      <c r="CN53" s="483"/>
      <c r="CP53" s="241">
        <v>5</v>
      </c>
      <c r="CQ53" s="160">
        <v>2</v>
      </c>
      <c r="CR53" s="160">
        <f t="shared" si="37"/>
        <v>7</v>
      </c>
    </row>
    <row r="54" spans="61:96" ht="32.25" thickBot="1">
      <c r="BY54" s="515"/>
      <c r="BZ54" s="502"/>
      <c r="CA54" s="503"/>
      <c r="CB54" s="516"/>
      <c r="CC54" s="502"/>
      <c r="CD54" s="503"/>
      <c r="CE54" s="504"/>
      <c r="CF54" s="517"/>
      <c r="CG54" s="505"/>
      <c r="CH54" s="504"/>
      <c r="CI54" s="502"/>
      <c r="CJ54" s="505"/>
      <c r="CK54" s="504"/>
      <c r="CL54" s="502"/>
      <c r="CM54" s="503"/>
      <c r="CN54" s="504"/>
      <c r="CP54" s="241">
        <v>6</v>
      </c>
      <c r="CQ54" s="160">
        <v>1</v>
      </c>
      <c r="CR54" s="160">
        <f t="shared" si="37"/>
        <v>7</v>
      </c>
    </row>
  </sheetData>
  <mergeCells count="77">
    <mergeCell ref="CL33:CN33"/>
    <mergeCell ref="BZ34:BZ35"/>
    <mergeCell ref="CB34:CB35"/>
    <mergeCell ref="CC34:CC35"/>
    <mergeCell ref="CE34:CE35"/>
    <mergeCell ref="CF34:CF35"/>
    <mergeCell ref="CH34:CH35"/>
    <mergeCell ref="CI34:CI35"/>
    <mergeCell ref="CK34:CK35"/>
    <mergeCell ref="CL34:CL35"/>
    <mergeCell ref="CN34:CN35"/>
    <mergeCell ref="BY33:BY35"/>
    <mergeCell ref="BZ33:CB33"/>
    <mergeCell ref="CC33:CE33"/>
    <mergeCell ref="CF33:CH33"/>
    <mergeCell ref="CI33:CK33"/>
    <mergeCell ref="CN5:DA5"/>
    <mergeCell ref="CN6:CN8"/>
    <mergeCell ref="CO6:CO8"/>
    <mergeCell ref="CP6:CR7"/>
    <mergeCell ref="CS6:DA6"/>
    <mergeCell ref="CS7:CU7"/>
    <mergeCell ref="CV7:CX7"/>
    <mergeCell ref="CY7:DA7"/>
    <mergeCell ref="CF7:CH7"/>
    <mergeCell ref="CI7:CK7"/>
    <mergeCell ref="BN7:BP7"/>
    <mergeCell ref="BQ7:BS7"/>
    <mergeCell ref="BT7:BV7"/>
    <mergeCell ref="BX6:BX8"/>
    <mergeCell ref="BY6:BY8"/>
    <mergeCell ref="BZ6:CB7"/>
    <mergeCell ref="CC6:CK6"/>
    <mergeCell ref="CC7:CE7"/>
    <mergeCell ref="BJ6:BJ8"/>
    <mergeCell ref="BK6:BM7"/>
    <mergeCell ref="BN6:BV6"/>
    <mergeCell ref="F7:H7"/>
    <mergeCell ref="I7:K7"/>
    <mergeCell ref="L7:N7"/>
    <mergeCell ref="U7:W7"/>
    <mergeCell ref="X7:Z7"/>
    <mergeCell ref="AA7:AC7"/>
    <mergeCell ref="AJ7:AL7"/>
    <mergeCell ref="AY6:BG6"/>
    <mergeCell ref="BI6:BI8"/>
    <mergeCell ref="AY7:BA7"/>
    <mergeCell ref="BB7:BD7"/>
    <mergeCell ref="BE7:BG7"/>
    <mergeCell ref="AF6:AF8"/>
    <mergeCell ref="AT6:AT8"/>
    <mergeCell ref="AU6:AU8"/>
    <mergeCell ref="AV6:AX7"/>
    <mergeCell ref="AM7:AO7"/>
    <mergeCell ref="AP7:AR7"/>
    <mergeCell ref="Q6:Q8"/>
    <mergeCell ref="R6:T7"/>
    <mergeCell ref="U6:AC6"/>
    <mergeCell ref="AE6:AE8"/>
    <mergeCell ref="A5:N5"/>
    <mergeCell ref="P5:AC5"/>
    <mergeCell ref="AE5:AR5"/>
    <mergeCell ref="AG6:AI7"/>
    <mergeCell ref="AJ6:AR6"/>
    <mergeCell ref="A6:A8"/>
    <mergeCell ref="B6:B8"/>
    <mergeCell ref="C6:E7"/>
    <mergeCell ref="F6:N6"/>
    <mergeCell ref="P6:P8"/>
    <mergeCell ref="BX5:CK5"/>
    <mergeCell ref="A2:CK2"/>
    <mergeCell ref="V3:X3"/>
    <mergeCell ref="AK3:AM3"/>
    <mergeCell ref="AY3:BA3"/>
    <mergeCell ref="BM3:BO3"/>
    <mergeCell ref="BI5:BV5"/>
    <mergeCell ref="AT5:BG5"/>
  </mergeCells>
  <conditionalFormatting sqref="P9:P12 AE9:AE12 BI9:BI12 BX9:BX12 AA9:AB13 H9:H25 K9:K25 N9:O25 W9:Z25 AC9:AC25 AL9:AL25 AO9:AO25 AR9:AR25 BG9:BG25 BP9:BP25 BS9:BS25 BV9:BV25 CE9:CE25 CH9:CH25 CK9:CK25 BA9:BA26 BD9:BD26 E9:E27 T9:T27 AI9:AI27 AX9:AX27 BM9:BM27 CB9:CB27 P25 AE25 BI25 BX25 BE26:BG26">
    <cfRule type="containsText" dxfId="20" priority="10" operator="containsText" text="в">
      <formula>NOT(ISERROR(SEARCH("в",E9)))</formula>
    </cfRule>
    <cfRule type="cellIs" dxfId="19" priority="11" operator="between">
      <formula>0.000001</formula>
      <formula>100000</formula>
    </cfRule>
    <cfRule type="cellIs" dxfId="18" priority="12" operator="between">
      <formula>-100000000</formula>
      <formula>0</formula>
    </cfRule>
  </conditionalFormatting>
  <conditionalFormatting sqref="BP33">
    <cfRule type="containsText" dxfId="17" priority="4" operator="containsText" text="в">
      <formula>NOT(ISERROR(SEARCH("в",BP33)))</formula>
    </cfRule>
    <cfRule type="cellIs" dxfId="16" priority="5" operator="between">
      <formula>0.000001</formula>
      <formula>100000</formula>
    </cfRule>
    <cfRule type="cellIs" dxfId="15" priority="6" operator="between">
      <formula>-100000000</formula>
      <formula>0</formula>
    </cfRule>
  </conditionalFormatting>
  <conditionalFormatting sqref="CN9:CN12 CU9:CU25 CX9:CX25 DA9:DA25 CR9:CR27 CN25">
    <cfRule type="containsText" dxfId="14" priority="1" operator="containsText" text="в">
      <formula>NOT(ISERROR(SEARCH("в",CN9)))</formula>
    </cfRule>
    <cfRule type="cellIs" dxfId="13" priority="2" operator="between">
      <formula>0.000001</formula>
      <formula>100000</formula>
    </cfRule>
    <cfRule type="cellIs" dxfId="12" priority="3" operator="between">
      <formula>-100000000</formula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3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39"/>
  <sheetViews>
    <sheetView view="pageBreakPreview" topLeftCell="A16" zoomScale="55" zoomScaleNormal="100" zoomScaleSheetLayoutView="55" zoomScalePageLayoutView="55" workbookViewId="0">
      <selection activeCell="B8" sqref="B8"/>
    </sheetView>
  </sheetViews>
  <sheetFormatPr defaultRowHeight="18"/>
  <cols>
    <col min="1" max="1" width="5.42578125" style="144" customWidth="1"/>
    <col min="2" max="2" width="16" style="143" customWidth="1"/>
    <col min="3" max="7" width="9.85546875" style="143" customWidth="1"/>
    <col min="8" max="10" width="13.42578125" style="143" customWidth="1"/>
    <col min="11" max="11" width="9.85546875" style="143" customWidth="1"/>
    <col min="12" max="12" width="14" style="143" customWidth="1"/>
    <col min="13" max="15" width="9.140625" style="143" customWidth="1"/>
    <col min="16" max="16" width="9.140625" style="140" customWidth="1"/>
    <col min="17" max="17" width="2.7109375" style="140" customWidth="1"/>
    <col min="18" max="18" width="5.42578125" style="140" customWidth="1"/>
    <col min="19" max="19" width="16.140625" style="140" customWidth="1"/>
    <col min="20" max="24" width="9.85546875" style="140" customWidth="1"/>
    <col min="25" max="27" width="13.42578125" style="140" customWidth="1"/>
    <col min="28" max="28" width="9.85546875" style="140" customWidth="1"/>
    <col min="29" max="29" width="10.5703125" style="140" customWidth="1"/>
    <col min="30" max="32" width="8.85546875" style="140" customWidth="1"/>
    <col min="33" max="33" width="6" style="140" customWidth="1"/>
    <col min="34" max="16384" width="9.140625" style="140"/>
  </cols>
  <sheetData>
    <row r="1" spans="1:34" ht="30" customHeight="1">
      <c r="A1" s="146"/>
      <c r="B1" s="666" t="s">
        <v>259</v>
      </c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147"/>
      <c r="R1" s="146"/>
      <c r="S1" s="666" t="s">
        <v>259</v>
      </c>
      <c r="T1" s="666"/>
      <c r="U1" s="666"/>
      <c r="V1" s="666"/>
      <c r="W1" s="666"/>
      <c r="X1" s="666"/>
      <c r="Y1" s="666"/>
      <c r="Z1" s="666"/>
      <c r="AA1" s="666"/>
      <c r="AB1" s="666"/>
      <c r="AC1" s="666"/>
      <c r="AD1" s="666"/>
      <c r="AE1" s="666"/>
      <c r="AF1" s="666"/>
      <c r="AG1" s="147"/>
    </row>
    <row r="2" spans="1:34" ht="34.5" customHeight="1">
      <c r="A2" s="262" t="s">
        <v>80</v>
      </c>
      <c r="B2" s="262" t="s">
        <v>81</v>
      </c>
      <c r="C2" s="673" t="s">
        <v>87</v>
      </c>
      <c r="D2" s="673"/>
      <c r="E2" s="673" t="s">
        <v>82</v>
      </c>
      <c r="F2" s="673"/>
      <c r="G2" s="673"/>
      <c r="H2" s="673" t="s">
        <v>85</v>
      </c>
      <c r="I2" s="673"/>
      <c r="J2" s="673"/>
      <c r="K2" s="673" t="s">
        <v>84</v>
      </c>
      <c r="L2" s="673"/>
      <c r="M2" s="673" t="s">
        <v>83</v>
      </c>
      <c r="N2" s="673"/>
      <c r="O2" s="673"/>
      <c r="P2" s="673"/>
      <c r="R2" s="284" t="s">
        <v>80</v>
      </c>
      <c r="S2" s="284" t="s">
        <v>81</v>
      </c>
      <c r="T2" s="667" t="s">
        <v>87</v>
      </c>
      <c r="U2" s="667"/>
      <c r="V2" s="667" t="s">
        <v>82</v>
      </c>
      <c r="W2" s="667"/>
      <c r="X2" s="667"/>
      <c r="Y2" s="667" t="s">
        <v>85</v>
      </c>
      <c r="Z2" s="667"/>
      <c r="AA2" s="667"/>
      <c r="AB2" s="667" t="s">
        <v>84</v>
      </c>
      <c r="AC2" s="667"/>
      <c r="AD2" s="667" t="s">
        <v>83</v>
      </c>
      <c r="AE2" s="667"/>
      <c r="AF2" s="667"/>
      <c r="AG2" s="667"/>
    </row>
    <row r="3" spans="1:34" ht="11.25" customHeight="1"/>
    <row r="4" spans="1:34" ht="36" customHeight="1">
      <c r="A4" s="248">
        <v>1</v>
      </c>
      <c r="B4" s="454">
        <v>45383</v>
      </c>
      <c r="C4" s="659" t="s">
        <v>14</v>
      </c>
      <c r="D4" s="659"/>
      <c r="E4" s="659" t="s">
        <v>239</v>
      </c>
      <c r="F4" s="659"/>
      <c r="G4" s="659"/>
      <c r="H4" s="665" t="s">
        <v>86</v>
      </c>
      <c r="I4" s="665"/>
      <c r="J4" s="665"/>
      <c r="K4" s="659" t="s">
        <v>240</v>
      </c>
      <c r="L4" s="659"/>
      <c r="M4" s="670"/>
      <c r="N4" s="671"/>
      <c r="O4" s="671"/>
      <c r="P4" s="671"/>
      <c r="Q4" s="141"/>
      <c r="R4" s="248">
        <v>34</v>
      </c>
      <c r="S4" s="453">
        <v>45441</v>
      </c>
      <c r="T4" s="659" t="s">
        <v>12</v>
      </c>
      <c r="U4" s="659"/>
      <c r="V4" s="659" t="s">
        <v>318</v>
      </c>
      <c r="W4" s="659"/>
      <c r="X4" s="659"/>
      <c r="Y4" s="664" t="s">
        <v>88</v>
      </c>
      <c r="Z4" s="664"/>
      <c r="AA4" s="664"/>
      <c r="AB4" s="659" t="s">
        <v>317</v>
      </c>
      <c r="AC4" s="659"/>
    </row>
    <row r="5" spans="1:34" ht="36" customHeight="1">
      <c r="A5" s="248">
        <v>2</v>
      </c>
      <c r="B5" s="454">
        <v>45383</v>
      </c>
      <c r="C5" s="659" t="s">
        <v>13</v>
      </c>
      <c r="D5" s="659"/>
      <c r="E5" s="659" t="s">
        <v>241</v>
      </c>
      <c r="F5" s="659"/>
      <c r="G5" s="659"/>
      <c r="H5" s="675" t="s">
        <v>89</v>
      </c>
      <c r="I5" s="675"/>
      <c r="J5" s="675"/>
      <c r="K5" s="659" t="s">
        <v>251</v>
      </c>
      <c r="L5" s="659"/>
      <c r="M5" s="670"/>
      <c r="N5" s="671"/>
      <c r="O5" s="671"/>
      <c r="P5" s="671"/>
      <c r="Q5" s="141"/>
      <c r="R5" s="248">
        <v>35</v>
      </c>
      <c r="S5" s="454">
        <v>45443</v>
      </c>
      <c r="T5" s="659" t="s">
        <v>25</v>
      </c>
      <c r="U5" s="659"/>
      <c r="V5" s="659" t="s">
        <v>319</v>
      </c>
      <c r="W5" s="659"/>
      <c r="X5" s="659"/>
      <c r="Y5" s="660" t="s">
        <v>131</v>
      </c>
      <c r="Z5" s="661"/>
      <c r="AA5" s="662"/>
      <c r="AB5" s="659" t="s">
        <v>320</v>
      </c>
      <c r="AC5" s="659"/>
    </row>
    <row r="6" spans="1:34" ht="36" customHeight="1">
      <c r="A6" s="248">
        <v>3</v>
      </c>
      <c r="B6" s="453">
        <v>45385</v>
      </c>
      <c r="C6" s="659" t="s">
        <v>15</v>
      </c>
      <c r="D6" s="659"/>
      <c r="E6" s="659" t="s">
        <v>244</v>
      </c>
      <c r="F6" s="659"/>
      <c r="G6" s="659"/>
      <c r="H6" s="665" t="s">
        <v>86</v>
      </c>
      <c r="I6" s="665"/>
      <c r="J6" s="665"/>
      <c r="K6" s="659" t="s">
        <v>162</v>
      </c>
      <c r="L6" s="659"/>
      <c r="M6" s="286"/>
      <c r="N6" s="285"/>
      <c r="O6" s="285"/>
      <c r="P6" s="285"/>
      <c r="Q6" s="141"/>
      <c r="R6" s="248">
        <v>36</v>
      </c>
      <c r="S6" s="454">
        <v>45443</v>
      </c>
      <c r="T6" s="659" t="s">
        <v>2</v>
      </c>
      <c r="U6" s="659"/>
      <c r="V6" s="659" t="s">
        <v>321</v>
      </c>
      <c r="W6" s="659"/>
      <c r="X6" s="659"/>
      <c r="Y6" s="664" t="s">
        <v>88</v>
      </c>
      <c r="Z6" s="664"/>
      <c r="AA6" s="664"/>
      <c r="AB6" s="659" t="s">
        <v>322</v>
      </c>
      <c r="AC6" s="659"/>
    </row>
    <row r="7" spans="1:34" ht="36" customHeight="1">
      <c r="A7" s="248">
        <v>4</v>
      </c>
      <c r="B7" s="453">
        <v>45385</v>
      </c>
      <c r="C7" s="659" t="s">
        <v>0</v>
      </c>
      <c r="D7" s="659"/>
      <c r="E7" s="659" t="s">
        <v>245</v>
      </c>
      <c r="F7" s="659"/>
      <c r="G7" s="659"/>
      <c r="H7" s="665" t="s">
        <v>86</v>
      </c>
      <c r="I7" s="665"/>
      <c r="J7" s="665"/>
      <c r="K7" s="659" t="s">
        <v>250</v>
      </c>
      <c r="L7" s="659"/>
      <c r="M7" s="670"/>
      <c r="N7" s="671"/>
      <c r="O7" s="671"/>
      <c r="P7" s="671"/>
      <c r="Q7" s="141"/>
      <c r="R7" s="248">
        <v>37</v>
      </c>
      <c r="S7" s="453">
        <v>45444</v>
      </c>
      <c r="T7" s="663" t="s">
        <v>13</v>
      </c>
      <c r="U7" s="663"/>
      <c r="V7" s="663" t="s">
        <v>323</v>
      </c>
      <c r="W7" s="663"/>
      <c r="X7" s="663"/>
      <c r="Y7" s="665" t="s">
        <v>324</v>
      </c>
      <c r="Z7" s="665"/>
      <c r="AA7" s="665"/>
      <c r="AB7" s="659" t="s">
        <v>325</v>
      </c>
      <c r="AC7" s="659"/>
    </row>
    <row r="8" spans="1:34" ht="36" customHeight="1">
      <c r="A8" s="248">
        <v>5</v>
      </c>
      <c r="B8" s="454">
        <v>45386</v>
      </c>
      <c r="C8" s="659" t="s">
        <v>7</v>
      </c>
      <c r="D8" s="659"/>
      <c r="E8" s="659" t="s">
        <v>246</v>
      </c>
      <c r="F8" s="659"/>
      <c r="G8" s="659"/>
      <c r="H8" s="664" t="s">
        <v>88</v>
      </c>
      <c r="I8" s="664"/>
      <c r="J8" s="664"/>
      <c r="K8" s="659" t="s">
        <v>247</v>
      </c>
      <c r="L8" s="659"/>
      <c r="M8" s="670"/>
      <c r="N8" s="671"/>
      <c r="O8" s="671"/>
      <c r="P8" s="671"/>
      <c r="R8" s="248">
        <v>38</v>
      </c>
      <c r="S8" s="453">
        <v>45445</v>
      </c>
      <c r="T8" s="663" t="s">
        <v>5</v>
      </c>
      <c r="U8" s="663"/>
      <c r="V8" s="663" t="s">
        <v>230</v>
      </c>
      <c r="W8" s="663"/>
      <c r="X8" s="663"/>
      <c r="Y8" s="664" t="s">
        <v>88</v>
      </c>
      <c r="Z8" s="664"/>
      <c r="AA8" s="664"/>
      <c r="AB8" s="659" t="s">
        <v>330</v>
      </c>
      <c r="AC8" s="659"/>
    </row>
    <row r="9" spans="1:34" ht="36" customHeight="1">
      <c r="A9" s="248">
        <v>6</v>
      </c>
      <c r="B9" s="454">
        <v>45387</v>
      </c>
      <c r="C9" s="659" t="s">
        <v>12</v>
      </c>
      <c r="D9" s="659"/>
      <c r="E9" s="659" t="s">
        <v>248</v>
      </c>
      <c r="F9" s="659"/>
      <c r="G9" s="659"/>
      <c r="H9" s="665" t="s">
        <v>86</v>
      </c>
      <c r="I9" s="665"/>
      <c r="J9" s="665"/>
      <c r="K9" s="659" t="s">
        <v>249</v>
      </c>
      <c r="L9" s="659"/>
      <c r="M9" s="670"/>
      <c r="N9" s="671"/>
      <c r="O9" s="671"/>
      <c r="P9" s="671"/>
      <c r="R9" s="248">
        <v>39</v>
      </c>
      <c r="S9" s="453">
        <v>45447</v>
      </c>
      <c r="T9" s="663" t="s">
        <v>0</v>
      </c>
      <c r="U9" s="663"/>
      <c r="V9" s="663" t="s">
        <v>430</v>
      </c>
      <c r="W9" s="663"/>
      <c r="X9" s="663"/>
      <c r="Y9" s="664" t="s">
        <v>88</v>
      </c>
      <c r="Z9" s="664"/>
      <c r="AA9" s="664"/>
      <c r="AB9" s="659" t="s">
        <v>431</v>
      </c>
      <c r="AC9" s="659"/>
    </row>
    <row r="10" spans="1:34" ht="36" customHeight="1">
      <c r="A10" s="248">
        <v>7</v>
      </c>
      <c r="B10" s="454">
        <v>45391</v>
      </c>
      <c r="C10" s="659" t="s">
        <v>2</v>
      </c>
      <c r="D10" s="659"/>
      <c r="E10" s="659" t="s">
        <v>170</v>
      </c>
      <c r="F10" s="659"/>
      <c r="G10" s="659"/>
      <c r="H10" s="664" t="s">
        <v>88</v>
      </c>
      <c r="I10" s="664"/>
      <c r="J10" s="664"/>
      <c r="K10" s="678" t="s">
        <v>171</v>
      </c>
      <c r="L10" s="679"/>
      <c r="M10" s="676"/>
      <c r="N10" s="676"/>
      <c r="O10" s="676"/>
      <c r="P10" s="677"/>
      <c r="R10" s="248">
        <v>40</v>
      </c>
      <c r="S10" s="453">
        <v>45450</v>
      </c>
      <c r="T10" s="663" t="s">
        <v>15</v>
      </c>
      <c r="U10" s="663"/>
      <c r="V10" s="663" t="s">
        <v>402</v>
      </c>
      <c r="W10" s="663"/>
      <c r="X10" s="663"/>
      <c r="Y10" s="664" t="s">
        <v>88</v>
      </c>
      <c r="Z10" s="664"/>
      <c r="AA10" s="664"/>
      <c r="AB10" s="659" t="s">
        <v>403</v>
      </c>
      <c r="AC10" s="659"/>
    </row>
    <row r="11" spans="1:34" ht="36" customHeight="1">
      <c r="A11" s="248">
        <v>8</v>
      </c>
      <c r="B11" s="454">
        <v>45394</v>
      </c>
      <c r="C11" s="659" t="s">
        <v>6</v>
      </c>
      <c r="D11" s="659"/>
      <c r="E11" s="659" t="s">
        <v>252</v>
      </c>
      <c r="F11" s="659"/>
      <c r="G11" s="659"/>
      <c r="H11" s="664" t="s">
        <v>88</v>
      </c>
      <c r="I11" s="664"/>
      <c r="J11" s="664"/>
      <c r="K11" s="668" t="s">
        <v>253</v>
      </c>
      <c r="L11" s="669"/>
      <c r="M11" s="670"/>
      <c r="N11" s="671"/>
      <c r="O11" s="671"/>
      <c r="P11" s="671"/>
      <c r="R11" s="248">
        <v>41</v>
      </c>
      <c r="S11" s="453">
        <v>45450</v>
      </c>
      <c r="T11" s="663" t="s">
        <v>15</v>
      </c>
      <c r="U11" s="663"/>
      <c r="V11" s="663" t="s">
        <v>404</v>
      </c>
      <c r="W11" s="663"/>
      <c r="X11" s="663"/>
      <c r="Y11" s="664" t="s">
        <v>88</v>
      </c>
      <c r="Z11" s="664"/>
      <c r="AA11" s="664"/>
      <c r="AB11" s="659" t="s">
        <v>225</v>
      </c>
      <c r="AC11" s="659"/>
    </row>
    <row r="12" spans="1:34" ht="36" customHeight="1">
      <c r="A12" s="248">
        <v>9</v>
      </c>
      <c r="B12" s="454">
        <v>45399</v>
      </c>
      <c r="C12" s="659" t="s">
        <v>25</v>
      </c>
      <c r="D12" s="659"/>
      <c r="E12" s="659" t="s">
        <v>260</v>
      </c>
      <c r="F12" s="659"/>
      <c r="G12" s="659"/>
      <c r="H12" s="665" t="s">
        <v>199</v>
      </c>
      <c r="I12" s="665"/>
      <c r="J12" s="665"/>
      <c r="K12" s="659" t="s">
        <v>267</v>
      </c>
      <c r="L12" s="659"/>
      <c r="M12" s="670"/>
      <c r="N12" s="671"/>
      <c r="O12" s="671"/>
      <c r="P12" s="671"/>
      <c r="R12" s="248">
        <v>42</v>
      </c>
      <c r="S12" s="453">
        <v>45452</v>
      </c>
      <c r="T12" s="663" t="s">
        <v>25</v>
      </c>
      <c r="U12" s="663"/>
      <c r="V12" s="663" t="s">
        <v>405</v>
      </c>
      <c r="W12" s="663"/>
      <c r="X12" s="663"/>
      <c r="Y12" s="660" t="s">
        <v>89</v>
      </c>
      <c r="Z12" s="661"/>
      <c r="AA12" s="662"/>
      <c r="AB12" s="659" t="s">
        <v>411</v>
      </c>
      <c r="AC12" s="659"/>
    </row>
    <row r="13" spans="1:34" ht="36" customHeight="1">
      <c r="A13" s="248">
        <v>10</v>
      </c>
      <c r="B13" s="454">
        <v>45399</v>
      </c>
      <c r="C13" s="659" t="s">
        <v>5</v>
      </c>
      <c r="D13" s="659"/>
      <c r="E13" s="659" t="s">
        <v>230</v>
      </c>
      <c r="F13" s="659"/>
      <c r="G13" s="659"/>
      <c r="H13" s="664" t="s">
        <v>88</v>
      </c>
      <c r="I13" s="664"/>
      <c r="J13" s="664"/>
      <c r="K13" s="659" t="s">
        <v>269</v>
      </c>
      <c r="L13" s="659"/>
      <c r="M13" s="670"/>
      <c r="N13" s="671"/>
      <c r="O13" s="671"/>
      <c r="P13" s="671"/>
      <c r="R13" s="248">
        <v>43</v>
      </c>
      <c r="S13" s="453">
        <v>45453</v>
      </c>
      <c r="T13" s="663" t="s">
        <v>15</v>
      </c>
      <c r="U13" s="663"/>
      <c r="V13" s="663" t="s">
        <v>409</v>
      </c>
      <c r="W13" s="663"/>
      <c r="X13" s="663"/>
      <c r="Y13" s="664" t="s">
        <v>88</v>
      </c>
      <c r="Z13" s="664"/>
      <c r="AA13" s="664"/>
      <c r="AB13" s="659" t="s">
        <v>410</v>
      </c>
      <c r="AC13" s="659"/>
    </row>
    <row r="14" spans="1:34" ht="36" customHeight="1">
      <c r="A14" s="248">
        <v>11</v>
      </c>
      <c r="B14" s="454">
        <v>45400</v>
      </c>
      <c r="C14" s="659" t="s">
        <v>15</v>
      </c>
      <c r="D14" s="659"/>
      <c r="E14" s="659" t="s">
        <v>265</v>
      </c>
      <c r="F14" s="659"/>
      <c r="G14" s="659"/>
      <c r="H14" s="665" t="s">
        <v>86</v>
      </c>
      <c r="I14" s="665"/>
      <c r="J14" s="665"/>
      <c r="K14" s="659" t="s">
        <v>264</v>
      </c>
      <c r="L14" s="659"/>
      <c r="R14" s="248">
        <v>44</v>
      </c>
      <c r="S14" s="453">
        <v>45458</v>
      </c>
      <c r="T14" s="663" t="s">
        <v>13</v>
      </c>
      <c r="U14" s="663"/>
      <c r="V14" s="663" t="s">
        <v>413</v>
      </c>
      <c r="W14" s="663"/>
      <c r="X14" s="663"/>
      <c r="Y14" s="665" t="s">
        <v>199</v>
      </c>
      <c r="Z14" s="665"/>
      <c r="AA14" s="665"/>
      <c r="AB14" s="659" t="s">
        <v>309</v>
      </c>
      <c r="AC14" s="659"/>
    </row>
    <row r="15" spans="1:34" ht="36" customHeight="1">
      <c r="A15" s="248">
        <v>12</v>
      </c>
      <c r="B15" s="454">
        <v>45400</v>
      </c>
      <c r="C15" s="659" t="s">
        <v>0</v>
      </c>
      <c r="D15" s="659"/>
      <c r="E15" s="668" t="s">
        <v>277</v>
      </c>
      <c r="F15" s="674"/>
      <c r="G15" s="669"/>
      <c r="H15" s="675" t="s">
        <v>89</v>
      </c>
      <c r="I15" s="675"/>
      <c r="J15" s="675"/>
      <c r="K15" s="668" t="s">
        <v>278</v>
      </c>
      <c r="L15" s="669"/>
      <c r="M15" s="286"/>
      <c r="N15" s="285"/>
      <c r="O15" s="285"/>
      <c r="P15" s="285"/>
      <c r="R15" s="248">
        <v>45</v>
      </c>
      <c r="S15" s="453">
        <v>45463</v>
      </c>
      <c r="T15" s="659" t="s">
        <v>1</v>
      </c>
      <c r="U15" s="659"/>
      <c r="V15" s="659" t="s">
        <v>414</v>
      </c>
      <c r="W15" s="659"/>
      <c r="X15" s="659"/>
      <c r="Y15" s="660" t="s">
        <v>89</v>
      </c>
      <c r="Z15" s="661"/>
      <c r="AA15" s="662"/>
      <c r="AB15" s="659" t="s">
        <v>422</v>
      </c>
      <c r="AC15" s="659"/>
      <c r="AH15" s="141"/>
    </row>
    <row r="16" spans="1:34" ht="36" customHeight="1">
      <c r="A16" s="248">
        <v>13</v>
      </c>
      <c r="B16" s="454">
        <v>45402</v>
      </c>
      <c r="C16" s="659" t="s">
        <v>25</v>
      </c>
      <c r="D16" s="659"/>
      <c r="E16" s="663" t="s">
        <v>152</v>
      </c>
      <c r="F16" s="663"/>
      <c r="G16" s="663"/>
      <c r="H16" s="665" t="s">
        <v>86</v>
      </c>
      <c r="I16" s="665"/>
      <c r="J16" s="665"/>
      <c r="K16" s="659" t="s">
        <v>153</v>
      </c>
      <c r="L16" s="659"/>
      <c r="R16" s="248">
        <v>46</v>
      </c>
      <c r="S16" s="453">
        <v>45471</v>
      </c>
      <c r="T16" s="659" t="s">
        <v>13</v>
      </c>
      <c r="U16" s="659"/>
      <c r="V16" s="659" t="s">
        <v>428</v>
      </c>
      <c r="W16" s="659"/>
      <c r="X16" s="659"/>
      <c r="Y16" s="665" t="s">
        <v>116</v>
      </c>
      <c r="Z16" s="665"/>
      <c r="AA16" s="665"/>
      <c r="AB16" s="659" t="s">
        <v>429</v>
      </c>
      <c r="AC16" s="659"/>
    </row>
    <row r="17" spans="1:34" ht="36" customHeight="1">
      <c r="A17" s="248">
        <v>14</v>
      </c>
      <c r="B17" s="454">
        <v>45406</v>
      </c>
      <c r="C17" s="659" t="s">
        <v>12</v>
      </c>
      <c r="D17" s="659"/>
      <c r="E17" s="663" t="s">
        <v>268</v>
      </c>
      <c r="F17" s="663"/>
      <c r="G17" s="663"/>
      <c r="H17" s="664" t="s">
        <v>88</v>
      </c>
      <c r="I17" s="664"/>
      <c r="J17" s="664"/>
      <c r="K17" s="668" t="s">
        <v>270</v>
      </c>
      <c r="L17" s="669"/>
      <c r="M17" s="670"/>
      <c r="N17" s="671"/>
      <c r="O17" s="671"/>
      <c r="P17" s="671"/>
      <c r="R17" s="248">
        <v>47</v>
      </c>
      <c r="S17" s="454">
        <v>45471</v>
      </c>
      <c r="T17" s="659" t="s">
        <v>6</v>
      </c>
      <c r="U17" s="659"/>
      <c r="V17" s="659" t="s">
        <v>415</v>
      </c>
      <c r="W17" s="659"/>
      <c r="X17" s="659"/>
      <c r="Y17" s="665" t="s">
        <v>86</v>
      </c>
      <c r="Z17" s="665"/>
      <c r="AA17" s="665"/>
      <c r="AB17" s="659" t="s">
        <v>416</v>
      </c>
      <c r="AC17" s="659"/>
    </row>
    <row r="18" spans="1:34" ht="36" customHeight="1">
      <c r="A18" s="248">
        <v>15</v>
      </c>
      <c r="B18" s="453">
        <v>45410</v>
      </c>
      <c r="C18" s="659" t="s">
        <v>15</v>
      </c>
      <c r="D18" s="659"/>
      <c r="E18" s="659" t="s">
        <v>271</v>
      </c>
      <c r="F18" s="659"/>
      <c r="G18" s="659"/>
      <c r="H18" s="664" t="s">
        <v>88</v>
      </c>
      <c r="I18" s="664"/>
      <c r="J18" s="664"/>
      <c r="K18" s="668" t="s">
        <v>137</v>
      </c>
      <c r="L18" s="669"/>
      <c r="M18" s="670"/>
      <c r="N18" s="671"/>
      <c r="O18" s="671"/>
      <c r="P18" s="671"/>
      <c r="R18" s="248">
        <v>48</v>
      </c>
      <c r="S18" s="454">
        <v>45472</v>
      </c>
      <c r="T18" s="659" t="s">
        <v>25</v>
      </c>
      <c r="U18" s="659"/>
      <c r="V18" s="659" t="s">
        <v>418</v>
      </c>
      <c r="W18" s="659"/>
      <c r="X18" s="659"/>
      <c r="Y18" s="665" t="s">
        <v>86</v>
      </c>
      <c r="Z18" s="665"/>
      <c r="AA18" s="665"/>
      <c r="AB18" s="659" t="s">
        <v>420</v>
      </c>
      <c r="AC18" s="659"/>
      <c r="AH18" s="141"/>
    </row>
    <row r="19" spans="1:34" ht="36" customHeight="1">
      <c r="A19" s="248">
        <v>16</v>
      </c>
      <c r="B19" s="453">
        <v>45411</v>
      </c>
      <c r="C19" s="659" t="s">
        <v>13</v>
      </c>
      <c r="D19" s="659"/>
      <c r="E19" s="659" t="s">
        <v>272</v>
      </c>
      <c r="F19" s="659"/>
      <c r="G19" s="659"/>
      <c r="H19" s="664" t="s">
        <v>88</v>
      </c>
      <c r="I19" s="664"/>
      <c r="J19" s="664"/>
      <c r="K19" s="668" t="s">
        <v>273</v>
      </c>
      <c r="L19" s="669"/>
      <c r="M19" s="670"/>
      <c r="N19" s="671"/>
      <c r="O19" s="671"/>
      <c r="P19" s="671"/>
      <c r="R19" s="248">
        <v>49</v>
      </c>
      <c r="S19" s="454">
        <v>45473</v>
      </c>
      <c r="T19" s="659" t="s">
        <v>5</v>
      </c>
      <c r="U19" s="659"/>
      <c r="V19" s="659" t="s">
        <v>419</v>
      </c>
      <c r="W19" s="659"/>
      <c r="X19" s="659"/>
      <c r="Y19" s="665" t="s">
        <v>86</v>
      </c>
      <c r="Z19" s="665"/>
      <c r="AA19" s="665"/>
      <c r="AB19" s="659" t="s">
        <v>421</v>
      </c>
      <c r="AC19" s="659"/>
    </row>
    <row r="20" spans="1:34" ht="36" customHeight="1">
      <c r="A20" s="248">
        <v>17</v>
      </c>
      <c r="B20" s="453">
        <v>45413</v>
      </c>
      <c r="C20" s="659" t="s">
        <v>2</v>
      </c>
      <c r="D20" s="659"/>
      <c r="E20" s="659" t="s">
        <v>406</v>
      </c>
      <c r="F20" s="659"/>
      <c r="G20" s="659"/>
      <c r="H20" s="672" t="s">
        <v>407</v>
      </c>
      <c r="I20" s="672"/>
      <c r="J20" s="672"/>
      <c r="K20" s="659" t="s">
        <v>408</v>
      </c>
      <c r="L20" s="659"/>
      <c r="M20" s="286"/>
      <c r="N20" s="285"/>
      <c r="O20" s="285"/>
      <c r="P20" s="285"/>
      <c r="R20" s="248">
        <v>50</v>
      </c>
      <c r="S20" s="453">
        <v>45473</v>
      </c>
      <c r="T20" s="659" t="s">
        <v>11</v>
      </c>
      <c r="U20" s="659"/>
      <c r="V20" s="659" t="s">
        <v>417</v>
      </c>
      <c r="W20" s="659"/>
      <c r="X20" s="659"/>
      <c r="Y20" s="660" t="s">
        <v>89</v>
      </c>
      <c r="Z20" s="661"/>
      <c r="AA20" s="662"/>
      <c r="AB20" s="659" t="s">
        <v>433</v>
      </c>
      <c r="AC20" s="659"/>
    </row>
    <row r="21" spans="1:34" ht="36" customHeight="1">
      <c r="A21" s="248">
        <v>18</v>
      </c>
      <c r="B21" s="453">
        <v>45413</v>
      </c>
      <c r="C21" s="659" t="s">
        <v>0</v>
      </c>
      <c r="D21" s="659"/>
      <c r="E21" s="659" t="s">
        <v>275</v>
      </c>
      <c r="F21" s="659"/>
      <c r="G21" s="659"/>
      <c r="H21" s="665" t="s">
        <v>86</v>
      </c>
      <c r="I21" s="665"/>
      <c r="J21" s="665"/>
      <c r="K21" s="659" t="s">
        <v>447</v>
      </c>
      <c r="L21" s="659"/>
      <c r="M21" s="670"/>
      <c r="N21" s="671"/>
      <c r="O21" s="671"/>
      <c r="P21" s="671"/>
    </row>
    <row r="22" spans="1:34" ht="36" customHeight="1">
      <c r="A22" s="248">
        <v>19</v>
      </c>
      <c r="B22" s="453">
        <v>45413</v>
      </c>
      <c r="C22" s="659" t="s">
        <v>15</v>
      </c>
      <c r="D22" s="659"/>
      <c r="E22" s="659" t="s">
        <v>274</v>
      </c>
      <c r="F22" s="659"/>
      <c r="G22" s="659"/>
      <c r="H22" s="675" t="s">
        <v>89</v>
      </c>
      <c r="I22" s="675"/>
      <c r="J22" s="675"/>
      <c r="K22" s="668" t="s">
        <v>137</v>
      </c>
      <c r="L22" s="669"/>
      <c r="M22" s="670"/>
      <c r="N22" s="671"/>
      <c r="O22" s="671"/>
      <c r="P22" s="671"/>
      <c r="R22" s="413"/>
      <c r="S22" s="413"/>
      <c r="T22" s="413"/>
      <c r="U22" s="413"/>
      <c r="V22" s="413"/>
      <c r="W22" s="413"/>
      <c r="X22" s="413"/>
      <c r="Y22" s="413"/>
      <c r="Z22" s="413"/>
      <c r="AA22" s="413"/>
      <c r="AB22" s="413"/>
      <c r="AC22" s="413"/>
      <c r="AD22" s="413"/>
      <c r="AE22" s="413"/>
      <c r="AF22" s="413"/>
      <c r="AG22" s="413"/>
      <c r="AH22" s="141"/>
    </row>
    <row r="23" spans="1:34" ht="36" customHeight="1">
      <c r="A23" s="248">
        <v>20</v>
      </c>
      <c r="B23" s="453">
        <v>45415</v>
      </c>
      <c r="C23" s="659" t="s">
        <v>15</v>
      </c>
      <c r="D23" s="659"/>
      <c r="E23" s="659" t="s">
        <v>288</v>
      </c>
      <c r="F23" s="659"/>
      <c r="G23" s="659"/>
      <c r="H23" s="665" t="s">
        <v>199</v>
      </c>
      <c r="I23" s="665"/>
      <c r="J23" s="665"/>
      <c r="K23" s="659" t="s">
        <v>311</v>
      </c>
      <c r="L23" s="659"/>
      <c r="M23" s="670"/>
      <c r="N23" s="671"/>
      <c r="O23" s="671"/>
      <c r="P23" s="671"/>
      <c r="R23" s="413"/>
      <c r="S23" s="413"/>
      <c r="T23" s="413"/>
      <c r="U23" s="413"/>
      <c r="V23" s="413"/>
      <c r="W23" s="413"/>
      <c r="X23" s="413"/>
      <c r="Y23" s="413"/>
      <c r="Z23" s="413"/>
      <c r="AA23" s="413"/>
      <c r="AB23" s="413"/>
      <c r="AC23" s="413"/>
      <c r="AD23" s="413"/>
      <c r="AE23" s="413"/>
      <c r="AF23" s="413"/>
      <c r="AG23" s="413"/>
    </row>
    <row r="24" spans="1:34" ht="36" customHeight="1">
      <c r="A24" s="248">
        <v>21</v>
      </c>
      <c r="B24" s="453">
        <v>45416</v>
      </c>
      <c r="C24" s="659" t="s">
        <v>12</v>
      </c>
      <c r="D24" s="659"/>
      <c r="E24" s="659" t="s">
        <v>280</v>
      </c>
      <c r="F24" s="659"/>
      <c r="G24" s="659"/>
      <c r="H24" s="664" t="s">
        <v>88</v>
      </c>
      <c r="I24" s="664"/>
      <c r="J24" s="664"/>
      <c r="K24" s="668" t="s">
        <v>310</v>
      </c>
      <c r="L24" s="669"/>
      <c r="M24" s="670"/>
      <c r="N24" s="671"/>
      <c r="O24" s="671"/>
      <c r="P24" s="671"/>
      <c r="R24" s="413"/>
      <c r="S24" s="413"/>
      <c r="T24" s="413"/>
      <c r="U24" s="413"/>
      <c r="V24" s="413"/>
      <c r="W24" s="413"/>
      <c r="X24" s="413"/>
      <c r="Y24" s="413"/>
      <c r="Z24" s="413"/>
      <c r="AA24" s="413"/>
      <c r="AB24" s="413"/>
      <c r="AC24" s="413"/>
      <c r="AD24" s="413"/>
      <c r="AE24" s="413"/>
      <c r="AF24" s="413"/>
      <c r="AG24" s="413"/>
    </row>
    <row r="25" spans="1:34" ht="36" customHeight="1">
      <c r="A25" s="248">
        <v>22</v>
      </c>
      <c r="B25" s="453">
        <v>45416</v>
      </c>
      <c r="C25" s="659" t="s">
        <v>13</v>
      </c>
      <c r="D25" s="659"/>
      <c r="E25" s="659" t="s">
        <v>281</v>
      </c>
      <c r="F25" s="659"/>
      <c r="G25" s="659"/>
      <c r="H25" s="664" t="s">
        <v>88</v>
      </c>
      <c r="I25" s="664"/>
      <c r="J25" s="664"/>
      <c r="K25" s="668" t="s">
        <v>309</v>
      </c>
      <c r="L25" s="669"/>
      <c r="M25" s="670"/>
      <c r="N25" s="671"/>
      <c r="O25" s="671"/>
      <c r="P25" s="671"/>
      <c r="R25" s="413"/>
      <c r="S25" s="413"/>
      <c r="T25" s="413"/>
      <c r="U25" s="413"/>
      <c r="V25" s="413"/>
      <c r="W25" s="413"/>
      <c r="X25" s="413"/>
      <c r="Y25" s="413"/>
      <c r="Z25" s="413"/>
      <c r="AA25" s="413"/>
      <c r="AB25" s="413"/>
      <c r="AC25" s="413"/>
      <c r="AD25" s="413"/>
      <c r="AE25" s="413"/>
      <c r="AF25" s="413"/>
      <c r="AG25" s="413"/>
    </row>
    <row r="26" spans="1:34" ht="36" customHeight="1">
      <c r="A26" s="248">
        <v>23</v>
      </c>
      <c r="B26" s="453">
        <v>45416</v>
      </c>
      <c r="C26" s="659" t="s">
        <v>25</v>
      </c>
      <c r="D26" s="659"/>
      <c r="E26" s="659" t="s">
        <v>287</v>
      </c>
      <c r="F26" s="659"/>
      <c r="G26" s="659"/>
      <c r="H26" s="665" t="s">
        <v>199</v>
      </c>
      <c r="I26" s="665"/>
      <c r="J26" s="665"/>
      <c r="K26" s="659" t="s">
        <v>308</v>
      </c>
      <c r="L26" s="659"/>
      <c r="R26" s="413"/>
      <c r="S26" s="413"/>
      <c r="T26" s="413"/>
      <c r="U26" s="413"/>
      <c r="V26" s="413"/>
      <c r="W26" s="413"/>
      <c r="X26" s="413"/>
      <c r="Y26" s="413"/>
      <c r="Z26" s="413"/>
      <c r="AA26" s="413"/>
      <c r="AB26" s="413"/>
      <c r="AC26" s="413"/>
      <c r="AD26" s="413"/>
      <c r="AE26" s="413"/>
      <c r="AF26" s="413"/>
      <c r="AG26" s="413"/>
    </row>
    <row r="27" spans="1:34" ht="36" customHeight="1">
      <c r="A27" s="248">
        <v>24</v>
      </c>
      <c r="B27" s="453">
        <v>45419</v>
      </c>
      <c r="C27" s="659" t="s">
        <v>10</v>
      </c>
      <c r="D27" s="659"/>
      <c r="E27" s="659" t="s">
        <v>289</v>
      </c>
      <c r="F27" s="659"/>
      <c r="G27" s="659"/>
      <c r="H27" s="665" t="s">
        <v>86</v>
      </c>
      <c r="I27" s="665"/>
      <c r="J27" s="665"/>
      <c r="K27" s="668" t="s">
        <v>307</v>
      </c>
      <c r="L27" s="669"/>
      <c r="M27" s="670"/>
      <c r="N27" s="671"/>
      <c r="O27" s="671"/>
      <c r="P27" s="671"/>
      <c r="R27" s="413"/>
      <c r="S27" s="413"/>
      <c r="T27" s="413"/>
      <c r="U27" s="413"/>
      <c r="V27" s="413"/>
      <c r="W27" s="413"/>
      <c r="X27" s="413"/>
      <c r="Y27" s="413"/>
      <c r="Z27" s="413"/>
      <c r="AA27" s="413"/>
      <c r="AB27" s="413"/>
      <c r="AC27" s="413"/>
      <c r="AD27" s="413"/>
      <c r="AE27" s="413"/>
      <c r="AF27" s="413"/>
      <c r="AG27" s="413"/>
      <c r="AH27" s="140" t="s">
        <v>423</v>
      </c>
    </row>
    <row r="28" spans="1:34" ht="36" customHeight="1">
      <c r="A28" s="248">
        <v>25</v>
      </c>
      <c r="B28" s="453">
        <v>45420</v>
      </c>
      <c r="C28" s="659" t="s">
        <v>0</v>
      </c>
      <c r="D28" s="659"/>
      <c r="E28" s="659" t="s">
        <v>290</v>
      </c>
      <c r="F28" s="659"/>
      <c r="G28" s="659"/>
      <c r="H28" s="665" t="s">
        <v>86</v>
      </c>
      <c r="I28" s="665"/>
      <c r="J28" s="665"/>
      <c r="K28" s="659" t="s">
        <v>306</v>
      </c>
      <c r="L28" s="659"/>
      <c r="R28" s="413"/>
      <c r="S28" s="413"/>
      <c r="T28" s="413"/>
      <c r="U28" s="413"/>
      <c r="V28" s="413"/>
      <c r="W28" s="413"/>
      <c r="X28" s="413"/>
      <c r="Y28" s="413"/>
      <c r="Z28" s="413"/>
      <c r="AA28" s="413"/>
      <c r="AB28" s="413"/>
      <c r="AC28" s="413"/>
      <c r="AD28" s="413"/>
      <c r="AE28" s="413"/>
      <c r="AF28" s="413"/>
      <c r="AG28" s="413"/>
      <c r="AH28" s="140" t="s">
        <v>424</v>
      </c>
    </row>
    <row r="29" spans="1:34" ht="36" customHeight="1">
      <c r="A29" s="248">
        <v>26</v>
      </c>
      <c r="B29" s="453">
        <v>45421</v>
      </c>
      <c r="C29" s="659" t="s">
        <v>10</v>
      </c>
      <c r="D29" s="659"/>
      <c r="E29" s="659" t="s">
        <v>292</v>
      </c>
      <c r="F29" s="659"/>
      <c r="G29" s="659"/>
      <c r="H29" s="665" t="s">
        <v>199</v>
      </c>
      <c r="I29" s="665"/>
      <c r="J29" s="665"/>
      <c r="K29" s="659" t="s">
        <v>305</v>
      </c>
      <c r="L29" s="659"/>
      <c r="M29" s="670"/>
      <c r="N29" s="671"/>
      <c r="O29" s="671"/>
      <c r="P29" s="671"/>
      <c r="R29" s="413"/>
      <c r="S29" s="413"/>
      <c r="T29" s="413"/>
      <c r="U29" s="413"/>
      <c r="V29" s="413"/>
      <c r="W29" s="413"/>
      <c r="X29" s="413"/>
      <c r="Y29" s="413"/>
      <c r="Z29" s="413"/>
      <c r="AA29" s="413"/>
      <c r="AB29" s="413"/>
      <c r="AC29" s="413"/>
      <c r="AD29" s="413"/>
      <c r="AE29" s="413"/>
      <c r="AF29" s="413"/>
      <c r="AG29" s="413"/>
    </row>
    <row r="30" spans="1:34" ht="36" customHeight="1">
      <c r="A30" s="248">
        <v>27</v>
      </c>
      <c r="B30" s="453">
        <v>45422</v>
      </c>
      <c r="C30" s="659" t="s">
        <v>1</v>
      </c>
      <c r="D30" s="659"/>
      <c r="E30" s="659" t="s">
        <v>291</v>
      </c>
      <c r="F30" s="659"/>
      <c r="G30" s="659"/>
      <c r="H30" s="665" t="s">
        <v>86</v>
      </c>
      <c r="I30" s="665"/>
      <c r="J30" s="665"/>
      <c r="K30" s="659" t="s">
        <v>129</v>
      </c>
      <c r="L30" s="659"/>
      <c r="R30" s="413"/>
      <c r="S30" s="413"/>
      <c r="T30" s="413"/>
      <c r="U30" s="413"/>
      <c r="V30" s="413"/>
      <c r="W30" s="413"/>
      <c r="X30" s="413"/>
      <c r="Y30" s="413"/>
      <c r="Z30" s="413"/>
      <c r="AA30" s="413"/>
      <c r="AB30" s="413"/>
      <c r="AC30" s="413"/>
      <c r="AD30" s="413"/>
      <c r="AE30" s="413"/>
      <c r="AF30" s="413"/>
      <c r="AG30" s="413"/>
    </row>
    <row r="31" spans="1:34" ht="36" customHeight="1">
      <c r="A31" s="248">
        <v>28</v>
      </c>
      <c r="B31" s="453">
        <v>45423</v>
      </c>
      <c r="C31" s="659" t="s">
        <v>25</v>
      </c>
      <c r="D31" s="659"/>
      <c r="E31" s="659" t="s">
        <v>293</v>
      </c>
      <c r="F31" s="659"/>
      <c r="G31" s="659"/>
      <c r="H31" s="665" t="s">
        <v>86</v>
      </c>
      <c r="I31" s="665"/>
      <c r="J31" s="665"/>
      <c r="K31" s="659" t="s">
        <v>294</v>
      </c>
      <c r="L31" s="659"/>
      <c r="M31" s="670"/>
      <c r="N31" s="671"/>
      <c r="O31" s="671"/>
      <c r="P31" s="671"/>
      <c r="R31" s="413"/>
      <c r="S31" s="413"/>
      <c r="T31" s="413"/>
      <c r="U31" s="413"/>
      <c r="V31" s="413"/>
      <c r="W31" s="413"/>
      <c r="X31" s="413"/>
      <c r="Y31" s="413"/>
      <c r="Z31" s="413"/>
      <c r="AA31" s="413"/>
      <c r="AB31" s="413"/>
      <c r="AC31" s="413"/>
      <c r="AD31" s="413"/>
      <c r="AE31" s="413"/>
      <c r="AF31" s="413"/>
      <c r="AG31" s="413"/>
      <c r="AH31" s="140" t="s">
        <v>425</v>
      </c>
    </row>
    <row r="32" spans="1:34" ht="36" customHeight="1">
      <c r="A32" s="248">
        <v>29</v>
      </c>
      <c r="B32" s="453">
        <v>45427</v>
      </c>
      <c r="C32" s="659" t="s">
        <v>6</v>
      </c>
      <c r="D32" s="659"/>
      <c r="E32" s="659" t="s">
        <v>298</v>
      </c>
      <c r="F32" s="659"/>
      <c r="G32" s="659"/>
      <c r="H32" s="665" t="s">
        <v>86</v>
      </c>
      <c r="I32" s="665"/>
      <c r="J32" s="665"/>
      <c r="K32" s="659" t="s">
        <v>297</v>
      </c>
      <c r="L32" s="659"/>
      <c r="M32" s="286"/>
      <c r="N32" s="285"/>
      <c r="O32" s="285"/>
      <c r="P32" s="285"/>
      <c r="R32" s="413"/>
      <c r="S32" s="413"/>
      <c r="T32" s="413"/>
      <c r="U32" s="413"/>
      <c r="V32" s="413"/>
      <c r="W32" s="413"/>
      <c r="X32" s="413"/>
      <c r="Y32" s="413"/>
      <c r="Z32" s="413"/>
      <c r="AA32" s="413"/>
      <c r="AB32" s="413"/>
      <c r="AC32" s="413"/>
      <c r="AD32" s="413"/>
      <c r="AE32" s="413"/>
      <c r="AF32" s="413"/>
      <c r="AG32" s="413"/>
    </row>
    <row r="33" spans="1:33" ht="36" customHeight="1">
      <c r="A33" s="248">
        <v>30</v>
      </c>
      <c r="B33" s="453">
        <v>45431</v>
      </c>
      <c r="C33" s="659" t="s">
        <v>12</v>
      </c>
      <c r="D33" s="659"/>
      <c r="E33" s="659" t="s">
        <v>300</v>
      </c>
      <c r="F33" s="659"/>
      <c r="G33" s="659"/>
      <c r="H33" s="665" t="s">
        <v>199</v>
      </c>
      <c r="I33" s="665"/>
      <c r="J33" s="665"/>
      <c r="K33" s="668" t="s">
        <v>301</v>
      </c>
      <c r="L33" s="669"/>
      <c r="M33" s="670"/>
      <c r="N33" s="671"/>
      <c r="O33" s="671"/>
      <c r="P33" s="671"/>
      <c r="R33" s="413"/>
      <c r="S33" s="413"/>
      <c r="T33" s="413"/>
      <c r="U33" s="413"/>
      <c r="V33" s="413"/>
      <c r="W33" s="413"/>
      <c r="X33" s="413"/>
      <c r="Y33" s="413"/>
      <c r="Z33" s="413"/>
      <c r="AA33" s="413"/>
      <c r="AB33" s="413"/>
      <c r="AC33" s="413"/>
      <c r="AD33" s="413"/>
      <c r="AE33" s="413"/>
      <c r="AF33" s="413"/>
      <c r="AG33" s="413"/>
    </row>
    <row r="34" spans="1:33" ht="36" customHeight="1">
      <c r="A34" s="248">
        <v>31</v>
      </c>
      <c r="B34" s="454">
        <v>45432</v>
      </c>
      <c r="C34" s="659" t="s">
        <v>10</v>
      </c>
      <c r="D34" s="659"/>
      <c r="E34" s="659" t="s">
        <v>326</v>
      </c>
      <c r="F34" s="659"/>
      <c r="G34" s="659"/>
      <c r="H34" s="675" t="s">
        <v>89</v>
      </c>
      <c r="I34" s="675"/>
      <c r="J34" s="675"/>
      <c r="K34" s="659" t="s">
        <v>327</v>
      </c>
      <c r="L34" s="659"/>
      <c r="M34" s="670"/>
      <c r="N34" s="671"/>
      <c r="O34" s="671"/>
      <c r="P34" s="671"/>
      <c r="R34" s="413"/>
      <c r="S34" s="413"/>
      <c r="T34" s="413"/>
      <c r="U34" s="413"/>
      <c r="V34" s="413"/>
      <c r="W34" s="413"/>
      <c r="X34" s="413"/>
      <c r="Y34" s="413"/>
      <c r="Z34" s="413"/>
      <c r="AA34" s="413"/>
      <c r="AB34" s="413"/>
      <c r="AC34" s="413"/>
      <c r="AD34" s="413"/>
      <c r="AE34" s="413"/>
      <c r="AF34" s="413"/>
      <c r="AG34" s="413"/>
    </row>
    <row r="35" spans="1:33" ht="36" customHeight="1">
      <c r="A35" s="248">
        <v>32</v>
      </c>
      <c r="B35" s="453">
        <v>45434</v>
      </c>
      <c r="C35" s="659" t="s">
        <v>15</v>
      </c>
      <c r="D35" s="669"/>
      <c r="E35" s="659" t="s">
        <v>313</v>
      </c>
      <c r="F35" s="674"/>
      <c r="G35" s="669"/>
      <c r="H35" s="672" t="s">
        <v>314</v>
      </c>
      <c r="I35" s="672"/>
      <c r="J35" s="672"/>
      <c r="K35" s="668" t="s">
        <v>412</v>
      </c>
      <c r="L35" s="669"/>
      <c r="M35" s="670"/>
      <c r="N35" s="671"/>
      <c r="O35" s="671"/>
      <c r="P35" s="671"/>
      <c r="R35" s="413"/>
      <c r="S35" s="413"/>
      <c r="T35" s="413"/>
      <c r="U35" s="413"/>
      <c r="V35" s="413"/>
      <c r="W35" s="413"/>
      <c r="X35" s="413"/>
      <c r="Y35" s="413"/>
      <c r="Z35" s="413"/>
      <c r="AA35" s="413"/>
      <c r="AB35" s="413"/>
      <c r="AC35" s="413"/>
      <c r="AD35" s="413"/>
      <c r="AE35" s="413"/>
      <c r="AF35" s="413"/>
      <c r="AG35" s="413"/>
    </row>
    <row r="36" spans="1:33" ht="36" customHeight="1">
      <c r="A36" s="248">
        <v>33</v>
      </c>
      <c r="B36" s="453">
        <v>45438</v>
      </c>
      <c r="C36" s="659" t="s">
        <v>13</v>
      </c>
      <c r="D36" s="659"/>
      <c r="E36" s="659" t="s">
        <v>316</v>
      </c>
      <c r="F36" s="659"/>
      <c r="G36" s="659"/>
      <c r="H36" s="664" t="s">
        <v>88</v>
      </c>
      <c r="I36" s="664"/>
      <c r="J36" s="664"/>
      <c r="K36" s="659" t="s">
        <v>299</v>
      </c>
      <c r="L36" s="659"/>
      <c r="R36" s="413"/>
      <c r="S36" s="413"/>
      <c r="T36" s="413"/>
      <c r="U36" s="413"/>
      <c r="V36" s="413"/>
      <c r="W36" s="413"/>
      <c r="X36" s="413"/>
      <c r="Y36" s="413"/>
      <c r="Z36" s="413"/>
      <c r="AA36" s="413"/>
      <c r="AB36" s="413"/>
      <c r="AC36" s="413"/>
      <c r="AD36" s="413"/>
      <c r="AE36" s="413"/>
      <c r="AF36" s="413"/>
      <c r="AG36" s="413"/>
    </row>
    <row r="37" spans="1:33" ht="34.5" customHeight="1">
      <c r="R37" s="413"/>
      <c r="S37" s="413"/>
      <c r="T37" s="413"/>
      <c r="U37" s="413"/>
      <c r="V37" s="413"/>
      <c r="W37" s="413"/>
      <c r="X37" s="413"/>
      <c r="Y37" s="413"/>
      <c r="Z37" s="413"/>
      <c r="AA37" s="413"/>
      <c r="AB37" s="413"/>
      <c r="AC37" s="413"/>
      <c r="AD37" s="413"/>
      <c r="AE37" s="413"/>
      <c r="AF37" s="413"/>
      <c r="AG37" s="413"/>
    </row>
    <row r="39" spans="1:33">
      <c r="R39" s="284" t="s">
        <v>80</v>
      </c>
      <c r="S39" s="284" t="s">
        <v>81</v>
      </c>
      <c r="T39" s="667" t="s">
        <v>87</v>
      </c>
      <c r="U39" s="667"/>
      <c r="V39" s="667" t="s">
        <v>82</v>
      </c>
      <c r="W39" s="667"/>
      <c r="X39" s="667"/>
      <c r="Y39" s="667" t="s">
        <v>85</v>
      </c>
      <c r="Z39" s="667"/>
      <c r="AA39" s="667"/>
      <c r="AB39" s="667" t="s">
        <v>84</v>
      </c>
      <c r="AC39" s="667"/>
      <c r="AD39" s="667" t="s">
        <v>83</v>
      </c>
      <c r="AE39" s="667"/>
      <c r="AF39" s="667"/>
      <c r="AG39" s="667"/>
    </row>
  </sheetData>
  <autoFilter ref="A3:AG34"/>
  <mergeCells count="240">
    <mergeCell ref="AB39:AC39"/>
    <mergeCell ref="AD39:AG39"/>
    <mergeCell ref="M35:P35"/>
    <mergeCell ref="C22:D22"/>
    <mergeCell ref="E22:G22"/>
    <mergeCell ref="E21:G21"/>
    <mergeCell ref="H21:J21"/>
    <mergeCell ref="H22:J22"/>
    <mergeCell ref="C30:D30"/>
    <mergeCell ref="C21:D21"/>
    <mergeCell ref="K23:L23"/>
    <mergeCell ref="C33:D33"/>
    <mergeCell ref="C28:D28"/>
    <mergeCell ref="E28:G28"/>
    <mergeCell ref="C35:D35"/>
    <mergeCell ref="E35:G35"/>
    <mergeCell ref="H35:J35"/>
    <mergeCell ref="K35:L35"/>
    <mergeCell ref="C36:D36"/>
    <mergeCell ref="E36:G36"/>
    <mergeCell ref="H36:J36"/>
    <mergeCell ref="K36:L36"/>
    <mergeCell ref="C34:D34"/>
    <mergeCell ref="E34:G34"/>
    <mergeCell ref="V39:X39"/>
    <mergeCell ref="Y39:AA39"/>
    <mergeCell ref="K14:L14"/>
    <mergeCell ref="K16:L16"/>
    <mergeCell ref="H15:J15"/>
    <mergeCell ref="H14:J14"/>
    <mergeCell ref="H19:J19"/>
    <mergeCell ref="T15:U15"/>
    <mergeCell ref="H24:J24"/>
    <mergeCell ref="H34:J34"/>
    <mergeCell ref="K34:L34"/>
    <mergeCell ref="M34:P34"/>
    <mergeCell ref="K26:L26"/>
    <mergeCell ref="M23:P23"/>
    <mergeCell ref="M24:P24"/>
    <mergeCell ref="K22:L22"/>
    <mergeCell ref="K25:L25"/>
    <mergeCell ref="K30:L30"/>
    <mergeCell ref="M25:P25"/>
    <mergeCell ref="H23:J23"/>
    <mergeCell ref="H30:J30"/>
    <mergeCell ref="H31:J31"/>
    <mergeCell ref="K31:L31"/>
    <mergeCell ref="H26:J26"/>
    <mergeCell ref="C31:D31"/>
    <mergeCell ref="E31:G31"/>
    <mergeCell ref="K28:L28"/>
    <mergeCell ref="M29:P29"/>
    <mergeCell ref="C25:D25"/>
    <mergeCell ref="C27:D27"/>
    <mergeCell ref="E27:G27"/>
    <mergeCell ref="C23:D23"/>
    <mergeCell ref="K27:L27"/>
    <mergeCell ref="M27:P27"/>
    <mergeCell ref="C26:D26"/>
    <mergeCell ref="E26:G26"/>
    <mergeCell ref="H17:J17"/>
    <mergeCell ref="K15:L15"/>
    <mergeCell ref="M13:P13"/>
    <mergeCell ref="K13:L13"/>
    <mergeCell ref="E11:G11"/>
    <mergeCell ref="T39:U39"/>
    <mergeCell ref="E14:G14"/>
    <mergeCell ref="K12:L12"/>
    <mergeCell ref="M12:P12"/>
    <mergeCell ref="M11:P11"/>
    <mergeCell ref="E13:G13"/>
    <mergeCell ref="H13:J13"/>
    <mergeCell ref="E17:G17"/>
    <mergeCell ref="E33:G33"/>
    <mergeCell ref="H33:J33"/>
    <mergeCell ref="K33:L33"/>
    <mergeCell ref="T17:U17"/>
    <mergeCell ref="E30:G30"/>
    <mergeCell ref="T18:U18"/>
    <mergeCell ref="Y7:AA7"/>
    <mergeCell ref="Y8:AA8"/>
    <mergeCell ref="Y9:AA9"/>
    <mergeCell ref="T14:U14"/>
    <mergeCell ref="M10:P10"/>
    <mergeCell ref="M8:P8"/>
    <mergeCell ref="K8:L8"/>
    <mergeCell ref="K7:L7"/>
    <mergeCell ref="M9:P9"/>
    <mergeCell ref="K10:L10"/>
    <mergeCell ref="E10:G10"/>
    <mergeCell ref="H10:J10"/>
    <mergeCell ref="E9:G9"/>
    <mergeCell ref="H9:J9"/>
    <mergeCell ref="K9:L9"/>
    <mergeCell ref="T12:U12"/>
    <mergeCell ref="V12:X12"/>
    <mergeCell ref="Y12:AA12"/>
    <mergeCell ref="AB12:AC12"/>
    <mergeCell ref="T11:U11"/>
    <mergeCell ref="T9:U9"/>
    <mergeCell ref="AB10:AC10"/>
    <mergeCell ref="V9:X9"/>
    <mergeCell ref="V6:X6"/>
    <mergeCell ref="C7:D7"/>
    <mergeCell ref="E7:G7"/>
    <mergeCell ref="H7:J7"/>
    <mergeCell ref="B1:O1"/>
    <mergeCell ref="C5:D5"/>
    <mergeCell ref="E5:G5"/>
    <mergeCell ref="H5:J5"/>
    <mergeCell ref="K5:L5"/>
    <mergeCell ref="M5:P5"/>
    <mergeCell ref="C2:D2"/>
    <mergeCell ref="C4:D4"/>
    <mergeCell ref="E4:G4"/>
    <mergeCell ref="H4:J4"/>
    <mergeCell ref="K4:L4"/>
    <mergeCell ref="M4:P4"/>
    <mergeCell ref="C6:D6"/>
    <mergeCell ref="E6:G6"/>
    <mergeCell ref="K6:L6"/>
    <mergeCell ref="M7:P7"/>
    <mergeCell ref="H6:J6"/>
    <mergeCell ref="E2:G2"/>
    <mergeCell ref="H2:J2"/>
    <mergeCell ref="K2:L2"/>
    <mergeCell ref="M2:P2"/>
    <mergeCell ref="H16:J16"/>
    <mergeCell ref="K29:L29"/>
    <mergeCell ref="H27:J27"/>
    <mergeCell ref="K17:L17"/>
    <mergeCell ref="E8:G8"/>
    <mergeCell ref="H8:J8"/>
    <mergeCell ref="H12:J12"/>
    <mergeCell ref="C17:D17"/>
    <mergeCell ref="C14:D14"/>
    <mergeCell ref="C11:D11"/>
    <mergeCell ref="C15:D15"/>
    <mergeCell ref="E15:G15"/>
    <mergeCell ref="E12:G12"/>
    <mergeCell ref="E16:G16"/>
    <mergeCell ref="C13:D13"/>
    <mergeCell ref="C12:D12"/>
    <mergeCell ref="H11:J11"/>
    <mergeCell ref="K11:L11"/>
    <mergeCell ref="C8:D8"/>
    <mergeCell ref="C10:D10"/>
    <mergeCell ref="C9:D9"/>
    <mergeCell ref="C16:D16"/>
    <mergeCell ref="E23:G23"/>
    <mergeCell ref="V18:X18"/>
    <mergeCell ref="V19:X19"/>
    <mergeCell ref="Y19:AA19"/>
    <mergeCell ref="M33:P33"/>
    <mergeCell ref="H28:J28"/>
    <mergeCell ref="E29:G29"/>
    <mergeCell ref="H29:J29"/>
    <mergeCell ref="H20:J20"/>
    <mergeCell ref="K20:L20"/>
    <mergeCell ref="M21:P21"/>
    <mergeCell ref="M31:P31"/>
    <mergeCell ref="E19:G19"/>
    <mergeCell ref="E18:G18"/>
    <mergeCell ref="H18:J18"/>
    <mergeCell ref="K18:L18"/>
    <mergeCell ref="E20:G20"/>
    <mergeCell ref="M22:P22"/>
    <mergeCell ref="K21:L21"/>
    <mergeCell ref="V17:X17"/>
    <mergeCell ref="Y17:AA17"/>
    <mergeCell ref="E25:G25"/>
    <mergeCell ref="H25:J25"/>
    <mergeCell ref="K24:L24"/>
    <mergeCell ref="C32:D32"/>
    <mergeCell ref="E32:G32"/>
    <mergeCell ref="H32:J32"/>
    <mergeCell ref="K32:L32"/>
    <mergeCell ref="T19:U19"/>
    <mergeCell ref="T20:U20"/>
    <mergeCell ref="V20:X20"/>
    <mergeCell ref="Y20:AA20"/>
    <mergeCell ref="C29:D29"/>
    <mergeCell ref="M17:P17"/>
    <mergeCell ref="C18:D18"/>
    <mergeCell ref="C19:D19"/>
    <mergeCell ref="C20:D20"/>
    <mergeCell ref="K19:L19"/>
    <mergeCell ref="M19:P19"/>
    <mergeCell ref="M18:P18"/>
    <mergeCell ref="C24:D24"/>
    <mergeCell ref="E24:G24"/>
    <mergeCell ref="Y18:AA18"/>
    <mergeCell ref="S1:AF1"/>
    <mergeCell ref="T2:U2"/>
    <mergeCell ref="V2:X2"/>
    <mergeCell ref="V14:X14"/>
    <mergeCell ref="Y14:AA14"/>
    <mergeCell ref="AB14:AC14"/>
    <mergeCell ref="Y2:AA2"/>
    <mergeCell ref="AB2:AC2"/>
    <mergeCell ref="AD2:AG2"/>
    <mergeCell ref="V11:X11"/>
    <mergeCell ref="AB5:AC5"/>
    <mergeCell ref="V4:X4"/>
    <mergeCell ref="Y4:AA4"/>
    <mergeCell ref="AB4:AC4"/>
    <mergeCell ref="AB6:AC6"/>
    <mergeCell ref="T10:U10"/>
    <mergeCell ref="V10:X10"/>
    <mergeCell ref="Y10:AA10"/>
    <mergeCell ref="Y11:AA11"/>
    <mergeCell ref="AB13:AC13"/>
    <mergeCell ref="T4:U4"/>
    <mergeCell ref="T6:U6"/>
    <mergeCell ref="AB9:AC9"/>
    <mergeCell ref="AB11:AC11"/>
    <mergeCell ref="AB20:AC20"/>
    <mergeCell ref="T5:U5"/>
    <mergeCell ref="V5:X5"/>
    <mergeCell ref="Y5:AA5"/>
    <mergeCell ref="AB16:AC16"/>
    <mergeCell ref="T13:U13"/>
    <mergeCell ref="V13:X13"/>
    <mergeCell ref="Y13:AA13"/>
    <mergeCell ref="Y6:AA6"/>
    <mergeCell ref="T8:U8"/>
    <mergeCell ref="V8:X8"/>
    <mergeCell ref="AB8:AC8"/>
    <mergeCell ref="AB7:AC7"/>
    <mergeCell ref="T7:U7"/>
    <mergeCell ref="V7:X7"/>
    <mergeCell ref="AB19:AC19"/>
    <mergeCell ref="T16:U16"/>
    <mergeCell ref="V16:X16"/>
    <mergeCell ref="Y16:AA16"/>
    <mergeCell ref="AB18:AC18"/>
    <mergeCell ref="AB17:AC17"/>
    <mergeCell ref="V15:X15"/>
    <mergeCell ref="Y15:AA15"/>
    <mergeCell ref="AB15:AC15"/>
  </mergeCells>
  <printOptions horizontalCentered="1"/>
  <pageMargins left="0.23622047244094491" right="0.19685039370078741" top="0.35433070866141736" bottom="0.31496062992125984" header="0.31496062992125984" footer="0.31496062992125984"/>
  <pageSetup paperSize="9" scale="42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CCE5E2"/>
  </sheetPr>
  <dimension ref="A1:CK42"/>
  <sheetViews>
    <sheetView view="pageBreakPreview" topLeftCell="AE4" zoomScale="40" zoomScaleNormal="55" zoomScaleSheetLayoutView="40" zoomScalePageLayoutView="55" workbookViewId="0">
      <selection activeCell="B8" sqref="B8"/>
    </sheetView>
  </sheetViews>
  <sheetFormatPr defaultRowHeight="15"/>
  <cols>
    <col min="1" max="14" width="10.5703125" style="143" hidden="1" customWidth="1"/>
    <col min="15" max="15" width="3.140625" style="189" hidden="1" customWidth="1"/>
    <col min="16" max="16" width="11.5703125" style="189" hidden="1" customWidth="1"/>
    <col min="17" max="29" width="10.140625" style="189" hidden="1" customWidth="1"/>
    <col min="30" max="30" width="2.7109375" style="140" hidden="1" customWidth="1"/>
    <col min="31" max="31" width="11.140625" style="140" customWidth="1"/>
    <col min="32" max="44" width="10" style="140" customWidth="1"/>
    <col min="45" max="45" width="2.7109375" style="140" customWidth="1"/>
    <col min="46" max="46" width="12.42578125" style="140" hidden="1" customWidth="1"/>
    <col min="47" max="50" width="10.5703125" style="140" hidden="1" customWidth="1"/>
    <col min="51" max="51" width="11" style="140" hidden="1" customWidth="1"/>
    <col min="52" max="59" width="10.5703125" style="140" hidden="1" customWidth="1"/>
    <col min="60" max="60" width="3.5703125" style="140" hidden="1" customWidth="1"/>
    <col min="61" max="61" width="11" style="140" customWidth="1"/>
    <col min="62" max="62" width="9.85546875" style="140" customWidth="1"/>
    <col min="63" max="64" width="10.28515625" style="140" customWidth="1"/>
    <col min="65" max="74" width="9.85546875" style="140" customWidth="1"/>
    <col min="75" max="75" width="2.7109375" style="140" customWidth="1"/>
    <col min="76" max="76" width="11" style="140" customWidth="1"/>
    <col min="77" max="89" width="9.85546875" style="140" customWidth="1"/>
    <col min="90" max="16384" width="9.140625" style="140"/>
  </cols>
  <sheetData>
    <row r="1" spans="1:89" ht="28.5" customHeight="1"/>
    <row r="2" spans="1:89" ht="33.75" customHeight="1">
      <c r="A2" s="539" t="s">
        <v>79</v>
      </c>
      <c r="B2" s="539"/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39"/>
      <c r="AZ2" s="539"/>
      <c r="BA2" s="539"/>
      <c r="BB2" s="539"/>
      <c r="BC2" s="539"/>
      <c r="BD2" s="539"/>
      <c r="BE2" s="539"/>
      <c r="BF2" s="539"/>
      <c r="BG2" s="539"/>
      <c r="BH2" s="539"/>
      <c r="BI2" s="539"/>
      <c r="BJ2" s="539"/>
      <c r="BK2" s="539"/>
      <c r="BL2" s="539"/>
      <c r="BM2" s="539"/>
      <c r="BN2" s="539"/>
      <c r="BO2" s="539"/>
      <c r="BP2" s="539"/>
      <c r="BQ2" s="539"/>
      <c r="BR2" s="539"/>
      <c r="BS2" s="539"/>
      <c r="BT2" s="539"/>
      <c r="BU2" s="539"/>
      <c r="BV2" s="539"/>
      <c r="BW2" s="539"/>
      <c r="BX2" s="539"/>
      <c r="BY2" s="539"/>
      <c r="BZ2" s="539"/>
      <c r="CA2" s="539"/>
      <c r="CB2" s="539"/>
      <c r="CC2" s="539"/>
      <c r="CD2" s="539"/>
      <c r="CE2" s="539"/>
      <c r="CF2" s="539"/>
      <c r="CG2" s="539"/>
      <c r="CH2" s="539"/>
      <c r="CI2" s="539"/>
      <c r="CJ2" s="539"/>
      <c r="CK2" s="539"/>
    </row>
    <row r="3" spans="1:89" ht="36" customHeight="1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90"/>
      <c r="P3" s="190"/>
      <c r="Q3" s="190"/>
      <c r="R3" s="190"/>
      <c r="S3" s="190"/>
      <c r="T3" s="190"/>
      <c r="U3" s="190"/>
      <c r="V3" s="608"/>
      <c r="W3" s="608"/>
      <c r="X3" s="608"/>
      <c r="Y3" s="190"/>
      <c r="Z3" s="190"/>
      <c r="AA3" s="190"/>
      <c r="AB3" s="190"/>
      <c r="AC3" s="190"/>
      <c r="AD3" s="158"/>
      <c r="AE3" s="158"/>
      <c r="AF3" s="158"/>
      <c r="AG3" s="158"/>
      <c r="AH3" s="158"/>
      <c r="AI3" s="158"/>
      <c r="AJ3" s="158"/>
      <c r="AK3" s="540"/>
      <c r="AL3" s="540"/>
      <c r="AM3" s="540"/>
      <c r="AN3" s="158"/>
      <c r="AO3" s="158"/>
      <c r="AP3" s="158"/>
      <c r="AQ3" s="158"/>
      <c r="AR3" s="158"/>
      <c r="AS3" s="158"/>
      <c r="AT3" s="158"/>
      <c r="AU3" s="158" t="s">
        <v>91</v>
      </c>
      <c r="AV3" s="158"/>
      <c r="AW3" s="158"/>
      <c r="AY3" s="609">
        <f ca="1">TODAY()</f>
        <v>45743</v>
      </c>
      <c r="AZ3" s="609"/>
      <c r="BA3" s="609"/>
      <c r="BD3" s="158"/>
      <c r="BE3" s="158"/>
      <c r="BF3" s="158"/>
      <c r="BG3" s="158"/>
      <c r="BH3" s="158"/>
      <c r="BK3" s="213"/>
      <c r="BL3" s="213" t="s">
        <v>91</v>
      </c>
      <c r="BM3" s="609">
        <f ca="1">TODAY()</f>
        <v>45743</v>
      </c>
      <c r="BN3" s="609"/>
      <c r="BO3" s="609"/>
    </row>
    <row r="4" spans="1:89" ht="36" customHeight="1" thickBot="1">
      <c r="A4" s="209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159"/>
      <c r="AU4" s="159"/>
      <c r="AV4" s="159"/>
      <c r="AW4" s="159"/>
      <c r="AX4" s="159"/>
      <c r="AY4" s="159"/>
      <c r="AZ4" s="209"/>
      <c r="BA4" s="209"/>
      <c r="BB4" s="209"/>
      <c r="BC4" s="209"/>
      <c r="BD4" s="209"/>
      <c r="BE4" s="209"/>
      <c r="BF4" s="209"/>
      <c r="BG4" s="209"/>
    </row>
    <row r="5" spans="1:89" ht="32.25" customHeight="1" thickBot="1">
      <c r="A5" s="623" t="s">
        <v>92</v>
      </c>
      <c r="B5" s="624"/>
      <c r="C5" s="625"/>
      <c r="D5" s="625"/>
      <c r="E5" s="625"/>
      <c r="F5" s="624"/>
      <c r="G5" s="624"/>
      <c r="H5" s="624"/>
      <c r="I5" s="624"/>
      <c r="J5" s="624"/>
      <c r="K5" s="624"/>
      <c r="L5" s="624"/>
      <c r="M5" s="624"/>
      <c r="N5" s="626"/>
      <c r="O5" s="191"/>
      <c r="P5" s="604" t="s">
        <v>94</v>
      </c>
      <c r="Q5" s="605"/>
      <c r="R5" s="606"/>
      <c r="S5" s="606"/>
      <c r="T5" s="606"/>
      <c r="U5" s="605"/>
      <c r="V5" s="605"/>
      <c r="W5" s="605"/>
      <c r="X5" s="605"/>
      <c r="Y5" s="605"/>
      <c r="Z5" s="605"/>
      <c r="AA5" s="605"/>
      <c r="AB5" s="605"/>
      <c r="AC5" s="607"/>
      <c r="AE5" s="604" t="s">
        <v>432</v>
      </c>
      <c r="AF5" s="605"/>
      <c r="AG5" s="606"/>
      <c r="AH5" s="606"/>
      <c r="AI5" s="606"/>
      <c r="AJ5" s="605"/>
      <c r="AK5" s="605"/>
      <c r="AL5" s="605"/>
      <c r="AM5" s="605"/>
      <c r="AN5" s="605"/>
      <c r="AO5" s="605"/>
      <c r="AP5" s="605"/>
      <c r="AQ5" s="605"/>
      <c r="AR5" s="607"/>
      <c r="AT5" s="610" t="s">
        <v>93</v>
      </c>
      <c r="AU5" s="606"/>
      <c r="AV5" s="606"/>
      <c r="AW5" s="606"/>
      <c r="AX5" s="606"/>
      <c r="AY5" s="606"/>
      <c r="AZ5" s="606"/>
      <c r="BA5" s="606"/>
      <c r="BB5" s="606"/>
      <c r="BC5" s="606"/>
      <c r="BD5" s="606"/>
      <c r="BE5" s="606"/>
      <c r="BF5" s="606"/>
      <c r="BG5" s="611"/>
      <c r="BI5" s="604" t="s">
        <v>266</v>
      </c>
      <c r="BJ5" s="605"/>
      <c r="BK5" s="606"/>
      <c r="BL5" s="606"/>
      <c r="BM5" s="606"/>
      <c r="BN5" s="605"/>
      <c r="BO5" s="605"/>
      <c r="BP5" s="605"/>
      <c r="BQ5" s="605"/>
      <c r="BR5" s="605"/>
      <c r="BS5" s="605"/>
      <c r="BT5" s="605"/>
      <c r="BU5" s="605"/>
      <c r="BV5" s="607"/>
      <c r="BX5" s="604" t="s">
        <v>328</v>
      </c>
      <c r="BY5" s="605"/>
      <c r="BZ5" s="606"/>
      <c r="CA5" s="606"/>
      <c r="CB5" s="606"/>
      <c r="CC5" s="605"/>
      <c r="CD5" s="605"/>
      <c r="CE5" s="605"/>
      <c r="CF5" s="605"/>
      <c r="CG5" s="605"/>
      <c r="CH5" s="605"/>
      <c r="CI5" s="605"/>
      <c r="CJ5" s="605"/>
      <c r="CK5" s="607"/>
    </row>
    <row r="6" spans="1:89" ht="36.75" customHeight="1" thickBot="1">
      <c r="A6" s="622" t="s">
        <v>90</v>
      </c>
      <c r="B6" s="612" t="s">
        <v>78</v>
      </c>
      <c r="C6" s="613" t="s">
        <v>22</v>
      </c>
      <c r="D6" s="614"/>
      <c r="E6" s="615"/>
      <c r="F6" s="619" t="s">
        <v>21</v>
      </c>
      <c r="G6" s="620"/>
      <c r="H6" s="620"/>
      <c r="I6" s="620"/>
      <c r="J6" s="620"/>
      <c r="K6" s="620"/>
      <c r="L6" s="620"/>
      <c r="M6" s="620"/>
      <c r="N6" s="621"/>
      <c r="O6" s="192"/>
      <c r="P6" s="622" t="s">
        <v>90</v>
      </c>
      <c r="Q6" s="612" t="s">
        <v>78</v>
      </c>
      <c r="R6" s="613" t="s">
        <v>22</v>
      </c>
      <c r="S6" s="614"/>
      <c r="T6" s="615"/>
      <c r="U6" s="619" t="s">
        <v>21</v>
      </c>
      <c r="V6" s="620"/>
      <c r="W6" s="620"/>
      <c r="X6" s="620"/>
      <c r="Y6" s="620"/>
      <c r="Z6" s="620"/>
      <c r="AA6" s="620"/>
      <c r="AB6" s="620"/>
      <c r="AC6" s="621"/>
      <c r="AE6" s="622" t="s">
        <v>90</v>
      </c>
      <c r="AF6" s="612" t="s">
        <v>78</v>
      </c>
      <c r="AG6" s="613" t="s">
        <v>22</v>
      </c>
      <c r="AH6" s="614"/>
      <c r="AI6" s="615"/>
      <c r="AJ6" s="619" t="s">
        <v>21</v>
      </c>
      <c r="AK6" s="620"/>
      <c r="AL6" s="620"/>
      <c r="AM6" s="620"/>
      <c r="AN6" s="620"/>
      <c r="AO6" s="620"/>
      <c r="AP6" s="620"/>
      <c r="AQ6" s="620"/>
      <c r="AR6" s="621"/>
      <c r="AT6" s="627" t="s">
        <v>90</v>
      </c>
      <c r="AU6" s="630" t="s">
        <v>78</v>
      </c>
      <c r="AV6" s="633" t="s">
        <v>22</v>
      </c>
      <c r="AW6" s="634"/>
      <c r="AX6" s="635"/>
      <c r="AY6" s="642" t="s">
        <v>21</v>
      </c>
      <c r="AZ6" s="643"/>
      <c r="BA6" s="643"/>
      <c r="BB6" s="643"/>
      <c r="BC6" s="643"/>
      <c r="BD6" s="643"/>
      <c r="BE6" s="643"/>
      <c r="BF6" s="643"/>
      <c r="BG6" s="644"/>
      <c r="BI6" s="622" t="s">
        <v>90</v>
      </c>
      <c r="BJ6" s="612" t="s">
        <v>78</v>
      </c>
      <c r="BK6" s="613" t="s">
        <v>22</v>
      </c>
      <c r="BL6" s="614"/>
      <c r="BM6" s="615"/>
      <c r="BN6" s="619" t="s">
        <v>21</v>
      </c>
      <c r="BO6" s="620"/>
      <c r="BP6" s="620"/>
      <c r="BQ6" s="620"/>
      <c r="BR6" s="620"/>
      <c r="BS6" s="620"/>
      <c r="BT6" s="620"/>
      <c r="BU6" s="620"/>
      <c r="BV6" s="621"/>
      <c r="BX6" s="622" t="s">
        <v>90</v>
      </c>
      <c r="BY6" s="612" t="s">
        <v>78</v>
      </c>
      <c r="BZ6" s="613" t="s">
        <v>22</v>
      </c>
      <c r="CA6" s="614"/>
      <c r="CB6" s="615"/>
      <c r="CC6" s="619" t="s">
        <v>21</v>
      </c>
      <c r="CD6" s="620"/>
      <c r="CE6" s="620"/>
      <c r="CF6" s="620"/>
      <c r="CG6" s="620"/>
      <c r="CH6" s="620"/>
      <c r="CI6" s="620"/>
      <c r="CJ6" s="620"/>
      <c r="CK6" s="621"/>
    </row>
    <row r="7" spans="1:89" ht="36.75" customHeight="1">
      <c r="A7" s="622"/>
      <c r="B7" s="612"/>
      <c r="C7" s="616"/>
      <c r="D7" s="617"/>
      <c r="E7" s="618"/>
      <c r="F7" s="639" t="s">
        <v>16</v>
      </c>
      <c r="G7" s="640"/>
      <c r="H7" s="641"/>
      <c r="I7" s="639" t="s">
        <v>17</v>
      </c>
      <c r="J7" s="640"/>
      <c r="K7" s="641"/>
      <c r="L7" s="639" t="s">
        <v>18</v>
      </c>
      <c r="M7" s="640"/>
      <c r="N7" s="641"/>
      <c r="O7" s="192"/>
      <c r="P7" s="622"/>
      <c r="Q7" s="612"/>
      <c r="R7" s="616"/>
      <c r="S7" s="617"/>
      <c r="T7" s="618"/>
      <c r="U7" s="639" t="s">
        <v>16</v>
      </c>
      <c r="V7" s="640"/>
      <c r="W7" s="641"/>
      <c r="X7" s="639" t="s">
        <v>17</v>
      </c>
      <c r="Y7" s="640"/>
      <c r="Z7" s="641"/>
      <c r="AA7" s="639" t="s">
        <v>18</v>
      </c>
      <c r="AB7" s="640"/>
      <c r="AC7" s="641"/>
      <c r="AE7" s="622"/>
      <c r="AF7" s="612"/>
      <c r="AG7" s="616"/>
      <c r="AH7" s="617"/>
      <c r="AI7" s="618"/>
      <c r="AJ7" s="639" t="s">
        <v>16</v>
      </c>
      <c r="AK7" s="640"/>
      <c r="AL7" s="641"/>
      <c r="AM7" s="639" t="s">
        <v>17</v>
      </c>
      <c r="AN7" s="640"/>
      <c r="AO7" s="641"/>
      <c r="AP7" s="639" t="s">
        <v>18</v>
      </c>
      <c r="AQ7" s="640"/>
      <c r="AR7" s="641"/>
      <c r="AT7" s="628"/>
      <c r="AU7" s="631"/>
      <c r="AV7" s="636"/>
      <c r="AW7" s="637"/>
      <c r="AX7" s="638"/>
      <c r="AY7" s="645" t="s">
        <v>16</v>
      </c>
      <c r="AZ7" s="646"/>
      <c r="BA7" s="647"/>
      <c r="BB7" s="645" t="s">
        <v>17</v>
      </c>
      <c r="BC7" s="646"/>
      <c r="BD7" s="647"/>
      <c r="BE7" s="648" t="s">
        <v>18</v>
      </c>
      <c r="BF7" s="640"/>
      <c r="BG7" s="641"/>
      <c r="BI7" s="622"/>
      <c r="BJ7" s="612"/>
      <c r="BK7" s="616"/>
      <c r="BL7" s="617"/>
      <c r="BM7" s="618"/>
      <c r="BN7" s="639" t="s">
        <v>16</v>
      </c>
      <c r="BO7" s="640"/>
      <c r="BP7" s="641"/>
      <c r="BQ7" s="639" t="s">
        <v>17</v>
      </c>
      <c r="BR7" s="640"/>
      <c r="BS7" s="641"/>
      <c r="BT7" s="639" t="s">
        <v>18</v>
      </c>
      <c r="BU7" s="640"/>
      <c r="BV7" s="641"/>
      <c r="BX7" s="622"/>
      <c r="BY7" s="612"/>
      <c r="BZ7" s="616"/>
      <c r="CA7" s="617"/>
      <c r="CB7" s="618"/>
      <c r="CC7" s="639" t="s">
        <v>16</v>
      </c>
      <c r="CD7" s="640"/>
      <c r="CE7" s="641"/>
      <c r="CF7" s="639" t="s">
        <v>17</v>
      </c>
      <c r="CG7" s="640"/>
      <c r="CH7" s="641"/>
      <c r="CI7" s="639" t="s">
        <v>18</v>
      </c>
      <c r="CJ7" s="640"/>
      <c r="CK7" s="641"/>
    </row>
    <row r="8" spans="1:89" s="145" customFormat="1" ht="44.25" customHeight="1" thickBot="1">
      <c r="A8" s="622"/>
      <c r="B8" s="612"/>
      <c r="C8" s="155">
        <v>2022</v>
      </c>
      <c r="D8" s="156">
        <v>2023</v>
      </c>
      <c r="E8" s="157" t="s">
        <v>3</v>
      </c>
      <c r="F8" s="155">
        <v>2022</v>
      </c>
      <c r="G8" s="156">
        <v>2023</v>
      </c>
      <c r="H8" s="157" t="s">
        <v>3</v>
      </c>
      <c r="I8" s="155">
        <v>2022</v>
      </c>
      <c r="J8" s="156">
        <v>2023</v>
      </c>
      <c r="K8" s="157" t="s">
        <v>3</v>
      </c>
      <c r="L8" s="155">
        <v>2022</v>
      </c>
      <c r="M8" s="156">
        <v>2023</v>
      </c>
      <c r="N8" s="157" t="s">
        <v>3</v>
      </c>
      <c r="O8" s="188"/>
      <c r="P8" s="622"/>
      <c r="Q8" s="612"/>
      <c r="R8" s="155">
        <v>2022</v>
      </c>
      <c r="S8" s="156">
        <v>2023</v>
      </c>
      <c r="T8" s="157" t="s">
        <v>3</v>
      </c>
      <c r="U8" s="155">
        <v>2022</v>
      </c>
      <c r="V8" s="156">
        <v>2023</v>
      </c>
      <c r="W8" s="157" t="s">
        <v>3</v>
      </c>
      <c r="X8" s="155">
        <v>2022</v>
      </c>
      <c r="Y8" s="156">
        <v>2023</v>
      </c>
      <c r="Z8" s="157" t="s">
        <v>3</v>
      </c>
      <c r="AA8" s="155">
        <v>2022</v>
      </c>
      <c r="AB8" s="156">
        <v>2023</v>
      </c>
      <c r="AC8" s="157" t="s">
        <v>3</v>
      </c>
      <c r="AE8" s="622"/>
      <c r="AF8" s="612"/>
      <c r="AG8" s="155" t="s">
        <v>440</v>
      </c>
      <c r="AH8" s="156" t="s">
        <v>441</v>
      </c>
      <c r="AI8" s="157" t="s">
        <v>3</v>
      </c>
      <c r="AJ8" s="155" t="str">
        <f>AG8</f>
        <v>2023
(11.07)</v>
      </c>
      <c r="AK8" s="156" t="str">
        <f>AH8</f>
        <v>2024
(11.07)</v>
      </c>
      <c r="AL8" s="157" t="s">
        <v>3</v>
      </c>
      <c r="AM8" s="155" t="str">
        <f>AG8</f>
        <v>2023
(11.07)</v>
      </c>
      <c r="AN8" s="156" t="str">
        <f>AH8</f>
        <v>2024
(11.07)</v>
      </c>
      <c r="AO8" s="157" t="s">
        <v>3</v>
      </c>
      <c r="AP8" s="155" t="str">
        <f>AG8</f>
        <v>2023
(11.07)</v>
      </c>
      <c r="AQ8" s="156" t="str">
        <f>AH8</f>
        <v>2024
(11.07)</v>
      </c>
      <c r="AR8" s="157" t="s">
        <v>3</v>
      </c>
      <c r="AT8" s="629"/>
      <c r="AU8" s="632"/>
      <c r="AV8" s="155">
        <v>2022</v>
      </c>
      <c r="AW8" s="156">
        <v>2023</v>
      </c>
      <c r="AX8" s="157" t="s">
        <v>3</v>
      </c>
      <c r="AY8" s="155">
        <v>2022</v>
      </c>
      <c r="AZ8" s="156">
        <v>2023</v>
      </c>
      <c r="BA8" s="157" t="s">
        <v>3</v>
      </c>
      <c r="BB8" s="155">
        <v>2022</v>
      </c>
      <c r="BC8" s="156">
        <v>2023</v>
      </c>
      <c r="BD8" s="157" t="s">
        <v>3</v>
      </c>
      <c r="BE8" s="155">
        <v>2022</v>
      </c>
      <c r="BF8" s="156">
        <v>2023</v>
      </c>
      <c r="BG8" s="157" t="s">
        <v>3</v>
      </c>
      <c r="BI8" s="622"/>
      <c r="BJ8" s="612"/>
      <c r="BK8" s="155" t="str">
        <f>AG8</f>
        <v>2023
(11.07)</v>
      </c>
      <c r="BL8" s="156" t="str">
        <f>AH8</f>
        <v>2024
(11.07)</v>
      </c>
      <c r="BM8" s="157" t="s">
        <v>3</v>
      </c>
      <c r="BN8" s="155" t="str">
        <f>AJ8</f>
        <v>2023
(11.07)</v>
      </c>
      <c r="BO8" s="156" t="str">
        <f>AK8</f>
        <v>2024
(11.07)</v>
      </c>
      <c r="BP8" s="157" t="s">
        <v>3</v>
      </c>
      <c r="BQ8" s="155" t="str">
        <f>AM8</f>
        <v>2023
(11.07)</v>
      </c>
      <c r="BR8" s="156" t="str">
        <f>AN8</f>
        <v>2024
(11.07)</v>
      </c>
      <c r="BS8" s="157" t="s">
        <v>3</v>
      </c>
      <c r="BT8" s="155" t="str">
        <f>AP8</f>
        <v>2023
(11.07)</v>
      </c>
      <c r="BU8" s="156" t="str">
        <f>AQ8</f>
        <v>2024
(11.07)</v>
      </c>
      <c r="BV8" s="157" t="s">
        <v>3</v>
      </c>
      <c r="BX8" s="622"/>
      <c r="BY8" s="612"/>
      <c r="BZ8" s="155" t="str">
        <f>AG8</f>
        <v>2023
(11.07)</v>
      </c>
      <c r="CA8" s="156" t="str">
        <f>AH8</f>
        <v>2024
(11.07)</v>
      </c>
      <c r="CB8" s="157" t="s">
        <v>3</v>
      </c>
      <c r="CC8" s="155" t="str">
        <f>AG8</f>
        <v>2023
(11.07)</v>
      </c>
      <c r="CD8" s="156" t="str">
        <f>AH8</f>
        <v>2024
(11.07)</v>
      </c>
      <c r="CE8" s="157" t="s">
        <v>3</v>
      </c>
      <c r="CF8" s="155" t="str">
        <f>AG8</f>
        <v>2023
(11.07)</v>
      </c>
      <c r="CG8" s="156" t="str">
        <f>AH8</f>
        <v>2024
(11.07)</v>
      </c>
      <c r="CH8" s="157" t="s">
        <v>3</v>
      </c>
      <c r="CI8" s="155" t="str">
        <f>AG8</f>
        <v>2023
(11.07)</v>
      </c>
      <c r="CJ8" s="156" t="str">
        <f>AH8</f>
        <v>2024
(11.07)</v>
      </c>
      <c r="CK8" s="157" t="s">
        <v>3</v>
      </c>
    </row>
    <row r="9" spans="1:89" ht="44.25" customHeight="1">
      <c r="A9" s="148" t="s">
        <v>0</v>
      </c>
      <c r="B9" s="163">
        <v>1</v>
      </c>
      <c r="C9" s="162" t="e">
        <f>F9+I9+L9</f>
        <v>#REF!</v>
      </c>
      <c r="D9" s="18" t="e">
        <f>G9+J9+M9</f>
        <v>#REF!</v>
      </c>
      <c r="E9" s="176" t="e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>#REF!</v>
      </c>
      <c r="F9" s="162" t="e">
        <f>#REF!</f>
        <v>#REF!</v>
      </c>
      <c r="G9" s="18" t="e">
        <f>#REF!</f>
        <v>#REF!</v>
      </c>
      <c r="H9" s="176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162" t="e">
        <f>#REF!</f>
        <v>#REF!</v>
      </c>
      <c r="J9" s="18" t="e">
        <f>#REF!</f>
        <v>#REF!</v>
      </c>
      <c r="K9" s="176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162" t="e">
        <f>#REF!</f>
        <v>#REF!</v>
      </c>
      <c r="M9" s="18" t="e">
        <f>#REF!</f>
        <v>#REF!</v>
      </c>
      <c r="N9" s="176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193"/>
      <c r="P9" s="148" t="s">
        <v>0</v>
      </c>
      <c r="Q9" s="161">
        <v>1</v>
      </c>
      <c r="R9" s="162">
        <f>U9+X9+AA9</f>
        <v>0</v>
      </c>
      <c r="S9" s="18" t="e">
        <f>V9+Y9+AB9</f>
        <v>#REF!</v>
      </c>
      <c r="T9" s="176" t="e">
        <f t="shared" ref="T9:T24" si="4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162">
        <f>'февраль (2024) - прогноз'!I9</f>
        <v>0</v>
      </c>
      <c r="V9" s="18" t="e">
        <f>#REF!</f>
        <v>#REF!</v>
      </c>
      <c r="W9" s="176" t="e">
        <f t="shared" ref="W9:W24" si="5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162">
        <f>'февраль (2024) - прогноз'!O9</f>
        <v>0</v>
      </c>
      <c r="Y9" s="18" t="e">
        <f>#REF!</f>
        <v>#REF!</v>
      </c>
      <c r="Z9" s="176" t="e">
        <f t="shared" ref="Z9:Z24" si="6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>#REF!</v>
      </c>
      <c r="AA9" s="162">
        <f>'февраль (2024) - прогноз'!R9</f>
        <v>0</v>
      </c>
      <c r="AB9" s="18" t="e">
        <f>#REF!</f>
        <v>#REF!</v>
      </c>
      <c r="AC9" s="176" t="e">
        <f t="shared" ref="AC9:AC24" si="7"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E9" s="148" t="s">
        <v>0</v>
      </c>
      <c r="AF9" s="257">
        <v>2</v>
      </c>
      <c r="AG9" s="162" t="e">
        <f>AJ9+AM9+AP9</f>
        <v>#REF!</v>
      </c>
      <c r="AH9" s="18" t="e">
        <f>AK9+AN9+AQ9</f>
        <v>#REF!</v>
      </c>
      <c r="AI9" s="176" t="e">
        <f t="shared" ref="AI9:AI24" si="8">IF(AND(IF(AG9="",0,AG9)=0,IF(AH9="",0,AH9)&gt;0),100%,IFERROR(IF(IF(AH9="",0,AH9)/IF(AG9="",0,AG9)-100%&gt;99%,CONCATENATE("в ",ROUNDDOWN(IF(AH9="",0,AH9)/IF(AG9="",0,AG9),1),IF(ROUNDDOWN(IF(AH9="",0,AH9)/IF(AG9="",0,AG9),0)&gt;4," раз"," раза")),IF(AH9="",0,AH9)/IF(AG9="",0,AG9)-100%),""))</f>
        <v>#REF!</v>
      </c>
      <c r="AJ9" s="202" t="e">
        <f>#REF!</f>
        <v>#REF!</v>
      </c>
      <c r="AK9" s="130" t="e">
        <f>#REF!</f>
        <v>#REF!</v>
      </c>
      <c r="AL9" s="176" t="e">
        <f t="shared" ref="AL9:AL24" si="9">IF(AND(IF(AJ9="",0,AJ9)=0,IF(AK9="",0,AK9)&gt;0),100%,IFERROR(IF(IF(AK9="",0,AK9)/IF(AJ9="",0,AJ9)-100%&gt;99%,CONCATENATE("в ",ROUNDDOWN(IF(AK9="",0,AK9)/IF(AJ9="",0,AJ9),1),IF(ROUNDDOWN(IF(AK9="",0,AK9)/IF(AJ9="",0,AJ9),0)&gt;4," раз"," раза")),IF(AK9="",0,AK9)/IF(AJ9="",0,AJ9)-100%),""))</f>
        <v>#REF!</v>
      </c>
      <c r="AM9" s="162" t="e">
        <f>#REF!</f>
        <v>#REF!</v>
      </c>
      <c r="AN9" s="18" t="e">
        <f>#REF!</f>
        <v>#REF!</v>
      </c>
      <c r="AO9" s="176" t="e">
        <f t="shared" ref="AO9:AO24" si="10">IF(AND(IF(AM9="",0,AM9)=0,IF(AN9="",0,AN9)&gt;0),100%,IFERROR(IF(IF(AN9="",0,AN9)/IF(AM9="",0,AM9)-100%&gt;99%,CONCATENATE("в ",ROUNDDOWN(IF(AN9="",0,AN9)/IF(AM9="",0,AM9),1),IF(ROUNDDOWN(IF(AN9="",0,AN9)/IF(AM9="",0,AM9),0)&gt;4," раз"," раза")),IF(AN9="",0,AN9)/IF(AM9="",0,AM9)-100%),""))</f>
        <v>#REF!</v>
      </c>
      <c r="AP9" s="202" t="e">
        <f>#REF!</f>
        <v>#REF!</v>
      </c>
      <c r="AQ9" s="130" t="e">
        <f>#REF!</f>
        <v>#REF!</v>
      </c>
      <c r="AR9" s="203" t="e">
        <f t="shared" ref="AR9:AR24" si="11">IF(AND(IF(AP9="",0,AP9)=0,IF(AQ9="",0,AQ9)&gt;0),100%,IFERROR(IF(IF(AQ9="",0,AQ9)/IF(AP9="",0,AP9)-100%&gt;99%,CONCATENATE("в ",ROUNDDOWN(IF(AQ9="",0,AQ9)/IF(AP9="",0,AP9),1),IF(ROUNDDOWN(IF(AQ9="",0,AQ9)/IF(AP9="",0,AP9),0)&gt;4," раз"," раза")),IF(AQ9="",0,AQ9)/IF(AP9="",0,AP9)-100%),""))</f>
        <v>#REF!</v>
      </c>
      <c r="AT9" s="153" t="s">
        <v>0</v>
      </c>
      <c r="AU9" s="172">
        <v>4</v>
      </c>
      <c r="AV9" s="173" t="e">
        <f>AY9+BB9+BE9</f>
        <v>#REF!</v>
      </c>
      <c r="AW9" s="44" t="e">
        <f>AZ9+BC9+BF9</f>
        <v>#REF!</v>
      </c>
      <c r="AX9" s="180" t="e">
        <f t="shared" ref="AX9:AX24" si="12">IF(AND(IF(AV9="",0,AV9)=0,IF(AW9="",0,AW9)&gt;0),100%,IFERROR(IF(IF(AW9="",0,AW9)/IF(AV9="",0,AV9)-100%&gt;99%,CONCATENATE("в ",ROUNDDOWN(IF(AW9="",0,AW9)/IF(AV9="",0,AV9),1),IF(ROUNDDOWN(IF(AW9="",0,AW9)/IF(AV9="",0,AV9),0)&gt;4," раз"," раза")),IF(AW9="",0,AW9)/IF(AV9="",0,AV9)-100%),""))</f>
        <v>#REF!</v>
      </c>
      <c r="AY9" s="173" t="e">
        <f>#REF!</f>
        <v>#REF!</v>
      </c>
      <c r="AZ9" s="44" t="e">
        <f>#REF!</f>
        <v>#REF!</v>
      </c>
      <c r="BA9" s="180" t="e">
        <f t="shared" ref="BA9:BA24" si="13">IF(AND(IF(AY9="",0,AY9)=0,IF(AZ9="",0,AZ9)&gt;0),100%,IFERROR(IF(IF(AZ9="",0,AZ9)/IF(AY9="",0,AY9)-100%&gt;99%,CONCATENATE("в ",ROUNDDOWN(IF(AZ9="",0,AZ9)/IF(AY9="",0,AY9),1),IF(ROUNDDOWN(IF(AZ9="",0,AZ9)/IF(AY9="",0,AY9),0)&gt;4," раз"," раза")),IF(AZ9="",0,AZ9)/IF(AY9="",0,AY9)-100%),""))</f>
        <v>#REF!</v>
      </c>
      <c r="BB9" s="173" t="e">
        <f>#REF!</f>
        <v>#REF!</v>
      </c>
      <c r="BC9" s="44" t="e">
        <f>#REF!</f>
        <v>#REF!</v>
      </c>
      <c r="BD9" s="180" t="e">
        <f t="shared" ref="BD9:BD24" si="14">IF(AND(IF(BB9="",0,BB9)=0,IF(BC9="",0,BC9)&gt;0),100%,IFERROR(IF(IF(BC9="",0,BC9)/IF(BB9="",0,BB9)-100%&gt;99%,CONCATENATE("в ",ROUNDDOWN(IF(BC9="",0,BC9)/IF(BB9="",0,BB9),1),IF(ROUNDDOWN(IF(BC9="",0,BC9)/IF(BB9="",0,BB9),0)&gt;4," раз"," раза")),IF(BC9="",0,BC9)/IF(BB9="",0,BB9)-100%),""))</f>
        <v>#REF!</v>
      </c>
      <c r="BE9" s="173" t="e">
        <f>#REF!</f>
        <v>#REF!</v>
      </c>
      <c r="BF9" s="44" t="e">
        <f>#REF!</f>
        <v>#REF!</v>
      </c>
      <c r="BG9" s="180" t="e">
        <f t="shared" ref="BG9:BG24" si="15">IF(AND(IF(BE9="",0,BE9)=0,IF(BF9="",0,BF9)&gt;0),100%,IFERROR(IF(IF(BF9="",0,BF9)/IF(BE9="",0,BE9)-100%&gt;99%,CONCATENATE("в ",ROUNDDOWN(IF(BF9="",0,BF9)/IF(BE9="",0,BE9),1),IF(ROUNDDOWN(IF(BF9="",0,BF9)/IF(BE9="",0,BE9),0)&gt;4," раз"," раза")),IF(BF9="",0,BF9)/IF(BE9="",0,BE9)-100%),""))</f>
        <v>#REF!</v>
      </c>
      <c r="BI9" s="148" t="s">
        <v>0</v>
      </c>
      <c r="BJ9" s="260">
        <v>4</v>
      </c>
      <c r="BK9" s="162" t="e">
        <f>BN9+BQ9+BT9</f>
        <v>#REF!</v>
      </c>
      <c r="BL9" s="18" t="e">
        <f>BO9+BR9+BU9</f>
        <v>#REF!</v>
      </c>
      <c r="BM9" s="176" t="e">
        <f t="shared" ref="BM9:BM24" si="16">IF(AND(IF(BK9="",0,BK9)=0,IF(BL9="",0,BL9)&gt;0),100%,IFERROR(IF(IF(BL9="",0,BL9)/IF(BK9="",0,BK9)-100%&gt;99%,CONCATENATE("в ",ROUNDDOWN(IF(BL9="",0,BL9)/IF(BK9="",0,BK9),1),IF(ROUNDDOWN(IF(BL9="",0,BL9)/IF(BK9="",0,BK9),0)&gt;4," раз"," раза")),IF(BL9="",0,BL9)/IF(BK9="",0,BK9)-100%),""))</f>
        <v>#REF!</v>
      </c>
      <c r="BN9" s="202" t="e">
        <f>#REF!</f>
        <v>#REF!</v>
      </c>
      <c r="BO9" s="130" t="e">
        <f>#REF!</f>
        <v>#REF!</v>
      </c>
      <c r="BP9" s="176" t="e">
        <f t="shared" ref="BP9:BP24" si="17">IF(AND(IF(BN9="",0,BN9)=0,IF(BO9="",0,BO9)&gt;0),100%,IFERROR(IF(IF(BO9="",0,BO9)/IF(BN9="",0,BN9)-100%&gt;99%,CONCATENATE("в ",ROUNDDOWN(IF(BO9="",0,BO9)/IF(BN9="",0,BN9),1),IF(ROUNDDOWN(IF(BO9="",0,BO9)/IF(BN9="",0,BN9),0)&gt;4," раз"," раза")),IF(BO9="",0,BO9)/IF(BN9="",0,BN9)-100%),""))</f>
        <v>#REF!</v>
      </c>
      <c r="BQ9" s="162" t="e">
        <f>#REF!</f>
        <v>#REF!</v>
      </c>
      <c r="BR9" s="18" t="e">
        <f>#REF!</f>
        <v>#REF!</v>
      </c>
      <c r="BS9" s="176" t="e">
        <f t="shared" ref="BS9:BS24" si="18">IF(AND(IF(BQ9="",0,BQ9)=0,IF(BR9="",0,BR9)&gt;0),100%,IFERROR(IF(IF(BR9="",0,BR9)/IF(BQ9="",0,BQ9)-100%&gt;99%,CONCATENATE("в ",ROUNDDOWN(IF(BR9="",0,BR9)/IF(BQ9="",0,BQ9),1),IF(ROUNDDOWN(IF(BR9="",0,BR9)/IF(BQ9="",0,BQ9),0)&gt;4," раз"," раза")),IF(BR9="",0,BR9)/IF(BQ9="",0,BQ9)-100%),""))</f>
        <v>#REF!</v>
      </c>
      <c r="BT9" s="202" t="e">
        <f>#REF!</f>
        <v>#REF!</v>
      </c>
      <c r="BU9" s="130" t="e">
        <f>#REF!</f>
        <v>#REF!</v>
      </c>
      <c r="BV9" s="203" t="e">
        <f t="shared" ref="BV9:BV24" si="19">IF(AND(IF(BT9="",0,BT9)=0,IF(BU9="",0,BU9)&gt;0),100%,IFERROR(IF(IF(BU9="",0,BU9)/IF(BT9="",0,BT9)-100%&gt;99%,CONCATENATE("в ",ROUNDDOWN(IF(BU9="",0,BU9)/IF(BT9="",0,BT9),1),IF(ROUNDDOWN(IF(BU9="",0,BU9)/IF(BT9="",0,BT9),0)&gt;4," раз"," раза")),IF(BU9="",0,BU9)/IF(BT9="",0,BT9)-100%),""))</f>
        <v>#REF!</v>
      </c>
      <c r="BX9" s="148" t="s">
        <v>0</v>
      </c>
      <c r="BY9" s="261">
        <v>8</v>
      </c>
      <c r="BZ9" s="245" t="e">
        <f>CC9+CF9+CI9</f>
        <v>#REF!</v>
      </c>
      <c r="CA9" s="18" t="e">
        <f>CD9+CG9+CJ9</f>
        <v>#REF!</v>
      </c>
      <c r="CB9" s="176" t="e">
        <f t="shared" ref="CB9:CB24" si="20">IF(AND(IF(BZ9="",0,BZ9)=0,IF(CA9="",0,CA9)&gt;0),100%,IFERROR(IF(IF(CA9="",0,CA9)/IF(BZ9="",0,BZ9)-100%&gt;99%,CONCATENATE("в ",ROUNDDOWN(IF(CA9="",0,CA9)/IF(BZ9="",0,BZ9),1),IF(ROUNDDOWN(IF(CA9="",0,CA9)/IF(BZ9="",0,BZ9),0)&gt;4," раз"," раза")),IF(CA9="",0,CA9)/IF(BZ9="",0,BZ9)-100%),""))</f>
        <v>#REF!</v>
      </c>
      <c r="CC9" s="202" t="e">
        <f>#REF!</f>
        <v>#REF!</v>
      </c>
      <c r="CD9" s="130" t="e">
        <f>#REF!</f>
        <v>#REF!</v>
      </c>
      <c r="CE9" s="176" t="e">
        <f t="shared" ref="CE9:CE24" si="21">IF(AND(IF(CC9="",0,CC9)=0,IF(CD9="",0,CD9)&gt;0),100%,IFERROR(IF(IF(CD9="",0,CD9)/IF(CC9="",0,CC9)-100%&gt;99%,CONCATENATE("в ",ROUNDDOWN(IF(CD9="",0,CD9)/IF(CC9="",0,CC9),1),IF(ROUNDDOWN(IF(CD9="",0,CD9)/IF(CC9="",0,CC9),0)&gt;4," раз"," раза")),IF(CD9="",0,CD9)/IF(CC9="",0,CC9)-100%),""))</f>
        <v>#REF!</v>
      </c>
      <c r="CF9" s="162" t="e">
        <f>#REF!</f>
        <v>#REF!</v>
      </c>
      <c r="CG9" s="18" t="e">
        <f>#REF!</f>
        <v>#REF!</v>
      </c>
      <c r="CH9" s="176" t="e">
        <f t="shared" ref="CH9:CH24" si="22">IF(AND(IF(CF9="",0,CF9)=0,IF(CG9="",0,CG9)&gt;0),100%,IFERROR(IF(IF(CG9="",0,CG9)/IF(CF9="",0,CF9)-100%&gt;99%,CONCATENATE("в ",ROUNDDOWN(IF(CG9="",0,CG9)/IF(CF9="",0,CF9),1),IF(ROUNDDOWN(IF(CG9="",0,CG9)/IF(CF9="",0,CF9),0)&gt;4," раз"," раза")),IF(CG9="",0,CG9)/IF(CF9="",0,CF9)-100%),""))</f>
        <v>#REF!</v>
      </c>
      <c r="CI9" s="202" t="e">
        <f>#REF!</f>
        <v>#REF!</v>
      </c>
      <c r="CJ9" s="130" t="e">
        <f>#REF!</f>
        <v>#REF!</v>
      </c>
      <c r="CK9" s="203" t="e">
        <f t="shared" ref="CK9:CK24" si="23">IF(AND(IF(CI9="",0,CI9)=0,IF(CJ9="",0,CJ9)&gt;0),100%,IFERROR(IF(IF(CJ9="",0,CJ9)/IF(CI9="",0,CI9)-100%&gt;99%,CONCATENATE("в ",ROUNDDOWN(IF(CJ9="",0,CJ9)/IF(CI9="",0,CI9),1),IF(ROUNDDOWN(IF(CJ9="",0,CJ9)/IF(CI9="",0,CI9),0)&gt;4," раз"," раза")),IF(CJ9="",0,CJ9)/IF(CI9="",0,CI9)-100%),""))</f>
        <v>#REF!</v>
      </c>
    </row>
    <row r="10" spans="1:89" ht="44.25" customHeight="1">
      <c r="A10" s="148" t="s">
        <v>4</v>
      </c>
      <c r="B10" s="161">
        <v>0</v>
      </c>
      <c r="C10" s="162" t="e">
        <f t="shared" ref="C10:D24" si="24">F10+I10+L10</f>
        <v>#REF!</v>
      </c>
      <c r="D10" s="18" t="e">
        <f t="shared" si="24"/>
        <v>#REF!</v>
      </c>
      <c r="E10" s="176" t="e">
        <f t="shared" si="0"/>
        <v>#REF!</v>
      </c>
      <c r="F10" s="162" t="e">
        <f>#REF!</f>
        <v>#REF!</v>
      </c>
      <c r="G10" s="18" t="e">
        <f>#REF!</f>
        <v>#REF!</v>
      </c>
      <c r="H10" s="176" t="e">
        <f t="shared" si="1"/>
        <v>#REF!</v>
      </c>
      <c r="I10" s="162" t="e">
        <f>#REF!</f>
        <v>#REF!</v>
      </c>
      <c r="J10" s="18" t="e">
        <f>#REF!</f>
        <v>#REF!</v>
      </c>
      <c r="K10" s="176" t="e">
        <f t="shared" si="2"/>
        <v>#REF!</v>
      </c>
      <c r="L10" s="162" t="e">
        <f>#REF!</f>
        <v>#REF!</v>
      </c>
      <c r="M10" s="18" t="e">
        <f>#REF!</f>
        <v>#REF!</v>
      </c>
      <c r="N10" s="176" t="e">
        <f t="shared" si="3"/>
        <v>#REF!</v>
      </c>
      <c r="O10" s="193"/>
      <c r="P10" s="148" t="s">
        <v>4</v>
      </c>
      <c r="Q10" s="161">
        <v>0</v>
      </c>
      <c r="R10" s="162">
        <f t="shared" ref="R10:S24" si="25">U10+X10+AA10</f>
        <v>0</v>
      </c>
      <c r="S10" s="18" t="e">
        <f t="shared" si="25"/>
        <v>#REF!</v>
      </c>
      <c r="T10" s="176" t="e">
        <f t="shared" si="4"/>
        <v>#REF!</v>
      </c>
      <c r="U10" s="162">
        <f>'февраль (2024) - прогноз'!I10</f>
        <v>0</v>
      </c>
      <c r="V10" s="18" t="e">
        <f>#REF!</f>
        <v>#REF!</v>
      </c>
      <c r="W10" s="176" t="e">
        <f t="shared" si="5"/>
        <v>#REF!</v>
      </c>
      <c r="X10" s="162">
        <f>'февраль (2024) - прогноз'!O10</f>
        <v>0</v>
      </c>
      <c r="Y10" s="18" t="e">
        <f>#REF!</f>
        <v>#REF!</v>
      </c>
      <c r="Z10" s="176" t="e">
        <f t="shared" si="6"/>
        <v>#REF!</v>
      </c>
      <c r="AA10" s="162">
        <f>'февраль (2024) - прогноз'!R10</f>
        <v>0</v>
      </c>
      <c r="AB10" s="18" t="e">
        <f>#REF!</f>
        <v>#REF!</v>
      </c>
      <c r="AC10" s="176" t="e">
        <f t="shared" si="7"/>
        <v>#REF!</v>
      </c>
      <c r="AE10" s="148" t="s">
        <v>4</v>
      </c>
      <c r="AF10" s="257">
        <v>0</v>
      </c>
      <c r="AG10" s="162" t="e">
        <f t="shared" ref="AG10:AH24" si="26">AJ10+AM10+AP10</f>
        <v>#REF!</v>
      </c>
      <c r="AH10" s="18" t="e">
        <f t="shared" si="26"/>
        <v>#REF!</v>
      </c>
      <c r="AI10" s="176" t="e">
        <f t="shared" si="8"/>
        <v>#REF!</v>
      </c>
      <c r="AJ10" s="202" t="e">
        <f>#REF!</f>
        <v>#REF!</v>
      </c>
      <c r="AK10" s="130" t="e">
        <f>#REF!</f>
        <v>#REF!</v>
      </c>
      <c r="AL10" s="176" t="e">
        <f t="shared" si="9"/>
        <v>#REF!</v>
      </c>
      <c r="AM10" s="162" t="e">
        <f>#REF!</f>
        <v>#REF!</v>
      </c>
      <c r="AN10" s="18" t="e">
        <f>#REF!</f>
        <v>#REF!</v>
      </c>
      <c r="AO10" s="176" t="e">
        <f t="shared" si="10"/>
        <v>#REF!</v>
      </c>
      <c r="AP10" s="202" t="e">
        <f>#REF!</f>
        <v>#REF!</v>
      </c>
      <c r="AQ10" s="130" t="e">
        <f>#REF!</f>
        <v>#REF!</v>
      </c>
      <c r="AR10" s="203" t="e">
        <f t="shared" si="11"/>
        <v>#REF!</v>
      </c>
      <c r="AT10" s="148" t="s">
        <v>4</v>
      </c>
      <c r="AU10" s="161">
        <v>0</v>
      </c>
      <c r="AV10" s="162" t="e">
        <f t="shared" ref="AV10:AW24" si="27">AY10+BB10+BE10</f>
        <v>#REF!</v>
      </c>
      <c r="AW10" s="18" t="e">
        <f t="shared" si="27"/>
        <v>#REF!</v>
      </c>
      <c r="AX10" s="176" t="e">
        <f t="shared" si="12"/>
        <v>#REF!</v>
      </c>
      <c r="AY10" s="173" t="e">
        <f>#REF!</f>
        <v>#REF!</v>
      </c>
      <c r="AZ10" s="44" t="e">
        <f>#REF!</f>
        <v>#REF!</v>
      </c>
      <c r="BA10" s="176" t="e">
        <f t="shared" si="13"/>
        <v>#REF!</v>
      </c>
      <c r="BB10" s="173" t="e">
        <f>#REF!</f>
        <v>#REF!</v>
      </c>
      <c r="BC10" s="44" t="e">
        <f>#REF!</f>
        <v>#REF!</v>
      </c>
      <c r="BD10" s="176" t="e">
        <f t="shared" si="14"/>
        <v>#REF!</v>
      </c>
      <c r="BE10" s="173" t="e">
        <f>#REF!</f>
        <v>#REF!</v>
      </c>
      <c r="BF10" s="44" t="e">
        <f>#REF!</f>
        <v>#REF!</v>
      </c>
      <c r="BG10" s="176" t="e">
        <f t="shared" si="15"/>
        <v>#REF!</v>
      </c>
      <c r="BI10" s="148" t="s">
        <v>4</v>
      </c>
      <c r="BJ10" s="257">
        <v>0</v>
      </c>
      <c r="BK10" s="162" t="e">
        <f t="shared" ref="BK10:BL24" si="28">BN10+BQ10+BT10</f>
        <v>#REF!</v>
      </c>
      <c r="BL10" s="18" t="e">
        <f t="shared" si="28"/>
        <v>#REF!</v>
      </c>
      <c r="BM10" s="176" t="e">
        <f t="shared" si="16"/>
        <v>#REF!</v>
      </c>
      <c r="BN10" s="202" t="e">
        <f>#REF!</f>
        <v>#REF!</v>
      </c>
      <c r="BO10" s="130" t="e">
        <f>#REF!</f>
        <v>#REF!</v>
      </c>
      <c r="BP10" s="176" t="e">
        <f t="shared" si="17"/>
        <v>#REF!</v>
      </c>
      <c r="BQ10" s="162" t="e">
        <f>#REF!</f>
        <v>#REF!</v>
      </c>
      <c r="BR10" s="18" t="e">
        <f>#REF!</f>
        <v>#REF!</v>
      </c>
      <c r="BS10" s="176" t="e">
        <f t="shared" si="18"/>
        <v>#REF!</v>
      </c>
      <c r="BT10" s="202" t="e">
        <f>#REF!</f>
        <v>#REF!</v>
      </c>
      <c r="BU10" s="130" t="e">
        <f>#REF!</f>
        <v>#REF!</v>
      </c>
      <c r="BV10" s="203" t="e">
        <f t="shared" si="19"/>
        <v>#REF!</v>
      </c>
      <c r="BX10" s="148" t="s">
        <v>4</v>
      </c>
      <c r="BY10" s="257">
        <v>0</v>
      </c>
      <c r="BZ10" s="245" t="e">
        <f t="shared" ref="BZ10:CA24" si="29">CC10+CF10+CI10</f>
        <v>#REF!</v>
      </c>
      <c r="CA10" s="18" t="e">
        <f t="shared" si="29"/>
        <v>#REF!</v>
      </c>
      <c r="CB10" s="176" t="e">
        <f t="shared" si="20"/>
        <v>#REF!</v>
      </c>
      <c r="CC10" s="202" t="e">
        <f>#REF!</f>
        <v>#REF!</v>
      </c>
      <c r="CD10" s="130" t="e">
        <f>#REF!</f>
        <v>#REF!</v>
      </c>
      <c r="CE10" s="176" t="e">
        <f t="shared" si="21"/>
        <v>#REF!</v>
      </c>
      <c r="CF10" s="162" t="e">
        <f>#REF!</f>
        <v>#REF!</v>
      </c>
      <c r="CG10" s="18" t="e">
        <f>#REF!</f>
        <v>#REF!</v>
      </c>
      <c r="CH10" s="176" t="e">
        <f t="shared" si="22"/>
        <v>#REF!</v>
      </c>
      <c r="CI10" s="202" t="e">
        <f>#REF!</f>
        <v>#REF!</v>
      </c>
      <c r="CJ10" s="130" t="e">
        <f>#REF!</f>
        <v>#REF!</v>
      </c>
      <c r="CK10" s="203" t="e">
        <f t="shared" si="23"/>
        <v>#REF!</v>
      </c>
    </row>
    <row r="11" spans="1:89" ht="44.25" customHeight="1">
      <c r="A11" s="148" t="s">
        <v>5</v>
      </c>
      <c r="B11" s="163">
        <v>0</v>
      </c>
      <c r="C11" s="162" t="e">
        <f t="shared" si="24"/>
        <v>#REF!</v>
      </c>
      <c r="D11" s="18" t="e">
        <f t="shared" si="24"/>
        <v>#REF!</v>
      </c>
      <c r="E11" s="176" t="e">
        <f t="shared" si="0"/>
        <v>#REF!</v>
      </c>
      <c r="F11" s="162" t="e">
        <f>#REF!</f>
        <v>#REF!</v>
      </c>
      <c r="G11" s="18" t="e">
        <f>#REF!</f>
        <v>#REF!</v>
      </c>
      <c r="H11" s="176" t="e">
        <f t="shared" si="1"/>
        <v>#REF!</v>
      </c>
      <c r="I11" s="162" t="e">
        <f>#REF!</f>
        <v>#REF!</v>
      </c>
      <c r="J11" s="18" t="e">
        <f>#REF!</f>
        <v>#REF!</v>
      </c>
      <c r="K11" s="176" t="e">
        <f t="shared" si="2"/>
        <v>#REF!</v>
      </c>
      <c r="L11" s="162" t="e">
        <f>#REF!</f>
        <v>#REF!</v>
      </c>
      <c r="M11" s="18" t="e">
        <f>#REF!</f>
        <v>#REF!</v>
      </c>
      <c r="N11" s="176" t="e">
        <f t="shared" si="3"/>
        <v>#REF!</v>
      </c>
      <c r="O11" s="193"/>
      <c r="P11" s="148" t="s">
        <v>5</v>
      </c>
      <c r="Q11" s="161">
        <v>1</v>
      </c>
      <c r="R11" s="162">
        <f t="shared" si="25"/>
        <v>0</v>
      </c>
      <c r="S11" s="18" t="e">
        <f t="shared" si="25"/>
        <v>#REF!</v>
      </c>
      <c r="T11" s="176" t="e">
        <f t="shared" si="4"/>
        <v>#REF!</v>
      </c>
      <c r="U11" s="162">
        <f>'февраль (2024) - прогноз'!I11</f>
        <v>0</v>
      </c>
      <c r="V11" s="18" t="e">
        <f>#REF!</f>
        <v>#REF!</v>
      </c>
      <c r="W11" s="176" t="e">
        <f t="shared" si="5"/>
        <v>#REF!</v>
      </c>
      <c r="X11" s="162">
        <f>'февраль (2024) - прогноз'!O11</f>
        <v>0</v>
      </c>
      <c r="Y11" s="18" t="e">
        <f>#REF!</f>
        <v>#REF!</v>
      </c>
      <c r="Z11" s="176" t="e">
        <f t="shared" si="6"/>
        <v>#REF!</v>
      </c>
      <c r="AA11" s="162">
        <f>'февраль (2024) - прогноз'!R11</f>
        <v>0</v>
      </c>
      <c r="AB11" s="18" t="e">
        <f>#REF!</f>
        <v>#REF!</v>
      </c>
      <c r="AC11" s="176" t="e">
        <f t="shared" si="7"/>
        <v>#REF!</v>
      </c>
      <c r="AE11" s="148" t="s">
        <v>5</v>
      </c>
      <c r="AF11" s="260">
        <v>1</v>
      </c>
      <c r="AG11" s="162" t="e">
        <f t="shared" si="26"/>
        <v>#REF!</v>
      </c>
      <c r="AH11" s="18" t="e">
        <f t="shared" si="26"/>
        <v>#REF!</v>
      </c>
      <c r="AI11" s="176" t="e">
        <f t="shared" si="8"/>
        <v>#REF!</v>
      </c>
      <c r="AJ11" s="202" t="e">
        <f>#REF!</f>
        <v>#REF!</v>
      </c>
      <c r="AK11" s="130" t="e">
        <f>#REF!</f>
        <v>#REF!</v>
      </c>
      <c r="AL11" s="176" t="e">
        <f t="shared" si="9"/>
        <v>#REF!</v>
      </c>
      <c r="AM11" s="162" t="e">
        <f>#REF!</f>
        <v>#REF!</v>
      </c>
      <c r="AN11" s="18" t="e">
        <f>#REF!</f>
        <v>#REF!</v>
      </c>
      <c r="AO11" s="176" t="e">
        <f t="shared" si="10"/>
        <v>#REF!</v>
      </c>
      <c r="AP11" s="202" t="e">
        <f>#REF!</f>
        <v>#REF!</v>
      </c>
      <c r="AQ11" s="130" t="e">
        <f>#REF!</f>
        <v>#REF!</v>
      </c>
      <c r="AR11" s="203" t="e">
        <f t="shared" si="11"/>
        <v>#REF!</v>
      </c>
      <c r="AT11" s="148" t="s">
        <v>5</v>
      </c>
      <c r="AU11" s="161">
        <v>2</v>
      </c>
      <c r="AV11" s="162" t="e">
        <f t="shared" si="27"/>
        <v>#REF!</v>
      </c>
      <c r="AW11" s="18" t="e">
        <f t="shared" si="27"/>
        <v>#REF!</v>
      </c>
      <c r="AX11" s="176" t="e">
        <f t="shared" si="12"/>
        <v>#REF!</v>
      </c>
      <c r="AY11" s="173" t="e">
        <f>#REF!</f>
        <v>#REF!</v>
      </c>
      <c r="AZ11" s="44" t="e">
        <f>#REF!</f>
        <v>#REF!</v>
      </c>
      <c r="BA11" s="176" t="e">
        <f t="shared" si="13"/>
        <v>#REF!</v>
      </c>
      <c r="BB11" s="173" t="e">
        <f>#REF!</f>
        <v>#REF!</v>
      </c>
      <c r="BC11" s="44" t="e">
        <f>#REF!</f>
        <v>#REF!</v>
      </c>
      <c r="BD11" s="176" t="e">
        <f t="shared" si="14"/>
        <v>#REF!</v>
      </c>
      <c r="BE11" s="173" t="e">
        <f>#REF!</f>
        <v>#REF!</v>
      </c>
      <c r="BF11" s="44" t="e">
        <f>#REF!</f>
        <v>#REF!</v>
      </c>
      <c r="BG11" s="176" t="e">
        <f t="shared" si="15"/>
        <v>#REF!</v>
      </c>
      <c r="BI11" s="148" t="s">
        <v>5</v>
      </c>
      <c r="BJ11" s="257">
        <v>4</v>
      </c>
      <c r="BK11" s="162" t="e">
        <f t="shared" si="28"/>
        <v>#REF!</v>
      </c>
      <c r="BL11" s="18" t="e">
        <f t="shared" si="28"/>
        <v>#REF!</v>
      </c>
      <c r="BM11" s="176" t="e">
        <f t="shared" si="16"/>
        <v>#REF!</v>
      </c>
      <c r="BN11" s="202" t="e">
        <f>#REF!</f>
        <v>#REF!</v>
      </c>
      <c r="BO11" s="130" t="e">
        <f>#REF!</f>
        <v>#REF!</v>
      </c>
      <c r="BP11" s="176" t="e">
        <f t="shared" si="17"/>
        <v>#REF!</v>
      </c>
      <c r="BQ11" s="162" t="e">
        <f>#REF!</f>
        <v>#REF!</v>
      </c>
      <c r="BR11" s="18" t="e">
        <f>#REF!</f>
        <v>#REF!</v>
      </c>
      <c r="BS11" s="176" t="e">
        <f t="shared" si="18"/>
        <v>#REF!</v>
      </c>
      <c r="BT11" s="202" t="e">
        <f>#REF!</f>
        <v>#REF!</v>
      </c>
      <c r="BU11" s="130" t="e">
        <f>#REF!</f>
        <v>#REF!</v>
      </c>
      <c r="BV11" s="203" t="e">
        <f t="shared" si="19"/>
        <v>#REF!</v>
      </c>
      <c r="BX11" s="148" t="s">
        <v>5</v>
      </c>
      <c r="BY11" s="257">
        <v>7</v>
      </c>
      <c r="BZ11" s="245" t="e">
        <f t="shared" si="29"/>
        <v>#REF!</v>
      </c>
      <c r="CA11" s="18" t="e">
        <f t="shared" si="29"/>
        <v>#REF!</v>
      </c>
      <c r="CB11" s="176" t="e">
        <f t="shared" si="20"/>
        <v>#REF!</v>
      </c>
      <c r="CC11" s="202" t="e">
        <f>#REF!</f>
        <v>#REF!</v>
      </c>
      <c r="CD11" s="130" t="e">
        <f>#REF!</f>
        <v>#REF!</v>
      </c>
      <c r="CE11" s="176" t="e">
        <f t="shared" si="21"/>
        <v>#REF!</v>
      </c>
      <c r="CF11" s="162" t="e">
        <f>#REF!</f>
        <v>#REF!</v>
      </c>
      <c r="CG11" s="18" t="e">
        <f>#REF!</f>
        <v>#REF!</v>
      </c>
      <c r="CH11" s="176" t="e">
        <f t="shared" si="22"/>
        <v>#REF!</v>
      </c>
      <c r="CI11" s="202" t="e">
        <f>#REF!</f>
        <v>#REF!</v>
      </c>
      <c r="CJ11" s="130" t="e">
        <f>#REF!</f>
        <v>#REF!</v>
      </c>
      <c r="CK11" s="203" t="e">
        <f t="shared" si="23"/>
        <v>#REF!</v>
      </c>
    </row>
    <row r="12" spans="1:89" ht="44.25" customHeight="1">
      <c r="A12" s="148" t="s">
        <v>6</v>
      </c>
      <c r="B12" s="163">
        <v>1</v>
      </c>
      <c r="C12" s="162" t="e">
        <f t="shared" si="24"/>
        <v>#REF!</v>
      </c>
      <c r="D12" s="18" t="e">
        <f t="shared" si="24"/>
        <v>#REF!</v>
      </c>
      <c r="E12" s="176" t="e">
        <f t="shared" si="0"/>
        <v>#REF!</v>
      </c>
      <c r="F12" s="162" t="e">
        <f>#REF!</f>
        <v>#REF!</v>
      </c>
      <c r="G12" s="18" t="e">
        <f>#REF!</f>
        <v>#REF!</v>
      </c>
      <c r="H12" s="176" t="e">
        <f t="shared" si="1"/>
        <v>#REF!</v>
      </c>
      <c r="I12" s="162" t="e">
        <f>#REF!</f>
        <v>#REF!</v>
      </c>
      <c r="J12" s="18" t="e">
        <f>#REF!</f>
        <v>#REF!</v>
      </c>
      <c r="K12" s="176" t="e">
        <f t="shared" si="2"/>
        <v>#REF!</v>
      </c>
      <c r="L12" s="162" t="e">
        <f>#REF!</f>
        <v>#REF!</v>
      </c>
      <c r="M12" s="18" t="e">
        <f>#REF!</f>
        <v>#REF!</v>
      </c>
      <c r="N12" s="176" t="e">
        <f t="shared" si="3"/>
        <v>#REF!</v>
      </c>
      <c r="O12" s="193"/>
      <c r="P12" s="148" t="s">
        <v>6</v>
      </c>
      <c r="Q12" s="186">
        <v>1</v>
      </c>
      <c r="R12" s="162">
        <f t="shared" si="25"/>
        <v>1</v>
      </c>
      <c r="S12" s="18" t="e">
        <f t="shared" si="25"/>
        <v>#REF!</v>
      </c>
      <c r="T12" s="176" t="e">
        <f t="shared" si="4"/>
        <v>#REF!</v>
      </c>
      <c r="U12" s="162">
        <f>'февраль (2024) - прогноз'!I12</f>
        <v>1</v>
      </c>
      <c r="V12" s="18" t="e">
        <f>#REF!</f>
        <v>#REF!</v>
      </c>
      <c r="W12" s="176" t="e">
        <f t="shared" si="5"/>
        <v>#REF!</v>
      </c>
      <c r="X12" s="162">
        <f>'февраль (2024) - прогноз'!O12</f>
        <v>0</v>
      </c>
      <c r="Y12" s="18" t="e">
        <f>#REF!</f>
        <v>#REF!</v>
      </c>
      <c r="Z12" s="176" t="e">
        <f t="shared" si="6"/>
        <v>#REF!</v>
      </c>
      <c r="AA12" s="162">
        <f>'февраль (2024) - прогноз'!R12</f>
        <v>0</v>
      </c>
      <c r="AB12" s="18" t="e">
        <f>#REF!</f>
        <v>#REF!</v>
      </c>
      <c r="AC12" s="176" t="e">
        <f t="shared" si="7"/>
        <v>#REF!</v>
      </c>
      <c r="AE12" s="148" t="s">
        <v>6</v>
      </c>
      <c r="AF12" s="260">
        <v>1</v>
      </c>
      <c r="AG12" s="162" t="e">
        <f t="shared" si="26"/>
        <v>#REF!</v>
      </c>
      <c r="AH12" s="18" t="e">
        <f t="shared" si="26"/>
        <v>#REF!</v>
      </c>
      <c r="AI12" s="176" t="e">
        <f t="shared" si="8"/>
        <v>#REF!</v>
      </c>
      <c r="AJ12" s="202" t="e">
        <f>#REF!</f>
        <v>#REF!</v>
      </c>
      <c r="AK12" s="130" t="e">
        <f>#REF!</f>
        <v>#REF!</v>
      </c>
      <c r="AL12" s="176" t="e">
        <f t="shared" si="9"/>
        <v>#REF!</v>
      </c>
      <c r="AM12" s="162" t="e">
        <f>#REF!</f>
        <v>#REF!</v>
      </c>
      <c r="AN12" s="18" t="e">
        <f>#REF!</f>
        <v>#REF!</v>
      </c>
      <c r="AO12" s="176" t="e">
        <f t="shared" si="10"/>
        <v>#REF!</v>
      </c>
      <c r="AP12" s="202" t="e">
        <f>#REF!</f>
        <v>#REF!</v>
      </c>
      <c r="AQ12" s="130" t="e">
        <f>#REF!</f>
        <v>#REF!</v>
      </c>
      <c r="AR12" s="203" t="e">
        <f t="shared" si="11"/>
        <v>#REF!</v>
      </c>
      <c r="AT12" s="148" t="s">
        <v>6</v>
      </c>
      <c r="AU12" s="163">
        <v>3</v>
      </c>
      <c r="AV12" s="162" t="e">
        <f t="shared" si="27"/>
        <v>#REF!</v>
      </c>
      <c r="AW12" s="18" t="e">
        <f t="shared" si="27"/>
        <v>#REF!</v>
      </c>
      <c r="AX12" s="176" t="e">
        <f t="shared" si="12"/>
        <v>#REF!</v>
      </c>
      <c r="AY12" s="173" t="e">
        <f>#REF!</f>
        <v>#REF!</v>
      </c>
      <c r="AZ12" s="44" t="e">
        <f>#REF!</f>
        <v>#REF!</v>
      </c>
      <c r="BA12" s="176" t="e">
        <f t="shared" si="13"/>
        <v>#REF!</v>
      </c>
      <c r="BB12" s="173" t="e">
        <f>#REF!</f>
        <v>#REF!</v>
      </c>
      <c r="BC12" s="44" t="e">
        <f>#REF!</f>
        <v>#REF!</v>
      </c>
      <c r="BD12" s="176" t="e">
        <f t="shared" si="14"/>
        <v>#REF!</v>
      </c>
      <c r="BE12" s="173" t="e">
        <f>#REF!</f>
        <v>#REF!</v>
      </c>
      <c r="BF12" s="44" t="e">
        <f>#REF!</f>
        <v>#REF!</v>
      </c>
      <c r="BG12" s="176" t="e">
        <f t="shared" si="15"/>
        <v>#REF!</v>
      </c>
      <c r="BI12" s="148" t="s">
        <v>6</v>
      </c>
      <c r="BJ12" s="260">
        <v>3</v>
      </c>
      <c r="BK12" s="162" t="e">
        <f t="shared" si="28"/>
        <v>#REF!</v>
      </c>
      <c r="BL12" s="18" t="e">
        <f t="shared" si="28"/>
        <v>#REF!</v>
      </c>
      <c r="BM12" s="176" t="e">
        <f t="shared" si="16"/>
        <v>#REF!</v>
      </c>
      <c r="BN12" s="202" t="e">
        <f>#REF!</f>
        <v>#REF!</v>
      </c>
      <c r="BO12" s="130" t="e">
        <f>#REF!</f>
        <v>#REF!</v>
      </c>
      <c r="BP12" s="176" t="e">
        <f t="shared" si="17"/>
        <v>#REF!</v>
      </c>
      <c r="BQ12" s="162" t="e">
        <f>#REF!</f>
        <v>#REF!</v>
      </c>
      <c r="BR12" s="18" t="e">
        <f>#REF!</f>
        <v>#REF!</v>
      </c>
      <c r="BS12" s="176" t="e">
        <f t="shared" si="18"/>
        <v>#REF!</v>
      </c>
      <c r="BT12" s="202" t="e">
        <f>#REF!</f>
        <v>#REF!</v>
      </c>
      <c r="BU12" s="130" t="e">
        <f>#REF!</f>
        <v>#REF!</v>
      </c>
      <c r="BV12" s="203" t="e">
        <f t="shared" si="19"/>
        <v>#REF!</v>
      </c>
      <c r="BX12" s="148" t="s">
        <v>6</v>
      </c>
      <c r="BY12" s="260">
        <v>6</v>
      </c>
      <c r="BZ12" s="245" t="e">
        <f t="shared" si="29"/>
        <v>#REF!</v>
      </c>
      <c r="CA12" s="18" t="e">
        <f t="shared" si="29"/>
        <v>#REF!</v>
      </c>
      <c r="CB12" s="176" t="e">
        <f t="shared" si="20"/>
        <v>#REF!</v>
      </c>
      <c r="CC12" s="202" t="e">
        <f>#REF!</f>
        <v>#REF!</v>
      </c>
      <c r="CD12" s="130" t="e">
        <f>#REF!</f>
        <v>#REF!</v>
      </c>
      <c r="CE12" s="176" t="e">
        <f t="shared" si="21"/>
        <v>#REF!</v>
      </c>
      <c r="CF12" s="162" t="e">
        <f>#REF!</f>
        <v>#REF!</v>
      </c>
      <c r="CG12" s="18" t="e">
        <f>#REF!</f>
        <v>#REF!</v>
      </c>
      <c r="CH12" s="176" t="e">
        <f t="shared" si="22"/>
        <v>#REF!</v>
      </c>
      <c r="CI12" s="202" t="e">
        <f>#REF!</f>
        <v>#REF!</v>
      </c>
      <c r="CJ12" s="130" t="e">
        <f>#REF!</f>
        <v>#REF!</v>
      </c>
      <c r="CK12" s="203" t="e">
        <f t="shared" si="23"/>
        <v>#REF!</v>
      </c>
    </row>
    <row r="13" spans="1:89" ht="44.25" customHeight="1">
      <c r="A13" s="148" t="s">
        <v>1</v>
      </c>
      <c r="B13" s="161">
        <v>0</v>
      </c>
      <c r="C13" s="162" t="e">
        <f t="shared" si="24"/>
        <v>#REF!</v>
      </c>
      <c r="D13" s="18" t="e">
        <f t="shared" si="24"/>
        <v>#REF!</v>
      </c>
      <c r="E13" s="176" t="e">
        <f t="shared" si="0"/>
        <v>#REF!</v>
      </c>
      <c r="F13" s="162" t="e">
        <f>#REF!</f>
        <v>#REF!</v>
      </c>
      <c r="G13" s="18" t="e">
        <f>#REF!</f>
        <v>#REF!</v>
      </c>
      <c r="H13" s="176" t="e">
        <f t="shared" si="1"/>
        <v>#REF!</v>
      </c>
      <c r="I13" s="162" t="e">
        <f>#REF!</f>
        <v>#REF!</v>
      </c>
      <c r="J13" s="18" t="e">
        <f>#REF!</f>
        <v>#REF!</v>
      </c>
      <c r="K13" s="176" t="e">
        <f t="shared" si="2"/>
        <v>#REF!</v>
      </c>
      <c r="L13" s="162" t="e">
        <f>#REF!</f>
        <v>#REF!</v>
      </c>
      <c r="M13" s="18" t="e">
        <f>#REF!</f>
        <v>#REF!</v>
      </c>
      <c r="N13" s="176" t="e">
        <f t="shared" si="3"/>
        <v>#REF!</v>
      </c>
      <c r="O13" s="193"/>
      <c r="P13" s="194" t="s">
        <v>1</v>
      </c>
      <c r="Q13" s="161">
        <v>3</v>
      </c>
      <c r="R13" s="162">
        <f t="shared" si="25"/>
        <v>0</v>
      </c>
      <c r="S13" s="18" t="e">
        <f t="shared" si="25"/>
        <v>#REF!</v>
      </c>
      <c r="T13" s="176" t="e">
        <f t="shared" si="4"/>
        <v>#REF!</v>
      </c>
      <c r="U13" s="162">
        <f>'февраль (2024) - прогноз'!I13</f>
        <v>0</v>
      </c>
      <c r="V13" s="18" t="e">
        <f>#REF!</f>
        <v>#REF!</v>
      </c>
      <c r="W13" s="176" t="e">
        <f t="shared" si="5"/>
        <v>#REF!</v>
      </c>
      <c r="X13" s="162">
        <f>'февраль (2024) - прогноз'!O13</f>
        <v>0</v>
      </c>
      <c r="Y13" s="18" t="e">
        <f>#REF!</f>
        <v>#REF!</v>
      </c>
      <c r="Z13" s="176" t="e">
        <f t="shared" si="6"/>
        <v>#REF!</v>
      </c>
      <c r="AA13" s="162">
        <f>'февраль (2024) - прогноз'!R13</f>
        <v>0</v>
      </c>
      <c r="AB13" s="18" t="e">
        <f>#REF!</f>
        <v>#REF!</v>
      </c>
      <c r="AC13" s="176" t="e">
        <f t="shared" si="7"/>
        <v>#REF!</v>
      </c>
      <c r="AE13" s="194" t="s">
        <v>1</v>
      </c>
      <c r="AF13" s="257">
        <v>0</v>
      </c>
      <c r="AG13" s="162" t="e">
        <f t="shared" si="26"/>
        <v>#REF!</v>
      </c>
      <c r="AH13" s="18" t="e">
        <f t="shared" si="26"/>
        <v>#REF!</v>
      </c>
      <c r="AI13" s="176" t="e">
        <f t="shared" si="8"/>
        <v>#REF!</v>
      </c>
      <c r="AJ13" s="202" t="e">
        <f>#REF!</f>
        <v>#REF!</v>
      </c>
      <c r="AK13" s="130" t="e">
        <f>#REF!</f>
        <v>#REF!</v>
      </c>
      <c r="AL13" s="176" t="e">
        <f t="shared" si="9"/>
        <v>#REF!</v>
      </c>
      <c r="AM13" s="162" t="e">
        <f>#REF!</f>
        <v>#REF!</v>
      </c>
      <c r="AN13" s="18" t="e">
        <f>#REF!</f>
        <v>#REF!</v>
      </c>
      <c r="AO13" s="176" t="e">
        <f t="shared" si="10"/>
        <v>#REF!</v>
      </c>
      <c r="AP13" s="202" t="e">
        <f>#REF!</f>
        <v>#REF!</v>
      </c>
      <c r="AQ13" s="130" t="e">
        <f>#REF!</f>
        <v>#REF!</v>
      </c>
      <c r="AR13" s="203" t="e">
        <f t="shared" si="11"/>
        <v>#REF!</v>
      </c>
      <c r="AT13" s="148" t="s">
        <v>1</v>
      </c>
      <c r="AU13" s="161">
        <v>4</v>
      </c>
      <c r="AV13" s="162" t="e">
        <f t="shared" si="27"/>
        <v>#REF!</v>
      </c>
      <c r="AW13" s="18" t="e">
        <f t="shared" si="27"/>
        <v>#REF!</v>
      </c>
      <c r="AX13" s="176" t="e">
        <f t="shared" si="12"/>
        <v>#REF!</v>
      </c>
      <c r="AY13" s="173" t="e">
        <f>#REF!</f>
        <v>#REF!</v>
      </c>
      <c r="AZ13" s="44" t="e">
        <f>#REF!</f>
        <v>#REF!</v>
      </c>
      <c r="BA13" s="176" t="e">
        <f t="shared" si="13"/>
        <v>#REF!</v>
      </c>
      <c r="BB13" s="173" t="e">
        <f>#REF!</f>
        <v>#REF!</v>
      </c>
      <c r="BC13" s="44" t="e">
        <f>#REF!</f>
        <v>#REF!</v>
      </c>
      <c r="BD13" s="176" t="e">
        <f t="shared" si="14"/>
        <v>#REF!</v>
      </c>
      <c r="BE13" s="173" t="e">
        <f>#REF!</f>
        <v>#REF!</v>
      </c>
      <c r="BF13" s="44" t="e">
        <f>#REF!</f>
        <v>#REF!</v>
      </c>
      <c r="BG13" s="176" t="e">
        <f t="shared" si="15"/>
        <v>#REF!</v>
      </c>
      <c r="BI13" s="194" t="s">
        <v>1</v>
      </c>
      <c r="BJ13" s="260">
        <v>2</v>
      </c>
      <c r="BK13" s="162" t="e">
        <f t="shared" si="28"/>
        <v>#REF!</v>
      </c>
      <c r="BL13" s="18" t="e">
        <f t="shared" si="28"/>
        <v>#REF!</v>
      </c>
      <c r="BM13" s="176" t="e">
        <f t="shared" si="16"/>
        <v>#REF!</v>
      </c>
      <c r="BN13" s="202" t="e">
        <f>#REF!</f>
        <v>#REF!</v>
      </c>
      <c r="BO13" s="130" t="e">
        <f>#REF!</f>
        <v>#REF!</v>
      </c>
      <c r="BP13" s="176" t="e">
        <f t="shared" si="17"/>
        <v>#REF!</v>
      </c>
      <c r="BQ13" s="162" t="e">
        <f>#REF!</f>
        <v>#REF!</v>
      </c>
      <c r="BR13" s="18" t="e">
        <f>#REF!</f>
        <v>#REF!</v>
      </c>
      <c r="BS13" s="176" t="e">
        <f t="shared" si="18"/>
        <v>#REF!</v>
      </c>
      <c r="BT13" s="202" t="e">
        <f>#REF!</f>
        <v>#REF!</v>
      </c>
      <c r="BU13" s="130" t="e">
        <f>#REF!</f>
        <v>#REF!</v>
      </c>
      <c r="BV13" s="203" t="e">
        <f t="shared" si="19"/>
        <v>#REF!</v>
      </c>
      <c r="BX13" s="194" t="s">
        <v>1</v>
      </c>
      <c r="BY13" s="260">
        <v>5</v>
      </c>
      <c r="BZ13" s="245" t="e">
        <f t="shared" si="29"/>
        <v>#REF!</v>
      </c>
      <c r="CA13" s="18" t="e">
        <f t="shared" si="29"/>
        <v>#REF!</v>
      </c>
      <c r="CB13" s="176" t="e">
        <f t="shared" si="20"/>
        <v>#REF!</v>
      </c>
      <c r="CC13" s="202" t="e">
        <f>#REF!</f>
        <v>#REF!</v>
      </c>
      <c r="CD13" s="130" t="e">
        <f>#REF!</f>
        <v>#REF!</v>
      </c>
      <c r="CE13" s="176" t="e">
        <f t="shared" si="21"/>
        <v>#REF!</v>
      </c>
      <c r="CF13" s="162" t="e">
        <f>#REF!</f>
        <v>#REF!</v>
      </c>
      <c r="CG13" s="18" t="e">
        <f>#REF!</f>
        <v>#REF!</v>
      </c>
      <c r="CH13" s="176" t="e">
        <f t="shared" si="22"/>
        <v>#REF!</v>
      </c>
      <c r="CI13" s="202" t="e">
        <f>#REF!</f>
        <v>#REF!</v>
      </c>
      <c r="CJ13" s="130" t="e">
        <f>#REF!</f>
        <v>#REF!</v>
      </c>
      <c r="CK13" s="203" t="e">
        <f t="shared" si="23"/>
        <v>#REF!</v>
      </c>
    </row>
    <row r="14" spans="1:89" ht="44.25" customHeight="1">
      <c r="A14" s="148" t="s">
        <v>7</v>
      </c>
      <c r="B14" s="163">
        <v>0</v>
      </c>
      <c r="C14" s="162" t="e">
        <f t="shared" si="24"/>
        <v>#REF!</v>
      </c>
      <c r="D14" s="18" t="e">
        <f t="shared" si="24"/>
        <v>#REF!</v>
      </c>
      <c r="E14" s="176" t="e">
        <f t="shared" si="0"/>
        <v>#REF!</v>
      </c>
      <c r="F14" s="162" t="e">
        <f>#REF!</f>
        <v>#REF!</v>
      </c>
      <c r="G14" s="18" t="e">
        <f>#REF!</f>
        <v>#REF!</v>
      </c>
      <c r="H14" s="176" t="e">
        <f t="shared" si="1"/>
        <v>#REF!</v>
      </c>
      <c r="I14" s="162" t="e">
        <f>#REF!</f>
        <v>#REF!</v>
      </c>
      <c r="J14" s="18" t="e">
        <f>#REF!</f>
        <v>#REF!</v>
      </c>
      <c r="K14" s="176" t="e">
        <f t="shared" si="2"/>
        <v>#REF!</v>
      </c>
      <c r="L14" s="162" t="e">
        <f>#REF!</f>
        <v>#REF!</v>
      </c>
      <c r="M14" s="18" t="e">
        <f>#REF!</f>
        <v>#REF!</v>
      </c>
      <c r="N14" s="176" t="e">
        <f t="shared" si="3"/>
        <v>#REF!</v>
      </c>
      <c r="O14" s="193"/>
      <c r="P14" s="194" t="s">
        <v>7</v>
      </c>
      <c r="Q14" s="161">
        <v>0</v>
      </c>
      <c r="R14" s="162">
        <f t="shared" si="25"/>
        <v>0</v>
      </c>
      <c r="S14" s="18" t="e">
        <f t="shared" si="25"/>
        <v>#REF!</v>
      </c>
      <c r="T14" s="176" t="e">
        <f t="shared" si="4"/>
        <v>#REF!</v>
      </c>
      <c r="U14" s="162">
        <f>'февраль (2024) - прогноз'!I14</f>
        <v>0</v>
      </c>
      <c r="V14" s="18" t="e">
        <f>#REF!</f>
        <v>#REF!</v>
      </c>
      <c r="W14" s="176" t="e">
        <f t="shared" si="5"/>
        <v>#REF!</v>
      </c>
      <c r="X14" s="162">
        <f>'февраль (2024) - прогноз'!O14</f>
        <v>0</v>
      </c>
      <c r="Y14" s="18" t="e">
        <f>#REF!</f>
        <v>#REF!</v>
      </c>
      <c r="Z14" s="176" t="e">
        <f t="shared" si="6"/>
        <v>#REF!</v>
      </c>
      <c r="AA14" s="162">
        <f>'февраль (2024) - прогноз'!R14</f>
        <v>0</v>
      </c>
      <c r="AB14" s="18" t="e">
        <f>#REF!</f>
        <v>#REF!</v>
      </c>
      <c r="AC14" s="176" t="e">
        <f t="shared" si="7"/>
        <v>#REF!</v>
      </c>
      <c r="AE14" s="194" t="s">
        <v>7</v>
      </c>
      <c r="AF14" s="257">
        <v>1</v>
      </c>
      <c r="AG14" s="162" t="e">
        <f t="shared" si="26"/>
        <v>#REF!</v>
      </c>
      <c r="AH14" s="18" t="e">
        <f t="shared" si="26"/>
        <v>#REF!</v>
      </c>
      <c r="AI14" s="176" t="e">
        <f t="shared" si="8"/>
        <v>#REF!</v>
      </c>
      <c r="AJ14" s="202" t="e">
        <f>#REF!</f>
        <v>#REF!</v>
      </c>
      <c r="AK14" s="130" t="e">
        <f>#REF!</f>
        <v>#REF!</v>
      </c>
      <c r="AL14" s="176" t="e">
        <f t="shared" si="9"/>
        <v>#REF!</v>
      </c>
      <c r="AM14" s="162" t="e">
        <f>#REF!</f>
        <v>#REF!</v>
      </c>
      <c r="AN14" s="18" t="e">
        <f>#REF!</f>
        <v>#REF!</v>
      </c>
      <c r="AO14" s="176" t="e">
        <f t="shared" si="10"/>
        <v>#REF!</v>
      </c>
      <c r="AP14" s="202" t="e">
        <f>#REF!</f>
        <v>#REF!</v>
      </c>
      <c r="AQ14" s="130" t="e">
        <f>#REF!</f>
        <v>#REF!</v>
      </c>
      <c r="AR14" s="203" t="e">
        <f t="shared" si="11"/>
        <v>#REF!</v>
      </c>
      <c r="AT14" s="148" t="s">
        <v>7</v>
      </c>
      <c r="AU14" s="163">
        <v>1</v>
      </c>
      <c r="AV14" s="162" t="e">
        <f t="shared" si="27"/>
        <v>#REF!</v>
      </c>
      <c r="AW14" s="18" t="e">
        <f t="shared" si="27"/>
        <v>#REF!</v>
      </c>
      <c r="AX14" s="176" t="e">
        <f t="shared" si="12"/>
        <v>#REF!</v>
      </c>
      <c r="AY14" s="173" t="e">
        <f>#REF!</f>
        <v>#REF!</v>
      </c>
      <c r="AZ14" s="44" t="e">
        <f>#REF!</f>
        <v>#REF!</v>
      </c>
      <c r="BA14" s="176" t="e">
        <f t="shared" si="13"/>
        <v>#REF!</v>
      </c>
      <c r="BB14" s="173" t="e">
        <f>#REF!</f>
        <v>#REF!</v>
      </c>
      <c r="BC14" s="44" t="e">
        <f>#REF!</f>
        <v>#REF!</v>
      </c>
      <c r="BD14" s="176" t="e">
        <f t="shared" si="14"/>
        <v>#REF!</v>
      </c>
      <c r="BE14" s="173" t="e">
        <f>#REF!</f>
        <v>#REF!</v>
      </c>
      <c r="BF14" s="44" t="e">
        <f>#REF!</f>
        <v>#REF!</v>
      </c>
      <c r="BG14" s="176" t="e">
        <f t="shared" si="15"/>
        <v>#REF!</v>
      </c>
      <c r="BI14" s="194" t="s">
        <v>7</v>
      </c>
      <c r="BJ14" s="257">
        <v>2</v>
      </c>
      <c r="BK14" s="162" t="e">
        <f t="shared" si="28"/>
        <v>#REF!</v>
      </c>
      <c r="BL14" s="18" t="e">
        <f t="shared" si="28"/>
        <v>#REF!</v>
      </c>
      <c r="BM14" s="176" t="e">
        <f t="shared" si="16"/>
        <v>#REF!</v>
      </c>
      <c r="BN14" s="202" t="e">
        <f>#REF!</f>
        <v>#REF!</v>
      </c>
      <c r="BO14" s="130" t="e">
        <f>#REF!</f>
        <v>#REF!</v>
      </c>
      <c r="BP14" s="176" t="e">
        <f t="shared" si="17"/>
        <v>#REF!</v>
      </c>
      <c r="BQ14" s="162" t="e">
        <f>#REF!</f>
        <v>#REF!</v>
      </c>
      <c r="BR14" s="18" t="e">
        <f>#REF!</f>
        <v>#REF!</v>
      </c>
      <c r="BS14" s="176" t="e">
        <f t="shared" si="18"/>
        <v>#REF!</v>
      </c>
      <c r="BT14" s="202" t="e">
        <f>#REF!</f>
        <v>#REF!</v>
      </c>
      <c r="BU14" s="130" t="e">
        <f>#REF!</f>
        <v>#REF!</v>
      </c>
      <c r="BV14" s="203" t="e">
        <f t="shared" si="19"/>
        <v>#REF!</v>
      </c>
      <c r="BX14" s="194" t="s">
        <v>7</v>
      </c>
      <c r="BY14" s="257">
        <v>4</v>
      </c>
      <c r="BZ14" s="245" t="e">
        <f t="shared" si="29"/>
        <v>#REF!</v>
      </c>
      <c r="CA14" s="18" t="e">
        <f t="shared" si="29"/>
        <v>#REF!</v>
      </c>
      <c r="CB14" s="176" t="e">
        <f t="shared" si="20"/>
        <v>#REF!</v>
      </c>
      <c r="CC14" s="202" t="e">
        <f>#REF!</f>
        <v>#REF!</v>
      </c>
      <c r="CD14" s="130" t="e">
        <f>#REF!</f>
        <v>#REF!</v>
      </c>
      <c r="CE14" s="176" t="e">
        <f t="shared" si="21"/>
        <v>#REF!</v>
      </c>
      <c r="CF14" s="162" t="e">
        <f>#REF!</f>
        <v>#REF!</v>
      </c>
      <c r="CG14" s="18" t="e">
        <f>#REF!</f>
        <v>#REF!</v>
      </c>
      <c r="CH14" s="176" t="e">
        <f t="shared" si="22"/>
        <v>#REF!</v>
      </c>
      <c r="CI14" s="202" t="e">
        <f>#REF!</f>
        <v>#REF!</v>
      </c>
      <c r="CJ14" s="130" t="e">
        <f>#REF!</f>
        <v>#REF!</v>
      </c>
      <c r="CK14" s="203" t="e">
        <f t="shared" si="23"/>
        <v>#REF!</v>
      </c>
    </row>
    <row r="15" spans="1:89" s="141" customFormat="1" ht="44.25" customHeight="1">
      <c r="A15" s="148" t="s">
        <v>8</v>
      </c>
      <c r="B15" s="161">
        <v>0</v>
      </c>
      <c r="C15" s="162" t="e">
        <f t="shared" si="24"/>
        <v>#REF!</v>
      </c>
      <c r="D15" s="18" t="e">
        <f t="shared" si="24"/>
        <v>#REF!</v>
      </c>
      <c r="E15" s="176" t="e">
        <f t="shared" si="0"/>
        <v>#REF!</v>
      </c>
      <c r="F15" s="162" t="e">
        <f>#REF!</f>
        <v>#REF!</v>
      </c>
      <c r="G15" s="18" t="e">
        <f>#REF!</f>
        <v>#REF!</v>
      </c>
      <c r="H15" s="176" t="e">
        <f t="shared" si="1"/>
        <v>#REF!</v>
      </c>
      <c r="I15" s="162" t="e">
        <f>#REF!</f>
        <v>#REF!</v>
      </c>
      <c r="J15" s="18" t="e">
        <f>#REF!</f>
        <v>#REF!</v>
      </c>
      <c r="K15" s="176" t="e">
        <f t="shared" si="2"/>
        <v>#REF!</v>
      </c>
      <c r="L15" s="162" t="e">
        <f>#REF!</f>
        <v>#REF!</v>
      </c>
      <c r="M15" s="18" t="e">
        <f>#REF!</f>
        <v>#REF!</v>
      </c>
      <c r="N15" s="176" t="e">
        <f t="shared" si="3"/>
        <v>#REF!</v>
      </c>
      <c r="O15" s="193"/>
      <c r="P15" s="194" t="s">
        <v>8</v>
      </c>
      <c r="Q15" s="161">
        <v>1</v>
      </c>
      <c r="R15" s="162">
        <f t="shared" si="25"/>
        <v>0</v>
      </c>
      <c r="S15" s="18" t="e">
        <f t="shared" si="25"/>
        <v>#REF!</v>
      </c>
      <c r="T15" s="176" t="e">
        <f t="shared" si="4"/>
        <v>#REF!</v>
      </c>
      <c r="U15" s="162">
        <f>'февраль (2024) - прогноз'!I15</f>
        <v>0</v>
      </c>
      <c r="V15" s="18" t="e">
        <f>#REF!</f>
        <v>#REF!</v>
      </c>
      <c r="W15" s="176" t="e">
        <f t="shared" si="5"/>
        <v>#REF!</v>
      </c>
      <c r="X15" s="162">
        <f>'февраль (2024) - прогноз'!O15</f>
        <v>0</v>
      </c>
      <c r="Y15" s="18" t="e">
        <f>#REF!</f>
        <v>#REF!</v>
      </c>
      <c r="Z15" s="176" t="e">
        <f t="shared" si="6"/>
        <v>#REF!</v>
      </c>
      <c r="AA15" s="162">
        <f>'февраль (2024) - прогноз'!R15</f>
        <v>0</v>
      </c>
      <c r="AB15" s="18" t="e">
        <f>#REF!</f>
        <v>#REF!</v>
      </c>
      <c r="AC15" s="176" t="e">
        <f t="shared" si="7"/>
        <v>#REF!</v>
      </c>
      <c r="AD15" s="140"/>
      <c r="AE15" s="194" t="s">
        <v>8</v>
      </c>
      <c r="AF15" s="257">
        <v>1</v>
      </c>
      <c r="AG15" s="162" t="e">
        <f t="shared" si="26"/>
        <v>#REF!</v>
      </c>
      <c r="AH15" s="18" t="e">
        <f t="shared" si="26"/>
        <v>#REF!</v>
      </c>
      <c r="AI15" s="176" t="e">
        <f t="shared" si="8"/>
        <v>#REF!</v>
      </c>
      <c r="AJ15" s="202" t="e">
        <f>#REF!</f>
        <v>#REF!</v>
      </c>
      <c r="AK15" s="130" t="e">
        <f>#REF!</f>
        <v>#REF!</v>
      </c>
      <c r="AL15" s="176" t="e">
        <f t="shared" si="9"/>
        <v>#REF!</v>
      </c>
      <c r="AM15" s="162" t="e">
        <f>#REF!</f>
        <v>#REF!</v>
      </c>
      <c r="AN15" s="18" t="e">
        <f>#REF!</f>
        <v>#REF!</v>
      </c>
      <c r="AO15" s="176" t="e">
        <f t="shared" si="10"/>
        <v>#REF!</v>
      </c>
      <c r="AP15" s="202" t="e">
        <f>#REF!</f>
        <v>#REF!</v>
      </c>
      <c r="AQ15" s="130" t="e">
        <f>#REF!</f>
        <v>#REF!</v>
      </c>
      <c r="AR15" s="203" t="e">
        <f t="shared" si="11"/>
        <v>#REF!</v>
      </c>
      <c r="AS15" s="140"/>
      <c r="AT15" s="148" t="s">
        <v>8</v>
      </c>
      <c r="AU15" s="161">
        <v>1</v>
      </c>
      <c r="AV15" s="162" t="e">
        <f t="shared" si="27"/>
        <v>#REF!</v>
      </c>
      <c r="AW15" s="18" t="e">
        <f t="shared" si="27"/>
        <v>#REF!</v>
      </c>
      <c r="AX15" s="176" t="e">
        <f t="shared" si="12"/>
        <v>#REF!</v>
      </c>
      <c r="AY15" s="173" t="e">
        <f>#REF!</f>
        <v>#REF!</v>
      </c>
      <c r="AZ15" s="44" t="e">
        <f>#REF!</f>
        <v>#REF!</v>
      </c>
      <c r="BA15" s="176" t="e">
        <f t="shared" si="13"/>
        <v>#REF!</v>
      </c>
      <c r="BB15" s="173" t="e">
        <f>#REF!</f>
        <v>#REF!</v>
      </c>
      <c r="BC15" s="44" t="e">
        <f>#REF!</f>
        <v>#REF!</v>
      </c>
      <c r="BD15" s="176" t="e">
        <f t="shared" si="14"/>
        <v>#REF!</v>
      </c>
      <c r="BE15" s="173" t="e">
        <f>#REF!</f>
        <v>#REF!</v>
      </c>
      <c r="BF15" s="44" t="e">
        <f>#REF!</f>
        <v>#REF!</v>
      </c>
      <c r="BG15" s="176" t="e">
        <f t="shared" si="15"/>
        <v>#REF!</v>
      </c>
      <c r="BI15" s="194" t="s">
        <v>8</v>
      </c>
      <c r="BJ15" s="257">
        <v>1</v>
      </c>
      <c r="BK15" s="162" t="e">
        <f t="shared" si="28"/>
        <v>#REF!</v>
      </c>
      <c r="BL15" s="18" t="e">
        <f t="shared" si="28"/>
        <v>#REF!</v>
      </c>
      <c r="BM15" s="176" t="e">
        <f t="shared" si="16"/>
        <v>#REF!</v>
      </c>
      <c r="BN15" s="202" t="e">
        <f>#REF!</f>
        <v>#REF!</v>
      </c>
      <c r="BO15" s="130" t="e">
        <f>#REF!</f>
        <v>#REF!</v>
      </c>
      <c r="BP15" s="176" t="e">
        <f t="shared" si="17"/>
        <v>#REF!</v>
      </c>
      <c r="BQ15" s="162" t="e">
        <f>#REF!</f>
        <v>#REF!</v>
      </c>
      <c r="BR15" s="18" t="e">
        <f>#REF!</f>
        <v>#REF!</v>
      </c>
      <c r="BS15" s="176" t="e">
        <f t="shared" si="18"/>
        <v>#REF!</v>
      </c>
      <c r="BT15" s="202" t="e">
        <f>#REF!</f>
        <v>#REF!</v>
      </c>
      <c r="BU15" s="130" t="e">
        <f>#REF!</f>
        <v>#REF!</v>
      </c>
      <c r="BV15" s="203" t="e">
        <f t="shared" si="19"/>
        <v>#REF!</v>
      </c>
      <c r="BX15" s="194" t="s">
        <v>8</v>
      </c>
      <c r="BY15" s="257">
        <v>2</v>
      </c>
      <c r="BZ15" s="245" t="e">
        <f t="shared" si="29"/>
        <v>#REF!</v>
      </c>
      <c r="CA15" s="18" t="e">
        <f t="shared" si="29"/>
        <v>#REF!</v>
      </c>
      <c r="CB15" s="176" t="e">
        <f t="shared" si="20"/>
        <v>#REF!</v>
      </c>
      <c r="CC15" s="202" t="e">
        <f>#REF!</f>
        <v>#REF!</v>
      </c>
      <c r="CD15" s="130" t="e">
        <f>#REF!</f>
        <v>#REF!</v>
      </c>
      <c r="CE15" s="176" t="e">
        <f t="shared" si="21"/>
        <v>#REF!</v>
      </c>
      <c r="CF15" s="162" t="e">
        <f>#REF!</f>
        <v>#REF!</v>
      </c>
      <c r="CG15" s="18" t="e">
        <f>#REF!</f>
        <v>#REF!</v>
      </c>
      <c r="CH15" s="176" t="e">
        <f t="shared" si="22"/>
        <v>#REF!</v>
      </c>
      <c r="CI15" s="202" t="e">
        <f>#REF!</f>
        <v>#REF!</v>
      </c>
      <c r="CJ15" s="130" t="e">
        <f>#REF!</f>
        <v>#REF!</v>
      </c>
      <c r="CK15" s="203" t="e">
        <f t="shared" si="23"/>
        <v>#REF!</v>
      </c>
    </row>
    <row r="16" spans="1:89" ht="44.25" customHeight="1">
      <c r="A16" s="148" t="s">
        <v>9</v>
      </c>
      <c r="B16" s="161">
        <v>0</v>
      </c>
      <c r="C16" s="162" t="e">
        <f t="shared" si="24"/>
        <v>#REF!</v>
      </c>
      <c r="D16" s="18" t="e">
        <f t="shared" si="24"/>
        <v>#REF!</v>
      </c>
      <c r="E16" s="176" t="e">
        <f t="shared" si="0"/>
        <v>#REF!</v>
      </c>
      <c r="F16" s="162" t="e">
        <f>#REF!</f>
        <v>#REF!</v>
      </c>
      <c r="G16" s="18" t="e">
        <f>#REF!</f>
        <v>#REF!</v>
      </c>
      <c r="H16" s="176" t="e">
        <f t="shared" si="1"/>
        <v>#REF!</v>
      </c>
      <c r="I16" s="162" t="e">
        <f>#REF!</f>
        <v>#REF!</v>
      </c>
      <c r="J16" s="18" t="e">
        <f>#REF!</f>
        <v>#REF!</v>
      </c>
      <c r="K16" s="176" t="e">
        <f t="shared" si="2"/>
        <v>#REF!</v>
      </c>
      <c r="L16" s="162" t="e">
        <f>#REF!</f>
        <v>#REF!</v>
      </c>
      <c r="M16" s="18" t="e">
        <f>#REF!</f>
        <v>#REF!</v>
      </c>
      <c r="N16" s="176" t="e">
        <f t="shared" si="3"/>
        <v>#REF!</v>
      </c>
      <c r="O16" s="193"/>
      <c r="P16" s="194" t="s">
        <v>9</v>
      </c>
      <c r="Q16" s="163">
        <v>0</v>
      </c>
      <c r="R16" s="162">
        <f t="shared" si="25"/>
        <v>1</v>
      </c>
      <c r="S16" s="18" t="e">
        <f t="shared" si="25"/>
        <v>#REF!</v>
      </c>
      <c r="T16" s="176" t="e">
        <f t="shared" si="4"/>
        <v>#REF!</v>
      </c>
      <c r="U16" s="162">
        <f>'февраль (2024) - прогноз'!I16</f>
        <v>1</v>
      </c>
      <c r="V16" s="18" t="e">
        <f>#REF!</f>
        <v>#REF!</v>
      </c>
      <c r="W16" s="176" t="e">
        <f t="shared" si="5"/>
        <v>#REF!</v>
      </c>
      <c r="X16" s="162">
        <f>'февраль (2024) - прогноз'!O16</f>
        <v>0</v>
      </c>
      <c r="Y16" s="18" t="e">
        <f>#REF!</f>
        <v>#REF!</v>
      </c>
      <c r="Z16" s="176" t="e">
        <f t="shared" si="6"/>
        <v>#REF!</v>
      </c>
      <c r="AA16" s="162">
        <f>'февраль (2024) - прогноз'!R16</f>
        <v>0</v>
      </c>
      <c r="AB16" s="18" t="e">
        <f>#REF!</f>
        <v>#REF!</v>
      </c>
      <c r="AC16" s="176" t="e">
        <f t="shared" si="7"/>
        <v>#REF!</v>
      </c>
      <c r="AE16" s="194" t="s">
        <v>9</v>
      </c>
      <c r="AF16" s="257">
        <v>0</v>
      </c>
      <c r="AG16" s="162" t="e">
        <f t="shared" si="26"/>
        <v>#REF!</v>
      </c>
      <c r="AH16" s="18" t="e">
        <f t="shared" si="26"/>
        <v>#REF!</v>
      </c>
      <c r="AI16" s="176" t="e">
        <f t="shared" si="8"/>
        <v>#REF!</v>
      </c>
      <c r="AJ16" s="202" t="e">
        <f>#REF!</f>
        <v>#REF!</v>
      </c>
      <c r="AK16" s="130" t="e">
        <f>#REF!</f>
        <v>#REF!</v>
      </c>
      <c r="AL16" s="176" t="e">
        <f t="shared" si="9"/>
        <v>#REF!</v>
      </c>
      <c r="AM16" s="162" t="e">
        <f>#REF!</f>
        <v>#REF!</v>
      </c>
      <c r="AN16" s="18" t="e">
        <f>#REF!</f>
        <v>#REF!</v>
      </c>
      <c r="AO16" s="176" t="e">
        <f t="shared" si="10"/>
        <v>#REF!</v>
      </c>
      <c r="AP16" s="202" t="e">
        <f>#REF!</f>
        <v>#REF!</v>
      </c>
      <c r="AQ16" s="130" t="e">
        <f>#REF!</f>
        <v>#REF!</v>
      </c>
      <c r="AR16" s="203" t="e">
        <f t="shared" si="11"/>
        <v>#REF!</v>
      </c>
      <c r="AT16" s="148" t="s">
        <v>9</v>
      </c>
      <c r="AU16" s="163">
        <v>1</v>
      </c>
      <c r="AV16" s="162" t="e">
        <f t="shared" si="27"/>
        <v>#REF!</v>
      </c>
      <c r="AW16" s="18" t="e">
        <f t="shared" si="27"/>
        <v>#REF!</v>
      </c>
      <c r="AX16" s="176" t="e">
        <f t="shared" si="12"/>
        <v>#REF!</v>
      </c>
      <c r="AY16" s="173" t="e">
        <f>#REF!</f>
        <v>#REF!</v>
      </c>
      <c r="AZ16" s="44" t="e">
        <f>#REF!</f>
        <v>#REF!</v>
      </c>
      <c r="BA16" s="176" t="e">
        <f t="shared" si="13"/>
        <v>#REF!</v>
      </c>
      <c r="BB16" s="173" t="e">
        <f>#REF!</f>
        <v>#REF!</v>
      </c>
      <c r="BC16" s="44" t="e">
        <f>#REF!</f>
        <v>#REF!</v>
      </c>
      <c r="BD16" s="176" t="e">
        <f t="shared" si="14"/>
        <v>#REF!</v>
      </c>
      <c r="BE16" s="173" t="e">
        <f>#REF!</f>
        <v>#REF!</v>
      </c>
      <c r="BF16" s="44" t="e">
        <f>#REF!</f>
        <v>#REF!</v>
      </c>
      <c r="BG16" s="176" t="e">
        <f t="shared" si="15"/>
        <v>#REF!</v>
      </c>
      <c r="BI16" s="194" t="s">
        <v>9</v>
      </c>
      <c r="BJ16" s="257">
        <v>1</v>
      </c>
      <c r="BK16" s="162" t="e">
        <f t="shared" si="28"/>
        <v>#REF!</v>
      </c>
      <c r="BL16" s="18" t="e">
        <f t="shared" si="28"/>
        <v>#REF!</v>
      </c>
      <c r="BM16" s="176" t="e">
        <f t="shared" si="16"/>
        <v>#REF!</v>
      </c>
      <c r="BN16" s="202" t="e">
        <f>#REF!</f>
        <v>#REF!</v>
      </c>
      <c r="BO16" s="130" t="e">
        <f>#REF!</f>
        <v>#REF!</v>
      </c>
      <c r="BP16" s="176" t="e">
        <f t="shared" si="17"/>
        <v>#REF!</v>
      </c>
      <c r="BQ16" s="162" t="e">
        <f>#REF!</f>
        <v>#REF!</v>
      </c>
      <c r="BR16" s="18" t="e">
        <f>#REF!</f>
        <v>#REF!</v>
      </c>
      <c r="BS16" s="176" t="e">
        <f t="shared" si="18"/>
        <v>#REF!</v>
      </c>
      <c r="BT16" s="202" t="e">
        <f>#REF!</f>
        <v>#REF!</v>
      </c>
      <c r="BU16" s="130" t="e">
        <f>#REF!</f>
        <v>#REF!</v>
      </c>
      <c r="BV16" s="203" t="e">
        <f t="shared" si="19"/>
        <v>#REF!</v>
      </c>
      <c r="BX16" s="194" t="s">
        <v>9</v>
      </c>
      <c r="BY16" s="257">
        <v>2</v>
      </c>
      <c r="BZ16" s="245" t="e">
        <f t="shared" si="29"/>
        <v>#REF!</v>
      </c>
      <c r="CA16" s="18" t="e">
        <f t="shared" si="29"/>
        <v>#REF!</v>
      </c>
      <c r="CB16" s="176" t="e">
        <f t="shared" si="20"/>
        <v>#REF!</v>
      </c>
      <c r="CC16" s="202" t="e">
        <f>#REF!</f>
        <v>#REF!</v>
      </c>
      <c r="CD16" s="130" t="e">
        <f>#REF!</f>
        <v>#REF!</v>
      </c>
      <c r="CE16" s="176" t="e">
        <f t="shared" si="21"/>
        <v>#REF!</v>
      </c>
      <c r="CF16" s="162" t="e">
        <f>#REF!</f>
        <v>#REF!</v>
      </c>
      <c r="CG16" s="18" t="e">
        <f>#REF!</f>
        <v>#REF!</v>
      </c>
      <c r="CH16" s="176" t="e">
        <f t="shared" si="22"/>
        <v>#REF!</v>
      </c>
      <c r="CI16" s="202" t="e">
        <f>#REF!</f>
        <v>#REF!</v>
      </c>
      <c r="CJ16" s="130" t="e">
        <f>#REF!</f>
        <v>#REF!</v>
      </c>
      <c r="CK16" s="203" t="e">
        <f t="shared" si="23"/>
        <v>#REF!</v>
      </c>
    </row>
    <row r="17" spans="1:89" ht="44.25" customHeight="1">
      <c r="A17" s="148" t="s">
        <v>2</v>
      </c>
      <c r="B17" s="161">
        <v>0</v>
      </c>
      <c r="C17" s="162" t="e">
        <f t="shared" si="24"/>
        <v>#REF!</v>
      </c>
      <c r="D17" s="18" t="e">
        <f t="shared" si="24"/>
        <v>#REF!</v>
      </c>
      <c r="E17" s="176" t="e">
        <f t="shared" si="0"/>
        <v>#REF!</v>
      </c>
      <c r="F17" s="162" t="e">
        <f>#REF!</f>
        <v>#REF!</v>
      </c>
      <c r="G17" s="18" t="e">
        <f>#REF!</f>
        <v>#REF!</v>
      </c>
      <c r="H17" s="176" t="e">
        <f t="shared" si="1"/>
        <v>#REF!</v>
      </c>
      <c r="I17" s="162" t="e">
        <f>#REF!</f>
        <v>#REF!</v>
      </c>
      <c r="J17" s="18" t="e">
        <f>#REF!</f>
        <v>#REF!</v>
      </c>
      <c r="K17" s="176" t="e">
        <f t="shared" si="2"/>
        <v>#REF!</v>
      </c>
      <c r="L17" s="162" t="e">
        <f>#REF!</f>
        <v>#REF!</v>
      </c>
      <c r="M17" s="18" t="e">
        <f>#REF!</f>
        <v>#REF!</v>
      </c>
      <c r="N17" s="176" t="e">
        <f t="shared" si="3"/>
        <v>#REF!</v>
      </c>
      <c r="O17" s="193"/>
      <c r="P17" s="194" t="s">
        <v>2</v>
      </c>
      <c r="Q17" s="161">
        <v>0</v>
      </c>
      <c r="R17" s="162">
        <f t="shared" si="25"/>
        <v>0</v>
      </c>
      <c r="S17" s="18" t="e">
        <f t="shared" si="25"/>
        <v>#REF!</v>
      </c>
      <c r="T17" s="176" t="e">
        <f t="shared" si="4"/>
        <v>#REF!</v>
      </c>
      <c r="U17" s="162">
        <f>'февраль (2024) - прогноз'!I17</f>
        <v>0</v>
      </c>
      <c r="V17" s="18" t="e">
        <f>#REF!</f>
        <v>#REF!</v>
      </c>
      <c r="W17" s="176" t="e">
        <f t="shared" si="5"/>
        <v>#REF!</v>
      </c>
      <c r="X17" s="162">
        <f>'февраль (2024) - прогноз'!O17</f>
        <v>0</v>
      </c>
      <c r="Y17" s="18" t="e">
        <f>#REF!</f>
        <v>#REF!</v>
      </c>
      <c r="Z17" s="176" t="e">
        <f t="shared" si="6"/>
        <v>#REF!</v>
      </c>
      <c r="AA17" s="162">
        <f>'февраль (2024) - прогноз'!R17</f>
        <v>0</v>
      </c>
      <c r="AB17" s="18" t="e">
        <f>#REF!</f>
        <v>#REF!</v>
      </c>
      <c r="AC17" s="176" t="e">
        <f t="shared" si="7"/>
        <v>#REF!</v>
      </c>
      <c r="AE17" s="194" t="s">
        <v>2</v>
      </c>
      <c r="AF17" s="257">
        <v>0</v>
      </c>
      <c r="AG17" s="162" t="e">
        <f t="shared" si="26"/>
        <v>#REF!</v>
      </c>
      <c r="AH17" s="18" t="e">
        <f t="shared" si="26"/>
        <v>#REF!</v>
      </c>
      <c r="AI17" s="176" t="e">
        <f t="shared" si="8"/>
        <v>#REF!</v>
      </c>
      <c r="AJ17" s="202" t="e">
        <f>#REF!</f>
        <v>#REF!</v>
      </c>
      <c r="AK17" s="130" t="e">
        <f>#REF!</f>
        <v>#REF!</v>
      </c>
      <c r="AL17" s="176" t="e">
        <f t="shared" si="9"/>
        <v>#REF!</v>
      </c>
      <c r="AM17" s="162" t="e">
        <f>#REF!</f>
        <v>#REF!</v>
      </c>
      <c r="AN17" s="18" t="e">
        <f>#REF!</f>
        <v>#REF!</v>
      </c>
      <c r="AO17" s="176" t="e">
        <f t="shared" si="10"/>
        <v>#REF!</v>
      </c>
      <c r="AP17" s="202" t="e">
        <f>#REF!</f>
        <v>#REF!</v>
      </c>
      <c r="AQ17" s="130" t="e">
        <f>#REF!</f>
        <v>#REF!</v>
      </c>
      <c r="AR17" s="203" t="e">
        <f t="shared" si="11"/>
        <v>#REF!</v>
      </c>
      <c r="AT17" s="148" t="s">
        <v>2</v>
      </c>
      <c r="AU17" s="161">
        <v>2</v>
      </c>
      <c r="AV17" s="162" t="e">
        <f t="shared" si="27"/>
        <v>#REF!</v>
      </c>
      <c r="AW17" s="18" t="e">
        <f t="shared" si="27"/>
        <v>#REF!</v>
      </c>
      <c r="AX17" s="176" t="e">
        <f t="shared" si="12"/>
        <v>#REF!</v>
      </c>
      <c r="AY17" s="173" t="e">
        <f>#REF!</f>
        <v>#REF!</v>
      </c>
      <c r="AZ17" s="44" t="e">
        <f>#REF!</f>
        <v>#REF!</v>
      </c>
      <c r="BA17" s="176" t="e">
        <f t="shared" si="13"/>
        <v>#REF!</v>
      </c>
      <c r="BB17" s="173" t="e">
        <f>#REF!</f>
        <v>#REF!</v>
      </c>
      <c r="BC17" s="44" t="e">
        <f>#REF!</f>
        <v>#REF!</v>
      </c>
      <c r="BD17" s="176" t="e">
        <f t="shared" si="14"/>
        <v>#REF!</v>
      </c>
      <c r="BE17" s="173" t="e">
        <f>#REF!</f>
        <v>#REF!</v>
      </c>
      <c r="BF17" s="44" t="e">
        <f>#REF!</f>
        <v>#REF!</v>
      </c>
      <c r="BG17" s="176" t="e">
        <f t="shared" si="15"/>
        <v>#REF!</v>
      </c>
      <c r="BI17" s="194" t="s">
        <v>2</v>
      </c>
      <c r="BJ17" s="260">
        <v>3</v>
      </c>
      <c r="BK17" s="162" t="e">
        <f t="shared" si="28"/>
        <v>#REF!</v>
      </c>
      <c r="BL17" s="18" t="e">
        <f t="shared" si="28"/>
        <v>#REF!</v>
      </c>
      <c r="BM17" s="176" t="e">
        <f t="shared" si="16"/>
        <v>#REF!</v>
      </c>
      <c r="BN17" s="202" t="e">
        <f>#REF!</f>
        <v>#REF!</v>
      </c>
      <c r="BO17" s="130" t="e">
        <f>#REF!</f>
        <v>#REF!</v>
      </c>
      <c r="BP17" s="176" t="e">
        <f t="shared" si="17"/>
        <v>#REF!</v>
      </c>
      <c r="BQ17" s="162" t="e">
        <f>#REF!</f>
        <v>#REF!</v>
      </c>
      <c r="BR17" s="18" t="e">
        <f>#REF!</f>
        <v>#REF!</v>
      </c>
      <c r="BS17" s="176" t="e">
        <f t="shared" si="18"/>
        <v>#REF!</v>
      </c>
      <c r="BT17" s="202" t="e">
        <f>#REF!</f>
        <v>#REF!</v>
      </c>
      <c r="BU17" s="130" t="e">
        <f>#REF!</f>
        <v>#REF!</v>
      </c>
      <c r="BV17" s="203" t="e">
        <f t="shared" si="19"/>
        <v>#REF!</v>
      </c>
      <c r="BX17" s="194" t="s">
        <v>2</v>
      </c>
      <c r="BY17" s="260">
        <v>4</v>
      </c>
      <c r="BZ17" s="245" t="e">
        <f t="shared" si="29"/>
        <v>#REF!</v>
      </c>
      <c r="CA17" s="18" t="e">
        <f t="shared" si="29"/>
        <v>#REF!</v>
      </c>
      <c r="CB17" s="176" t="e">
        <f t="shared" si="20"/>
        <v>#REF!</v>
      </c>
      <c r="CC17" s="202" t="e">
        <f>#REF!</f>
        <v>#REF!</v>
      </c>
      <c r="CD17" s="130" t="e">
        <f>#REF!</f>
        <v>#REF!</v>
      </c>
      <c r="CE17" s="176" t="e">
        <f t="shared" si="21"/>
        <v>#REF!</v>
      </c>
      <c r="CF17" s="162" t="e">
        <f>#REF!</f>
        <v>#REF!</v>
      </c>
      <c r="CG17" s="18" t="e">
        <f>#REF!</f>
        <v>#REF!</v>
      </c>
      <c r="CH17" s="176" t="e">
        <f t="shared" si="22"/>
        <v>#REF!</v>
      </c>
      <c r="CI17" s="202" t="e">
        <f>#REF!</f>
        <v>#REF!</v>
      </c>
      <c r="CJ17" s="130" t="e">
        <f>#REF!</f>
        <v>#REF!</v>
      </c>
      <c r="CK17" s="203" t="e">
        <f t="shared" si="23"/>
        <v>#REF!</v>
      </c>
    </row>
    <row r="18" spans="1:89" ht="44.25" customHeight="1">
      <c r="A18" s="148" t="s">
        <v>10</v>
      </c>
      <c r="B18" s="161">
        <v>2</v>
      </c>
      <c r="C18" s="162" t="e">
        <f t="shared" si="24"/>
        <v>#REF!</v>
      </c>
      <c r="D18" s="18" t="e">
        <f t="shared" si="24"/>
        <v>#REF!</v>
      </c>
      <c r="E18" s="176" t="e">
        <f t="shared" si="0"/>
        <v>#REF!</v>
      </c>
      <c r="F18" s="162" t="e">
        <f>#REF!</f>
        <v>#REF!</v>
      </c>
      <c r="G18" s="18" t="e">
        <f>#REF!</f>
        <v>#REF!</v>
      </c>
      <c r="H18" s="176" t="e">
        <f t="shared" si="1"/>
        <v>#REF!</v>
      </c>
      <c r="I18" s="162" t="e">
        <f>#REF!</f>
        <v>#REF!</v>
      </c>
      <c r="J18" s="18" t="e">
        <f>#REF!</f>
        <v>#REF!</v>
      </c>
      <c r="K18" s="176" t="e">
        <f t="shared" si="2"/>
        <v>#REF!</v>
      </c>
      <c r="L18" s="162" t="e">
        <f>#REF!</f>
        <v>#REF!</v>
      </c>
      <c r="M18" s="18" t="e">
        <f>#REF!</f>
        <v>#REF!</v>
      </c>
      <c r="N18" s="176" t="e">
        <f t="shared" si="3"/>
        <v>#REF!</v>
      </c>
      <c r="O18" s="193"/>
      <c r="P18" s="194" t="s">
        <v>10</v>
      </c>
      <c r="Q18" s="161">
        <v>2</v>
      </c>
      <c r="R18" s="162">
        <f t="shared" si="25"/>
        <v>1</v>
      </c>
      <c r="S18" s="18" t="e">
        <f t="shared" si="25"/>
        <v>#REF!</v>
      </c>
      <c r="T18" s="176" t="e">
        <f t="shared" si="4"/>
        <v>#REF!</v>
      </c>
      <c r="U18" s="162">
        <f>'февраль (2024) - прогноз'!I18</f>
        <v>0</v>
      </c>
      <c r="V18" s="18" t="e">
        <f>#REF!</f>
        <v>#REF!</v>
      </c>
      <c r="W18" s="176" t="e">
        <f t="shared" si="5"/>
        <v>#REF!</v>
      </c>
      <c r="X18" s="162">
        <f>'февраль (2024) - прогноз'!O18</f>
        <v>0</v>
      </c>
      <c r="Y18" s="18" t="e">
        <f>#REF!</f>
        <v>#REF!</v>
      </c>
      <c r="Z18" s="176" t="e">
        <f t="shared" si="6"/>
        <v>#REF!</v>
      </c>
      <c r="AA18" s="162">
        <f>'февраль (2024) - прогноз'!R18</f>
        <v>1</v>
      </c>
      <c r="AB18" s="18" t="e">
        <f>#REF!</f>
        <v>#REF!</v>
      </c>
      <c r="AC18" s="176" t="e">
        <f t="shared" si="7"/>
        <v>#REF!</v>
      </c>
      <c r="AE18" s="194" t="s">
        <v>10</v>
      </c>
      <c r="AF18" s="260">
        <v>1</v>
      </c>
      <c r="AG18" s="162" t="e">
        <f t="shared" si="26"/>
        <v>#REF!</v>
      </c>
      <c r="AH18" s="18" t="e">
        <f t="shared" si="26"/>
        <v>#REF!</v>
      </c>
      <c r="AI18" s="176" t="e">
        <f t="shared" si="8"/>
        <v>#REF!</v>
      </c>
      <c r="AJ18" s="202" t="e">
        <f>#REF!</f>
        <v>#REF!</v>
      </c>
      <c r="AK18" s="130" t="e">
        <f>#REF!</f>
        <v>#REF!</v>
      </c>
      <c r="AL18" s="176" t="e">
        <f t="shared" si="9"/>
        <v>#REF!</v>
      </c>
      <c r="AM18" s="162" t="e">
        <f>#REF!</f>
        <v>#REF!</v>
      </c>
      <c r="AN18" s="18" t="e">
        <f>#REF!</f>
        <v>#REF!</v>
      </c>
      <c r="AO18" s="176" t="e">
        <f t="shared" si="10"/>
        <v>#REF!</v>
      </c>
      <c r="AP18" s="202" t="e">
        <f>#REF!</f>
        <v>#REF!</v>
      </c>
      <c r="AQ18" s="130" t="e">
        <f>#REF!</f>
        <v>#REF!</v>
      </c>
      <c r="AR18" s="203" t="e">
        <f t="shared" si="11"/>
        <v>#REF!</v>
      </c>
      <c r="AT18" s="148" t="s">
        <v>10</v>
      </c>
      <c r="AU18" s="161">
        <v>6</v>
      </c>
      <c r="AV18" s="162" t="e">
        <f t="shared" si="27"/>
        <v>#REF!</v>
      </c>
      <c r="AW18" s="18" t="e">
        <f t="shared" si="27"/>
        <v>#REF!</v>
      </c>
      <c r="AX18" s="176" t="e">
        <f t="shared" si="12"/>
        <v>#REF!</v>
      </c>
      <c r="AY18" s="173" t="e">
        <f>#REF!</f>
        <v>#REF!</v>
      </c>
      <c r="AZ18" s="44" t="e">
        <f>#REF!</f>
        <v>#REF!</v>
      </c>
      <c r="BA18" s="176" t="e">
        <f t="shared" si="13"/>
        <v>#REF!</v>
      </c>
      <c r="BB18" s="173" t="e">
        <f>#REF!</f>
        <v>#REF!</v>
      </c>
      <c r="BC18" s="44" t="e">
        <f>#REF!</f>
        <v>#REF!</v>
      </c>
      <c r="BD18" s="176" t="e">
        <f t="shared" si="14"/>
        <v>#REF!</v>
      </c>
      <c r="BE18" s="173" t="e">
        <f>#REF!</f>
        <v>#REF!</v>
      </c>
      <c r="BF18" s="44" t="e">
        <f>#REF!</f>
        <v>#REF!</v>
      </c>
      <c r="BG18" s="176" t="e">
        <f t="shared" si="15"/>
        <v>#REF!</v>
      </c>
      <c r="BI18" s="194" t="s">
        <v>10</v>
      </c>
      <c r="BJ18" s="257">
        <v>4</v>
      </c>
      <c r="BK18" s="162" t="e">
        <f t="shared" si="28"/>
        <v>#REF!</v>
      </c>
      <c r="BL18" s="18" t="e">
        <f t="shared" si="28"/>
        <v>#REF!</v>
      </c>
      <c r="BM18" s="176" t="e">
        <f t="shared" si="16"/>
        <v>#REF!</v>
      </c>
      <c r="BN18" s="202" t="e">
        <f>#REF!</f>
        <v>#REF!</v>
      </c>
      <c r="BO18" s="130" t="e">
        <f>#REF!</f>
        <v>#REF!</v>
      </c>
      <c r="BP18" s="176" t="e">
        <f t="shared" si="17"/>
        <v>#REF!</v>
      </c>
      <c r="BQ18" s="162" t="e">
        <f>#REF!</f>
        <v>#REF!</v>
      </c>
      <c r="BR18" s="18" t="e">
        <f>#REF!</f>
        <v>#REF!</v>
      </c>
      <c r="BS18" s="176" t="e">
        <f t="shared" si="18"/>
        <v>#REF!</v>
      </c>
      <c r="BT18" s="202" t="e">
        <f>#REF!</f>
        <v>#REF!</v>
      </c>
      <c r="BU18" s="130" t="e">
        <f>#REF!</f>
        <v>#REF!</v>
      </c>
      <c r="BV18" s="203" t="e">
        <f t="shared" si="19"/>
        <v>#REF!</v>
      </c>
      <c r="BX18" s="194" t="s">
        <v>10</v>
      </c>
      <c r="BY18" s="257">
        <v>11</v>
      </c>
      <c r="BZ18" s="245" t="e">
        <f t="shared" si="29"/>
        <v>#REF!</v>
      </c>
      <c r="CA18" s="18" t="e">
        <f t="shared" si="29"/>
        <v>#REF!</v>
      </c>
      <c r="CB18" s="176" t="e">
        <f t="shared" si="20"/>
        <v>#REF!</v>
      </c>
      <c r="CC18" s="202" t="e">
        <f>#REF!</f>
        <v>#REF!</v>
      </c>
      <c r="CD18" s="130" t="e">
        <f>#REF!</f>
        <v>#REF!</v>
      </c>
      <c r="CE18" s="176" t="e">
        <f t="shared" si="21"/>
        <v>#REF!</v>
      </c>
      <c r="CF18" s="162" t="e">
        <f>#REF!</f>
        <v>#REF!</v>
      </c>
      <c r="CG18" s="18" t="e">
        <f>#REF!</f>
        <v>#REF!</v>
      </c>
      <c r="CH18" s="176" t="e">
        <f t="shared" si="22"/>
        <v>#REF!</v>
      </c>
      <c r="CI18" s="202" t="e">
        <f>#REF!</f>
        <v>#REF!</v>
      </c>
      <c r="CJ18" s="130" t="e">
        <f>#REF!</f>
        <v>#REF!</v>
      </c>
      <c r="CK18" s="203" t="e">
        <f t="shared" si="23"/>
        <v>#REF!</v>
      </c>
    </row>
    <row r="19" spans="1:89" ht="44.25" customHeight="1">
      <c r="A19" s="148" t="s">
        <v>11</v>
      </c>
      <c r="B19" s="161">
        <v>2</v>
      </c>
      <c r="C19" s="162" t="e">
        <f t="shared" si="24"/>
        <v>#REF!</v>
      </c>
      <c r="D19" s="18" t="e">
        <f t="shared" si="24"/>
        <v>#REF!</v>
      </c>
      <c r="E19" s="176" t="e">
        <f t="shared" si="0"/>
        <v>#REF!</v>
      </c>
      <c r="F19" s="162" t="e">
        <f>#REF!</f>
        <v>#REF!</v>
      </c>
      <c r="G19" s="18" t="e">
        <f>#REF!</f>
        <v>#REF!</v>
      </c>
      <c r="H19" s="176" t="e">
        <f t="shared" si="1"/>
        <v>#REF!</v>
      </c>
      <c r="I19" s="162" t="e">
        <f>#REF!</f>
        <v>#REF!</v>
      </c>
      <c r="J19" s="18" t="e">
        <f>#REF!</f>
        <v>#REF!</v>
      </c>
      <c r="K19" s="176" t="e">
        <f t="shared" si="2"/>
        <v>#REF!</v>
      </c>
      <c r="L19" s="162" t="e">
        <f>#REF!</f>
        <v>#REF!</v>
      </c>
      <c r="M19" s="18" t="e">
        <f>#REF!</f>
        <v>#REF!</v>
      </c>
      <c r="N19" s="176" t="e">
        <f t="shared" si="3"/>
        <v>#REF!</v>
      </c>
      <c r="O19" s="193"/>
      <c r="P19" s="194" t="s">
        <v>11</v>
      </c>
      <c r="Q19" s="161">
        <v>2</v>
      </c>
      <c r="R19" s="162">
        <f t="shared" si="25"/>
        <v>0</v>
      </c>
      <c r="S19" s="130" t="e">
        <f t="shared" si="25"/>
        <v>#REF!</v>
      </c>
      <c r="T19" s="176" t="e">
        <f t="shared" si="4"/>
        <v>#REF!</v>
      </c>
      <c r="U19" s="162">
        <f>'февраль (2024) - прогноз'!I19</f>
        <v>0</v>
      </c>
      <c r="V19" s="18" t="e">
        <f>#REF!</f>
        <v>#REF!</v>
      </c>
      <c r="W19" s="176" t="e">
        <f t="shared" si="5"/>
        <v>#REF!</v>
      </c>
      <c r="X19" s="162">
        <f>'февраль (2024) - прогноз'!O19</f>
        <v>0</v>
      </c>
      <c r="Y19" s="18" t="e">
        <f>#REF!</f>
        <v>#REF!</v>
      </c>
      <c r="Z19" s="176" t="e">
        <f t="shared" si="6"/>
        <v>#REF!</v>
      </c>
      <c r="AA19" s="162">
        <f>'февраль (2024) - прогноз'!R19</f>
        <v>0</v>
      </c>
      <c r="AB19" s="18" t="e">
        <f>#REF!</f>
        <v>#REF!</v>
      </c>
      <c r="AC19" s="176" t="e">
        <f t="shared" si="7"/>
        <v>#REF!</v>
      </c>
      <c r="AE19" s="194" t="s">
        <v>11</v>
      </c>
      <c r="AF19" s="257">
        <v>1</v>
      </c>
      <c r="AG19" s="162" t="e">
        <f t="shared" si="26"/>
        <v>#REF!</v>
      </c>
      <c r="AH19" s="18" t="e">
        <f t="shared" si="26"/>
        <v>#REF!</v>
      </c>
      <c r="AI19" s="176" t="e">
        <f t="shared" si="8"/>
        <v>#REF!</v>
      </c>
      <c r="AJ19" s="202" t="e">
        <f>#REF!</f>
        <v>#REF!</v>
      </c>
      <c r="AK19" s="130" t="e">
        <f>#REF!</f>
        <v>#REF!</v>
      </c>
      <c r="AL19" s="176" t="e">
        <f t="shared" si="9"/>
        <v>#REF!</v>
      </c>
      <c r="AM19" s="162" t="e">
        <f>#REF!</f>
        <v>#REF!</v>
      </c>
      <c r="AN19" s="18" t="e">
        <f>#REF!</f>
        <v>#REF!</v>
      </c>
      <c r="AO19" s="176" t="e">
        <f t="shared" si="10"/>
        <v>#REF!</v>
      </c>
      <c r="AP19" s="202" t="e">
        <f>#REF!</f>
        <v>#REF!</v>
      </c>
      <c r="AQ19" s="130" t="e">
        <f>#REF!</f>
        <v>#REF!</v>
      </c>
      <c r="AR19" s="203" t="e">
        <f t="shared" si="11"/>
        <v>#REF!</v>
      </c>
      <c r="AT19" s="148" t="s">
        <v>11</v>
      </c>
      <c r="AU19" s="161">
        <v>5</v>
      </c>
      <c r="AV19" s="162" t="e">
        <f t="shared" si="27"/>
        <v>#REF!</v>
      </c>
      <c r="AW19" s="18" t="e">
        <f t="shared" si="27"/>
        <v>#REF!</v>
      </c>
      <c r="AX19" s="176" t="e">
        <f t="shared" si="12"/>
        <v>#REF!</v>
      </c>
      <c r="AY19" s="173" t="e">
        <f>#REF!</f>
        <v>#REF!</v>
      </c>
      <c r="AZ19" s="44" t="e">
        <f>#REF!</f>
        <v>#REF!</v>
      </c>
      <c r="BA19" s="176" t="e">
        <f t="shared" si="13"/>
        <v>#REF!</v>
      </c>
      <c r="BB19" s="173" t="e">
        <f>#REF!</f>
        <v>#REF!</v>
      </c>
      <c r="BC19" s="44" t="e">
        <f>#REF!</f>
        <v>#REF!</v>
      </c>
      <c r="BD19" s="176" t="e">
        <f t="shared" si="14"/>
        <v>#REF!</v>
      </c>
      <c r="BE19" s="173" t="e">
        <f>#REF!</f>
        <v>#REF!</v>
      </c>
      <c r="BF19" s="44" t="e">
        <f>#REF!</f>
        <v>#REF!</v>
      </c>
      <c r="BG19" s="176" t="e">
        <f t="shared" si="15"/>
        <v>#REF!</v>
      </c>
      <c r="BI19" s="194" t="s">
        <v>11</v>
      </c>
      <c r="BJ19" s="257">
        <v>4</v>
      </c>
      <c r="BK19" s="162" t="e">
        <f t="shared" si="28"/>
        <v>#REF!</v>
      </c>
      <c r="BL19" s="18" t="e">
        <f t="shared" si="28"/>
        <v>#REF!</v>
      </c>
      <c r="BM19" s="176" t="e">
        <f t="shared" si="16"/>
        <v>#REF!</v>
      </c>
      <c r="BN19" s="202" t="e">
        <f>#REF!</f>
        <v>#REF!</v>
      </c>
      <c r="BO19" s="130" t="e">
        <f>#REF!</f>
        <v>#REF!</v>
      </c>
      <c r="BP19" s="176" t="e">
        <f t="shared" si="17"/>
        <v>#REF!</v>
      </c>
      <c r="BQ19" s="162" t="e">
        <f>#REF!</f>
        <v>#REF!</v>
      </c>
      <c r="BR19" s="18" t="e">
        <f>#REF!</f>
        <v>#REF!</v>
      </c>
      <c r="BS19" s="176" t="e">
        <f t="shared" si="18"/>
        <v>#REF!</v>
      </c>
      <c r="BT19" s="202" t="e">
        <f>#REF!</f>
        <v>#REF!</v>
      </c>
      <c r="BU19" s="130" t="e">
        <f>#REF!</f>
        <v>#REF!</v>
      </c>
      <c r="BV19" s="203" t="e">
        <f t="shared" si="19"/>
        <v>#REF!</v>
      </c>
      <c r="BX19" s="194" t="s">
        <v>11</v>
      </c>
      <c r="BY19" s="257">
        <v>8</v>
      </c>
      <c r="BZ19" s="245" t="e">
        <f t="shared" si="29"/>
        <v>#REF!</v>
      </c>
      <c r="CA19" s="18" t="e">
        <f t="shared" si="29"/>
        <v>#REF!</v>
      </c>
      <c r="CB19" s="176" t="e">
        <f t="shared" si="20"/>
        <v>#REF!</v>
      </c>
      <c r="CC19" s="202" t="e">
        <f>#REF!</f>
        <v>#REF!</v>
      </c>
      <c r="CD19" s="130" t="e">
        <f>#REF!</f>
        <v>#REF!</v>
      </c>
      <c r="CE19" s="176" t="e">
        <f t="shared" si="21"/>
        <v>#REF!</v>
      </c>
      <c r="CF19" s="162" t="e">
        <f>#REF!</f>
        <v>#REF!</v>
      </c>
      <c r="CG19" s="18" t="e">
        <f>#REF!</f>
        <v>#REF!</v>
      </c>
      <c r="CH19" s="176" t="e">
        <f t="shared" si="22"/>
        <v>#REF!</v>
      </c>
      <c r="CI19" s="202" t="e">
        <f>#REF!</f>
        <v>#REF!</v>
      </c>
      <c r="CJ19" s="130" t="e">
        <f>#REF!</f>
        <v>#REF!</v>
      </c>
      <c r="CK19" s="203" t="e">
        <f t="shared" si="23"/>
        <v>#REF!</v>
      </c>
    </row>
    <row r="20" spans="1:89" ht="44.25" customHeight="1">
      <c r="A20" s="148" t="s">
        <v>12</v>
      </c>
      <c r="B20" s="186">
        <v>2</v>
      </c>
      <c r="C20" s="162" t="e">
        <f t="shared" si="24"/>
        <v>#REF!</v>
      </c>
      <c r="D20" s="18" t="e">
        <f t="shared" si="24"/>
        <v>#REF!</v>
      </c>
      <c r="E20" s="176" t="e">
        <f t="shared" si="0"/>
        <v>#REF!</v>
      </c>
      <c r="F20" s="162" t="e">
        <f>#REF!</f>
        <v>#REF!</v>
      </c>
      <c r="G20" s="18" t="e">
        <f>#REF!</f>
        <v>#REF!</v>
      </c>
      <c r="H20" s="176" t="e">
        <f t="shared" si="1"/>
        <v>#REF!</v>
      </c>
      <c r="I20" s="162" t="e">
        <f>#REF!</f>
        <v>#REF!</v>
      </c>
      <c r="J20" s="18" t="e">
        <f>#REF!</f>
        <v>#REF!</v>
      </c>
      <c r="K20" s="176" t="e">
        <f t="shared" si="2"/>
        <v>#REF!</v>
      </c>
      <c r="L20" s="162" t="e">
        <f>#REF!</f>
        <v>#REF!</v>
      </c>
      <c r="M20" s="18" t="e">
        <f>#REF!</f>
        <v>#REF!</v>
      </c>
      <c r="N20" s="176" t="e">
        <f t="shared" si="3"/>
        <v>#REF!</v>
      </c>
      <c r="O20" s="193"/>
      <c r="P20" s="194" t="s">
        <v>12</v>
      </c>
      <c r="Q20" s="161">
        <v>3</v>
      </c>
      <c r="R20" s="162">
        <f t="shared" si="25"/>
        <v>1</v>
      </c>
      <c r="S20" s="18" t="e">
        <f t="shared" si="25"/>
        <v>#REF!</v>
      </c>
      <c r="T20" s="176" t="e">
        <f t="shared" si="4"/>
        <v>#REF!</v>
      </c>
      <c r="U20" s="162">
        <f>'февраль (2024) - прогноз'!I20</f>
        <v>1</v>
      </c>
      <c r="V20" s="18" t="e">
        <f>#REF!</f>
        <v>#REF!</v>
      </c>
      <c r="W20" s="176" t="e">
        <f t="shared" si="5"/>
        <v>#REF!</v>
      </c>
      <c r="X20" s="162">
        <f>'февраль (2024) - прогноз'!O20</f>
        <v>0</v>
      </c>
      <c r="Y20" s="18" t="e">
        <f>#REF!</f>
        <v>#REF!</v>
      </c>
      <c r="Z20" s="176" t="e">
        <f t="shared" si="6"/>
        <v>#REF!</v>
      </c>
      <c r="AA20" s="162">
        <f>'февраль (2024) - прогноз'!R20</f>
        <v>0</v>
      </c>
      <c r="AB20" s="18" t="e">
        <f>#REF!</f>
        <v>#REF!</v>
      </c>
      <c r="AC20" s="176" t="e">
        <f t="shared" si="7"/>
        <v>#REF!</v>
      </c>
      <c r="AE20" s="194" t="s">
        <v>12</v>
      </c>
      <c r="AF20" s="260">
        <v>2</v>
      </c>
      <c r="AG20" s="162" t="e">
        <f t="shared" si="26"/>
        <v>#REF!</v>
      </c>
      <c r="AH20" s="18" t="e">
        <f t="shared" si="26"/>
        <v>#REF!</v>
      </c>
      <c r="AI20" s="176" t="e">
        <f t="shared" si="8"/>
        <v>#REF!</v>
      </c>
      <c r="AJ20" s="202" t="e">
        <f>#REF!</f>
        <v>#REF!</v>
      </c>
      <c r="AK20" s="130" t="e">
        <f>#REF!</f>
        <v>#REF!</v>
      </c>
      <c r="AL20" s="176" t="e">
        <f t="shared" si="9"/>
        <v>#REF!</v>
      </c>
      <c r="AM20" s="162" t="e">
        <f>#REF!</f>
        <v>#REF!</v>
      </c>
      <c r="AN20" s="18" t="e">
        <f>#REF!</f>
        <v>#REF!</v>
      </c>
      <c r="AO20" s="176" t="e">
        <f t="shared" si="10"/>
        <v>#REF!</v>
      </c>
      <c r="AP20" s="202" t="e">
        <f>#REF!</f>
        <v>#REF!</v>
      </c>
      <c r="AQ20" s="130" t="e">
        <f>#REF!</f>
        <v>#REF!</v>
      </c>
      <c r="AR20" s="203" t="e">
        <f t="shared" si="11"/>
        <v>#REF!</v>
      </c>
      <c r="AT20" s="148" t="s">
        <v>12</v>
      </c>
      <c r="AU20" s="161">
        <v>7</v>
      </c>
      <c r="AV20" s="162" t="e">
        <f t="shared" si="27"/>
        <v>#REF!</v>
      </c>
      <c r="AW20" s="18" t="e">
        <f t="shared" si="27"/>
        <v>#REF!</v>
      </c>
      <c r="AX20" s="176" t="e">
        <f t="shared" si="12"/>
        <v>#REF!</v>
      </c>
      <c r="AY20" s="173" t="e">
        <f>#REF!</f>
        <v>#REF!</v>
      </c>
      <c r="AZ20" s="44" t="e">
        <f>#REF!</f>
        <v>#REF!</v>
      </c>
      <c r="BA20" s="176" t="e">
        <f t="shared" si="13"/>
        <v>#REF!</v>
      </c>
      <c r="BB20" s="173" t="e">
        <f>#REF!</f>
        <v>#REF!</v>
      </c>
      <c r="BC20" s="44" t="e">
        <f>#REF!</f>
        <v>#REF!</v>
      </c>
      <c r="BD20" s="176" t="e">
        <f t="shared" si="14"/>
        <v>#REF!</v>
      </c>
      <c r="BE20" s="173" t="e">
        <f>#REF!</f>
        <v>#REF!</v>
      </c>
      <c r="BF20" s="44" t="e">
        <f>#REF!</f>
        <v>#REF!</v>
      </c>
      <c r="BG20" s="176" t="e">
        <f t="shared" si="15"/>
        <v>#REF!</v>
      </c>
      <c r="BI20" s="194" t="s">
        <v>12</v>
      </c>
      <c r="BJ20" s="260">
        <v>5</v>
      </c>
      <c r="BK20" s="162" t="e">
        <f t="shared" si="28"/>
        <v>#REF!</v>
      </c>
      <c r="BL20" s="18" t="e">
        <f t="shared" si="28"/>
        <v>#REF!</v>
      </c>
      <c r="BM20" s="176" t="e">
        <f t="shared" si="16"/>
        <v>#REF!</v>
      </c>
      <c r="BN20" s="202" t="e">
        <f>#REF!</f>
        <v>#REF!</v>
      </c>
      <c r="BO20" s="130" t="e">
        <f>#REF!</f>
        <v>#REF!</v>
      </c>
      <c r="BP20" s="176" t="e">
        <f t="shared" si="17"/>
        <v>#REF!</v>
      </c>
      <c r="BQ20" s="162" t="e">
        <f>#REF!</f>
        <v>#REF!</v>
      </c>
      <c r="BR20" s="18" t="e">
        <f>#REF!</f>
        <v>#REF!</v>
      </c>
      <c r="BS20" s="176" t="e">
        <f t="shared" si="18"/>
        <v>#REF!</v>
      </c>
      <c r="BT20" s="202" t="e">
        <f>#REF!</f>
        <v>#REF!</v>
      </c>
      <c r="BU20" s="130" t="e">
        <f>#REF!</f>
        <v>#REF!</v>
      </c>
      <c r="BV20" s="203" t="e">
        <f t="shared" si="19"/>
        <v>#REF!</v>
      </c>
      <c r="BX20" s="194" t="s">
        <v>12</v>
      </c>
      <c r="BY20" s="257">
        <v>11</v>
      </c>
      <c r="BZ20" s="245" t="e">
        <f t="shared" si="29"/>
        <v>#REF!</v>
      </c>
      <c r="CA20" s="18" t="e">
        <f t="shared" si="29"/>
        <v>#REF!</v>
      </c>
      <c r="CB20" s="176" t="e">
        <f t="shared" si="20"/>
        <v>#REF!</v>
      </c>
      <c r="CC20" s="202" t="e">
        <f>#REF!</f>
        <v>#REF!</v>
      </c>
      <c r="CD20" s="130" t="e">
        <f>#REF!</f>
        <v>#REF!</v>
      </c>
      <c r="CE20" s="176" t="e">
        <f t="shared" si="21"/>
        <v>#REF!</v>
      </c>
      <c r="CF20" s="162" t="e">
        <f>#REF!</f>
        <v>#REF!</v>
      </c>
      <c r="CG20" s="18" t="e">
        <f>#REF!</f>
        <v>#REF!</v>
      </c>
      <c r="CH20" s="176" t="e">
        <f t="shared" si="22"/>
        <v>#REF!</v>
      </c>
      <c r="CI20" s="202" t="e">
        <f>#REF!</f>
        <v>#REF!</v>
      </c>
      <c r="CJ20" s="130" t="e">
        <f>#REF!</f>
        <v>#REF!</v>
      </c>
      <c r="CK20" s="203" t="e">
        <f t="shared" si="23"/>
        <v>#REF!</v>
      </c>
    </row>
    <row r="21" spans="1:89" ht="44.25" customHeight="1">
      <c r="A21" s="148" t="s">
        <v>13</v>
      </c>
      <c r="B21" s="161">
        <v>1</v>
      </c>
      <c r="C21" s="162" t="e">
        <f t="shared" si="24"/>
        <v>#REF!</v>
      </c>
      <c r="D21" s="18" t="e">
        <f t="shared" si="24"/>
        <v>#REF!</v>
      </c>
      <c r="E21" s="176" t="e">
        <f t="shared" si="0"/>
        <v>#REF!</v>
      </c>
      <c r="F21" s="162" t="e">
        <f>#REF!</f>
        <v>#REF!</v>
      </c>
      <c r="G21" s="18" t="e">
        <f>#REF!</f>
        <v>#REF!</v>
      </c>
      <c r="H21" s="176" t="e">
        <f t="shared" si="1"/>
        <v>#REF!</v>
      </c>
      <c r="I21" s="162" t="e">
        <f>#REF!</f>
        <v>#REF!</v>
      </c>
      <c r="J21" s="18" t="e">
        <f>#REF!</f>
        <v>#REF!</v>
      </c>
      <c r="K21" s="176" t="e">
        <f t="shared" si="2"/>
        <v>#REF!</v>
      </c>
      <c r="L21" s="162" t="e">
        <f>#REF!</f>
        <v>#REF!</v>
      </c>
      <c r="M21" s="18" t="e">
        <f>#REF!</f>
        <v>#REF!</v>
      </c>
      <c r="N21" s="176" t="e">
        <f t="shared" si="3"/>
        <v>#REF!</v>
      </c>
      <c r="O21" s="193"/>
      <c r="P21" s="194" t="s">
        <v>13</v>
      </c>
      <c r="Q21" s="161">
        <v>1</v>
      </c>
      <c r="R21" s="162">
        <f t="shared" si="25"/>
        <v>0</v>
      </c>
      <c r="S21" s="18" t="e">
        <f t="shared" si="25"/>
        <v>#REF!</v>
      </c>
      <c r="T21" s="176" t="e">
        <f t="shared" si="4"/>
        <v>#REF!</v>
      </c>
      <c r="U21" s="162">
        <f>'февраль (2024) - прогноз'!I21</f>
        <v>0</v>
      </c>
      <c r="V21" s="18" t="e">
        <f>#REF!</f>
        <v>#REF!</v>
      </c>
      <c r="W21" s="176" t="e">
        <f t="shared" si="5"/>
        <v>#REF!</v>
      </c>
      <c r="X21" s="162">
        <f>'февраль (2024) - прогноз'!O21</f>
        <v>0</v>
      </c>
      <c r="Y21" s="18" t="e">
        <f>#REF!</f>
        <v>#REF!</v>
      </c>
      <c r="Z21" s="176" t="e">
        <f t="shared" si="6"/>
        <v>#REF!</v>
      </c>
      <c r="AA21" s="162">
        <f>'февраль (2024) - прогноз'!R21</f>
        <v>0</v>
      </c>
      <c r="AB21" s="18" t="e">
        <f>#REF!</f>
        <v>#REF!</v>
      </c>
      <c r="AC21" s="176" t="e">
        <f t="shared" si="7"/>
        <v>#REF!</v>
      </c>
      <c r="AE21" s="194" t="s">
        <v>13</v>
      </c>
      <c r="AF21" s="257">
        <v>0</v>
      </c>
      <c r="AG21" s="162" t="e">
        <f t="shared" si="26"/>
        <v>#REF!</v>
      </c>
      <c r="AH21" s="18" t="e">
        <f t="shared" si="26"/>
        <v>#REF!</v>
      </c>
      <c r="AI21" s="176" t="e">
        <f t="shared" si="8"/>
        <v>#REF!</v>
      </c>
      <c r="AJ21" s="202" t="e">
        <f>#REF!</f>
        <v>#REF!</v>
      </c>
      <c r="AK21" s="130" t="e">
        <f>#REF!</f>
        <v>#REF!</v>
      </c>
      <c r="AL21" s="176" t="e">
        <f t="shared" si="9"/>
        <v>#REF!</v>
      </c>
      <c r="AM21" s="162" t="e">
        <f>#REF!</f>
        <v>#REF!</v>
      </c>
      <c r="AN21" s="18" t="e">
        <f>#REF!</f>
        <v>#REF!</v>
      </c>
      <c r="AO21" s="176" t="e">
        <f t="shared" si="10"/>
        <v>#REF!</v>
      </c>
      <c r="AP21" s="202" t="e">
        <f>#REF!</f>
        <v>#REF!</v>
      </c>
      <c r="AQ21" s="130" t="e">
        <f>#REF!</f>
        <v>#REF!</v>
      </c>
      <c r="AR21" s="203" t="e">
        <f t="shared" si="11"/>
        <v>#REF!</v>
      </c>
      <c r="AT21" s="148" t="s">
        <v>13</v>
      </c>
      <c r="AU21" s="161">
        <v>3</v>
      </c>
      <c r="AV21" s="162" t="e">
        <f t="shared" si="27"/>
        <v>#REF!</v>
      </c>
      <c r="AW21" s="18" t="e">
        <f t="shared" si="27"/>
        <v>#REF!</v>
      </c>
      <c r="AX21" s="176" t="e">
        <f t="shared" si="12"/>
        <v>#REF!</v>
      </c>
      <c r="AY21" s="173" t="e">
        <f>#REF!</f>
        <v>#REF!</v>
      </c>
      <c r="AZ21" s="44" t="e">
        <f>#REF!</f>
        <v>#REF!</v>
      </c>
      <c r="BA21" s="176" t="e">
        <f t="shared" si="13"/>
        <v>#REF!</v>
      </c>
      <c r="BB21" s="173" t="e">
        <f>#REF!</f>
        <v>#REF!</v>
      </c>
      <c r="BC21" s="44" t="e">
        <f>#REF!</f>
        <v>#REF!</v>
      </c>
      <c r="BD21" s="176" t="e">
        <f t="shared" si="14"/>
        <v>#REF!</v>
      </c>
      <c r="BE21" s="173" t="e">
        <f>#REF!</f>
        <v>#REF!</v>
      </c>
      <c r="BF21" s="44" t="e">
        <f>#REF!</f>
        <v>#REF!</v>
      </c>
      <c r="BG21" s="176" t="e">
        <f t="shared" si="15"/>
        <v>#REF!</v>
      </c>
      <c r="BI21" s="194" t="s">
        <v>13</v>
      </c>
      <c r="BJ21" s="261">
        <v>3</v>
      </c>
      <c r="BK21" s="162" t="e">
        <f t="shared" si="28"/>
        <v>#REF!</v>
      </c>
      <c r="BL21" s="18" t="e">
        <f t="shared" si="28"/>
        <v>#REF!</v>
      </c>
      <c r="BM21" s="176" t="e">
        <f t="shared" si="16"/>
        <v>#REF!</v>
      </c>
      <c r="BN21" s="202" t="e">
        <f>#REF!</f>
        <v>#REF!</v>
      </c>
      <c r="BO21" s="130" t="e">
        <f>#REF!</f>
        <v>#REF!</v>
      </c>
      <c r="BP21" s="176" t="e">
        <f t="shared" si="17"/>
        <v>#REF!</v>
      </c>
      <c r="BQ21" s="162" t="e">
        <f>#REF!</f>
        <v>#REF!</v>
      </c>
      <c r="BR21" s="18" t="e">
        <f>#REF!</f>
        <v>#REF!</v>
      </c>
      <c r="BS21" s="176" t="e">
        <f t="shared" si="18"/>
        <v>#REF!</v>
      </c>
      <c r="BT21" s="202" t="e">
        <f>#REF!</f>
        <v>#REF!</v>
      </c>
      <c r="BU21" s="130" t="e">
        <f>#REF!</f>
        <v>#REF!</v>
      </c>
      <c r="BV21" s="203" t="e">
        <f t="shared" si="19"/>
        <v>#REF!</v>
      </c>
      <c r="BX21" s="194" t="s">
        <v>13</v>
      </c>
      <c r="BY21" s="261">
        <v>6</v>
      </c>
      <c r="BZ21" s="245" t="e">
        <f t="shared" si="29"/>
        <v>#REF!</v>
      </c>
      <c r="CA21" s="18" t="e">
        <f t="shared" si="29"/>
        <v>#REF!</v>
      </c>
      <c r="CB21" s="176" t="e">
        <f t="shared" si="20"/>
        <v>#REF!</v>
      </c>
      <c r="CC21" s="202" t="e">
        <f>#REF!</f>
        <v>#REF!</v>
      </c>
      <c r="CD21" s="130" t="e">
        <f>#REF!</f>
        <v>#REF!</v>
      </c>
      <c r="CE21" s="176" t="e">
        <f t="shared" si="21"/>
        <v>#REF!</v>
      </c>
      <c r="CF21" s="162" t="e">
        <f>#REF!</f>
        <v>#REF!</v>
      </c>
      <c r="CG21" s="18" t="e">
        <f>#REF!</f>
        <v>#REF!</v>
      </c>
      <c r="CH21" s="176" t="e">
        <f t="shared" si="22"/>
        <v>#REF!</v>
      </c>
      <c r="CI21" s="202" t="e">
        <f>#REF!</f>
        <v>#REF!</v>
      </c>
      <c r="CJ21" s="130" t="e">
        <f>#REF!</f>
        <v>#REF!</v>
      </c>
      <c r="CK21" s="203" t="e">
        <f t="shared" si="23"/>
        <v>#REF!</v>
      </c>
    </row>
    <row r="22" spans="1:89" ht="44.25" customHeight="1">
      <c r="A22" s="148" t="s">
        <v>14</v>
      </c>
      <c r="B22" s="186">
        <v>1</v>
      </c>
      <c r="C22" s="162" t="e">
        <f t="shared" si="24"/>
        <v>#REF!</v>
      </c>
      <c r="D22" s="18" t="e">
        <f t="shared" si="24"/>
        <v>#REF!</v>
      </c>
      <c r="E22" s="176" t="e">
        <f t="shared" si="0"/>
        <v>#REF!</v>
      </c>
      <c r="F22" s="162" t="e">
        <f>#REF!</f>
        <v>#REF!</v>
      </c>
      <c r="G22" s="18" t="e">
        <f>#REF!</f>
        <v>#REF!</v>
      </c>
      <c r="H22" s="176" t="e">
        <f t="shared" si="1"/>
        <v>#REF!</v>
      </c>
      <c r="I22" s="162" t="e">
        <f>#REF!</f>
        <v>#REF!</v>
      </c>
      <c r="J22" s="18" t="e">
        <f>#REF!</f>
        <v>#REF!</v>
      </c>
      <c r="K22" s="176" t="e">
        <f t="shared" si="2"/>
        <v>#REF!</v>
      </c>
      <c r="L22" s="162" t="e">
        <f>#REF!</f>
        <v>#REF!</v>
      </c>
      <c r="M22" s="18" t="e">
        <f>#REF!</f>
        <v>#REF!</v>
      </c>
      <c r="N22" s="176" t="e">
        <f t="shared" si="3"/>
        <v>#REF!</v>
      </c>
      <c r="O22" s="193"/>
      <c r="P22" s="194" t="s">
        <v>14</v>
      </c>
      <c r="Q22" s="161">
        <v>1</v>
      </c>
      <c r="R22" s="162">
        <f t="shared" si="25"/>
        <v>0</v>
      </c>
      <c r="S22" s="18" t="e">
        <f t="shared" si="25"/>
        <v>#REF!</v>
      </c>
      <c r="T22" s="176" t="e">
        <f t="shared" si="4"/>
        <v>#REF!</v>
      </c>
      <c r="U22" s="162">
        <f>'февраль (2024) - прогноз'!I22</f>
        <v>0</v>
      </c>
      <c r="V22" s="18" t="e">
        <f>#REF!</f>
        <v>#REF!</v>
      </c>
      <c r="W22" s="176" t="e">
        <f t="shared" si="5"/>
        <v>#REF!</v>
      </c>
      <c r="X22" s="162">
        <f>'февраль (2024) - прогноз'!O22</f>
        <v>0</v>
      </c>
      <c r="Y22" s="18" t="e">
        <f>#REF!</f>
        <v>#REF!</v>
      </c>
      <c r="Z22" s="176" t="e">
        <f t="shared" si="6"/>
        <v>#REF!</v>
      </c>
      <c r="AA22" s="162">
        <f>'февраль (2024) - прогноз'!R22</f>
        <v>0</v>
      </c>
      <c r="AB22" s="18" t="e">
        <f>#REF!</f>
        <v>#REF!</v>
      </c>
      <c r="AC22" s="176" t="e">
        <f t="shared" si="7"/>
        <v>#REF!</v>
      </c>
      <c r="AE22" s="194" t="s">
        <v>14</v>
      </c>
      <c r="AF22" s="260">
        <v>1</v>
      </c>
      <c r="AG22" s="162" t="e">
        <f t="shared" si="26"/>
        <v>#REF!</v>
      </c>
      <c r="AH22" s="18" t="e">
        <f t="shared" si="26"/>
        <v>#REF!</v>
      </c>
      <c r="AI22" s="176" t="e">
        <f t="shared" si="8"/>
        <v>#REF!</v>
      </c>
      <c r="AJ22" s="202" t="e">
        <f>#REF!</f>
        <v>#REF!</v>
      </c>
      <c r="AK22" s="130" t="e">
        <f>#REF!</f>
        <v>#REF!</v>
      </c>
      <c r="AL22" s="176" t="e">
        <f t="shared" si="9"/>
        <v>#REF!</v>
      </c>
      <c r="AM22" s="162" t="e">
        <f>#REF!</f>
        <v>#REF!</v>
      </c>
      <c r="AN22" s="18" t="e">
        <f>#REF!</f>
        <v>#REF!</v>
      </c>
      <c r="AO22" s="176" t="e">
        <f t="shared" si="10"/>
        <v>#REF!</v>
      </c>
      <c r="AP22" s="202" t="e">
        <f>#REF!</f>
        <v>#REF!</v>
      </c>
      <c r="AQ22" s="130" t="e">
        <f>#REF!</f>
        <v>#REF!</v>
      </c>
      <c r="AR22" s="203" t="e">
        <f t="shared" si="11"/>
        <v>#REF!</v>
      </c>
      <c r="AT22" s="148" t="s">
        <v>14</v>
      </c>
      <c r="AU22" s="161">
        <v>3</v>
      </c>
      <c r="AV22" s="162" t="e">
        <f t="shared" si="27"/>
        <v>#REF!</v>
      </c>
      <c r="AW22" s="18" t="e">
        <f t="shared" si="27"/>
        <v>#REF!</v>
      </c>
      <c r="AX22" s="176" t="e">
        <f t="shared" si="12"/>
        <v>#REF!</v>
      </c>
      <c r="AY22" s="173" t="e">
        <f>#REF!</f>
        <v>#REF!</v>
      </c>
      <c r="AZ22" s="44" t="e">
        <f>#REF!</f>
        <v>#REF!</v>
      </c>
      <c r="BA22" s="176" t="e">
        <f t="shared" si="13"/>
        <v>#REF!</v>
      </c>
      <c r="BB22" s="173" t="e">
        <f>#REF!</f>
        <v>#REF!</v>
      </c>
      <c r="BC22" s="44" t="e">
        <f>#REF!</f>
        <v>#REF!</v>
      </c>
      <c r="BD22" s="176" t="e">
        <f t="shared" si="14"/>
        <v>#REF!</v>
      </c>
      <c r="BE22" s="173" t="e">
        <f>#REF!</f>
        <v>#REF!</v>
      </c>
      <c r="BF22" s="44" t="e">
        <f>#REF!</f>
        <v>#REF!</v>
      </c>
      <c r="BG22" s="176" t="e">
        <f t="shared" si="15"/>
        <v>#REF!</v>
      </c>
      <c r="BI22" s="194" t="s">
        <v>14</v>
      </c>
      <c r="BJ22" s="257">
        <v>2</v>
      </c>
      <c r="BK22" s="162" t="e">
        <f t="shared" si="28"/>
        <v>#REF!</v>
      </c>
      <c r="BL22" s="18" t="e">
        <f t="shared" si="28"/>
        <v>#REF!</v>
      </c>
      <c r="BM22" s="176" t="e">
        <f t="shared" si="16"/>
        <v>#REF!</v>
      </c>
      <c r="BN22" s="202" t="e">
        <f>#REF!</f>
        <v>#REF!</v>
      </c>
      <c r="BO22" s="130" t="e">
        <f>#REF!</f>
        <v>#REF!</v>
      </c>
      <c r="BP22" s="176" t="e">
        <f t="shared" si="17"/>
        <v>#REF!</v>
      </c>
      <c r="BQ22" s="162" t="e">
        <f>#REF!</f>
        <v>#REF!</v>
      </c>
      <c r="BR22" s="18" t="e">
        <f>#REF!</f>
        <v>#REF!</v>
      </c>
      <c r="BS22" s="176" t="e">
        <f t="shared" si="18"/>
        <v>#REF!</v>
      </c>
      <c r="BT22" s="202" t="e">
        <f>#REF!</f>
        <v>#REF!</v>
      </c>
      <c r="BU22" s="130" t="e">
        <f>#REF!</f>
        <v>#REF!</v>
      </c>
      <c r="BV22" s="203" t="e">
        <f t="shared" si="19"/>
        <v>#REF!</v>
      </c>
      <c r="BX22" s="194" t="s">
        <v>14</v>
      </c>
      <c r="BY22" s="257">
        <v>5</v>
      </c>
      <c r="BZ22" s="245" t="e">
        <f t="shared" si="29"/>
        <v>#REF!</v>
      </c>
      <c r="CA22" s="18" t="e">
        <f t="shared" si="29"/>
        <v>#REF!</v>
      </c>
      <c r="CB22" s="176" t="e">
        <f t="shared" si="20"/>
        <v>#REF!</v>
      </c>
      <c r="CC22" s="202" t="e">
        <f>#REF!</f>
        <v>#REF!</v>
      </c>
      <c r="CD22" s="130" t="e">
        <f>#REF!</f>
        <v>#REF!</v>
      </c>
      <c r="CE22" s="176" t="e">
        <f t="shared" si="21"/>
        <v>#REF!</v>
      </c>
      <c r="CF22" s="162" t="e">
        <f>#REF!</f>
        <v>#REF!</v>
      </c>
      <c r="CG22" s="18" t="e">
        <f>#REF!</f>
        <v>#REF!</v>
      </c>
      <c r="CH22" s="176" t="e">
        <f t="shared" si="22"/>
        <v>#REF!</v>
      </c>
      <c r="CI22" s="202" t="e">
        <f>#REF!</f>
        <v>#REF!</v>
      </c>
      <c r="CJ22" s="130" t="e">
        <f>#REF!</f>
        <v>#REF!</v>
      </c>
      <c r="CK22" s="203" t="e">
        <f t="shared" si="23"/>
        <v>#REF!</v>
      </c>
    </row>
    <row r="23" spans="1:89" ht="44.25" customHeight="1">
      <c r="A23" s="148" t="s">
        <v>25</v>
      </c>
      <c r="B23" s="163">
        <v>3</v>
      </c>
      <c r="C23" s="162" t="e">
        <f t="shared" si="24"/>
        <v>#REF!</v>
      </c>
      <c r="D23" s="18" t="e">
        <f t="shared" si="24"/>
        <v>#REF!</v>
      </c>
      <c r="E23" s="176" t="e">
        <f t="shared" si="0"/>
        <v>#REF!</v>
      </c>
      <c r="F23" s="162" t="e">
        <f>#REF!</f>
        <v>#REF!</v>
      </c>
      <c r="G23" s="18" t="e">
        <f>#REF!</f>
        <v>#REF!</v>
      </c>
      <c r="H23" s="176" t="e">
        <f t="shared" si="1"/>
        <v>#REF!</v>
      </c>
      <c r="I23" s="162" t="e">
        <f>#REF!</f>
        <v>#REF!</v>
      </c>
      <c r="J23" s="18" t="e">
        <f>#REF!</f>
        <v>#REF!</v>
      </c>
      <c r="K23" s="176" t="e">
        <f t="shared" si="2"/>
        <v>#REF!</v>
      </c>
      <c r="L23" s="162" t="e">
        <f>#REF!</f>
        <v>#REF!</v>
      </c>
      <c r="M23" s="18" t="e">
        <f>#REF!</f>
        <v>#REF!</v>
      </c>
      <c r="N23" s="176" t="e">
        <f t="shared" si="3"/>
        <v>#REF!</v>
      </c>
      <c r="O23" s="193"/>
      <c r="P23" s="194" t="s">
        <v>25</v>
      </c>
      <c r="Q23" s="161">
        <v>3</v>
      </c>
      <c r="R23" s="162">
        <f t="shared" si="25"/>
        <v>0</v>
      </c>
      <c r="S23" s="18" t="e">
        <f t="shared" si="25"/>
        <v>#REF!</v>
      </c>
      <c r="T23" s="176" t="e">
        <f t="shared" si="4"/>
        <v>#REF!</v>
      </c>
      <c r="U23" s="162">
        <f>'февраль (2024) - прогноз'!I23</f>
        <v>0</v>
      </c>
      <c r="V23" s="18" t="e">
        <f>#REF!</f>
        <v>#REF!</v>
      </c>
      <c r="W23" s="176" t="e">
        <f t="shared" si="5"/>
        <v>#REF!</v>
      </c>
      <c r="X23" s="162">
        <f>'февраль (2024) - прогноз'!O23</f>
        <v>0</v>
      </c>
      <c r="Y23" s="18" t="e">
        <f>#REF!</f>
        <v>#REF!</v>
      </c>
      <c r="Z23" s="176" t="e">
        <f t="shared" si="6"/>
        <v>#REF!</v>
      </c>
      <c r="AA23" s="162">
        <f>'февраль (2024) - прогноз'!R23</f>
        <v>0</v>
      </c>
      <c r="AB23" s="18" t="e">
        <f>#REF!</f>
        <v>#REF!</v>
      </c>
      <c r="AC23" s="176" t="e">
        <f t="shared" si="7"/>
        <v>#REF!</v>
      </c>
      <c r="AE23" s="194" t="s">
        <v>25</v>
      </c>
      <c r="AF23" s="257">
        <v>1</v>
      </c>
      <c r="AG23" s="162" t="e">
        <f t="shared" si="26"/>
        <v>#REF!</v>
      </c>
      <c r="AH23" s="18" t="e">
        <f t="shared" si="26"/>
        <v>#REF!</v>
      </c>
      <c r="AI23" s="176" t="e">
        <f t="shared" si="8"/>
        <v>#REF!</v>
      </c>
      <c r="AJ23" s="202" t="e">
        <f>#REF!</f>
        <v>#REF!</v>
      </c>
      <c r="AK23" s="130" t="e">
        <f>#REF!</f>
        <v>#REF!</v>
      </c>
      <c r="AL23" s="176" t="e">
        <f t="shared" si="9"/>
        <v>#REF!</v>
      </c>
      <c r="AM23" s="162" t="e">
        <f>#REF!</f>
        <v>#REF!</v>
      </c>
      <c r="AN23" s="18" t="e">
        <f>#REF!</f>
        <v>#REF!</v>
      </c>
      <c r="AO23" s="176" t="e">
        <f t="shared" si="10"/>
        <v>#REF!</v>
      </c>
      <c r="AP23" s="202" t="e">
        <f>#REF!</f>
        <v>#REF!</v>
      </c>
      <c r="AQ23" s="130" t="e">
        <f>#REF!</f>
        <v>#REF!</v>
      </c>
      <c r="AR23" s="203" t="e">
        <f t="shared" si="11"/>
        <v>#REF!</v>
      </c>
      <c r="AT23" s="148" t="s">
        <v>25</v>
      </c>
      <c r="AU23" s="161">
        <v>8</v>
      </c>
      <c r="AV23" s="162" t="e">
        <f t="shared" si="27"/>
        <v>#REF!</v>
      </c>
      <c r="AW23" s="18" t="e">
        <f t="shared" si="27"/>
        <v>#REF!</v>
      </c>
      <c r="AX23" s="176" t="e">
        <f t="shared" si="12"/>
        <v>#REF!</v>
      </c>
      <c r="AY23" s="173" t="e">
        <f>#REF!</f>
        <v>#REF!</v>
      </c>
      <c r="AZ23" s="44" t="e">
        <f>#REF!</f>
        <v>#REF!</v>
      </c>
      <c r="BA23" s="176" t="e">
        <f t="shared" si="13"/>
        <v>#REF!</v>
      </c>
      <c r="BB23" s="173" t="e">
        <f>#REF!</f>
        <v>#REF!</v>
      </c>
      <c r="BC23" s="44" t="e">
        <f>#REF!</f>
        <v>#REF!</v>
      </c>
      <c r="BD23" s="176" t="e">
        <f t="shared" si="14"/>
        <v>#REF!</v>
      </c>
      <c r="BE23" s="173" t="e">
        <f>#REF!</f>
        <v>#REF!</v>
      </c>
      <c r="BF23" s="44" t="e">
        <f>#REF!</f>
        <v>#REF!</v>
      </c>
      <c r="BG23" s="176" t="e">
        <f t="shared" si="15"/>
        <v>#REF!</v>
      </c>
      <c r="BI23" s="194" t="s">
        <v>25</v>
      </c>
      <c r="BJ23" s="261">
        <v>6</v>
      </c>
      <c r="BK23" s="162" t="e">
        <f t="shared" si="28"/>
        <v>#REF!</v>
      </c>
      <c r="BL23" s="18" t="e">
        <f t="shared" si="28"/>
        <v>#REF!</v>
      </c>
      <c r="BM23" s="176" t="e">
        <f t="shared" si="16"/>
        <v>#REF!</v>
      </c>
      <c r="BN23" s="202" t="e">
        <f>#REF!</f>
        <v>#REF!</v>
      </c>
      <c r="BO23" s="130" t="e">
        <f>#REF!</f>
        <v>#REF!</v>
      </c>
      <c r="BP23" s="176" t="e">
        <f t="shared" si="17"/>
        <v>#REF!</v>
      </c>
      <c r="BQ23" s="162" t="e">
        <f>#REF!</f>
        <v>#REF!</v>
      </c>
      <c r="BR23" s="18" t="e">
        <f>#REF!</f>
        <v>#REF!</v>
      </c>
      <c r="BS23" s="176" t="e">
        <f t="shared" si="18"/>
        <v>#REF!</v>
      </c>
      <c r="BT23" s="202" t="e">
        <f>#REF!</f>
        <v>#REF!</v>
      </c>
      <c r="BU23" s="130" t="e">
        <f>#REF!</f>
        <v>#REF!</v>
      </c>
      <c r="BV23" s="203" t="e">
        <f t="shared" si="19"/>
        <v>#REF!</v>
      </c>
      <c r="BX23" s="194" t="s">
        <v>25</v>
      </c>
      <c r="BY23" s="261">
        <v>13</v>
      </c>
      <c r="BZ23" s="245" t="e">
        <f t="shared" si="29"/>
        <v>#REF!</v>
      </c>
      <c r="CA23" s="18" t="e">
        <f t="shared" si="29"/>
        <v>#REF!</v>
      </c>
      <c r="CB23" s="176" t="e">
        <f t="shared" si="20"/>
        <v>#REF!</v>
      </c>
      <c r="CC23" s="202" t="e">
        <f>#REF!</f>
        <v>#REF!</v>
      </c>
      <c r="CD23" s="130" t="e">
        <f>#REF!</f>
        <v>#REF!</v>
      </c>
      <c r="CE23" s="176" t="e">
        <f t="shared" si="21"/>
        <v>#REF!</v>
      </c>
      <c r="CF23" s="162" t="e">
        <f>#REF!</f>
        <v>#REF!</v>
      </c>
      <c r="CG23" s="18" t="e">
        <f>#REF!</f>
        <v>#REF!</v>
      </c>
      <c r="CH23" s="176" t="e">
        <f t="shared" si="22"/>
        <v>#REF!</v>
      </c>
      <c r="CI23" s="202" t="e">
        <f>#REF!</f>
        <v>#REF!</v>
      </c>
      <c r="CJ23" s="130" t="e">
        <f>#REF!</f>
        <v>#REF!</v>
      </c>
      <c r="CK23" s="203" t="e">
        <f t="shared" si="23"/>
        <v>#REF!</v>
      </c>
    </row>
    <row r="24" spans="1:89" ht="44.25" customHeight="1" thickBot="1">
      <c r="A24" s="149" t="s">
        <v>15</v>
      </c>
      <c r="B24" s="163">
        <v>2</v>
      </c>
      <c r="C24" s="164" t="e">
        <f t="shared" si="24"/>
        <v>#REF!</v>
      </c>
      <c r="D24" s="15" t="e">
        <f t="shared" si="24"/>
        <v>#REF!</v>
      </c>
      <c r="E24" s="177" t="e">
        <f t="shared" si="0"/>
        <v>#REF!</v>
      </c>
      <c r="F24" s="162" t="e">
        <f>#REF!</f>
        <v>#REF!</v>
      </c>
      <c r="G24" s="18" t="e">
        <f>#REF!</f>
        <v>#REF!</v>
      </c>
      <c r="H24" s="177" t="e">
        <f t="shared" si="1"/>
        <v>#REF!</v>
      </c>
      <c r="I24" s="162" t="e">
        <f>#REF!</f>
        <v>#REF!</v>
      </c>
      <c r="J24" s="18" t="e">
        <f>#REF!</f>
        <v>#REF!</v>
      </c>
      <c r="K24" s="177" t="e">
        <f t="shared" si="2"/>
        <v>#REF!</v>
      </c>
      <c r="L24" s="162" t="e">
        <f>#REF!</f>
        <v>#REF!</v>
      </c>
      <c r="M24" s="18" t="e">
        <f>#REF!</f>
        <v>#REF!</v>
      </c>
      <c r="N24" s="177" t="e">
        <f t="shared" si="3"/>
        <v>#REF!</v>
      </c>
      <c r="O24" s="193"/>
      <c r="P24" s="195" t="s">
        <v>15</v>
      </c>
      <c r="Q24" s="161">
        <v>2</v>
      </c>
      <c r="R24" s="164">
        <f t="shared" si="25"/>
        <v>3</v>
      </c>
      <c r="S24" s="15" t="e">
        <f t="shared" si="25"/>
        <v>#REF!</v>
      </c>
      <c r="T24" s="177" t="e">
        <f t="shared" si="4"/>
        <v>#REF!</v>
      </c>
      <c r="U24" s="162">
        <f>'февраль (2024) - прогноз'!I24</f>
        <v>2</v>
      </c>
      <c r="V24" s="18" t="e">
        <f>#REF!</f>
        <v>#REF!</v>
      </c>
      <c r="W24" s="177" t="e">
        <f t="shared" si="5"/>
        <v>#REF!</v>
      </c>
      <c r="X24" s="162">
        <f>'февраль (2024) - прогноз'!O24</f>
        <v>0</v>
      </c>
      <c r="Y24" s="18" t="e">
        <f>#REF!</f>
        <v>#REF!</v>
      </c>
      <c r="Z24" s="177" t="e">
        <f t="shared" si="6"/>
        <v>#REF!</v>
      </c>
      <c r="AA24" s="162">
        <f>'февраль (2024) - прогноз'!R24</f>
        <v>1</v>
      </c>
      <c r="AB24" s="18" t="e">
        <f>#REF!</f>
        <v>#REF!</v>
      </c>
      <c r="AC24" s="177" t="e">
        <f t="shared" si="7"/>
        <v>#REF!</v>
      </c>
      <c r="AE24" s="195" t="s">
        <v>15</v>
      </c>
      <c r="AF24" s="257">
        <v>1</v>
      </c>
      <c r="AG24" s="162" t="e">
        <f t="shared" si="26"/>
        <v>#REF!</v>
      </c>
      <c r="AH24" s="15" t="e">
        <f t="shared" si="26"/>
        <v>#REF!</v>
      </c>
      <c r="AI24" s="177" t="e">
        <f t="shared" si="8"/>
        <v>#REF!</v>
      </c>
      <c r="AJ24" s="202" t="e">
        <f>#REF!</f>
        <v>#REF!</v>
      </c>
      <c r="AK24" s="130" t="e">
        <f>#REF!</f>
        <v>#REF!</v>
      </c>
      <c r="AL24" s="177" t="e">
        <f t="shared" si="9"/>
        <v>#REF!</v>
      </c>
      <c r="AM24" s="162" t="e">
        <f>#REF!</f>
        <v>#REF!</v>
      </c>
      <c r="AN24" s="18" t="e">
        <f>#REF!</f>
        <v>#REF!</v>
      </c>
      <c r="AO24" s="177" t="e">
        <f t="shared" si="10"/>
        <v>#REF!</v>
      </c>
      <c r="AP24" s="202" t="e">
        <f>#REF!</f>
        <v>#REF!</v>
      </c>
      <c r="AQ24" s="130" t="e">
        <f>#REF!</f>
        <v>#REF!</v>
      </c>
      <c r="AR24" s="204" t="e">
        <f t="shared" si="11"/>
        <v>#REF!</v>
      </c>
      <c r="AT24" s="149" t="s">
        <v>15</v>
      </c>
      <c r="AU24" s="200">
        <v>6</v>
      </c>
      <c r="AV24" s="164" t="e">
        <f t="shared" si="27"/>
        <v>#REF!</v>
      </c>
      <c r="AW24" s="15" t="e">
        <f t="shared" si="27"/>
        <v>#REF!</v>
      </c>
      <c r="AX24" s="177" t="e">
        <f t="shared" si="12"/>
        <v>#REF!</v>
      </c>
      <c r="AY24" s="173" t="e">
        <f>#REF!</f>
        <v>#REF!</v>
      </c>
      <c r="AZ24" s="44" t="e">
        <f>#REF!</f>
        <v>#REF!</v>
      </c>
      <c r="BA24" s="181" t="e">
        <f t="shared" si="13"/>
        <v>#REF!</v>
      </c>
      <c r="BB24" s="173" t="e">
        <f>#REF!</f>
        <v>#REF!</v>
      </c>
      <c r="BC24" s="44" t="e">
        <f>#REF!</f>
        <v>#REF!</v>
      </c>
      <c r="BD24" s="181" t="e">
        <f t="shared" si="14"/>
        <v>#REF!</v>
      </c>
      <c r="BE24" s="173" t="e">
        <f>#REF!</f>
        <v>#REF!</v>
      </c>
      <c r="BF24" s="44" t="e">
        <f>#REF!</f>
        <v>#REF!</v>
      </c>
      <c r="BG24" s="181" t="e">
        <f t="shared" si="15"/>
        <v>#REF!</v>
      </c>
      <c r="BI24" s="195" t="s">
        <v>15</v>
      </c>
      <c r="BJ24" s="260">
        <v>9</v>
      </c>
      <c r="BK24" s="164" t="e">
        <f t="shared" si="28"/>
        <v>#REF!</v>
      </c>
      <c r="BL24" s="15" t="e">
        <f t="shared" si="28"/>
        <v>#REF!</v>
      </c>
      <c r="BM24" s="177" t="e">
        <f t="shared" si="16"/>
        <v>#REF!</v>
      </c>
      <c r="BN24" s="202" t="e">
        <f>#REF!</f>
        <v>#REF!</v>
      </c>
      <c r="BO24" s="130" t="e">
        <f>#REF!</f>
        <v>#REF!</v>
      </c>
      <c r="BP24" s="177" t="e">
        <f t="shared" si="17"/>
        <v>#REF!</v>
      </c>
      <c r="BQ24" s="162" t="e">
        <f>#REF!</f>
        <v>#REF!</v>
      </c>
      <c r="BR24" s="18" t="e">
        <f>#REF!</f>
        <v>#REF!</v>
      </c>
      <c r="BS24" s="177" t="e">
        <f t="shared" si="18"/>
        <v>#REF!</v>
      </c>
      <c r="BT24" s="202" t="e">
        <f>#REF!</f>
        <v>#REF!</v>
      </c>
      <c r="BU24" s="130" t="e">
        <f>#REF!</f>
        <v>#REF!</v>
      </c>
      <c r="BV24" s="204" t="e">
        <f t="shared" si="19"/>
        <v>#REF!</v>
      </c>
      <c r="BX24" s="195" t="s">
        <v>15</v>
      </c>
      <c r="BY24" s="260">
        <v>17</v>
      </c>
      <c r="BZ24" s="245" t="e">
        <f t="shared" si="29"/>
        <v>#REF!</v>
      </c>
      <c r="CA24" s="15" t="e">
        <f t="shared" si="29"/>
        <v>#REF!</v>
      </c>
      <c r="CB24" s="177" t="e">
        <f t="shared" si="20"/>
        <v>#REF!</v>
      </c>
      <c r="CC24" s="202" t="e">
        <f>#REF!</f>
        <v>#REF!</v>
      </c>
      <c r="CD24" s="130" t="e">
        <f>#REF!</f>
        <v>#REF!</v>
      </c>
      <c r="CE24" s="177" t="e">
        <f t="shared" si="21"/>
        <v>#REF!</v>
      </c>
      <c r="CF24" s="162" t="e">
        <f>#REF!</f>
        <v>#REF!</v>
      </c>
      <c r="CG24" s="18" t="e">
        <f>#REF!</f>
        <v>#REF!</v>
      </c>
      <c r="CH24" s="177" t="e">
        <f t="shared" si="22"/>
        <v>#REF!</v>
      </c>
      <c r="CI24" s="202" t="e">
        <f>#REF!</f>
        <v>#REF!</v>
      </c>
      <c r="CJ24" s="130" t="e">
        <f>#REF!</f>
        <v>#REF!</v>
      </c>
      <c r="CK24" s="204" t="e">
        <f t="shared" si="23"/>
        <v>#REF!</v>
      </c>
    </row>
    <row r="25" spans="1:89" ht="44.25" customHeight="1" thickBot="1">
      <c r="A25" s="150" t="s">
        <v>41</v>
      </c>
      <c r="B25" s="185">
        <v>19</v>
      </c>
      <c r="C25" s="165" t="e">
        <f>SUM(C9:C24)+C26+C27</f>
        <v>#REF!</v>
      </c>
      <c r="D25" s="166" t="e">
        <f>SUM(D9:D24)+D26+D27</f>
        <v>#REF!</v>
      </c>
      <c r="E25" s="178" t="e">
        <f>IF(AND(C25=0,D25&gt;0),100%,IFERROR(IF(D25/C25-100%&gt;99%,CONCATENATE("в ",ROUNDDOWN(D25/C25,1),IF(ROUNDDOWN(D25/C25,0)&gt;4," раз"," раза")),D25/C25-100%),""))</f>
        <v>#REF!</v>
      </c>
      <c r="F25" s="165" t="e">
        <f>SUM(F9:F24)</f>
        <v>#REF!</v>
      </c>
      <c r="G25" s="166" t="e">
        <f>SUM(G9:G24)</f>
        <v>#REF!</v>
      </c>
      <c r="H25" s="178" t="e">
        <f>IF(AND(F25=0,G25&gt;0),100%,IFERROR(IF(G25/F25-100%&gt;99%,CONCATENATE("в ",ROUNDDOWN(G25/F25,1),IF(ROUNDDOWN(G25/F25,0)&gt;4," раз"," раза")),G25/F25-100%),""))</f>
        <v>#REF!</v>
      </c>
      <c r="I25" s="165" t="e">
        <f>SUM(I9:I24)</f>
        <v>#REF!</v>
      </c>
      <c r="J25" s="166" t="e">
        <f>SUM(J9:J24)</f>
        <v>#REF!</v>
      </c>
      <c r="K25" s="178" t="e">
        <f>IF(AND(I25=0,J25&gt;0),100%,IFERROR(IF(J25/I25-100%&gt;99%,CONCATENATE("в ",ROUNDDOWN(J25/I25,1),IF(ROUNDDOWN(J25/I25,0)&gt;4," раз"," раза")),J25/I25-100%),""))</f>
        <v>#REF!</v>
      </c>
      <c r="L25" s="165" t="e">
        <f>SUM(L9:L24)</f>
        <v>#REF!</v>
      </c>
      <c r="M25" s="166" t="e">
        <f>M9+M10+M11+M12+M13+M14+M15+M16+M17+M18+M19+M20+M21+M22+M23+M24</f>
        <v>#REF!</v>
      </c>
      <c r="N25" s="178" t="e">
        <f>IF(AND(L25=0,M25&gt;0),100%,IFERROR(IF(M25/L25-100%&gt;99%,CONCATENATE("в ",ROUNDDOWN(M25/L25,1),IF(ROUNDDOWN(M25/L25,0)&gt;4," раз"," раза")),M25/L25-100%),""))</f>
        <v>#REF!</v>
      </c>
      <c r="O25" s="193"/>
      <c r="P25" s="197" t="s">
        <v>41</v>
      </c>
      <c r="Q25" s="198">
        <v>24</v>
      </c>
      <c r="R25" s="196">
        <f>SUM(R9:R24)+R26+R27</f>
        <v>8</v>
      </c>
      <c r="S25" s="199" t="e">
        <f>SUM(S9:S24)+S26+S27</f>
        <v>#REF!</v>
      </c>
      <c r="T25" s="178" t="e">
        <f>IF(AND(R25=0,S25&gt;0),100%,IFERROR(IF(S25/R25-100%&gt;99%,CONCATENATE("в ",ROUNDDOWN(S25/R25,1),IF(ROUNDDOWN(S25/R25,0)&gt;4," раз"," раза")),S25/R25-100%),""))</f>
        <v>#REF!</v>
      </c>
      <c r="U25" s="196">
        <f>SUM(U9:U24)</f>
        <v>5</v>
      </c>
      <c r="V25" s="199" t="e">
        <f>SUM(V9:V24)</f>
        <v>#REF!</v>
      </c>
      <c r="W25" s="178" t="e">
        <f>IF(AND(U25=0,V25&gt;0),100%,IFERROR(IF(V25/U25-100%&gt;99%,CONCATENATE("в ",ROUNDDOWN(V25/U25,1),IF(ROUNDDOWN(V25/U25,0)&gt;4," раз"," раза")),V25/U25-100%),""))</f>
        <v>#REF!</v>
      </c>
      <c r="X25" s="196">
        <f>SUM(X9:X24)</f>
        <v>0</v>
      </c>
      <c r="Y25" s="199" t="e">
        <f>SUM(Y9:Y24)</f>
        <v>#REF!</v>
      </c>
      <c r="Z25" s="178" t="e">
        <f>IF(AND(X25=0,Y25&gt;0),100%,IFERROR(IF(Y25/X25-100%&gt;99%,CONCATENATE("в ",ROUNDDOWN(Y25/X25,1),IF(ROUNDDOWN(Y25/X25,0)&gt;4," раз"," раза")),Y25/X25-100%),""))</f>
        <v>#REF!</v>
      </c>
      <c r="AA25" s="196">
        <f>SUM(AA9:AA24)</f>
        <v>2</v>
      </c>
      <c r="AB25" s="199" t="e">
        <f>AB9+AB10+AB11+AB12+AB13+AB14+AB15+AB16+AB17+AB18+AB19+AB20+AB21+AB22+AB23+AB24</f>
        <v>#REF!</v>
      </c>
      <c r="AC25" s="178" t="e">
        <f>IF(AND(AA25=0,AB25&gt;0),100%,IFERROR(IF(AB25/AA25-100%&gt;99%,CONCATENATE("в ",ROUNDDOWN(AB25/AA25,1),IF(ROUNDDOWN(AB25/AA25,0)&gt;4," раз"," раза")),AB25/AA25-100%),""))</f>
        <v>#REF!</v>
      </c>
      <c r="AE25" s="197" t="s">
        <v>41</v>
      </c>
      <c r="AF25" s="256">
        <v>14</v>
      </c>
      <c r="AG25" s="196" t="e">
        <f>SUM(AG9:AG24)+AG26+AG27</f>
        <v>#REF!</v>
      </c>
      <c r="AH25" s="199" t="e">
        <f>SUM(AH9:AH24)+AH26+AH27</f>
        <v>#REF!</v>
      </c>
      <c r="AI25" s="178" t="e">
        <f>IF(AND(AG25=0,AH25&gt;0),100%,IFERROR(IF(AH25/AG25-100%&gt;99%,CONCATENATE("в ",ROUNDDOWN(AH25/AG25,1),IF(ROUNDDOWN(AH25/AG25,0)&gt;4," раз"," раза")),AH25/AG25-100%),""))</f>
        <v>#REF!</v>
      </c>
      <c r="AJ25" s="196" t="e">
        <f>SUM(AJ9:AJ24)</f>
        <v>#REF!</v>
      </c>
      <c r="AK25" s="199" t="e">
        <f>SUM(AK9:AK24)</f>
        <v>#REF!</v>
      </c>
      <c r="AL25" s="178" t="e">
        <f>IF(AND(AJ25=0,AK25&gt;0),100%,IFERROR(IF(AK25/AJ25-100%&gt;99%,CONCATENATE("в ",ROUNDDOWN(AK25/AJ25,1),IF(ROUNDDOWN(AK25/AJ25,0)&gt;4," раз"," раза")),AK25/AJ25-100%),""))</f>
        <v>#REF!</v>
      </c>
      <c r="AM25" s="196" t="e">
        <f>SUM(AM9:AM24)</f>
        <v>#REF!</v>
      </c>
      <c r="AN25" s="199" t="e">
        <f>SUM(AN9:AN24)</f>
        <v>#REF!</v>
      </c>
      <c r="AO25" s="178" t="e">
        <f>IF(AND(AM25=0,AN25&gt;0),100%,IFERROR(IF(AN25/AM25-100%&gt;99%,CONCATENATE("в ",ROUNDDOWN(AN25/AM25,1),IF(ROUNDDOWN(AN25/AM25,0)&gt;4," раз"," раза")),AN25/AM25-100%),""))</f>
        <v>#REF!</v>
      </c>
      <c r="AP25" s="196" t="e">
        <f>SUM(AP9:AP24)</f>
        <v>#REF!</v>
      </c>
      <c r="AQ25" s="199" t="e">
        <f>AQ9+AQ10+AQ11+AQ12+AQ13+AQ14+AQ15+AQ16+AQ17+AQ18+AQ19+AQ20+AQ21+AQ22+AQ23+AQ24</f>
        <v>#REF!</v>
      </c>
      <c r="AR25" s="178" t="e">
        <f>IF(AND(AP25=0,AQ25&gt;0),100%,IFERROR(IF(AQ25/AP25-100%&gt;99%,CONCATENATE("в ",ROUNDDOWN(AQ25/AP25,1),IF(ROUNDDOWN(AQ25/AP25,0)&gt;4," раз"," раза")),AQ25/AP25-100%),""))</f>
        <v>#REF!</v>
      </c>
      <c r="AT25" s="150" t="s">
        <v>41</v>
      </c>
      <c r="AU25" s="198">
        <v>66</v>
      </c>
      <c r="AV25" s="165" t="e">
        <f>SUM(AV9:AV24)+AV26+AV27</f>
        <v>#REF!</v>
      </c>
      <c r="AW25" s="166" t="e">
        <f>SUM(AW9:AW24)+AW26+AW27</f>
        <v>#REF!</v>
      </c>
      <c r="AX25" s="178" t="e">
        <f>IF(AND(AV25=0,AW25&gt;0),100%,IFERROR(IF(AW25/AV25-100%&gt;99%,CONCATENATE("в ",ROUNDDOWN(AW25/AV25,1),IF(ROUNDDOWN(AW25/AV25,0)&gt;4," раз"," раза")),AW25/AV25-100%),""))</f>
        <v>#REF!</v>
      </c>
      <c r="AY25" s="165" t="e">
        <f>SUM(AY9:AY24)</f>
        <v>#REF!</v>
      </c>
      <c r="AZ25" s="166" t="e">
        <f>SUM(AZ9:AZ24)</f>
        <v>#REF!</v>
      </c>
      <c r="BA25" s="178" t="e">
        <f>IF(AND(AY25=0,AZ25&gt;0),100%,IFERROR(IF(AZ25/AY25-100%&gt;99%,CONCATENATE("в ",ROUNDDOWN(AZ25/AY25,1),IF(ROUNDDOWN(AZ25/AY25,0)&gt;4," раз"," раза")),AZ25/AY25-100%),""))</f>
        <v>#REF!</v>
      </c>
      <c r="BB25" s="165" t="e">
        <f>SUM(BB9:BB24)</f>
        <v>#REF!</v>
      </c>
      <c r="BC25" s="166" t="e">
        <f>SUM(BC9:BC24)</f>
        <v>#REF!</v>
      </c>
      <c r="BD25" s="178" t="e">
        <f>IF(AND(BB25=0,BC25&gt;0),100%,IFERROR(IF(BC25/BB25-100%&gt;99%,CONCATENATE("в ",ROUNDDOWN(BC25/BB25,1),IF(ROUNDDOWN(BC25/BB25,0)&gt;4," раз"," раза")),BC25/BB25-100%),""))</f>
        <v>#REF!</v>
      </c>
      <c r="BE25" s="175" t="e">
        <f>SUM(BE9:BE24)</f>
        <v>#REF!</v>
      </c>
      <c r="BF25" s="166" t="e">
        <f>BF9+BF10+BF11+BF12+BF13+BF14+BF15+BF16+BF17+BF18+BF19+BF20+BF21+BF22+BF23+BF24</f>
        <v>#REF!</v>
      </c>
      <c r="BG25" s="178" t="e">
        <f>IF(AND(BE25=0,BF25&gt;0),100%,IFERROR(IF(BF25/BE25-100%&gt;99%,CONCATENATE("в ",ROUNDDOWN(BF25/BE25,1),IF(ROUNDDOWN(BF25/BE25,0)&gt;4," раз"," раза")),BF25/BE25-100%),""))</f>
        <v>#REF!</v>
      </c>
      <c r="BI25" s="197" t="s">
        <v>41</v>
      </c>
      <c r="BJ25" s="256">
        <v>56</v>
      </c>
      <c r="BK25" s="196" t="e">
        <f>SUM(BK9:BK24)+BK26+BK27</f>
        <v>#REF!</v>
      </c>
      <c r="BL25" s="199" t="e">
        <f>SUM(BL9:BL24)+BL26+BL27</f>
        <v>#REF!</v>
      </c>
      <c r="BM25" s="178" t="e">
        <f>IF(AND(BK25=0,BL25&gt;0),100%,IFERROR(IF(BL25/BK25-100%&gt;99%,CONCATENATE("в ",ROUNDDOWN(BL25/BK25,1),IF(ROUNDDOWN(BL25/BK25,0)&gt;4," раз"," раза")),BL25/BK25-100%),""))</f>
        <v>#REF!</v>
      </c>
      <c r="BN25" s="196" t="e">
        <f>SUM(BN9:BN24)</f>
        <v>#REF!</v>
      </c>
      <c r="BO25" s="199" t="e">
        <f>SUM(BO9:BO24)</f>
        <v>#REF!</v>
      </c>
      <c r="BP25" s="178" t="e">
        <f>IF(AND(BN25=0,BO25&gt;0),100%,IFERROR(IF(BO25/BN25-100%&gt;99%,CONCATENATE("в ",ROUNDDOWN(BO25/BN25,1),IF(ROUNDDOWN(BO25/BN25,0)&gt;4," раз"," раза")),BO25/BN25-100%),""))</f>
        <v>#REF!</v>
      </c>
      <c r="BQ25" s="196" t="e">
        <f>SUM(BQ9:BQ24)</f>
        <v>#REF!</v>
      </c>
      <c r="BR25" s="199" t="e">
        <f>SUM(BR9:BR24)</f>
        <v>#REF!</v>
      </c>
      <c r="BS25" s="178" t="e">
        <f>IF(AND(BQ25=0,BR25&gt;0),100%,IFERROR(IF(BR25/BQ25-100%&gt;99%,CONCATENATE("в ",ROUNDDOWN(BR25/BQ25,1),IF(ROUNDDOWN(BR25/BQ25,0)&gt;4," раз"," раза")),BR25/BQ25-100%),""))</f>
        <v>#REF!</v>
      </c>
      <c r="BT25" s="196" t="e">
        <f>SUM(BT9:BT24)</f>
        <v>#REF!</v>
      </c>
      <c r="BU25" s="199" t="e">
        <f>BU9+BU10+BU11+BU12+BU13+BU14+BU15+BU16+BU17+BU18+BU19+BU20+BU21+BU22+BU23+BU24</f>
        <v>#REF!</v>
      </c>
      <c r="BV25" s="178" t="e">
        <f>IF(AND(BT25=0,BU25&gt;0),100%,IFERROR(IF(BU25/BT25-100%&gt;99%,CONCATENATE("в ",ROUNDDOWN(BU25/BT25,1),IF(ROUNDDOWN(BU25/BT25,0)&gt;4," раз"," раза")),BU25/BT25-100%),""))</f>
        <v>#REF!</v>
      </c>
      <c r="BX25" s="197" t="s">
        <v>41</v>
      </c>
      <c r="BY25" s="256">
        <v>119</v>
      </c>
      <c r="BZ25" s="251" t="e">
        <f>SUM(BZ9:BZ24)+BZ26+BZ27</f>
        <v>#REF!</v>
      </c>
      <c r="CA25" s="199" t="e">
        <f>SUM(CA9:CA24)+CA26+CA27</f>
        <v>#REF!</v>
      </c>
      <c r="CB25" s="178" t="e">
        <f>IF(AND(BZ25=0,CA25&gt;0),100%,IFERROR(IF(CA25/BZ25-100%&gt;99%,CONCATENATE("в ",ROUNDDOWN(CA25/BZ25,1),IF(ROUNDDOWN(CA25/BZ25,0)&gt;4," раз"," раза")),CA25/BZ25-100%),""))</f>
        <v>#REF!</v>
      </c>
      <c r="CC25" s="196" t="e">
        <f>SUM(CC9:CC24)</f>
        <v>#REF!</v>
      </c>
      <c r="CD25" s="199" t="e">
        <f>SUM(CD9:CD24)</f>
        <v>#REF!</v>
      </c>
      <c r="CE25" s="178" t="e">
        <f>IF(AND(CC25=0,CD25&gt;0),100%,IFERROR(IF(CD25/CC25-100%&gt;99%,CONCATENATE("в ",ROUNDDOWN(CD25/CC25,1),IF(ROUNDDOWN(CD25/CC25,0)&gt;4," раз"," раза")),CD25/CC25-100%),""))</f>
        <v>#REF!</v>
      </c>
      <c r="CF25" s="196" t="e">
        <f>SUM(CF9:CF24)</f>
        <v>#REF!</v>
      </c>
      <c r="CG25" s="199" t="e">
        <f>SUM(CG9:CG24)</f>
        <v>#REF!</v>
      </c>
      <c r="CH25" s="178" t="e">
        <f>IF(AND(CF25=0,CG25&gt;0),100%,IFERROR(IF(CG25/CF25-100%&gt;99%,CONCATENATE("в ",ROUNDDOWN(CG25/CF25,1),IF(ROUNDDOWN(CG25/CF25,0)&gt;4," раз"," раза")),CG25/CF25-100%),""))</f>
        <v>#REF!</v>
      </c>
      <c r="CI25" s="196" t="e">
        <f>SUM(CI9:CI24)</f>
        <v>#REF!</v>
      </c>
      <c r="CJ25" s="199" t="e">
        <f>CJ9+CJ10+CJ11+CJ12+CJ13+CJ14+CJ15+CJ16+CJ17+CJ18+CJ19+CJ20+CJ21+CJ22+CJ23+CJ24</f>
        <v>#REF!</v>
      </c>
      <c r="CK25" s="178" t="e">
        <f>IF(AND(CI25=0,CJ25&gt;0),100%,IFERROR(IF(CJ25/CI25-100%&gt;99%,CONCATENATE("в ",ROUNDDOWN(CJ25/CI25,1),IF(ROUNDDOWN(CJ25/CI25,0)&gt;4," раз"," раза")),CJ25/CI25-100%),""))</f>
        <v>#REF!</v>
      </c>
    </row>
    <row r="26" spans="1:89" ht="44.25" customHeight="1">
      <c r="A26" s="151" t="s">
        <v>55</v>
      </c>
      <c r="B26" s="174">
        <v>3</v>
      </c>
      <c r="C26" s="167" t="e">
        <f>#REF!</f>
        <v>#REF!</v>
      </c>
      <c r="D26" s="168" t="e">
        <f>#REF!</f>
        <v>#REF!</v>
      </c>
      <c r="E26" s="179" t="e">
        <f>IF(AND(IF(C26="",0,C26)=0,IF(D26="",0,D26)&gt;0),100%,IFERROR(IF(IF(D26="",0,D26)/IF(C26="",0,C26)-100%&gt;99%,CONCATENATE("в ",ROUNDDOWN(IF(D26="",0,D26)/IF(C26="",0,C26),1),IF(ROUNDDOWN(IF(D26="",0,D26)/IF(C26="",0,C26),0)&gt;4," раз"," раза")),IF(D26="",0,D26)/IF(C26="",0,C26)-100%),""))</f>
        <v>#REF!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1"/>
      <c r="P26" s="151" t="s">
        <v>55</v>
      </c>
      <c r="Q26" s="206">
        <v>2</v>
      </c>
      <c r="R26" s="167">
        <f>'февраль (2024) - прогноз'!L25</f>
        <v>1</v>
      </c>
      <c r="S26" s="168" t="e">
        <f>#REF!</f>
        <v>#REF!</v>
      </c>
      <c r="T26" s="179" t="e">
        <f>IF(AND(IF(R26="",0,R26)=0,IF(S26="",0,S26)&gt;0),100%,IFERROR(IF(IF(S26="",0,S26)/IF(R26="",0,R26)-100%&gt;99%,CONCATENATE("в ",ROUNDDOWN(IF(S26="",0,S26)/IF(R26="",0,R26),1),IF(ROUNDDOWN(IF(S26="",0,S26)/IF(R26="",0,R26),0)&gt;4," раз"," раза")),IF(S26="",0,S26)/IF(R26="",0,R26)-100%),""))</f>
        <v>#REF!</v>
      </c>
      <c r="U26" s="140"/>
      <c r="V26" s="140"/>
      <c r="W26" s="140"/>
      <c r="X26" s="140"/>
      <c r="Y26" s="140"/>
      <c r="Z26" s="140"/>
      <c r="AA26" s="140"/>
      <c r="AB26" s="140"/>
      <c r="AC26" s="140"/>
      <c r="AE26" s="151" t="s">
        <v>55</v>
      </c>
      <c r="AF26" s="161">
        <v>0</v>
      </c>
      <c r="AG26" s="167" t="e">
        <f>#REF!</f>
        <v>#REF!</v>
      </c>
      <c r="AH26" s="168" t="e">
        <f>#REF!</f>
        <v>#REF!</v>
      </c>
      <c r="AI26" s="179" t="e">
        <f>IF(AND(IF(AG26="",0,AG26)=0,IF(AH26="",0,AH26)&gt;0),100%,IFERROR(IF(IF(AH26="",0,AH26)/IF(AG26="",0,AG26)-100%&gt;99%,CONCATENATE("в ",ROUNDDOWN(IF(AH26="",0,AH26)/IF(AG26="",0,AG26),1),IF(ROUNDDOWN(IF(AH26="",0,AH26)/IF(AG26="",0,AG26),0)&gt;4," раз"," раза")),IF(AH26="",0,AH26)/IF(AG26="",0,AG26)-100%),""))</f>
        <v>#REF!</v>
      </c>
      <c r="AT26" s="151" t="s">
        <v>55</v>
      </c>
      <c r="AU26" s="174">
        <v>6</v>
      </c>
      <c r="AV26" s="167" t="e">
        <f>#REF!</f>
        <v>#REF!</v>
      </c>
      <c r="AW26" s="168" t="e">
        <f>#REF!</f>
        <v>#REF!</v>
      </c>
      <c r="AX26" s="179" t="e">
        <f>IF(AND(IF(AV26="",0,AV26)=0,IF(AW26="",0,AW26)&gt;0),100%,IFERROR(IF(IF(AW26="",0,AW26)/IF(AV26="",0,AV26)-100%&gt;99%,CONCATENATE("в ",ROUNDDOWN(IF(AW26="",0,AW26)/IF(AV26="",0,AV26),1),IF(ROUNDDOWN(IF(AW26="",0,AW26)/IF(AV26="",0,AV26),0)&gt;4," раз"," раза")),IF(AW26="",0,AW26)/IF(AV26="",0,AV26)-100%),""))</f>
        <v>#REF!</v>
      </c>
      <c r="AY26" s="4"/>
      <c r="AZ26" s="4"/>
      <c r="BA26" s="142"/>
      <c r="BB26" s="4"/>
      <c r="BC26" s="4"/>
      <c r="BD26" s="142"/>
      <c r="BE26" s="142"/>
      <c r="BF26" s="142"/>
      <c r="BG26" s="142"/>
      <c r="BI26" s="151" t="s">
        <v>55</v>
      </c>
      <c r="BJ26" s="412">
        <v>1</v>
      </c>
      <c r="BK26" s="167" t="e">
        <f>#REF!</f>
        <v>#REF!</v>
      </c>
      <c r="BL26" s="168" t="e">
        <f>#REF!</f>
        <v>#REF!</v>
      </c>
      <c r="BM26" s="179" t="e">
        <f>IF(AND(IF(BK26="",0,BK26)=0,IF(BL26="",0,BL26)&gt;0),100%,IFERROR(IF(IF(BL26="",0,BL26)/IF(BK26="",0,BK26)-100%&gt;99%,CONCATENATE("в ",ROUNDDOWN(IF(BL26="",0,BL26)/IF(BK26="",0,BK26),1),IF(ROUNDDOWN(IF(BL26="",0,BL26)/IF(BK26="",0,BK26),0)&gt;4," раз"," раза")),IF(BL26="",0,BL26)/IF(BK26="",0,BK26)-100%),""))</f>
        <v>#REF!</v>
      </c>
      <c r="BX26" s="151" t="s">
        <v>55</v>
      </c>
      <c r="BY26" s="161">
        <v>5</v>
      </c>
      <c r="BZ26" s="167" t="e">
        <f>#REF!</f>
        <v>#REF!</v>
      </c>
      <c r="CA26" s="168" t="e">
        <f>#REF!</f>
        <v>#REF!</v>
      </c>
      <c r="CB26" s="179" t="e">
        <f>IF(AND(IF(BZ26="",0,BZ26)=0,IF(CA26="",0,CA26)&gt;0),100%,IFERROR(IF(IF(CA26="",0,CA26)/IF(BZ26="",0,BZ26)-100%&gt;99%,CONCATENATE("в ",ROUNDDOWN(IF(CA26="",0,CA26)/IF(BZ26="",0,BZ26),1),IF(ROUNDDOWN(IF(CA26="",0,CA26)/IF(BZ26="",0,BZ26),0)&gt;4," раз"," раза")),IF(CA26="",0,CA26)/IF(BZ26="",0,BZ26)-100%),""))</f>
        <v>#REF!</v>
      </c>
    </row>
    <row r="27" spans="1:89" ht="44.25" customHeight="1" thickBot="1">
      <c r="A27" s="152" t="s">
        <v>77</v>
      </c>
      <c r="B27" s="187">
        <v>1</v>
      </c>
      <c r="C27" s="170" t="e">
        <f>#REF!</f>
        <v>#REF!</v>
      </c>
      <c r="D27" s="171" t="e">
        <f>#REF!</f>
        <v>#REF!</v>
      </c>
      <c r="E27" s="154" t="e">
        <f>IF(AND(IF(C27="",0,C27)=0,IF(D27="",0,D27)&gt;0),100%,IFERROR(IF(IF(D27="",0,D27)/IF(C27="",0,C27)-100%&gt;99%,CONCATENATE("в ",ROUNDDOWN(IF(D27="",0,D27)/IF(C27="",0,C27),1),IF(ROUNDDOWN(IF(D27="",0,D27)/IF(C27="",0,C27),0)&gt;4," раз"," раза")),IF(D27="",0,D27)/IF(C27="",0,C27)-100%),""))</f>
        <v>#REF!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1"/>
      <c r="P27" s="152" t="s">
        <v>77</v>
      </c>
      <c r="Q27" s="201">
        <v>1</v>
      </c>
      <c r="R27" s="170">
        <f>'февраль (2024) - прогноз'!U25</f>
        <v>0</v>
      </c>
      <c r="S27" s="171" t="e">
        <f>#REF!</f>
        <v>#REF!</v>
      </c>
      <c r="T27" s="154" t="e">
        <f>IF(AND(IF(R27="",0,R27)=0,IF(S27="",0,S27)&gt;0),100%,IFERROR(IF(IF(S27="",0,S27)/IF(R27="",0,R27)-100%&gt;99%,CONCATENATE("в ",ROUNDDOWN(IF(S27="",0,S27)/IF(R27="",0,R27),1),IF(ROUNDDOWN(IF(S27="",0,S27)/IF(R27="",0,R27),0)&gt;4," раз"," раза")),IF(S27="",0,S27)/IF(R27="",0,R27)-100%),""))</f>
        <v>#REF!</v>
      </c>
      <c r="U27" s="140"/>
      <c r="V27" s="140"/>
      <c r="W27" s="140"/>
      <c r="X27" s="140"/>
      <c r="Y27" s="140"/>
      <c r="Z27" s="140"/>
      <c r="AA27" s="140"/>
      <c r="AB27" s="140"/>
      <c r="AC27" s="140"/>
      <c r="AE27" s="152" t="s">
        <v>77</v>
      </c>
      <c r="AF27" s="161">
        <v>1</v>
      </c>
      <c r="AG27" s="170" t="e">
        <f>#REF!</f>
        <v>#REF!</v>
      </c>
      <c r="AH27" s="171" t="e">
        <f>#REF!</f>
        <v>#REF!</v>
      </c>
      <c r="AI27" s="154" t="e">
        <f>IF(AND(IF(AG27="",0,AG27)=0,IF(AH27="",0,AH27)&gt;0),100%,IFERROR(IF(IF(AH27="",0,AH27)/IF(AG27="",0,AG27)-100%&gt;99%,CONCATENATE("в ",ROUNDDOWN(IF(AH27="",0,AH27)/IF(AG27="",0,AG27),1),IF(ROUNDDOWN(IF(AH27="",0,AH27)/IF(AG27="",0,AG27),0)&gt;4," раз"," раза")),IF(AH27="",0,AH27)/IF(AG27="",0,AG27)-100%),""))</f>
        <v>#REF!</v>
      </c>
      <c r="AT27" s="152" t="s">
        <v>77</v>
      </c>
      <c r="AU27" s="169">
        <v>3</v>
      </c>
      <c r="AV27" s="170" t="e">
        <f>#REF!</f>
        <v>#REF!</v>
      </c>
      <c r="AW27" s="171" t="e">
        <f>#REF!</f>
        <v>#REF!</v>
      </c>
      <c r="AX27" s="181" t="e">
        <f>IF(AND(IF(AV27="",0,AV27)=0,IF(AW27="",0,AW27)&gt;0),100%,IFERROR(IF(IF(AW27="",0,AW27)/IF(AV27="",0,AV27)-100%&gt;99%,CONCATENATE("в ",ROUNDDOWN(IF(AW27="",0,AW27)/IF(AV27="",0,AV27),1),IF(ROUNDDOWN(IF(AW27="",0,AW27)/IF(AV27="",0,AV27),0)&gt;4," раз"," раза")),IF(AW27="",0,AW27)/IF(AV27="",0,AV27)-100%),""))</f>
        <v>#REF!</v>
      </c>
      <c r="AY27" s="143"/>
      <c r="AZ27" s="143"/>
      <c r="BA27" s="143"/>
      <c r="BB27" s="143"/>
      <c r="BC27" s="143"/>
      <c r="BD27" s="143"/>
      <c r="BE27" s="143"/>
      <c r="BF27" s="143"/>
      <c r="BG27" s="143"/>
      <c r="BI27" s="152" t="s">
        <v>77</v>
      </c>
      <c r="BJ27" s="257">
        <v>2</v>
      </c>
      <c r="BK27" s="170" t="e">
        <f>#REF!</f>
        <v>#REF!</v>
      </c>
      <c r="BL27" s="171" t="e">
        <f>#REF!</f>
        <v>#REF!</v>
      </c>
      <c r="BM27" s="154" t="e">
        <f>IF(AND(IF(BK27="",0,BK27)=0,IF(BL27="",0,BL27)&gt;0),100%,IFERROR(IF(IF(BL27="",0,BL27)/IF(BK27="",0,BK27)-100%&gt;99%,CONCATENATE("в ",ROUNDDOWN(IF(BL27="",0,BL27)/IF(BK27="",0,BK27),1),IF(ROUNDDOWN(IF(BL27="",0,BL27)/IF(BK27="",0,BK27),0)&gt;4," раз"," раза")),IF(BL27="",0,BL27)/IF(BK27="",0,BK27)-100%),""))</f>
        <v>#REF!</v>
      </c>
      <c r="BX27" s="152" t="s">
        <v>77</v>
      </c>
      <c r="BY27" s="163">
        <v>5</v>
      </c>
      <c r="BZ27" s="170" t="e">
        <f>#REF!</f>
        <v>#REF!</v>
      </c>
      <c r="CA27" s="171" t="e">
        <f>#REF!</f>
        <v>#REF!</v>
      </c>
      <c r="CB27" s="154" t="e">
        <f>IF(AND(IF(BZ27="",0,BZ27)=0,IF(CA27="",0,CA27)&gt;0),100%,IFERROR(IF(IF(CA27="",0,CA27)/IF(BZ27="",0,BZ27)-100%&gt;99%,CONCATENATE("в ",ROUNDDOWN(IF(CA27="",0,CA27)/IF(BZ27="",0,BZ27),1),IF(ROUNDDOWN(IF(CA27="",0,CA27)/IF(BZ27="",0,BZ27),0)&gt;4," раз"," раза")),IF(CA27="",0,CA27)/IF(BZ27="",0,BZ27)-100%),""))</f>
        <v>#REF!</v>
      </c>
    </row>
    <row r="28" spans="1:89" ht="31.5">
      <c r="BJ28" s="160"/>
    </row>
    <row r="29" spans="1:89" ht="43.5" customHeight="1"/>
    <row r="33" spans="66:74" ht="66.75" customHeight="1" thickBot="1">
      <c r="BN33" s="409">
        <v>3</v>
      </c>
      <c r="BO33" s="410">
        <v>2</v>
      </c>
      <c r="BP33" s="411">
        <f>IF(AND(IF(BN33="",0,BN33)=0,IF(BO33="",0,BO33)&gt;0),100%,IFERROR(IF(IF(BO33="",0,BO33)/IF(BN33="",0,BN33)-100%&gt;99%,CONCATENATE("в ",ROUNDDOWN(IF(BO33="",0,BO33)/IF(BN33="",0,BN33),1),IF(ROUNDDOWN(IF(BO33="",0,BO33)/IF(BN33="",0,BN33),0)&gt;4," раз"," раза")),IF(BO33="",0,BO33)/IF(BN33="",0,BN33)-100%),""))</f>
        <v>-0.33333333333333337</v>
      </c>
    </row>
    <row r="42" spans="66:74">
      <c r="BV42" s="287"/>
    </row>
  </sheetData>
  <mergeCells count="53">
    <mergeCell ref="A2:CK2"/>
    <mergeCell ref="V3:X3"/>
    <mergeCell ref="AK3:AM3"/>
    <mergeCell ref="AY3:BA3"/>
    <mergeCell ref="BM3:BO3"/>
    <mergeCell ref="BX5:CK5"/>
    <mergeCell ref="A6:A8"/>
    <mergeCell ref="B6:B8"/>
    <mergeCell ref="C6:E7"/>
    <mergeCell ref="F6:N6"/>
    <mergeCell ref="P6:P8"/>
    <mergeCell ref="Q6:Q8"/>
    <mergeCell ref="R6:T7"/>
    <mergeCell ref="U6:AC6"/>
    <mergeCell ref="AE6:AE8"/>
    <mergeCell ref="A5:N5"/>
    <mergeCell ref="P5:AC5"/>
    <mergeCell ref="AE5:AR5"/>
    <mergeCell ref="AT5:BG5"/>
    <mergeCell ref="BI5:BV5"/>
    <mergeCell ref="BK6:BM7"/>
    <mergeCell ref="BN6:BV6"/>
    <mergeCell ref="BX6:BX8"/>
    <mergeCell ref="AY7:BA7"/>
    <mergeCell ref="BB7:BD7"/>
    <mergeCell ref="BE7:BG7"/>
    <mergeCell ref="BN7:BP7"/>
    <mergeCell ref="BQ7:BS7"/>
    <mergeCell ref="BT7:BV7"/>
    <mergeCell ref="AA7:AC7"/>
    <mergeCell ref="AJ7:AL7"/>
    <mergeCell ref="AY6:BG6"/>
    <mergeCell ref="BI6:BI8"/>
    <mergeCell ref="BJ6:BJ8"/>
    <mergeCell ref="AF6:AF8"/>
    <mergeCell ref="AG6:AI7"/>
    <mergeCell ref="AJ6:AR6"/>
    <mergeCell ref="AT6:AT8"/>
    <mergeCell ref="AU6:AU8"/>
    <mergeCell ref="AV6:AX7"/>
    <mergeCell ref="AM7:AO7"/>
    <mergeCell ref="AP7:AR7"/>
    <mergeCell ref="F7:H7"/>
    <mergeCell ref="I7:K7"/>
    <mergeCell ref="L7:N7"/>
    <mergeCell ref="U7:W7"/>
    <mergeCell ref="X7:Z7"/>
    <mergeCell ref="CC7:CE7"/>
    <mergeCell ref="CF7:CH7"/>
    <mergeCell ref="CI7:CK7"/>
    <mergeCell ref="BY6:BY8"/>
    <mergeCell ref="BZ6:CB7"/>
    <mergeCell ref="CC6:CK6"/>
  </mergeCells>
  <conditionalFormatting sqref="P9:P12 AE9:AE12 BI9:BI12 BX9:BX12 AA9:AB13 H9:H25 K9:K25 N9:O25 W9:Z25 AC9:AC25 AL9:AL25 AO9:AO25 AR9:AR25 BG9:BG25 BP9:BP25 BS9:BS25 BV9:BV25 CE9:CE25 CH9:CH25 CK9:CK25 BA9:BA26 BD9:BD26 E9:E27 T9:T27 AI9:AI27 AX9:AX27 BM9:BM27 CB9:CB27 P25 AE25 BI25 BX25 BE26:BG26">
    <cfRule type="containsText" dxfId="11" priority="4" operator="containsText" text="в">
      <formula>NOT(ISERROR(SEARCH("в",E9)))</formula>
    </cfRule>
    <cfRule type="cellIs" dxfId="10" priority="5" operator="between">
      <formula>0.000001</formula>
      <formula>100000</formula>
    </cfRule>
    <cfRule type="cellIs" dxfId="9" priority="6" operator="between">
      <formula>-100000000</formula>
      <formula>0</formula>
    </cfRule>
  </conditionalFormatting>
  <conditionalFormatting sqref="BP33">
    <cfRule type="containsText" dxfId="8" priority="1" operator="containsText" text="в">
      <formula>NOT(ISERROR(SEARCH("в",BP33)))</formula>
    </cfRule>
    <cfRule type="cellIs" dxfId="7" priority="2" operator="between">
      <formula>0.000001</formula>
      <formula>100000</formula>
    </cfRule>
    <cfRule type="cellIs" dxfId="6" priority="3" operator="between">
      <formula>-100000000</formula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DBE5F1"/>
    <pageSetUpPr fitToPage="1"/>
  </sheetPr>
  <dimension ref="A1:P27"/>
  <sheetViews>
    <sheetView view="pageBreakPreview" zoomScale="55" zoomScaleNormal="100" zoomScaleSheetLayoutView="55" zoomScalePageLayoutView="55" workbookViewId="0">
      <selection activeCell="B8" sqref="B8"/>
    </sheetView>
  </sheetViews>
  <sheetFormatPr defaultRowHeight="18"/>
  <cols>
    <col min="1" max="1" width="5.42578125" style="144" customWidth="1"/>
    <col min="2" max="2" width="15" style="143" customWidth="1"/>
    <col min="3" max="7" width="9.85546875" style="143" customWidth="1"/>
    <col min="8" max="10" width="13.42578125" style="143" customWidth="1"/>
    <col min="11" max="11" width="9.85546875" style="143" customWidth="1"/>
    <col min="12" max="12" width="14" style="143" customWidth="1"/>
    <col min="13" max="15" width="9.140625" style="143" customWidth="1"/>
    <col min="16" max="16" width="9.140625" style="140" customWidth="1"/>
    <col min="17" max="16384" width="9.140625" style="140"/>
  </cols>
  <sheetData>
    <row r="1" spans="1:16" ht="30" customHeight="1">
      <c r="A1" s="146"/>
      <c r="B1" s="666" t="s">
        <v>109</v>
      </c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147"/>
    </row>
    <row r="2" spans="1:16" ht="11.25" customHeight="1"/>
    <row r="3" spans="1:16" ht="34.5" customHeight="1">
      <c r="A3" s="262" t="s">
        <v>80</v>
      </c>
      <c r="B3" s="262" t="s">
        <v>81</v>
      </c>
      <c r="C3" s="673" t="s">
        <v>87</v>
      </c>
      <c r="D3" s="673"/>
      <c r="E3" s="673" t="s">
        <v>82</v>
      </c>
      <c r="F3" s="673"/>
      <c r="G3" s="673"/>
      <c r="H3" s="673" t="s">
        <v>85</v>
      </c>
      <c r="I3" s="673"/>
      <c r="J3" s="673"/>
      <c r="K3" s="673" t="s">
        <v>84</v>
      </c>
      <c r="L3" s="673"/>
      <c r="M3" s="673" t="s">
        <v>83</v>
      </c>
      <c r="N3" s="673"/>
      <c r="O3" s="673"/>
      <c r="P3" s="673"/>
    </row>
    <row r="4" spans="1:16" ht="11.25" customHeight="1"/>
    <row r="5" spans="1:16" ht="32.25" customHeight="1">
      <c r="A5" s="248">
        <v>1</v>
      </c>
      <c r="B5" s="250">
        <v>45293</v>
      </c>
      <c r="C5" s="681" t="s">
        <v>0</v>
      </c>
      <c r="D5" s="681"/>
      <c r="E5" s="681" t="s">
        <v>110</v>
      </c>
      <c r="F5" s="681"/>
      <c r="G5" s="681"/>
      <c r="H5" s="682" t="s">
        <v>86</v>
      </c>
      <c r="I5" s="682"/>
      <c r="J5" s="682"/>
      <c r="K5" s="681" t="s">
        <v>123</v>
      </c>
      <c r="L5" s="681"/>
      <c r="M5" s="680"/>
      <c r="N5" s="680"/>
      <c r="O5" s="680"/>
      <c r="P5" s="680"/>
    </row>
    <row r="6" spans="1:16" ht="32.25" customHeight="1">
      <c r="A6" s="248">
        <v>2</v>
      </c>
      <c r="B6" s="250">
        <v>45293</v>
      </c>
      <c r="C6" s="681" t="s">
        <v>0</v>
      </c>
      <c r="D6" s="681"/>
      <c r="E6" s="681" t="s">
        <v>115</v>
      </c>
      <c r="F6" s="681"/>
      <c r="G6" s="681"/>
      <c r="H6" s="682" t="s">
        <v>116</v>
      </c>
      <c r="I6" s="682"/>
      <c r="J6" s="682"/>
      <c r="K6" s="681" t="s">
        <v>124</v>
      </c>
      <c r="L6" s="681"/>
      <c r="M6" s="680"/>
      <c r="N6" s="680"/>
      <c r="O6" s="680"/>
      <c r="P6" s="680"/>
    </row>
    <row r="7" spans="1:16" ht="32.25" customHeight="1">
      <c r="A7" s="248">
        <v>3</v>
      </c>
      <c r="B7" s="250">
        <v>45294</v>
      </c>
      <c r="C7" s="681" t="s">
        <v>0</v>
      </c>
      <c r="D7" s="681"/>
      <c r="E7" s="681" t="s">
        <v>111</v>
      </c>
      <c r="F7" s="681"/>
      <c r="G7" s="681"/>
      <c r="H7" s="682" t="s">
        <v>86</v>
      </c>
      <c r="I7" s="682"/>
      <c r="J7" s="682"/>
      <c r="K7" s="681" t="s">
        <v>125</v>
      </c>
      <c r="L7" s="681"/>
      <c r="M7" s="680"/>
      <c r="N7" s="680"/>
      <c r="O7" s="680"/>
      <c r="P7" s="680"/>
    </row>
    <row r="8" spans="1:16" ht="32.25" customHeight="1">
      <c r="A8" s="248">
        <v>4</v>
      </c>
      <c r="B8" s="250">
        <v>45295</v>
      </c>
      <c r="C8" s="681" t="s">
        <v>1</v>
      </c>
      <c r="D8" s="681"/>
      <c r="E8" s="681" t="s">
        <v>112</v>
      </c>
      <c r="F8" s="681"/>
      <c r="G8" s="681"/>
      <c r="H8" s="682" t="s">
        <v>86</v>
      </c>
      <c r="I8" s="682"/>
      <c r="J8" s="682"/>
      <c r="K8" s="681" t="s">
        <v>126</v>
      </c>
      <c r="L8" s="681"/>
      <c r="M8" s="680"/>
      <c r="N8" s="680"/>
      <c r="O8" s="680"/>
      <c r="P8" s="680"/>
    </row>
    <row r="9" spans="1:16" ht="32.25" customHeight="1">
      <c r="A9" s="248">
        <v>5</v>
      </c>
      <c r="B9" s="250">
        <v>45295</v>
      </c>
      <c r="C9" s="681" t="s">
        <v>0</v>
      </c>
      <c r="D9" s="681"/>
      <c r="E9" s="681" t="s">
        <v>113</v>
      </c>
      <c r="F9" s="681"/>
      <c r="G9" s="681"/>
      <c r="H9" s="682" t="s">
        <v>127</v>
      </c>
      <c r="I9" s="682"/>
      <c r="J9" s="682"/>
      <c r="K9" s="681" t="s">
        <v>128</v>
      </c>
      <c r="L9" s="681"/>
      <c r="M9" s="680"/>
      <c r="N9" s="680"/>
      <c r="O9" s="680"/>
      <c r="P9" s="680"/>
    </row>
    <row r="10" spans="1:16" ht="32.25" customHeight="1">
      <c r="A10" s="248">
        <v>6</v>
      </c>
      <c r="B10" s="250">
        <v>45296</v>
      </c>
      <c r="C10" s="681" t="s">
        <v>11</v>
      </c>
      <c r="D10" s="681"/>
      <c r="E10" s="681" t="s">
        <v>114</v>
      </c>
      <c r="F10" s="681"/>
      <c r="G10" s="681"/>
      <c r="H10" s="682" t="s">
        <v>86</v>
      </c>
      <c r="I10" s="682"/>
      <c r="J10" s="682"/>
      <c r="K10" s="681" t="s">
        <v>108</v>
      </c>
      <c r="L10" s="681"/>
      <c r="M10" s="680"/>
      <c r="N10" s="680"/>
      <c r="O10" s="680"/>
      <c r="P10" s="680"/>
    </row>
    <row r="11" spans="1:16" ht="32.25" customHeight="1">
      <c r="A11" s="248">
        <v>7</v>
      </c>
      <c r="B11" s="250">
        <v>45298</v>
      </c>
      <c r="C11" s="681" t="s">
        <v>1</v>
      </c>
      <c r="D11" s="681"/>
      <c r="E11" s="681" t="s">
        <v>117</v>
      </c>
      <c r="F11" s="681"/>
      <c r="G11" s="681"/>
      <c r="H11" s="682" t="s">
        <v>86</v>
      </c>
      <c r="I11" s="682"/>
      <c r="J11" s="682"/>
      <c r="K11" s="681" t="s">
        <v>129</v>
      </c>
      <c r="L11" s="681"/>
      <c r="M11" s="680"/>
      <c r="N11" s="680"/>
      <c r="O11" s="680"/>
      <c r="P11" s="680"/>
    </row>
    <row r="12" spans="1:16" ht="32.25" customHeight="1">
      <c r="A12" s="248">
        <v>8</v>
      </c>
      <c r="B12" s="250">
        <v>45299</v>
      </c>
      <c r="C12" s="681" t="s">
        <v>25</v>
      </c>
      <c r="D12" s="681"/>
      <c r="E12" s="681" t="s">
        <v>130</v>
      </c>
      <c r="F12" s="681"/>
      <c r="G12" s="681"/>
      <c r="H12" s="683" t="s">
        <v>131</v>
      </c>
      <c r="I12" s="683"/>
      <c r="J12" s="683"/>
      <c r="K12" s="681" t="s">
        <v>132</v>
      </c>
      <c r="L12" s="681"/>
      <c r="M12" s="680"/>
      <c r="N12" s="680"/>
      <c r="O12" s="680"/>
      <c r="P12" s="680"/>
    </row>
    <row r="13" spans="1:16" ht="32.25" customHeight="1">
      <c r="A13" s="248">
        <v>9</v>
      </c>
      <c r="B13" s="250">
        <v>45303</v>
      </c>
      <c r="C13" s="681" t="s">
        <v>133</v>
      </c>
      <c r="D13" s="681"/>
      <c r="E13" s="681" t="s">
        <v>134</v>
      </c>
      <c r="F13" s="681"/>
      <c r="G13" s="681"/>
      <c r="H13" s="683" t="s">
        <v>89</v>
      </c>
      <c r="I13" s="683"/>
      <c r="J13" s="683"/>
      <c r="K13" s="681" t="s">
        <v>135</v>
      </c>
      <c r="L13" s="681"/>
      <c r="M13" s="680"/>
      <c r="N13" s="680"/>
      <c r="O13" s="680"/>
      <c r="P13" s="680"/>
    </row>
    <row r="14" spans="1:16" ht="32.25" customHeight="1">
      <c r="A14" s="248">
        <v>10</v>
      </c>
      <c r="B14" s="250">
        <v>45305</v>
      </c>
      <c r="C14" s="681" t="s">
        <v>15</v>
      </c>
      <c r="D14" s="681"/>
      <c r="E14" s="681" t="s">
        <v>136</v>
      </c>
      <c r="F14" s="681"/>
      <c r="G14" s="681"/>
      <c r="H14" s="682" t="s">
        <v>86</v>
      </c>
      <c r="I14" s="682"/>
      <c r="J14" s="682"/>
      <c r="K14" s="681" t="s">
        <v>137</v>
      </c>
      <c r="L14" s="681"/>
      <c r="M14" s="680"/>
      <c r="N14" s="680"/>
      <c r="O14" s="680"/>
      <c r="P14" s="680"/>
    </row>
    <row r="15" spans="1:16" ht="32.25" customHeight="1">
      <c r="A15" s="248">
        <v>11</v>
      </c>
      <c r="B15" s="250">
        <v>45305</v>
      </c>
      <c r="C15" s="681" t="s">
        <v>15</v>
      </c>
      <c r="D15" s="681"/>
      <c r="E15" s="681" t="s">
        <v>138</v>
      </c>
      <c r="F15" s="681"/>
      <c r="G15" s="681"/>
      <c r="H15" s="682" t="s">
        <v>139</v>
      </c>
      <c r="I15" s="682"/>
      <c r="J15" s="682"/>
      <c r="K15" s="681" t="s">
        <v>137</v>
      </c>
      <c r="L15" s="681"/>
      <c r="M15" s="680"/>
      <c r="N15" s="680"/>
      <c r="O15" s="680"/>
      <c r="P15" s="680"/>
    </row>
    <row r="16" spans="1:16" ht="32.25" customHeight="1">
      <c r="A16" s="248">
        <v>12</v>
      </c>
      <c r="B16" s="250">
        <v>45308</v>
      </c>
      <c r="C16" s="681" t="s">
        <v>1</v>
      </c>
      <c r="D16" s="681"/>
      <c r="E16" s="681" t="s">
        <v>140</v>
      </c>
      <c r="F16" s="681"/>
      <c r="G16" s="681"/>
      <c r="H16" s="684" t="s">
        <v>141</v>
      </c>
      <c r="I16" s="684"/>
      <c r="J16" s="684"/>
      <c r="K16" s="681" t="s">
        <v>142</v>
      </c>
      <c r="L16" s="681"/>
      <c r="M16" s="680"/>
      <c r="N16" s="680"/>
      <c r="O16" s="680"/>
      <c r="P16" s="680"/>
    </row>
    <row r="17" spans="1:16" ht="32.25" customHeight="1">
      <c r="A17" s="248">
        <v>13</v>
      </c>
      <c r="B17" s="250">
        <v>45308</v>
      </c>
      <c r="C17" s="681" t="s">
        <v>11</v>
      </c>
      <c r="D17" s="681"/>
      <c r="E17" s="681" t="s">
        <v>143</v>
      </c>
      <c r="F17" s="681"/>
      <c r="G17" s="681"/>
      <c r="H17" s="682" t="s">
        <v>197</v>
      </c>
      <c r="I17" s="682"/>
      <c r="J17" s="682"/>
      <c r="K17" s="681" t="s">
        <v>144</v>
      </c>
      <c r="L17" s="681"/>
      <c r="M17" s="680"/>
      <c r="N17" s="680"/>
      <c r="O17" s="680"/>
      <c r="P17" s="680"/>
    </row>
    <row r="18" spans="1:16" ht="32.25" customHeight="1">
      <c r="A18" s="248">
        <v>14</v>
      </c>
      <c r="B18" s="250">
        <v>45310</v>
      </c>
      <c r="C18" s="681" t="s">
        <v>15</v>
      </c>
      <c r="D18" s="681"/>
      <c r="E18" s="681" t="s">
        <v>145</v>
      </c>
      <c r="F18" s="681"/>
      <c r="G18" s="681"/>
      <c r="H18" s="683" t="s">
        <v>89</v>
      </c>
      <c r="I18" s="683"/>
      <c r="J18" s="683"/>
      <c r="K18" s="681" t="s">
        <v>146</v>
      </c>
      <c r="L18" s="681"/>
      <c r="M18" s="680"/>
      <c r="N18" s="680"/>
      <c r="O18" s="680"/>
      <c r="P18" s="680"/>
    </row>
    <row r="19" spans="1:16" ht="32.25" customHeight="1">
      <c r="A19" s="248">
        <v>15</v>
      </c>
      <c r="B19" s="250">
        <v>45312</v>
      </c>
      <c r="C19" s="681" t="s">
        <v>11</v>
      </c>
      <c r="D19" s="681"/>
      <c r="E19" s="681" t="s">
        <v>147</v>
      </c>
      <c r="F19" s="681"/>
      <c r="G19" s="681"/>
      <c r="H19" s="684" t="s">
        <v>141</v>
      </c>
      <c r="I19" s="684"/>
      <c r="J19" s="684"/>
      <c r="K19" s="681" t="s">
        <v>148</v>
      </c>
      <c r="L19" s="681"/>
      <c r="M19" s="680"/>
      <c r="N19" s="680"/>
      <c r="O19" s="680"/>
      <c r="P19" s="680"/>
    </row>
    <row r="20" spans="1:16" ht="32.25" customHeight="1">
      <c r="A20" s="248">
        <v>16</v>
      </c>
      <c r="B20" s="250">
        <v>45312</v>
      </c>
      <c r="C20" s="681" t="s">
        <v>5</v>
      </c>
      <c r="D20" s="681"/>
      <c r="E20" s="681" t="s">
        <v>149</v>
      </c>
      <c r="F20" s="681"/>
      <c r="G20" s="681"/>
      <c r="H20" s="682" t="s">
        <v>150</v>
      </c>
      <c r="I20" s="682"/>
      <c r="J20" s="682"/>
      <c r="K20" s="681" t="s">
        <v>151</v>
      </c>
      <c r="L20" s="681"/>
      <c r="M20" s="680"/>
      <c r="N20" s="680"/>
      <c r="O20" s="680"/>
      <c r="P20" s="680"/>
    </row>
    <row r="21" spans="1:16" ht="32.25" customHeight="1">
      <c r="A21" s="248">
        <v>17</v>
      </c>
      <c r="B21" s="250">
        <v>45313</v>
      </c>
      <c r="C21" s="681" t="s">
        <v>11</v>
      </c>
      <c r="D21" s="681"/>
      <c r="E21" s="681" t="s">
        <v>147</v>
      </c>
      <c r="F21" s="681"/>
      <c r="G21" s="681"/>
      <c r="H21" s="684" t="s">
        <v>88</v>
      </c>
      <c r="I21" s="684"/>
      <c r="J21" s="684"/>
      <c r="K21" s="681" t="s">
        <v>148</v>
      </c>
      <c r="L21" s="681"/>
      <c r="M21" s="680"/>
      <c r="N21" s="680"/>
      <c r="O21" s="680"/>
      <c r="P21" s="680"/>
    </row>
    <row r="22" spans="1:16" ht="32.25" customHeight="1">
      <c r="A22" s="248">
        <v>18</v>
      </c>
      <c r="B22" s="250">
        <v>45314</v>
      </c>
      <c r="C22" s="681" t="s">
        <v>25</v>
      </c>
      <c r="D22" s="681"/>
      <c r="E22" s="681" t="s">
        <v>152</v>
      </c>
      <c r="F22" s="681"/>
      <c r="G22" s="681"/>
      <c r="H22" s="682" t="s">
        <v>86</v>
      </c>
      <c r="I22" s="682"/>
      <c r="J22" s="682"/>
      <c r="K22" s="681" t="s">
        <v>153</v>
      </c>
      <c r="L22" s="681"/>
      <c r="M22" s="680"/>
      <c r="N22" s="680"/>
      <c r="O22" s="680"/>
      <c r="P22" s="680"/>
    </row>
    <row r="23" spans="1:16" ht="32.25" customHeight="1">
      <c r="A23" s="248">
        <v>19</v>
      </c>
      <c r="B23" s="250">
        <v>45315</v>
      </c>
      <c r="C23" s="681" t="s">
        <v>15</v>
      </c>
      <c r="D23" s="681"/>
      <c r="E23" s="681" t="s">
        <v>154</v>
      </c>
      <c r="F23" s="681"/>
      <c r="G23" s="681"/>
      <c r="H23" s="682" t="s">
        <v>155</v>
      </c>
      <c r="I23" s="682"/>
      <c r="J23" s="682"/>
      <c r="K23" s="681" t="s">
        <v>156</v>
      </c>
      <c r="L23" s="681"/>
      <c r="M23" s="680"/>
      <c r="N23" s="680"/>
      <c r="O23" s="680"/>
      <c r="P23" s="680"/>
    </row>
    <row r="24" spans="1:16" ht="32.25" customHeight="1">
      <c r="A24" s="248">
        <v>20</v>
      </c>
      <c r="B24" s="250">
        <v>45315</v>
      </c>
      <c r="C24" s="681" t="s">
        <v>0</v>
      </c>
      <c r="D24" s="681"/>
      <c r="E24" s="681" t="s">
        <v>157</v>
      </c>
      <c r="F24" s="681"/>
      <c r="G24" s="681"/>
      <c r="H24" s="682" t="s">
        <v>172</v>
      </c>
      <c r="I24" s="682"/>
      <c r="J24" s="682"/>
      <c r="K24" s="681" t="s">
        <v>190</v>
      </c>
      <c r="L24" s="681"/>
      <c r="M24" s="680"/>
      <c r="N24" s="680"/>
      <c r="O24" s="680"/>
      <c r="P24" s="680"/>
    </row>
    <row r="25" spans="1:16" ht="32.25" customHeight="1">
      <c r="A25" s="248">
        <v>21</v>
      </c>
      <c r="B25" s="250">
        <v>45316</v>
      </c>
      <c r="C25" s="681" t="s">
        <v>5</v>
      </c>
      <c r="D25" s="681"/>
      <c r="E25" s="681" t="s">
        <v>158</v>
      </c>
      <c r="F25" s="681"/>
      <c r="G25" s="681"/>
      <c r="H25" s="683" t="s">
        <v>159</v>
      </c>
      <c r="I25" s="683"/>
      <c r="J25" s="683"/>
      <c r="K25" s="681" t="s">
        <v>160</v>
      </c>
      <c r="L25" s="681"/>
      <c r="M25" s="680"/>
      <c r="N25" s="680"/>
      <c r="O25" s="680"/>
      <c r="P25" s="680"/>
    </row>
    <row r="26" spans="1:16" ht="32.25" customHeight="1">
      <c r="A26" s="248">
        <v>22</v>
      </c>
      <c r="B26" s="250">
        <v>45317</v>
      </c>
      <c r="C26" s="681" t="s">
        <v>15</v>
      </c>
      <c r="D26" s="681"/>
      <c r="E26" s="681" t="s">
        <v>161</v>
      </c>
      <c r="F26" s="681"/>
      <c r="G26" s="681"/>
      <c r="H26" s="682" t="s">
        <v>86</v>
      </c>
      <c r="I26" s="682"/>
      <c r="J26" s="682"/>
      <c r="K26" s="681" t="s">
        <v>162</v>
      </c>
      <c r="L26" s="681"/>
      <c r="M26" s="680"/>
      <c r="N26" s="680"/>
      <c r="O26" s="680"/>
      <c r="P26" s="680"/>
    </row>
    <row r="27" spans="1:16" ht="32.25" customHeight="1">
      <c r="A27" s="248">
        <v>23</v>
      </c>
      <c r="B27" s="250">
        <v>45322</v>
      </c>
      <c r="C27" s="681" t="s">
        <v>173</v>
      </c>
      <c r="D27" s="681"/>
      <c r="E27" s="681" t="s">
        <v>164</v>
      </c>
      <c r="F27" s="681"/>
      <c r="G27" s="681"/>
      <c r="H27" s="682" t="s">
        <v>165</v>
      </c>
      <c r="I27" s="682"/>
      <c r="J27" s="682"/>
      <c r="K27" s="681" t="s">
        <v>195</v>
      </c>
      <c r="L27" s="681"/>
      <c r="M27" s="680"/>
      <c r="N27" s="680"/>
      <c r="O27" s="680"/>
      <c r="P27" s="680"/>
    </row>
  </sheetData>
  <autoFilter ref="A4:P27"/>
  <mergeCells count="121">
    <mergeCell ref="C5:D5"/>
    <mergeCell ref="E5:G5"/>
    <mergeCell ref="H5:J5"/>
    <mergeCell ref="K5:L5"/>
    <mergeCell ref="M5:P5"/>
    <mergeCell ref="B1:O1"/>
    <mergeCell ref="C3:D3"/>
    <mergeCell ref="E3:G3"/>
    <mergeCell ref="H3:J3"/>
    <mergeCell ref="K3:L3"/>
    <mergeCell ref="M3:P3"/>
    <mergeCell ref="C7:D7"/>
    <mergeCell ref="E7:G7"/>
    <mergeCell ref="H7:J7"/>
    <mergeCell ref="K7:L7"/>
    <mergeCell ref="M7:P7"/>
    <mergeCell ref="C6:D6"/>
    <mergeCell ref="E6:G6"/>
    <mergeCell ref="H6:J6"/>
    <mergeCell ref="K6:L6"/>
    <mergeCell ref="M6:P6"/>
    <mergeCell ref="C9:D9"/>
    <mergeCell ref="E9:G9"/>
    <mergeCell ref="H9:J9"/>
    <mergeCell ref="K9:L9"/>
    <mergeCell ref="M9:P9"/>
    <mergeCell ref="C8:D8"/>
    <mergeCell ref="E8:G8"/>
    <mergeCell ref="H8:J8"/>
    <mergeCell ref="K8:L8"/>
    <mergeCell ref="M8:P8"/>
    <mergeCell ref="C11:D11"/>
    <mergeCell ref="E11:G11"/>
    <mergeCell ref="H11:J11"/>
    <mergeCell ref="K11:L11"/>
    <mergeCell ref="M11:P11"/>
    <mergeCell ref="C10:D10"/>
    <mergeCell ref="E10:G10"/>
    <mergeCell ref="H10:J10"/>
    <mergeCell ref="K10:L10"/>
    <mergeCell ref="M10:P10"/>
    <mergeCell ref="C13:D13"/>
    <mergeCell ref="E13:G13"/>
    <mergeCell ref="H13:J13"/>
    <mergeCell ref="K13:L13"/>
    <mergeCell ref="M13:P13"/>
    <mergeCell ref="C12:D12"/>
    <mergeCell ref="E12:G12"/>
    <mergeCell ref="H12:J12"/>
    <mergeCell ref="K12:L12"/>
    <mergeCell ref="M12:P12"/>
    <mergeCell ref="C15:D15"/>
    <mergeCell ref="E15:G15"/>
    <mergeCell ref="H15:J15"/>
    <mergeCell ref="K15:L15"/>
    <mergeCell ref="M15:P15"/>
    <mergeCell ref="C14:D14"/>
    <mergeCell ref="E14:G14"/>
    <mergeCell ref="H14:J14"/>
    <mergeCell ref="K14:L14"/>
    <mergeCell ref="M14:P14"/>
    <mergeCell ref="C17:D17"/>
    <mergeCell ref="E17:G17"/>
    <mergeCell ref="H17:J17"/>
    <mergeCell ref="K17:L17"/>
    <mergeCell ref="C16:D16"/>
    <mergeCell ref="E16:G16"/>
    <mergeCell ref="H16:J16"/>
    <mergeCell ref="K16:L16"/>
    <mergeCell ref="M16:P16"/>
    <mergeCell ref="M17:P17"/>
    <mergeCell ref="C19:D19"/>
    <mergeCell ref="E19:G19"/>
    <mergeCell ref="H19:J19"/>
    <mergeCell ref="K19:L19"/>
    <mergeCell ref="M19:P19"/>
    <mergeCell ref="C18:D18"/>
    <mergeCell ref="E18:G18"/>
    <mergeCell ref="H18:J18"/>
    <mergeCell ref="K18:L18"/>
    <mergeCell ref="M18:P18"/>
    <mergeCell ref="K22:L22"/>
    <mergeCell ref="M22:P22"/>
    <mergeCell ref="C23:D23"/>
    <mergeCell ref="E23:G23"/>
    <mergeCell ref="H23:J23"/>
    <mergeCell ref="K23:L23"/>
    <mergeCell ref="M23:P23"/>
    <mergeCell ref="C20:D20"/>
    <mergeCell ref="E20:G20"/>
    <mergeCell ref="H20:J20"/>
    <mergeCell ref="K20:L20"/>
    <mergeCell ref="M20:P20"/>
    <mergeCell ref="C21:D21"/>
    <mergeCell ref="E21:G21"/>
    <mergeCell ref="H21:J21"/>
    <mergeCell ref="K21:L21"/>
    <mergeCell ref="M21:P21"/>
    <mergeCell ref="C22:D22"/>
    <mergeCell ref="E22:G22"/>
    <mergeCell ref="H22:J22"/>
    <mergeCell ref="M24:P24"/>
    <mergeCell ref="C27:D27"/>
    <mergeCell ref="E27:G27"/>
    <mergeCell ref="H27:J27"/>
    <mergeCell ref="K27:L27"/>
    <mergeCell ref="M27:P27"/>
    <mergeCell ref="M25:P25"/>
    <mergeCell ref="C26:D26"/>
    <mergeCell ref="E26:G26"/>
    <mergeCell ref="H26:J26"/>
    <mergeCell ref="K26:L26"/>
    <mergeCell ref="M26:P26"/>
    <mergeCell ref="C24:D24"/>
    <mergeCell ref="E24:G24"/>
    <mergeCell ref="H24:J24"/>
    <mergeCell ref="K24:L24"/>
    <mergeCell ref="C25:D25"/>
    <mergeCell ref="E25:G25"/>
    <mergeCell ref="H25:J25"/>
    <mergeCell ref="K25:L25"/>
  </mergeCells>
  <printOptions horizontalCentered="1"/>
  <pageMargins left="0.23622047244094491" right="0.19685039370078741" top="0.35433070866141736" bottom="0.31496062992125984" header="0.31496062992125984" footer="0.31496062992125984"/>
  <pageSetup paperSize="9" scale="84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1">
    <tabColor rgb="FF96CADF"/>
    <pageSetUpPr fitToPage="1"/>
  </sheetPr>
  <dimension ref="A1:AA55"/>
  <sheetViews>
    <sheetView view="pageBreakPreview" zoomScale="55" zoomScaleNormal="100" zoomScaleSheetLayoutView="55" zoomScalePageLayoutView="55" workbookViewId="0">
      <pane ySplit="4" topLeftCell="A5" activePane="bottomLeft" state="frozen"/>
      <selection activeCell="C45" sqref="C45:C53"/>
      <selection pane="bottomLeft" activeCell="F14" sqref="F14:F47"/>
    </sheetView>
  </sheetViews>
  <sheetFormatPr defaultRowHeight="18"/>
  <cols>
    <col min="1" max="1" width="5.42578125" style="144" customWidth="1"/>
    <col min="2" max="2" width="15" style="143" customWidth="1"/>
    <col min="3" max="3" width="9.85546875" style="143" customWidth="1"/>
    <col min="4" max="4" width="26" style="143" customWidth="1"/>
    <col min="5" max="5" width="36.28515625" style="143" customWidth="1"/>
    <col min="6" max="6" width="30.42578125" style="143" customWidth="1"/>
    <col min="7" max="7" width="9.140625" style="143" hidden="1" customWidth="1"/>
    <col min="8" max="9" width="13" style="140" customWidth="1"/>
    <col min="10" max="16" width="12" style="140" customWidth="1"/>
    <col min="17" max="16384" width="9.140625" style="140"/>
  </cols>
  <sheetData>
    <row r="1" spans="1:27" ht="30" customHeight="1">
      <c r="A1" s="685" t="s">
        <v>263</v>
      </c>
      <c r="B1" s="686"/>
      <c r="C1" s="686"/>
      <c r="D1" s="686"/>
      <c r="E1" s="686"/>
      <c r="F1" s="686"/>
      <c r="G1" s="686"/>
      <c r="H1" s="686"/>
      <c r="I1" s="686"/>
      <c r="J1" s="686"/>
      <c r="K1" s="686"/>
      <c r="L1" s="686"/>
      <c r="M1" s="686"/>
      <c r="N1" s="686"/>
      <c r="O1" s="686"/>
      <c r="P1" s="687"/>
    </row>
    <row r="2" spans="1:27" ht="11.25" hidden="1" customHeight="1">
      <c r="A2" s="319"/>
      <c r="P2" s="320"/>
    </row>
    <row r="3" spans="1:27" ht="22.5" customHeight="1">
      <c r="A3" s="692" t="s">
        <v>80</v>
      </c>
      <c r="B3" s="690" t="s">
        <v>81</v>
      </c>
      <c r="C3" s="690" t="s">
        <v>87</v>
      </c>
      <c r="D3" s="690" t="s">
        <v>82</v>
      </c>
      <c r="E3" s="690" t="s">
        <v>85</v>
      </c>
      <c r="F3" s="690" t="s">
        <v>84</v>
      </c>
      <c r="G3" s="690" t="s">
        <v>210</v>
      </c>
      <c r="H3" s="690" t="s">
        <v>219</v>
      </c>
      <c r="I3" s="690"/>
      <c r="J3" s="690" t="s">
        <v>213</v>
      </c>
      <c r="K3" s="690"/>
      <c r="L3" s="690"/>
      <c r="M3" s="690"/>
      <c r="N3" s="690"/>
      <c r="O3" s="690"/>
      <c r="P3" s="691"/>
      <c r="Q3" s="267"/>
      <c r="R3" s="267"/>
      <c r="S3" s="267"/>
      <c r="T3" s="267"/>
      <c r="U3" s="267"/>
      <c r="V3" s="267"/>
      <c r="W3" s="267"/>
      <c r="X3" s="267"/>
      <c r="Y3" s="267"/>
      <c r="Z3" s="267"/>
      <c r="AA3" s="267"/>
    </row>
    <row r="4" spans="1:27" ht="38.25" customHeight="1">
      <c r="A4" s="692"/>
      <c r="B4" s="690"/>
      <c r="C4" s="690"/>
      <c r="D4" s="690"/>
      <c r="E4" s="690"/>
      <c r="F4" s="690"/>
      <c r="G4" s="690"/>
      <c r="H4" s="297" t="s">
        <v>211</v>
      </c>
      <c r="I4" s="297" t="s">
        <v>212</v>
      </c>
      <c r="J4" s="297" t="s">
        <v>214</v>
      </c>
      <c r="K4" s="297" t="s">
        <v>261</v>
      </c>
      <c r="L4" s="297" t="s">
        <v>215</v>
      </c>
      <c r="M4" s="297" t="s">
        <v>27</v>
      </c>
      <c r="N4" s="297" t="s">
        <v>217</v>
      </c>
      <c r="O4" s="297" t="s">
        <v>216</v>
      </c>
      <c r="P4" s="321" t="s">
        <v>218</v>
      </c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7" ht="11.25" customHeight="1">
      <c r="A5" s="319"/>
      <c r="P5" s="320"/>
    </row>
    <row r="6" spans="1:27" ht="32.25" hidden="1" customHeight="1">
      <c r="A6" s="322">
        <v>1</v>
      </c>
      <c r="B6" s="271">
        <v>45293</v>
      </c>
      <c r="C6" s="310" t="s">
        <v>0</v>
      </c>
      <c r="D6" s="310" t="s">
        <v>110</v>
      </c>
      <c r="E6" s="311" t="s">
        <v>86</v>
      </c>
      <c r="F6" s="310" t="s">
        <v>123</v>
      </c>
      <c r="G6" s="312"/>
      <c r="H6" s="272">
        <v>102.26</v>
      </c>
      <c r="I6" s="273"/>
      <c r="J6" s="272"/>
      <c r="K6" s="315"/>
      <c r="L6" s="276"/>
      <c r="M6" s="276"/>
      <c r="N6" s="276"/>
      <c r="O6" s="276">
        <v>102.26</v>
      </c>
      <c r="P6" s="323"/>
      <c r="Q6" s="266">
        <f t="shared" ref="Q6:Q37" si="0">H6</f>
        <v>102.26</v>
      </c>
      <c r="R6" s="266">
        <f t="shared" ref="R6:R51" si="1">J6+L6+M6+N6+O6+P6</f>
        <v>102.26</v>
      </c>
      <c r="T6" s="140">
        <f t="shared" ref="T6:T37" si="2">R6-Q6</f>
        <v>0</v>
      </c>
    </row>
    <row r="7" spans="1:27" ht="32.25" hidden="1" customHeight="1">
      <c r="A7" s="324">
        <v>2</v>
      </c>
      <c r="B7" s="268">
        <v>45293</v>
      </c>
      <c r="C7" s="302" t="s">
        <v>0</v>
      </c>
      <c r="D7" s="302" t="s">
        <v>115</v>
      </c>
      <c r="E7" s="303" t="s">
        <v>116</v>
      </c>
      <c r="F7" s="302" t="s">
        <v>124</v>
      </c>
      <c r="G7" s="306"/>
      <c r="H7" s="274">
        <v>592.01</v>
      </c>
      <c r="I7" s="275">
        <v>0</v>
      </c>
      <c r="J7" s="274">
        <v>137.94</v>
      </c>
      <c r="K7" s="316"/>
      <c r="L7" s="270"/>
      <c r="M7" s="270"/>
      <c r="N7" s="270">
        <v>286.12</v>
      </c>
      <c r="O7" s="270">
        <v>167.95</v>
      </c>
      <c r="P7" s="325"/>
      <c r="Q7" s="266">
        <f t="shared" si="0"/>
        <v>592.01</v>
      </c>
      <c r="R7" s="266">
        <f t="shared" si="1"/>
        <v>592.01</v>
      </c>
      <c r="T7" s="140">
        <f t="shared" si="2"/>
        <v>0</v>
      </c>
    </row>
    <row r="8" spans="1:27" ht="32.25" hidden="1" customHeight="1">
      <c r="A8" s="324">
        <v>3</v>
      </c>
      <c r="B8" s="268">
        <v>45294</v>
      </c>
      <c r="C8" s="302" t="s">
        <v>0</v>
      </c>
      <c r="D8" s="302" t="s">
        <v>111</v>
      </c>
      <c r="E8" s="303" t="s">
        <v>86</v>
      </c>
      <c r="F8" s="302" t="s">
        <v>125</v>
      </c>
      <c r="G8" s="306"/>
      <c r="H8" s="274">
        <v>131.25</v>
      </c>
      <c r="I8" s="275">
        <v>0</v>
      </c>
      <c r="J8" s="274"/>
      <c r="K8" s="316"/>
      <c r="L8" s="270"/>
      <c r="M8" s="270"/>
      <c r="N8" s="270"/>
      <c r="O8" s="270">
        <v>131.25</v>
      </c>
      <c r="P8" s="325"/>
      <c r="Q8" s="266">
        <f t="shared" si="0"/>
        <v>131.25</v>
      </c>
      <c r="R8" s="266">
        <f t="shared" si="1"/>
        <v>131.25</v>
      </c>
      <c r="T8" s="140">
        <f t="shared" si="2"/>
        <v>0</v>
      </c>
    </row>
    <row r="9" spans="1:27" ht="32.25" hidden="1" customHeight="1">
      <c r="A9" s="324">
        <v>4</v>
      </c>
      <c r="B9" s="268">
        <v>45295</v>
      </c>
      <c r="C9" s="302" t="s">
        <v>1</v>
      </c>
      <c r="D9" s="302" t="s">
        <v>112</v>
      </c>
      <c r="E9" s="303" t="s">
        <v>86</v>
      </c>
      <c r="F9" s="302" t="s">
        <v>126</v>
      </c>
      <c r="G9" s="309"/>
      <c r="H9" s="274">
        <v>123.28</v>
      </c>
      <c r="I9" s="275">
        <v>0</v>
      </c>
      <c r="J9" s="274"/>
      <c r="K9" s="316"/>
      <c r="L9" s="270"/>
      <c r="M9" s="270"/>
      <c r="N9" s="270"/>
      <c r="O9" s="270">
        <v>90.8</v>
      </c>
      <c r="P9" s="325">
        <v>32.479999999999997</v>
      </c>
      <c r="Q9" s="266">
        <f t="shared" si="0"/>
        <v>123.28</v>
      </c>
      <c r="R9" s="266">
        <f t="shared" si="1"/>
        <v>123.28</v>
      </c>
      <c r="T9" s="140">
        <f t="shared" si="2"/>
        <v>0</v>
      </c>
    </row>
    <row r="10" spans="1:27" ht="32.25" hidden="1" customHeight="1">
      <c r="A10" s="324">
        <v>5</v>
      </c>
      <c r="B10" s="268">
        <v>45295</v>
      </c>
      <c r="C10" s="302" t="s">
        <v>0</v>
      </c>
      <c r="D10" s="302" t="s">
        <v>113</v>
      </c>
      <c r="E10" s="303" t="s">
        <v>127</v>
      </c>
      <c r="F10" s="302" t="s">
        <v>128</v>
      </c>
      <c r="G10" s="309"/>
      <c r="H10" s="274">
        <v>31.55</v>
      </c>
      <c r="I10" s="275"/>
      <c r="J10" s="274"/>
      <c r="K10" s="316"/>
      <c r="L10" s="270">
        <v>2.76</v>
      </c>
      <c r="M10" s="270"/>
      <c r="N10" s="270"/>
      <c r="O10" s="270">
        <v>28.79</v>
      </c>
      <c r="P10" s="325"/>
      <c r="Q10" s="266">
        <f t="shared" si="0"/>
        <v>31.55</v>
      </c>
      <c r="R10" s="266">
        <f t="shared" si="1"/>
        <v>31.549999999999997</v>
      </c>
      <c r="T10" s="140">
        <f t="shared" si="2"/>
        <v>0</v>
      </c>
    </row>
    <row r="11" spans="1:27" ht="32.25" hidden="1" customHeight="1">
      <c r="A11" s="324">
        <v>6</v>
      </c>
      <c r="B11" s="268">
        <v>45296</v>
      </c>
      <c r="C11" s="302" t="s">
        <v>11</v>
      </c>
      <c r="D11" s="302" t="s">
        <v>114</v>
      </c>
      <c r="E11" s="303" t="s">
        <v>86</v>
      </c>
      <c r="F11" s="302" t="s">
        <v>108</v>
      </c>
      <c r="G11" s="309"/>
      <c r="H11" s="274">
        <v>27.89</v>
      </c>
      <c r="I11" s="275">
        <v>0</v>
      </c>
      <c r="J11" s="274"/>
      <c r="K11" s="316"/>
      <c r="L11" s="270">
        <v>7.66</v>
      </c>
      <c r="M11" s="270"/>
      <c r="N11" s="270"/>
      <c r="O11" s="270">
        <v>20.23</v>
      </c>
      <c r="P11" s="325"/>
      <c r="Q11" s="266">
        <f t="shared" si="0"/>
        <v>27.89</v>
      </c>
      <c r="R11" s="266">
        <f t="shared" si="1"/>
        <v>27.89</v>
      </c>
      <c r="T11" s="140">
        <f t="shared" si="2"/>
        <v>0</v>
      </c>
    </row>
    <row r="12" spans="1:27" ht="32.25" hidden="1" customHeight="1">
      <c r="A12" s="324">
        <v>7</v>
      </c>
      <c r="B12" s="268">
        <v>45298</v>
      </c>
      <c r="C12" s="302" t="s">
        <v>1</v>
      </c>
      <c r="D12" s="302" t="s">
        <v>117</v>
      </c>
      <c r="E12" s="303" t="s">
        <v>86</v>
      </c>
      <c r="F12" s="302" t="s">
        <v>129</v>
      </c>
      <c r="G12" s="306"/>
      <c r="H12" s="274">
        <v>99.38</v>
      </c>
      <c r="I12" s="275">
        <v>0</v>
      </c>
      <c r="J12" s="274"/>
      <c r="K12" s="316"/>
      <c r="L12" s="270">
        <v>30.99</v>
      </c>
      <c r="M12" s="270"/>
      <c r="N12" s="270"/>
      <c r="O12" s="270">
        <v>68.39</v>
      </c>
      <c r="P12" s="325"/>
      <c r="Q12" s="266">
        <f t="shared" si="0"/>
        <v>99.38</v>
      </c>
      <c r="R12" s="266">
        <f t="shared" si="1"/>
        <v>99.38</v>
      </c>
      <c r="T12" s="140">
        <f t="shared" si="2"/>
        <v>0</v>
      </c>
    </row>
    <row r="13" spans="1:27" ht="32.25" hidden="1" customHeight="1">
      <c r="A13" s="324">
        <v>8</v>
      </c>
      <c r="B13" s="268">
        <v>45299</v>
      </c>
      <c r="C13" s="302" t="s">
        <v>25</v>
      </c>
      <c r="D13" s="302" t="s">
        <v>130</v>
      </c>
      <c r="E13" s="308" t="s">
        <v>131</v>
      </c>
      <c r="F13" s="302" t="s">
        <v>132</v>
      </c>
      <c r="G13" s="306"/>
      <c r="H13" s="274">
        <v>30492.21</v>
      </c>
      <c r="I13" s="275">
        <v>0</v>
      </c>
      <c r="J13" s="274"/>
      <c r="K13" s="316"/>
      <c r="L13" s="270">
        <v>23683.71</v>
      </c>
      <c r="M13" s="270">
        <v>2138.31</v>
      </c>
      <c r="N13" s="270">
        <v>2063.9299999999998</v>
      </c>
      <c r="O13" s="270"/>
      <c r="P13" s="325">
        <v>2606.2600000000002</v>
      </c>
      <c r="Q13" s="266">
        <f t="shared" si="0"/>
        <v>30492.21</v>
      </c>
      <c r="R13" s="266">
        <f t="shared" si="1"/>
        <v>30492.21</v>
      </c>
      <c r="T13" s="140">
        <f t="shared" si="2"/>
        <v>0</v>
      </c>
    </row>
    <row r="14" spans="1:27" ht="32.25" customHeight="1">
      <c r="A14" s="324">
        <v>9</v>
      </c>
      <c r="B14" s="268">
        <v>45303</v>
      </c>
      <c r="C14" s="302" t="s">
        <v>15</v>
      </c>
      <c r="D14" s="302" t="s">
        <v>221</v>
      </c>
      <c r="E14" s="308" t="s">
        <v>89</v>
      </c>
      <c r="F14" s="302" t="s">
        <v>135</v>
      </c>
      <c r="G14" s="306"/>
      <c r="H14" s="274">
        <v>123.41</v>
      </c>
      <c r="I14" s="275">
        <v>0</v>
      </c>
      <c r="J14" s="274"/>
      <c r="K14" s="316"/>
      <c r="L14" s="270"/>
      <c r="M14" s="270"/>
      <c r="N14" s="270">
        <v>66.2</v>
      </c>
      <c r="O14" s="270"/>
      <c r="P14" s="325">
        <v>57.21</v>
      </c>
      <c r="Q14" s="266">
        <f t="shared" si="0"/>
        <v>123.41</v>
      </c>
      <c r="R14" s="266">
        <f t="shared" si="1"/>
        <v>123.41</v>
      </c>
      <c r="T14" s="140">
        <f t="shared" si="2"/>
        <v>0</v>
      </c>
    </row>
    <row r="15" spans="1:27" ht="32.25" customHeight="1">
      <c r="A15" s="324">
        <v>10</v>
      </c>
      <c r="B15" s="268">
        <v>45305</v>
      </c>
      <c r="C15" s="302" t="s">
        <v>15</v>
      </c>
      <c r="D15" s="302" t="s">
        <v>136</v>
      </c>
      <c r="E15" s="303" t="s">
        <v>86</v>
      </c>
      <c r="F15" s="302" t="s">
        <v>137</v>
      </c>
      <c r="G15" s="306"/>
      <c r="H15" s="274">
        <v>223.26</v>
      </c>
      <c r="I15" s="275">
        <v>0</v>
      </c>
      <c r="J15" s="274"/>
      <c r="K15" s="316"/>
      <c r="L15" s="270">
        <v>0.37</v>
      </c>
      <c r="M15" s="270"/>
      <c r="N15" s="270"/>
      <c r="O15" s="270">
        <v>222.89</v>
      </c>
      <c r="P15" s="325"/>
      <c r="Q15" s="266">
        <f t="shared" si="0"/>
        <v>223.26</v>
      </c>
      <c r="R15" s="266">
        <f t="shared" si="1"/>
        <v>223.26</v>
      </c>
      <c r="T15" s="140">
        <f t="shared" si="2"/>
        <v>0</v>
      </c>
    </row>
    <row r="16" spans="1:27" ht="32.25" customHeight="1">
      <c r="A16" s="324">
        <v>11</v>
      </c>
      <c r="B16" s="268">
        <v>45305</v>
      </c>
      <c r="C16" s="302" t="s">
        <v>15</v>
      </c>
      <c r="D16" s="302" t="s">
        <v>138</v>
      </c>
      <c r="E16" s="303" t="s">
        <v>139</v>
      </c>
      <c r="F16" s="302" t="s">
        <v>137</v>
      </c>
      <c r="G16" s="306"/>
      <c r="H16" s="274">
        <v>1983.42</v>
      </c>
      <c r="I16" s="275">
        <v>0</v>
      </c>
      <c r="J16" s="274"/>
      <c r="K16" s="316"/>
      <c r="L16" s="270">
        <v>6.21</v>
      </c>
      <c r="M16" s="270"/>
      <c r="N16" s="270"/>
      <c r="O16" s="270">
        <v>1977.21</v>
      </c>
      <c r="P16" s="325"/>
      <c r="Q16" s="266">
        <f t="shared" si="0"/>
        <v>1983.42</v>
      </c>
      <c r="R16" s="266">
        <f t="shared" si="1"/>
        <v>1983.42</v>
      </c>
      <c r="T16" s="140">
        <f t="shared" si="2"/>
        <v>0</v>
      </c>
    </row>
    <row r="17" spans="1:20" ht="32.25" hidden="1" customHeight="1">
      <c r="A17" s="324">
        <v>12</v>
      </c>
      <c r="B17" s="268">
        <v>45308</v>
      </c>
      <c r="C17" s="302" t="s">
        <v>1</v>
      </c>
      <c r="D17" s="302" t="s">
        <v>140</v>
      </c>
      <c r="E17" s="305" t="s">
        <v>141</v>
      </c>
      <c r="F17" s="302" t="s">
        <v>142</v>
      </c>
      <c r="G17" s="306"/>
      <c r="H17" s="274">
        <v>324.37</v>
      </c>
      <c r="I17" s="275">
        <v>0</v>
      </c>
      <c r="J17" s="274">
        <v>62.98</v>
      </c>
      <c r="K17" s="316"/>
      <c r="L17" s="270">
        <v>24.61</v>
      </c>
      <c r="M17" s="270"/>
      <c r="N17" s="270"/>
      <c r="O17" s="270"/>
      <c r="P17" s="325">
        <v>236.78</v>
      </c>
      <c r="Q17" s="266">
        <f t="shared" si="0"/>
        <v>324.37</v>
      </c>
      <c r="R17" s="266">
        <f t="shared" si="1"/>
        <v>324.37</v>
      </c>
      <c r="T17" s="140">
        <f t="shared" si="2"/>
        <v>0</v>
      </c>
    </row>
    <row r="18" spans="1:20" ht="32.25" hidden="1" customHeight="1">
      <c r="A18" s="324">
        <v>13</v>
      </c>
      <c r="B18" s="268">
        <v>45308</v>
      </c>
      <c r="C18" s="302" t="s">
        <v>11</v>
      </c>
      <c r="D18" s="302" t="s">
        <v>143</v>
      </c>
      <c r="E18" s="303" t="s">
        <v>197</v>
      </c>
      <c r="F18" s="302" t="s">
        <v>144</v>
      </c>
      <c r="G18" s="306"/>
      <c r="H18" s="274">
        <v>709.11</v>
      </c>
      <c r="I18" s="275">
        <v>0</v>
      </c>
      <c r="J18" s="274">
        <v>440.86</v>
      </c>
      <c r="K18" s="316"/>
      <c r="L18" s="270"/>
      <c r="M18" s="270">
        <v>191.37</v>
      </c>
      <c r="N18" s="270"/>
      <c r="O18" s="270">
        <v>76.88</v>
      </c>
      <c r="P18" s="325"/>
      <c r="Q18" s="266">
        <f t="shared" si="0"/>
        <v>709.11</v>
      </c>
      <c r="R18" s="266">
        <f t="shared" si="1"/>
        <v>709.11</v>
      </c>
      <c r="T18" s="140">
        <f t="shared" si="2"/>
        <v>0</v>
      </c>
    </row>
    <row r="19" spans="1:20" ht="32.25" customHeight="1">
      <c r="A19" s="324">
        <v>14</v>
      </c>
      <c r="B19" s="268">
        <v>45310</v>
      </c>
      <c r="C19" s="302" t="s">
        <v>15</v>
      </c>
      <c r="D19" s="302" t="s">
        <v>145</v>
      </c>
      <c r="E19" s="308" t="s">
        <v>89</v>
      </c>
      <c r="F19" s="302" t="s">
        <v>146</v>
      </c>
      <c r="G19" s="306"/>
      <c r="H19" s="274">
        <v>172.96</v>
      </c>
      <c r="I19" s="275">
        <v>0</v>
      </c>
      <c r="J19" s="274"/>
      <c r="K19" s="316"/>
      <c r="L19" s="270">
        <v>156.78</v>
      </c>
      <c r="M19" s="270"/>
      <c r="N19" s="270"/>
      <c r="O19" s="270">
        <v>16.18</v>
      </c>
      <c r="P19" s="325"/>
      <c r="Q19" s="266">
        <f t="shared" si="0"/>
        <v>172.96</v>
      </c>
      <c r="R19" s="266">
        <f t="shared" si="1"/>
        <v>172.96</v>
      </c>
      <c r="T19" s="140">
        <f t="shared" si="2"/>
        <v>0</v>
      </c>
    </row>
    <row r="20" spans="1:20" ht="32.25" hidden="1" customHeight="1">
      <c r="A20" s="324">
        <v>15</v>
      </c>
      <c r="B20" s="268">
        <v>45312</v>
      </c>
      <c r="C20" s="302" t="s">
        <v>11</v>
      </c>
      <c r="D20" s="302" t="s">
        <v>147</v>
      </c>
      <c r="E20" s="305" t="s">
        <v>141</v>
      </c>
      <c r="F20" s="302" t="s">
        <v>148</v>
      </c>
      <c r="G20" s="306"/>
      <c r="H20" s="274">
        <v>200.51</v>
      </c>
      <c r="I20" s="275">
        <v>45.74</v>
      </c>
      <c r="J20" s="274"/>
      <c r="K20" s="316"/>
      <c r="L20" s="270">
        <v>7.96</v>
      </c>
      <c r="M20" s="270"/>
      <c r="N20" s="270">
        <v>22.33</v>
      </c>
      <c r="O20" s="270">
        <v>3.01</v>
      </c>
      <c r="P20" s="325">
        <v>167.21</v>
      </c>
      <c r="Q20" s="266">
        <f t="shared" si="0"/>
        <v>200.51</v>
      </c>
      <c r="R20" s="266">
        <f t="shared" si="1"/>
        <v>200.51</v>
      </c>
      <c r="T20" s="140">
        <f t="shared" si="2"/>
        <v>0</v>
      </c>
    </row>
    <row r="21" spans="1:20" ht="32.25" hidden="1" customHeight="1">
      <c r="A21" s="324">
        <v>16</v>
      </c>
      <c r="B21" s="268">
        <v>45312</v>
      </c>
      <c r="C21" s="302" t="s">
        <v>5</v>
      </c>
      <c r="D21" s="302" t="s">
        <v>149</v>
      </c>
      <c r="E21" s="303" t="s">
        <v>150</v>
      </c>
      <c r="F21" s="302" t="s">
        <v>151</v>
      </c>
      <c r="G21" s="306"/>
      <c r="H21" s="274"/>
      <c r="I21" s="275"/>
      <c r="J21" s="274"/>
      <c r="K21" s="316"/>
      <c r="L21" s="270"/>
      <c r="M21" s="270"/>
      <c r="N21" s="270"/>
      <c r="O21" s="270"/>
      <c r="P21" s="325"/>
      <c r="Q21" s="266">
        <f t="shared" si="0"/>
        <v>0</v>
      </c>
      <c r="R21" s="266">
        <f t="shared" si="1"/>
        <v>0</v>
      </c>
      <c r="T21" s="140">
        <f t="shared" si="2"/>
        <v>0</v>
      </c>
    </row>
    <row r="22" spans="1:20" ht="32.25" hidden="1" customHeight="1">
      <c r="A22" s="324">
        <v>17</v>
      </c>
      <c r="B22" s="268">
        <v>45313</v>
      </c>
      <c r="C22" s="302" t="s">
        <v>11</v>
      </c>
      <c r="D22" s="302" t="s">
        <v>147</v>
      </c>
      <c r="E22" s="305" t="s">
        <v>88</v>
      </c>
      <c r="F22" s="302" t="s">
        <v>148</v>
      </c>
      <c r="G22" s="306"/>
      <c r="H22" s="274">
        <v>59.45</v>
      </c>
      <c r="I22" s="275">
        <v>46.03</v>
      </c>
      <c r="J22" s="274"/>
      <c r="K22" s="316"/>
      <c r="L22" s="270">
        <v>19.12</v>
      </c>
      <c r="M22" s="270"/>
      <c r="N22" s="270"/>
      <c r="O22" s="270">
        <v>6.28</v>
      </c>
      <c r="P22" s="325">
        <v>34.049999999999997</v>
      </c>
      <c r="Q22" s="266">
        <f t="shared" si="0"/>
        <v>59.45</v>
      </c>
      <c r="R22" s="266">
        <f t="shared" si="1"/>
        <v>59.45</v>
      </c>
      <c r="T22" s="140">
        <f t="shared" si="2"/>
        <v>0</v>
      </c>
    </row>
    <row r="23" spans="1:20" ht="32.25" hidden="1" customHeight="1">
      <c r="A23" s="324">
        <v>18</v>
      </c>
      <c r="B23" s="268">
        <v>45314</v>
      </c>
      <c r="C23" s="302" t="s">
        <v>25</v>
      </c>
      <c r="D23" s="302" t="s">
        <v>152</v>
      </c>
      <c r="E23" s="303" t="s">
        <v>86</v>
      </c>
      <c r="F23" s="302" t="s">
        <v>153</v>
      </c>
      <c r="G23" s="306"/>
      <c r="H23" s="274">
        <v>31.8</v>
      </c>
      <c r="I23" s="275">
        <v>0</v>
      </c>
      <c r="J23" s="274"/>
      <c r="K23" s="316"/>
      <c r="L23" s="270">
        <v>31.8</v>
      </c>
      <c r="M23" s="270"/>
      <c r="N23" s="270"/>
      <c r="O23" s="270"/>
      <c r="P23" s="325"/>
      <c r="Q23" s="266">
        <f t="shared" si="0"/>
        <v>31.8</v>
      </c>
      <c r="R23" s="266">
        <f t="shared" si="1"/>
        <v>31.8</v>
      </c>
      <c r="T23" s="140">
        <f t="shared" si="2"/>
        <v>0</v>
      </c>
    </row>
    <row r="24" spans="1:20" ht="32.25" customHeight="1">
      <c r="A24" s="324">
        <v>19</v>
      </c>
      <c r="B24" s="268">
        <v>45315</v>
      </c>
      <c r="C24" s="302" t="s">
        <v>15</v>
      </c>
      <c r="D24" s="302" t="s">
        <v>154</v>
      </c>
      <c r="E24" s="303" t="s">
        <v>155</v>
      </c>
      <c r="F24" s="302" t="s">
        <v>156</v>
      </c>
      <c r="G24" s="306"/>
      <c r="H24" s="274">
        <v>7.85</v>
      </c>
      <c r="I24" s="275">
        <v>0</v>
      </c>
      <c r="J24" s="274"/>
      <c r="K24" s="316"/>
      <c r="L24" s="270"/>
      <c r="M24" s="270"/>
      <c r="N24" s="270"/>
      <c r="O24" s="270">
        <v>7.85</v>
      </c>
      <c r="P24" s="325"/>
      <c r="Q24" s="266">
        <f t="shared" si="0"/>
        <v>7.85</v>
      </c>
      <c r="R24" s="266">
        <f t="shared" si="1"/>
        <v>7.85</v>
      </c>
      <c r="T24" s="140">
        <f t="shared" si="2"/>
        <v>0</v>
      </c>
    </row>
    <row r="25" spans="1:20" ht="32.25" hidden="1" customHeight="1">
      <c r="A25" s="324">
        <v>20</v>
      </c>
      <c r="B25" s="268">
        <v>45315</v>
      </c>
      <c r="C25" s="302" t="s">
        <v>0</v>
      </c>
      <c r="D25" s="302" t="s">
        <v>157</v>
      </c>
      <c r="E25" s="303" t="s">
        <v>172</v>
      </c>
      <c r="F25" s="302" t="s">
        <v>190</v>
      </c>
      <c r="G25" s="306"/>
      <c r="H25" s="274">
        <v>20.190000000000001</v>
      </c>
      <c r="I25" s="275">
        <v>0</v>
      </c>
      <c r="J25" s="274"/>
      <c r="K25" s="316"/>
      <c r="L25" s="270"/>
      <c r="M25" s="270"/>
      <c r="N25" s="270"/>
      <c r="O25" s="270">
        <v>19.36</v>
      </c>
      <c r="P25" s="325">
        <v>0.83</v>
      </c>
      <c r="Q25" s="266">
        <f t="shared" si="0"/>
        <v>20.190000000000001</v>
      </c>
      <c r="R25" s="266">
        <f t="shared" si="1"/>
        <v>20.189999999999998</v>
      </c>
      <c r="T25" s="140">
        <f t="shared" si="2"/>
        <v>0</v>
      </c>
    </row>
    <row r="26" spans="1:20" ht="32.25" hidden="1" customHeight="1">
      <c r="A26" s="324">
        <v>21</v>
      </c>
      <c r="B26" s="268">
        <v>45316</v>
      </c>
      <c r="C26" s="302" t="s">
        <v>5</v>
      </c>
      <c r="D26" s="302" t="s">
        <v>158</v>
      </c>
      <c r="E26" s="308" t="s">
        <v>159</v>
      </c>
      <c r="F26" s="302" t="s">
        <v>160</v>
      </c>
      <c r="G26" s="306"/>
      <c r="H26" s="274">
        <v>231.92</v>
      </c>
      <c r="I26" s="275">
        <v>0</v>
      </c>
      <c r="J26" s="274"/>
      <c r="K26" s="316"/>
      <c r="L26" s="270"/>
      <c r="M26" s="270">
        <v>41.18</v>
      </c>
      <c r="N26" s="270">
        <v>158.88999999999999</v>
      </c>
      <c r="O26" s="270"/>
      <c r="P26" s="325">
        <v>31.85</v>
      </c>
      <c r="Q26" s="266">
        <f t="shared" si="0"/>
        <v>231.92</v>
      </c>
      <c r="R26" s="266">
        <f t="shared" si="1"/>
        <v>231.92</v>
      </c>
      <c r="T26" s="140">
        <f t="shared" si="2"/>
        <v>0</v>
      </c>
    </row>
    <row r="27" spans="1:20" ht="32.25" customHeight="1">
      <c r="A27" s="324">
        <v>22</v>
      </c>
      <c r="B27" s="268">
        <v>45317</v>
      </c>
      <c r="C27" s="302" t="s">
        <v>15</v>
      </c>
      <c r="D27" s="302" t="s">
        <v>161</v>
      </c>
      <c r="E27" s="303" t="s">
        <v>86</v>
      </c>
      <c r="F27" s="302" t="s">
        <v>162</v>
      </c>
      <c r="G27" s="306"/>
      <c r="H27" s="274">
        <v>560.04999999999995</v>
      </c>
      <c r="I27" s="275">
        <v>0</v>
      </c>
      <c r="J27" s="274"/>
      <c r="K27" s="316"/>
      <c r="L27" s="270">
        <v>5.18</v>
      </c>
      <c r="M27" s="270"/>
      <c r="N27" s="270"/>
      <c r="O27" s="270">
        <v>554.87</v>
      </c>
      <c r="P27" s="325"/>
      <c r="Q27" s="266">
        <f t="shared" si="0"/>
        <v>560.04999999999995</v>
      </c>
      <c r="R27" s="266">
        <f t="shared" si="1"/>
        <v>560.04999999999995</v>
      </c>
      <c r="T27" s="140">
        <f t="shared" si="2"/>
        <v>0</v>
      </c>
    </row>
    <row r="28" spans="1:20" ht="32.25" hidden="1" customHeight="1">
      <c r="A28" s="324">
        <v>23</v>
      </c>
      <c r="B28" s="268">
        <v>45322</v>
      </c>
      <c r="C28" s="302" t="s">
        <v>25</v>
      </c>
      <c r="D28" s="302" t="s">
        <v>220</v>
      </c>
      <c r="E28" s="303" t="s">
        <v>165</v>
      </c>
      <c r="F28" s="302" t="s">
        <v>195</v>
      </c>
      <c r="G28" s="301"/>
      <c r="H28" s="274">
        <v>2404.69</v>
      </c>
      <c r="I28" s="275">
        <v>0</v>
      </c>
      <c r="J28" s="274"/>
      <c r="K28" s="316"/>
      <c r="L28" s="270"/>
      <c r="M28" s="270"/>
      <c r="N28" s="270"/>
      <c r="O28" s="270">
        <v>2404.69</v>
      </c>
      <c r="P28" s="325"/>
      <c r="Q28" s="266">
        <f t="shared" si="0"/>
        <v>2404.69</v>
      </c>
      <c r="R28" s="266">
        <f t="shared" si="1"/>
        <v>2404.69</v>
      </c>
      <c r="T28" s="140">
        <f t="shared" si="2"/>
        <v>0</v>
      </c>
    </row>
    <row r="29" spans="1:20" ht="32.25" hidden="1" customHeight="1">
      <c r="A29" s="326">
        <v>24</v>
      </c>
      <c r="B29" s="268">
        <v>45323</v>
      </c>
      <c r="C29" s="302" t="s">
        <v>25</v>
      </c>
      <c r="D29" s="302" t="s">
        <v>166</v>
      </c>
      <c r="E29" s="303" t="s">
        <v>86</v>
      </c>
      <c r="F29" s="302" t="s">
        <v>167</v>
      </c>
      <c r="G29" s="307" t="s">
        <v>188</v>
      </c>
      <c r="H29" s="274">
        <v>17.760000000000002</v>
      </c>
      <c r="I29" s="275">
        <v>0</v>
      </c>
      <c r="J29" s="274"/>
      <c r="K29" s="316"/>
      <c r="L29" s="270">
        <v>17.760000000000002</v>
      </c>
      <c r="M29" s="270"/>
      <c r="N29" s="270"/>
      <c r="O29" s="270"/>
      <c r="P29" s="325"/>
      <c r="Q29" s="266">
        <f t="shared" si="0"/>
        <v>17.760000000000002</v>
      </c>
      <c r="R29" s="266">
        <f t="shared" si="1"/>
        <v>17.760000000000002</v>
      </c>
      <c r="T29" s="140">
        <f t="shared" si="2"/>
        <v>0</v>
      </c>
    </row>
    <row r="30" spans="1:20" ht="32.25" hidden="1" customHeight="1">
      <c r="A30" s="324">
        <v>25</v>
      </c>
      <c r="B30" s="268">
        <v>45323</v>
      </c>
      <c r="C30" s="302" t="s">
        <v>25</v>
      </c>
      <c r="D30" s="302" t="s">
        <v>169</v>
      </c>
      <c r="E30" s="303" t="s">
        <v>86</v>
      </c>
      <c r="F30" s="302" t="s">
        <v>168</v>
      </c>
      <c r="G30" s="301"/>
      <c r="H30" s="274">
        <v>17.940000000000001</v>
      </c>
      <c r="I30" s="275">
        <v>0</v>
      </c>
      <c r="J30" s="274"/>
      <c r="K30" s="316"/>
      <c r="L30" s="270">
        <v>17.940000000000001</v>
      </c>
      <c r="M30" s="270"/>
      <c r="N30" s="270"/>
      <c r="O30" s="270"/>
      <c r="P30" s="325"/>
      <c r="Q30" s="266">
        <f t="shared" si="0"/>
        <v>17.940000000000001</v>
      </c>
      <c r="R30" s="266">
        <f t="shared" si="1"/>
        <v>17.940000000000001</v>
      </c>
      <c r="T30" s="140">
        <f t="shared" si="2"/>
        <v>0</v>
      </c>
    </row>
    <row r="31" spans="1:20" ht="32.25" hidden="1" customHeight="1">
      <c r="A31" s="324">
        <v>26</v>
      </c>
      <c r="B31" s="268">
        <v>45324</v>
      </c>
      <c r="C31" s="302" t="s">
        <v>2</v>
      </c>
      <c r="D31" s="302" t="s">
        <v>170</v>
      </c>
      <c r="E31" s="305" t="s">
        <v>88</v>
      </c>
      <c r="F31" s="302" t="s">
        <v>171</v>
      </c>
      <c r="G31" s="301"/>
      <c r="H31" s="274">
        <v>30.49</v>
      </c>
      <c r="I31" s="275">
        <v>0</v>
      </c>
      <c r="J31" s="274"/>
      <c r="K31" s="316"/>
      <c r="L31" s="270">
        <v>11.29</v>
      </c>
      <c r="M31" s="270"/>
      <c r="N31" s="270">
        <v>19.2</v>
      </c>
      <c r="O31" s="270"/>
      <c r="P31" s="325"/>
      <c r="Q31" s="266">
        <f t="shared" si="0"/>
        <v>30.49</v>
      </c>
      <c r="R31" s="266">
        <f t="shared" si="1"/>
        <v>30.49</v>
      </c>
      <c r="T31" s="140">
        <f t="shared" si="2"/>
        <v>0</v>
      </c>
    </row>
    <row r="32" spans="1:20" ht="32.25" hidden="1" customHeight="1">
      <c r="A32" s="324">
        <v>27</v>
      </c>
      <c r="B32" s="268">
        <v>45329</v>
      </c>
      <c r="C32" s="302" t="s">
        <v>5</v>
      </c>
      <c r="D32" s="302" t="s">
        <v>176</v>
      </c>
      <c r="E32" s="305" t="s">
        <v>88</v>
      </c>
      <c r="F32" s="302" t="s">
        <v>180</v>
      </c>
      <c r="G32" s="306"/>
      <c r="H32" s="274">
        <v>91.23</v>
      </c>
      <c r="I32" s="275">
        <v>0</v>
      </c>
      <c r="J32" s="274"/>
      <c r="K32" s="316"/>
      <c r="L32" s="270">
        <v>91.23</v>
      </c>
      <c r="M32" s="270"/>
      <c r="N32" s="270"/>
      <c r="O32" s="270"/>
      <c r="P32" s="325"/>
      <c r="Q32" s="266">
        <f t="shared" si="0"/>
        <v>91.23</v>
      </c>
      <c r="R32" s="266">
        <f t="shared" si="1"/>
        <v>91.23</v>
      </c>
      <c r="T32" s="140">
        <f t="shared" si="2"/>
        <v>0</v>
      </c>
    </row>
    <row r="33" spans="1:20" ht="32.25" hidden="1" customHeight="1">
      <c r="A33" s="324">
        <v>28</v>
      </c>
      <c r="B33" s="250">
        <v>45328</v>
      </c>
      <c r="C33" s="288" t="s">
        <v>12</v>
      </c>
      <c r="D33" s="288" t="s">
        <v>174</v>
      </c>
      <c r="E33" s="291" t="s">
        <v>86</v>
      </c>
      <c r="F33" s="288" t="s">
        <v>175</v>
      </c>
      <c r="G33" s="301"/>
      <c r="H33" s="274">
        <v>9.41</v>
      </c>
      <c r="I33" s="275"/>
      <c r="J33" s="274"/>
      <c r="K33" s="316"/>
      <c r="L33" s="270">
        <v>6.8</v>
      </c>
      <c r="M33" s="270"/>
      <c r="N33" s="270"/>
      <c r="O33" s="270">
        <v>2.61</v>
      </c>
      <c r="P33" s="325"/>
      <c r="Q33" s="266">
        <f t="shared" si="0"/>
        <v>9.41</v>
      </c>
      <c r="R33" s="266">
        <f t="shared" si="1"/>
        <v>9.41</v>
      </c>
      <c r="T33" s="140">
        <f t="shared" si="2"/>
        <v>0</v>
      </c>
    </row>
    <row r="34" spans="1:20" ht="32.25" hidden="1" customHeight="1">
      <c r="A34" s="324">
        <v>29</v>
      </c>
      <c r="B34" s="268">
        <v>45329</v>
      </c>
      <c r="C34" s="302" t="s">
        <v>0</v>
      </c>
      <c r="D34" s="302" t="s">
        <v>177</v>
      </c>
      <c r="E34" s="303" t="s">
        <v>163</v>
      </c>
      <c r="F34" s="302" t="s">
        <v>189</v>
      </c>
      <c r="G34" s="306"/>
      <c r="H34" s="274">
        <v>17.62</v>
      </c>
      <c r="I34" s="275">
        <v>0</v>
      </c>
      <c r="J34" s="274">
        <v>3.8</v>
      </c>
      <c r="K34" s="316"/>
      <c r="L34" s="270"/>
      <c r="M34" s="270"/>
      <c r="N34" s="270"/>
      <c r="O34" s="270">
        <v>13.82</v>
      </c>
      <c r="P34" s="325"/>
      <c r="Q34" s="266">
        <f t="shared" si="0"/>
        <v>17.62</v>
      </c>
      <c r="R34" s="266">
        <f t="shared" si="1"/>
        <v>17.62</v>
      </c>
      <c r="T34" s="140">
        <f t="shared" si="2"/>
        <v>0</v>
      </c>
    </row>
    <row r="35" spans="1:20" ht="32.25" hidden="1" customHeight="1">
      <c r="A35" s="326">
        <v>30</v>
      </c>
      <c r="B35" s="268">
        <v>45330</v>
      </c>
      <c r="C35" s="302" t="s">
        <v>25</v>
      </c>
      <c r="D35" s="302" t="s">
        <v>178</v>
      </c>
      <c r="E35" s="303" t="s">
        <v>86</v>
      </c>
      <c r="F35" s="302" t="s">
        <v>179</v>
      </c>
      <c r="G35" s="307" t="s">
        <v>196</v>
      </c>
      <c r="H35" s="274">
        <v>20.91</v>
      </c>
      <c r="I35" s="275">
        <v>0</v>
      </c>
      <c r="J35" s="274"/>
      <c r="K35" s="316"/>
      <c r="L35" s="270">
        <v>20.91</v>
      </c>
      <c r="M35" s="270"/>
      <c r="N35" s="270"/>
      <c r="O35" s="270"/>
      <c r="P35" s="325"/>
      <c r="Q35" s="266">
        <f t="shared" si="0"/>
        <v>20.91</v>
      </c>
      <c r="R35" s="266">
        <f t="shared" si="1"/>
        <v>20.91</v>
      </c>
      <c r="T35" s="140">
        <f t="shared" si="2"/>
        <v>0</v>
      </c>
    </row>
    <row r="36" spans="1:20" ht="32.25" hidden="1" customHeight="1">
      <c r="A36" s="324">
        <v>31</v>
      </c>
      <c r="B36" s="268">
        <v>45337</v>
      </c>
      <c r="C36" s="302" t="s">
        <v>6</v>
      </c>
      <c r="D36" s="302" t="s">
        <v>181</v>
      </c>
      <c r="E36" s="303" t="s">
        <v>86</v>
      </c>
      <c r="F36" s="302" t="s">
        <v>191</v>
      </c>
      <c r="G36" s="306"/>
      <c r="H36" s="274">
        <v>16.04</v>
      </c>
      <c r="I36" s="275">
        <v>0</v>
      </c>
      <c r="J36" s="274"/>
      <c r="K36" s="316"/>
      <c r="L36" s="270"/>
      <c r="M36" s="270"/>
      <c r="N36" s="270"/>
      <c r="O36" s="270">
        <v>6.72</v>
      </c>
      <c r="P36" s="325">
        <v>9.32</v>
      </c>
      <c r="Q36" s="266">
        <f t="shared" si="0"/>
        <v>16.04</v>
      </c>
      <c r="R36" s="266">
        <f t="shared" si="1"/>
        <v>16.04</v>
      </c>
      <c r="T36" s="140">
        <f t="shared" si="2"/>
        <v>0</v>
      </c>
    </row>
    <row r="37" spans="1:20" ht="32.25" hidden="1" customHeight="1">
      <c r="A37" s="324">
        <v>32</v>
      </c>
      <c r="B37" s="268">
        <v>45338</v>
      </c>
      <c r="C37" s="302" t="s">
        <v>6</v>
      </c>
      <c r="D37" s="302" t="s">
        <v>182</v>
      </c>
      <c r="E37" s="303" t="s">
        <v>86</v>
      </c>
      <c r="F37" s="302" t="s">
        <v>192</v>
      </c>
      <c r="G37" s="306"/>
      <c r="H37" s="274">
        <v>23.83</v>
      </c>
      <c r="I37" s="275">
        <v>0</v>
      </c>
      <c r="J37" s="274"/>
      <c r="K37" s="316"/>
      <c r="L37" s="270"/>
      <c r="M37" s="270"/>
      <c r="N37" s="270"/>
      <c r="O37" s="270">
        <v>12.22</v>
      </c>
      <c r="P37" s="325">
        <v>11.61</v>
      </c>
      <c r="Q37" s="266">
        <f t="shared" si="0"/>
        <v>23.83</v>
      </c>
      <c r="R37" s="266">
        <f t="shared" si="1"/>
        <v>23.83</v>
      </c>
      <c r="T37" s="140">
        <f t="shared" si="2"/>
        <v>0</v>
      </c>
    </row>
    <row r="38" spans="1:20" ht="32.25" hidden="1" customHeight="1">
      <c r="A38" s="324">
        <v>33</v>
      </c>
      <c r="B38" s="268">
        <v>45340</v>
      </c>
      <c r="C38" s="302" t="s">
        <v>12</v>
      </c>
      <c r="D38" s="302" t="s">
        <v>183</v>
      </c>
      <c r="E38" s="305" t="s">
        <v>88</v>
      </c>
      <c r="F38" s="302" t="s">
        <v>193</v>
      </c>
      <c r="G38" s="306"/>
      <c r="H38" s="274">
        <v>0.31</v>
      </c>
      <c r="I38" s="275">
        <v>0</v>
      </c>
      <c r="J38" s="274"/>
      <c r="K38" s="316"/>
      <c r="L38" s="270">
        <v>0.31</v>
      </c>
      <c r="M38" s="270"/>
      <c r="N38" s="270"/>
      <c r="O38" s="270"/>
      <c r="P38" s="325"/>
      <c r="Q38" s="266">
        <f t="shared" ref="Q38:Q54" si="3">H38</f>
        <v>0.31</v>
      </c>
      <c r="R38" s="266">
        <f t="shared" si="1"/>
        <v>0.31</v>
      </c>
      <c r="T38" s="140">
        <f t="shared" ref="T38:T54" si="4">R38-Q38</f>
        <v>0</v>
      </c>
    </row>
    <row r="39" spans="1:20" ht="32.25" hidden="1" customHeight="1">
      <c r="A39" s="324">
        <v>34</v>
      </c>
      <c r="B39" s="268">
        <v>45342</v>
      </c>
      <c r="C39" s="302" t="s">
        <v>12</v>
      </c>
      <c r="D39" s="302" t="s">
        <v>184</v>
      </c>
      <c r="E39" s="303" t="s">
        <v>139</v>
      </c>
      <c r="F39" s="302" t="s">
        <v>194</v>
      </c>
      <c r="G39" s="306"/>
      <c r="H39" s="274">
        <v>106.49</v>
      </c>
      <c r="I39" s="275">
        <v>0</v>
      </c>
      <c r="J39" s="274"/>
      <c r="K39" s="316"/>
      <c r="L39" s="270">
        <v>71.34</v>
      </c>
      <c r="M39" s="270"/>
      <c r="N39" s="270"/>
      <c r="O39" s="270">
        <v>35.15</v>
      </c>
      <c r="P39" s="325"/>
      <c r="Q39" s="266">
        <f t="shared" si="3"/>
        <v>106.49</v>
      </c>
      <c r="R39" s="266">
        <f t="shared" si="1"/>
        <v>106.49000000000001</v>
      </c>
      <c r="T39" s="140">
        <f t="shared" si="4"/>
        <v>0</v>
      </c>
    </row>
    <row r="40" spans="1:20" ht="32.25" hidden="1" customHeight="1">
      <c r="A40" s="324">
        <v>35</v>
      </c>
      <c r="B40" s="268">
        <v>45343</v>
      </c>
      <c r="C40" s="302" t="s">
        <v>5</v>
      </c>
      <c r="D40" s="302" t="s">
        <v>185</v>
      </c>
      <c r="E40" s="305" t="s">
        <v>88</v>
      </c>
      <c r="F40" s="302" t="s">
        <v>180</v>
      </c>
      <c r="G40" s="301"/>
      <c r="H40" s="274">
        <v>31.49</v>
      </c>
      <c r="I40" s="275"/>
      <c r="J40" s="274">
        <v>31.49</v>
      </c>
      <c r="K40" s="316"/>
      <c r="L40" s="270"/>
      <c r="M40" s="270"/>
      <c r="N40" s="270"/>
      <c r="O40" s="270"/>
      <c r="P40" s="325"/>
      <c r="Q40" s="266">
        <f t="shared" si="3"/>
        <v>31.49</v>
      </c>
      <c r="R40" s="266">
        <f t="shared" si="1"/>
        <v>31.49</v>
      </c>
      <c r="T40" s="140">
        <f t="shared" si="4"/>
        <v>0</v>
      </c>
    </row>
    <row r="41" spans="1:20" ht="32.25" hidden="1" customHeight="1">
      <c r="A41" s="324">
        <v>36</v>
      </c>
      <c r="B41" s="268">
        <v>45344</v>
      </c>
      <c r="C41" s="302" t="s">
        <v>13</v>
      </c>
      <c r="D41" s="302" t="s">
        <v>187</v>
      </c>
      <c r="E41" s="303" t="s">
        <v>86</v>
      </c>
      <c r="F41" s="302" t="s">
        <v>186</v>
      </c>
      <c r="G41" s="301"/>
      <c r="H41" s="274">
        <v>23.55</v>
      </c>
      <c r="I41" s="275">
        <v>0</v>
      </c>
      <c r="J41" s="274"/>
      <c r="K41" s="316"/>
      <c r="L41" s="270"/>
      <c r="M41" s="270"/>
      <c r="N41" s="270"/>
      <c r="O41" s="270">
        <v>23.55</v>
      </c>
      <c r="P41" s="325"/>
      <c r="Q41" s="266">
        <f t="shared" si="3"/>
        <v>23.55</v>
      </c>
      <c r="R41" s="266">
        <f t="shared" si="1"/>
        <v>23.55</v>
      </c>
      <c r="T41" s="140">
        <f t="shared" si="4"/>
        <v>0</v>
      </c>
    </row>
    <row r="42" spans="1:20" ht="32.25" hidden="1" customHeight="1">
      <c r="A42" s="324">
        <v>37</v>
      </c>
      <c r="B42" s="268">
        <v>45347</v>
      </c>
      <c r="C42" s="302" t="s">
        <v>7</v>
      </c>
      <c r="D42" s="302" t="s">
        <v>198</v>
      </c>
      <c r="E42" s="303" t="s">
        <v>199</v>
      </c>
      <c r="F42" s="302" t="s">
        <v>207</v>
      </c>
      <c r="G42" s="301"/>
      <c r="H42" s="274">
        <v>1.1499999999999999</v>
      </c>
      <c r="I42" s="275">
        <v>0</v>
      </c>
      <c r="J42" s="274"/>
      <c r="K42" s="316"/>
      <c r="L42" s="270"/>
      <c r="M42" s="270"/>
      <c r="N42" s="270"/>
      <c r="O42" s="270">
        <v>1.1499999999999999</v>
      </c>
      <c r="P42" s="325"/>
      <c r="Q42" s="266">
        <f t="shared" si="3"/>
        <v>1.1499999999999999</v>
      </c>
      <c r="R42" s="266">
        <f t="shared" si="1"/>
        <v>1.1499999999999999</v>
      </c>
      <c r="T42" s="140">
        <f t="shared" si="4"/>
        <v>0</v>
      </c>
    </row>
    <row r="43" spans="1:20" ht="32.25" hidden="1" customHeight="1">
      <c r="A43" s="324">
        <v>38</v>
      </c>
      <c r="B43" s="269" t="s">
        <v>201</v>
      </c>
      <c r="C43" s="302" t="s">
        <v>6</v>
      </c>
      <c r="D43" s="302" t="s">
        <v>202</v>
      </c>
      <c r="E43" s="303" t="s">
        <v>206</v>
      </c>
      <c r="F43" s="304" t="s">
        <v>203</v>
      </c>
      <c r="G43" s="301"/>
      <c r="H43" s="274"/>
      <c r="I43" s="275"/>
      <c r="J43" s="274"/>
      <c r="K43" s="316"/>
      <c r="L43" s="270"/>
      <c r="M43" s="270"/>
      <c r="N43" s="270"/>
      <c r="O43" s="270"/>
      <c r="P43" s="325"/>
      <c r="Q43" s="266">
        <f t="shared" si="3"/>
        <v>0</v>
      </c>
      <c r="R43" s="266">
        <f t="shared" si="1"/>
        <v>0</v>
      </c>
      <c r="T43" s="140">
        <f t="shared" si="4"/>
        <v>0</v>
      </c>
    </row>
    <row r="44" spans="1:20" ht="32.25" hidden="1" customHeight="1">
      <c r="A44" s="324">
        <v>39</v>
      </c>
      <c r="B44" s="269">
        <v>45362</v>
      </c>
      <c r="C44" s="302" t="s">
        <v>11</v>
      </c>
      <c r="D44" s="302" t="s">
        <v>205</v>
      </c>
      <c r="E44" s="303" t="s">
        <v>86</v>
      </c>
      <c r="F44" s="304" t="s">
        <v>204</v>
      </c>
      <c r="G44" s="301"/>
      <c r="H44" s="274">
        <v>23.52</v>
      </c>
      <c r="I44" s="275">
        <v>0</v>
      </c>
      <c r="J44" s="274"/>
      <c r="K44" s="316"/>
      <c r="L44" s="270">
        <v>20.7</v>
      </c>
      <c r="M44" s="270"/>
      <c r="N44" s="270"/>
      <c r="O44" s="270">
        <v>2.82</v>
      </c>
      <c r="P44" s="325"/>
      <c r="Q44" s="266">
        <f t="shared" si="3"/>
        <v>23.52</v>
      </c>
      <c r="R44" s="266">
        <f t="shared" si="1"/>
        <v>23.52</v>
      </c>
      <c r="T44" s="140">
        <f t="shared" si="4"/>
        <v>0</v>
      </c>
    </row>
    <row r="45" spans="1:20" ht="32.25" customHeight="1">
      <c r="A45" s="324">
        <v>40</v>
      </c>
      <c r="B45" s="283">
        <v>45365</v>
      </c>
      <c r="C45" s="298" t="s">
        <v>15</v>
      </c>
      <c r="D45" s="298" t="s">
        <v>208</v>
      </c>
      <c r="E45" s="299" t="s">
        <v>86</v>
      </c>
      <c r="F45" s="300" t="s">
        <v>209</v>
      </c>
      <c r="G45" s="301"/>
      <c r="H45" s="274">
        <v>255.35</v>
      </c>
      <c r="I45" s="275">
        <v>0</v>
      </c>
      <c r="J45" s="274"/>
      <c r="K45" s="316"/>
      <c r="L45" s="270">
        <v>10.49</v>
      </c>
      <c r="M45" s="270"/>
      <c r="N45" s="270"/>
      <c r="O45" s="270">
        <v>244.86</v>
      </c>
      <c r="P45" s="325"/>
      <c r="Q45" s="266">
        <f t="shared" si="3"/>
        <v>255.35</v>
      </c>
      <c r="R45" s="266">
        <f t="shared" si="1"/>
        <v>255.35000000000002</v>
      </c>
      <c r="T45" s="140">
        <f t="shared" si="4"/>
        <v>0</v>
      </c>
    </row>
    <row r="46" spans="1:20" ht="32.25" hidden="1" customHeight="1">
      <c r="A46" s="324">
        <v>41</v>
      </c>
      <c r="B46" s="250">
        <v>45371</v>
      </c>
      <c r="C46" s="288" t="s">
        <v>25</v>
      </c>
      <c r="D46" s="288" t="s">
        <v>222</v>
      </c>
      <c r="E46" s="289" t="s">
        <v>89</v>
      </c>
      <c r="F46" s="290" t="s">
        <v>223</v>
      </c>
      <c r="G46" s="301"/>
      <c r="H46" s="277">
        <v>255.97</v>
      </c>
      <c r="I46" s="278">
        <v>0</v>
      </c>
      <c r="J46" s="277"/>
      <c r="K46" s="317"/>
      <c r="L46" s="279">
        <v>38.979999999999997</v>
      </c>
      <c r="M46" s="279"/>
      <c r="N46" s="279">
        <v>154.86000000000001</v>
      </c>
      <c r="O46" s="279"/>
      <c r="P46" s="327">
        <v>62.13</v>
      </c>
      <c r="Q46" s="266">
        <f t="shared" si="3"/>
        <v>255.97</v>
      </c>
      <c r="R46" s="266">
        <f t="shared" si="1"/>
        <v>255.97</v>
      </c>
      <c r="T46" s="140">
        <f t="shared" si="4"/>
        <v>0</v>
      </c>
    </row>
    <row r="47" spans="1:20" ht="32.25" customHeight="1">
      <c r="A47" s="324">
        <v>42</v>
      </c>
      <c r="B47" s="250">
        <v>45371</v>
      </c>
      <c r="C47" s="288" t="s">
        <v>15</v>
      </c>
      <c r="D47" s="288" t="s">
        <v>224</v>
      </c>
      <c r="E47" s="291" t="s">
        <v>86</v>
      </c>
      <c r="F47" s="290" t="s">
        <v>225</v>
      </c>
      <c r="G47" s="295"/>
      <c r="H47" s="280">
        <v>26.46</v>
      </c>
      <c r="I47" s="281">
        <v>0</v>
      </c>
      <c r="J47" s="280"/>
      <c r="K47" s="318"/>
      <c r="L47" s="282">
        <v>26.46</v>
      </c>
      <c r="M47" s="282"/>
      <c r="N47" s="282"/>
      <c r="O47" s="282"/>
      <c r="P47" s="328"/>
      <c r="Q47" s="266">
        <f t="shared" si="3"/>
        <v>26.46</v>
      </c>
      <c r="R47" s="266">
        <f t="shared" si="1"/>
        <v>26.46</v>
      </c>
      <c r="T47" s="140">
        <f t="shared" si="4"/>
        <v>0</v>
      </c>
    </row>
    <row r="48" spans="1:20" ht="32.25" customHeight="1">
      <c r="A48" s="324">
        <v>43</v>
      </c>
      <c r="B48" s="250">
        <v>45376</v>
      </c>
      <c r="C48" s="292" t="s">
        <v>15</v>
      </c>
      <c r="D48" s="292" t="s">
        <v>228</v>
      </c>
      <c r="E48" s="296" t="s">
        <v>227</v>
      </c>
      <c r="F48" s="293" t="s">
        <v>229</v>
      </c>
      <c r="G48" s="314"/>
      <c r="H48" s="277"/>
      <c r="I48" s="278"/>
      <c r="J48" s="277"/>
      <c r="K48" s="317"/>
      <c r="L48" s="279"/>
      <c r="M48" s="279"/>
      <c r="N48" s="279"/>
      <c r="O48" s="279"/>
      <c r="P48" s="327"/>
      <c r="Q48" s="266">
        <f t="shared" si="3"/>
        <v>0</v>
      </c>
      <c r="R48" s="266">
        <f t="shared" si="1"/>
        <v>0</v>
      </c>
      <c r="T48" s="140">
        <f t="shared" si="4"/>
        <v>0</v>
      </c>
    </row>
    <row r="49" spans="1:20" ht="32.25" hidden="1" customHeight="1">
      <c r="A49" s="324">
        <v>44</v>
      </c>
      <c r="B49" s="264">
        <v>45376</v>
      </c>
      <c r="C49" s="288" t="s">
        <v>5</v>
      </c>
      <c r="D49" s="288" t="s">
        <v>226</v>
      </c>
      <c r="E49" s="294" t="s">
        <v>88</v>
      </c>
      <c r="F49" s="290" t="s">
        <v>235</v>
      </c>
      <c r="G49" s="313"/>
      <c r="H49" s="277">
        <v>465.55</v>
      </c>
      <c r="I49" s="278">
        <v>0</v>
      </c>
      <c r="J49" s="277"/>
      <c r="K49" s="317"/>
      <c r="L49" s="279">
        <v>7.58</v>
      </c>
      <c r="M49" s="279"/>
      <c r="N49" s="279">
        <v>457.97</v>
      </c>
      <c r="O49" s="279"/>
      <c r="P49" s="327"/>
      <c r="Q49" s="266">
        <f t="shared" si="3"/>
        <v>465.55</v>
      </c>
      <c r="R49" s="266">
        <f t="shared" si="1"/>
        <v>465.55</v>
      </c>
      <c r="T49" s="140">
        <f t="shared" si="4"/>
        <v>0</v>
      </c>
    </row>
    <row r="50" spans="1:20" ht="32.25" hidden="1" customHeight="1">
      <c r="A50" s="324">
        <v>45</v>
      </c>
      <c r="B50" s="250">
        <v>45377</v>
      </c>
      <c r="C50" s="288" t="s">
        <v>9</v>
      </c>
      <c r="D50" s="288" t="s">
        <v>231</v>
      </c>
      <c r="E50" s="291" t="s">
        <v>199</v>
      </c>
      <c r="F50" s="290" t="s">
        <v>232</v>
      </c>
      <c r="G50" s="301"/>
      <c r="H50" s="277">
        <v>22.53</v>
      </c>
      <c r="I50" s="278"/>
      <c r="J50" s="277"/>
      <c r="K50" s="317"/>
      <c r="L50" s="279"/>
      <c r="M50" s="279"/>
      <c r="N50" s="279"/>
      <c r="O50" s="279">
        <v>22.53</v>
      </c>
      <c r="P50" s="327"/>
      <c r="Q50" s="266">
        <f t="shared" si="3"/>
        <v>22.53</v>
      </c>
      <c r="R50" s="266">
        <f t="shared" si="1"/>
        <v>22.53</v>
      </c>
      <c r="T50" s="140">
        <f t="shared" si="4"/>
        <v>0</v>
      </c>
    </row>
    <row r="51" spans="1:20" ht="32.25" hidden="1" customHeight="1">
      <c r="A51" s="324">
        <v>46</v>
      </c>
      <c r="B51" s="250">
        <v>45379</v>
      </c>
      <c r="C51" s="288" t="s">
        <v>10</v>
      </c>
      <c r="D51" s="288" t="s">
        <v>233</v>
      </c>
      <c r="E51" s="291" t="s">
        <v>86</v>
      </c>
      <c r="F51" s="290" t="s">
        <v>234</v>
      </c>
      <c r="G51" s="301"/>
      <c r="H51" s="277">
        <v>290.49</v>
      </c>
      <c r="I51" s="278"/>
      <c r="J51" s="277"/>
      <c r="K51" s="317"/>
      <c r="L51" s="279">
        <v>279.95</v>
      </c>
      <c r="M51" s="279"/>
      <c r="N51" s="279"/>
      <c r="O51" s="279">
        <v>10.54</v>
      </c>
      <c r="P51" s="327"/>
      <c r="Q51" s="266">
        <f t="shared" si="3"/>
        <v>290.49</v>
      </c>
      <c r="R51" s="266">
        <f t="shared" si="1"/>
        <v>290.49</v>
      </c>
      <c r="T51" s="140">
        <f t="shared" si="4"/>
        <v>0</v>
      </c>
    </row>
    <row r="52" spans="1:20" ht="32.25" hidden="1" customHeight="1">
      <c r="A52" s="324">
        <v>47</v>
      </c>
      <c r="B52" s="250">
        <v>45379</v>
      </c>
      <c r="C52" s="288" t="s">
        <v>0</v>
      </c>
      <c r="D52" s="288" t="s">
        <v>256</v>
      </c>
      <c r="E52" s="291" t="s">
        <v>258</v>
      </c>
      <c r="F52" s="288" t="s">
        <v>257</v>
      </c>
      <c r="G52" s="301"/>
      <c r="H52" s="277">
        <v>2568.48</v>
      </c>
      <c r="I52" s="278">
        <v>0</v>
      </c>
      <c r="J52" s="277"/>
      <c r="K52" s="317">
        <v>2568.48</v>
      </c>
      <c r="L52" s="279"/>
      <c r="M52" s="279"/>
      <c r="N52" s="279"/>
      <c r="O52" s="279"/>
      <c r="P52" s="327"/>
      <c r="Q52" s="266">
        <f t="shared" si="3"/>
        <v>2568.48</v>
      </c>
      <c r="R52" s="266">
        <f>J52+L52+M52+N52+O52+P52+K52</f>
        <v>2568.48</v>
      </c>
      <c r="T52" s="140">
        <f t="shared" si="4"/>
        <v>0</v>
      </c>
    </row>
    <row r="53" spans="1:20" ht="32.25" hidden="1" customHeight="1" thickBot="1">
      <c r="A53" s="324">
        <v>48</v>
      </c>
      <c r="B53" s="250">
        <v>45382</v>
      </c>
      <c r="C53" s="288" t="s">
        <v>0</v>
      </c>
      <c r="D53" s="288" t="s">
        <v>238</v>
      </c>
      <c r="E53" s="291" t="s">
        <v>163</v>
      </c>
      <c r="F53" s="288" t="s">
        <v>123</v>
      </c>
      <c r="G53" s="314"/>
      <c r="H53" s="277">
        <v>171.33</v>
      </c>
      <c r="I53" s="278">
        <v>0</v>
      </c>
      <c r="J53" s="277"/>
      <c r="K53" s="317"/>
      <c r="L53" s="279"/>
      <c r="M53" s="279"/>
      <c r="N53" s="279"/>
      <c r="O53" s="279">
        <v>171.33</v>
      </c>
      <c r="P53" s="327"/>
      <c r="Q53" s="266">
        <f t="shared" si="3"/>
        <v>171.33</v>
      </c>
      <c r="R53" s="266">
        <f>J53+L53+M53+N53+O53+P53+K53</f>
        <v>171.33</v>
      </c>
      <c r="T53" s="140">
        <f t="shared" si="4"/>
        <v>0</v>
      </c>
    </row>
    <row r="54" spans="1:20" ht="32.25" hidden="1" customHeight="1" thickBot="1">
      <c r="A54" s="688" t="s">
        <v>262</v>
      </c>
      <c r="B54" s="689"/>
      <c r="C54" s="689"/>
      <c r="D54" s="689"/>
      <c r="E54" s="689"/>
      <c r="F54" s="689"/>
      <c r="G54" s="329"/>
      <c r="H54" s="330">
        <f>SUM(H6:H53)</f>
        <v>43140.720000000023</v>
      </c>
      <c r="I54" s="330">
        <f>SUM(I6:I53)</f>
        <v>91.77000000000001</v>
      </c>
      <c r="J54" s="330">
        <f t="shared" ref="J54:P54" si="5">SUM(J6:J53)</f>
        <v>677.06999999999994</v>
      </c>
      <c r="K54" s="330">
        <f t="shared" si="5"/>
        <v>2568.48</v>
      </c>
      <c r="L54" s="330">
        <f t="shared" si="5"/>
        <v>24598.889999999996</v>
      </c>
      <c r="M54" s="330">
        <f t="shared" si="5"/>
        <v>2370.8599999999997</v>
      </c>
      <c r="N54" s="330">
        <f t="shared" si="5"/>
        <v>3229.4999999999991</v>
      </c>
      <c r="O54" s="330">
        <f t="shared" si="5"/>
        <v>6446.1899999999987</v>
      </c>
      <c r="P54" s="330">
        <f t="shared" si="5"/>
        <v>3249.7300000000009</v>
      </c>
      <c r="Q54" s="266">
        <f t="shared" si="3"/>
        <v>43140.720000000023</v>
      </c>
      <c r="R54" s="266">
        <f>J54+L54+M54+N54+O54+P54+K54</f>
        <v>43140.72</v>
      </c>
      <c r="T54" s="140">
        <f t="shared" si="4"/>
        <v>0</v>
      </c>
    </row>
    <row r="55" spans="1:20" ht="34.5" customHeight="1"/>
  </sheetData>
  <autoFilter ref="A5:AA54">
    <filterColumn colId="2">
      <filters>
        <filter val="ДВОСТ"/>
      </filters>
    </filterColumn>
  </autoFilter>
  <mergeCells count="11">
    <mergeCell ref="A1:P1"/>
    <mergeCell ref="A54:F54"/>
    <mergeCell ref="J3:P3"/>
    <mergeCell ref="A3:A4"/>
    <mergeCell ref="B3:B4"/>
    <mergeCell ref="C3:C4"/>
    <mergeCell ref="D3:D4"/>
    <mergeCell ref="E3:E4"/>
    <mergeCell ref="H3:I3"/>
    <mergeCell ref="F3:F4"/>
    <mergeCell ref="G3:G4"/>
  </mergeCells>
  <printOptions horizontalCentered="1"/>
  <pageMargins left="0.25" right="0.25" top="0.75" bottom="0.75" header="0.3" footer="0.3"/>
  <pageSetup paperSize="9" scale="42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DBE5F1"/>
  </sheetPr>
  <dimension ref="A1:CY29"/>
  <sheetViews>
    <sheetView view="pageBreakPreview" topLeftCell="AE1" zoomScale="40" zoomScaleNormal="55" zoomScaleSheetLayoutView="40" zoomScalePageLayoutView="55" workbookViewId="0">
      <selection activeCell="C45" sqref="C45:C53"/>
    </sheetView>
  </sheetViews>
  <sheetFormatPr defaultRowHeight="15"/>
  <cols>
    <col min="1" max="14" width="10.5703125" style="143" hidden="1" customWidth="1"/>
    <col min="15" max="15" width="3.140625" style="189" hidden="1" customWidth="1"/>
    <col min="16" max="16" width="11.5703125" style="189" hidden="1" customWidth="1"/>
    <col min="17" max="29" width="10.140625" style="189" hidden="1" customWidth="1"/>
    <col min="30" max="30" width="2.7109375" style="140" hidden="1" customWidth="1"/>
    <col min="31" max="31" width="11.140625" style="140" customWidth="1"/>
    <col min="32" max="44" width="10" style="140" customWidth="1"/>
    <col min="45" max="45" width="2.7109375" style="140" customWidth="1"/>
    <col min="46" max="46" width="12.42578125" style="140" hidden="1" customWidth="1"/>
    <col min="47" max="50" width="10.5703125" style="140" hidden="1" customWidth="1"/>
    <col min="51" max="51" width="11" style="140" hidden="1" customWidth="1"/>
    <col min="52" max="59" width="10.5703125" style="140" hidden="1" customWidth="1"/>
    <col min="60" max="60" width="3.5703125" style="140" hidden="1" customWidth="1"/>
    <col min="61" max="61" width="11" style="140" customWidth="1"/>
    <col min="62" max="62" width="9.85546875" style="140" customWidth="1"/>
    <col min="63" max="64" width="10.28515625" style="140" customWidth="1"/>
    <col min="65" max="74" width="9.85546875" style="140" customWidth="1"/>
    <col min="75" max="75" width="2.7109375" style="140" customWidth="1"/>
    <col min="76" max="76" width="11" style="140" customWidth="1"/>
    <col min="77" max="89" width="9.85546875" style="140" customWidth="1"/>
    <col min="90" max="16384" width="9.140625" style="140"/>
  </cols>
  <sheetData>
    <row r="1" spans="1:103" ht="28.5" customHeight="1"/>
    <row r="2" spans="1:103" ht="33.75" customHeight="1">
      <c r="A2" s="539" t="s">
        <v>79</v>
      </c>
      <c r="B2" s="539"/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39"/>
      <c r="AZ2" s="539"/>
      <c r="BA2" s="539"/>
      <c r="BB2" s="539"/>
      <c r="BC2" s="539"/>
      <c r="BD2" s="539"/>
      <c r="BE2" s="539"/>
      <c r="BF2" s="539"/>
      <c r="BG2" s="539"/>
      <c r="BH2" s="539"/>
      <c r="BI2" s="539"/>
      <c r="BJ2" s="539"/>
      <c r="BK2" s="539"/>
      <c r="BL2" s="539"/>
      <c r="BM2" s="539"/>
      <c r="BN2" s="539"/>
      <c r="BO2" s="539"/>
      <c r="BP2" s="539"/>
      <c r="BQ2" s="539"/>
      <c r="BR2" s="539"/>
      <c r="BS2" s="539"/>
      <c r="BT2" s="539"/>
      <c r="BU2" s="539"/>
      <c r="BV2" s="539"/>
      <c r="BW2" s="539"/>
      <c r="BX2" s="539"/>
      <c r="BY2" s="539"/>
      <c r="BZ2" s="539"/>
      <c r="CA2" s="539"/>
      <c r="CB2" s="539"/>
      <c r="CC2" s="539"/>
      <c r="CD2" s="539"/>
      <c r="CE2" s="539"/>
      <c r="CF2" s="539"/>
      <c r="CG2" s="539"/>
      <c r="CH2" s="539"/>
      <c r="CI2" s="539"/>
      <c r="CJ2" s="539"/>
      <c r="CK2" s="539"/>
    </row>
    <row r="3" spans="1:103" ht="36" customHeight="1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90"/>
      <c r="P3" s="190"/>
      <c r="Q3" s="190"/>
      <c r="R3" s="190"/>
      <c r="S3" s="190"/>
      <c r="T3" s="190"/>
      <c r="U3" s="190"/>
      <c r="V3" s="608"/>
      <c r="W3" s="608"/>
      <c r="X3" s="608"/>
      <c r="Y3" s="190"/>
      <c r="Z3" s="190"/>
      <c r="AA3" s="190"/>
      <c r="AB3" s="190"/>
      <c r="AC3" s="190"/>
      <c r="AD3" s="158"/>
      <c r="AE3" s="158"/>
      <c r="AF3" s="158"/>
      <c r="AG3" s="158"/>
      <c r="AH3" s="158"/>
      <c r="AI3" s="158"/>
      <c r="AJ3" s="158"/>
      <c r="AK3" s="540"/>
      <c r="AL3" s="540"/>
      <c r="AM3" s="540"/>
      <c r="AN3" s="158"/>
      <c r="AO3" s="158"/>
      <c r="AP3" s="158"/>
      <c r="AQ3" s="158"/>
      <c r="AR3" s="158"/>
      <c r="AS3" s="158"/>
      <c r="AT3" s="158"/>
      <c r="AU3" s="158" t="s">
        <v>91</v>
      </c>
      <c r="AV3" s="158"/>
      <c r="AW3" s="158"/>
      <c r="AY3" s="609">
        <f ca="1">TODAY()</f>
        <v>45743</v>
      </c>
      <c r="AZ3" s="609"/>
      <c r="BA3" s="609"/>
      <c r="BD3" s="158"/>
      <c r="BE3" s="158"/>
      <c r="BF3" s="158"/>
      <c r="BG3" s="158"/>
      <c r="BH3" s="158"/>
      <c r="BK3" s="213"/>
      <c r="BL3" s="213" t="s">
        <v>91</v>
      </c>
      <c r="BM3" s="609">
        <f ca="1">TODAY()</f>
        <v>45743</v>
      </c>
      <c r="BN3" s="609"/>
      <c r="BO3" s="609"/>
    </row>
    <row r="4" spans="1:103" ht="36" customHeight="1" thickBot="1">
      <c r="A4" s="209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159"/>
      <c r="AU4" s="159"/>
      <c r="AV4" s="159"/>
      <c r="AW4" s="159"/>
      <c r="AX4" s="159"/>
      <c r="AY4" s="159"/>
      <c r="AZ4" s="209"/>
      <c r="BA4" s="209"/>
      <c r="BB4" s="209"/>
      <c r="BC4" s="209"/>
      <c r="BD4" s="209"/>
      <c r="BE4" s="209"/>
      <c r="BF4" s="209"/>
      <c r="BG4" s="209"/>
    </row>
    <row r="5" spans="1:103" ht="32.25" customHeight="1" thickBot="1">
      <c r="A5" s="623" t="s">
        <v>92</v>
      </c>
      <c r="B5" s="624"/>
      <c r="C5" s="625"/>
      <c r="D5" s="625"/>
      <c r="E5" s="625"/>
      <c r="F5" s="624"/>
      <c r="G5" s="624"/>
      <c r="H5" s="624"/>
      <c r="I5" s="624"/>
      <c r="J5" s="624"/>
      <c r="K5" s="624"/>
      <c r="L5" s="624"/>
      <c r="M5" s="624"/>
      <c r="N5" s="626"/>
      <c r="O5" s="191"/>
      <c r="P5" s="604" t="s">
        <v>94</v>
      </c>
      <c r="Q5" s="605"/>
      <c r="R5" s="606"/>
      <c r="S5" s="606"/>
      <c r="T5" s="606"/>
      <c r="U5" s="605"/>
      <c r="V5" s="605"/>
      <c r="W5" s="605"/>
      <c r="X5" s="605"/>
      <c r="Y5" s="605"/>
      <c r="Z5" s="605"/>
      <c r="AA5" s="605"/>
      <c r="AB5" s="605"/>
      <c r="AC5" s="607"/>
      <c r="AE5" s="604" t="s">
        <v>236</v>
      </c>
      <c r="AF5" s="605"/>
      <c r="AG5" s="606"/>
      <c r="AH5" s="606"/>
      <c r="AI5" s="606"/>
      <c r="AJ5" s="605"/>
      <c r="AK5" s="605"/>
      <c r="AL5" s="605"/>
      <c r="AM5" s="605"/>
      <c r="AN5" s="605"/>
      <c r="AO5" s="605"/>
      <c r="AP5" s="605"/>
      <c r="AQ5" s="605"/>
      <c r="AR5" s="607"/>
      <c r="AT5" s="610" t="s">
        <v>93</v>
      </c>
      <c r="AU5" s="606"/>
      <c r="AV5" s="606"/>
      <c r="AW5" s="606"/>
      <c r="AX5" s="606"/>
      <c r="AY5" s="606"/>
      <c r="AZ5" s="606"/>
      <c r="BA5" s="606"/>
      <c r="BB5" s="606"/>
      <c r="BC5" s="606"/>
      <c r="BD5" s="606"/>
      <c r="BE5" s="606"/>
      <c r="BF5" s="606"/>
      <c r="BG5" s="611"/>
      <c r="BI5" s="604" t="s">
        <v>200</v>
      </c>
      <c r="BJ5" s="605"/>
      <c r="BK5" s="606"/>
      <c r="BL5" s="606"/>
      <c r="BM5" s="606"/>
      <c r="BN5" s="605"/>
      <c r="BO5" s="605"/>
      <c r="BP5" s="605"/>
      <c r="BQ5" s="605"/>
      <c r="BR5" s="605"/>
      <c r="BS5" s="605"/>
      <c r="BT5" s="605"/>
      <c r="BU5" s="605"/>
      <c r="BV5" s="607"/>
      <c r="BX5" s="604" t="s">
        <v>122</v>
      </c>
      <c r="BY5" s="605"/>
      <c r="BZ5" s="606"/>
      <c r="CA5" s="606"/>
      <c r="CB5" s="606"/>
      <c r="CC5" s="605"/>
      <c r="CD5" s="605"/>
      <c r="CE5" s="605"/>
      <c r="CF5" s="605"/>
      <c r="CG5" s="605"/>
      <c r="CH5" s="605"/>
      <c r="CI5" s="605"/>
      <c r="CJ5" s="605"/>
      <c r="CK5" s="607"/>
    </row>
    <row r="6" spans="1:103" ht="36.75" customHeight="1" thickBot="1">
      <c r="A6" s="622" t="s">
        <v>90</v>
      </c>
      <c r="B6" s="612" t="s">
        <v>78</v>
      </c>
      <c r="C6" s="613" t="s">
        <v>22</v>
      </c>
      <c r="D6" s="614"/>
      <c r="E6" s="615"/>
      <c r="F6" s="619" t="s">
        <v>21</v>
      </c>
      <c r="G6" s="620"/>
      <c r="H6" s="620"/>
      <c r="I6" s="620"/>
      <c r="J6" s="620"/>
      <c r="K6" s="620"/>
      <c r="L6" s="620"/>
      <c r="M6" s="620"/>
      <c r="N6" s="621"/>
      <c r="O6" s="192"/>
      <c r="P6" s="622" t="s">
        <v>90</v>
      </c>
      <c r="Q6" s="612" t="s">
        <v>78</v>
      </c>
      <c r="R6" s="613" t="s">
        <v>22</v>
      </c>
      <c r="S6" s="614"/>
      <c r="T6" s="615"/>
      <c r="U6" s="619" t="s">
        <v>21</v>
      </c>
      <c r="V6" s="620"/>
      <c r="W6" s="620"/>
      <c r="X6" s="620"/>
      <c r="Y6" s="620"/>
      <c r="Z6" s="620"/>
      <c r="AA6" s="620"/>
      <c r="AB6" s="620"/>
      <c r="AC6" s="621"/>
      <c r="AE6" s="622" t="s">
        <v>90</v>
      </c>
      <c r="AF6" s="612" t="s">
        <v>78</v>
      </c>
      <c r="AG6" s="613" t="s">
        <v>22</v>
      </c>
      <c r="AH6" s="614"/>
      <c r="AI6" s="615"/>
      <c r="AJ6" s="619" t="s">
        <v>21</v>
      </c>
      <c r="AK6" s="620"/>
      <c r="AL6" s="620"/>
      <c r="AM6" s="620"/>
      <c r="AN6" s="620"/>
      <c r="AO6" s="620"/>
      <c r="AP6" s="620"/>
      <c r="AQ6" s="620"/>
      <c r="AR6" s="621"/>
      <c r="AT6" s="627" t="s">
        <v>90</v>
      </c>
      <c r="AU6" s="630" t="s">
        <v>78</v>
      </c>
      <c r="AV6" s="633" t="s">
        <v>22</v>
      </c>
      <c r="AW6" s="634"/>
      <c r="AX6" s="635"/>
      <c r="AY6" s="642" t="s">
        <v>21</v>
      </c>
      <c r="AZ6" s="643"/>
      <c r="BA6" s="643"/>
      <c r="BB6" s="643"/>
      <c r="BC6" s="643"/>
      <c r="BD6" s="643"/>
      <c r="BE6" s="643"/>
      <c r="BF6" s="643"/>
      <c r="BG6" s="644"/>
      <c r="BI6" s="622" t="s">
        <v>90</v>
      </c>
      <c r="BJ6" s="612" t="s">
        <v>78</v>
      </c>
      <c r="BK6" s="613" t="s">
        <v>22</v>
      </c>
      <c r="BL6" s="614"/>
      <c r="BM6" s="615"/>
      <c r="BN6" s="619" t="s">
        <v>21</v>
      </c>
      <c r="BO6" s="620"/>
      <c r="BP6" s="620"/>
      <c r="BQ6" s="620"/>
      <c r="BR6" s="620"/>
      <c r="BS6" s="620"/>
      <c r="BT6" s="620"/>
      <c r="BU6" s="620"/>
      <c r="BV6" s="621"/>
      <c r="BX6" s="622" t="s">
        <v>90</v>
      </c>
      <c r="BY6" s="612" t="s">
        <v>78</v>
      </c>
      <c r="BZ6" s="613" t="s">
        <v>22</v>
      </c>
      <c r="CA6" s="614"/>
      <c r="CB6" s="615"/>
      <c r="CC6" s="619" t="s">
        <v>21</v>
      </c>
      <c r="CD6" s="620"/>
      <c r="CE6" s="620"/>
      <c r="CF6" s="620"/>
      <c r="CG6" s="620"/>
      <c r="CH6" s="620"/>
      <c r="CI6" s="620"/>
      <c r="CJ6" s="620"/>
      <c r="CK6" s="621"/>
    </row>
    <row r="7" spans="1:103" ht="36.75" customHeight="1">
      <c r="A7" s="622"/>
      <c r="B7" s="612"/>
      <c r="C7" s="616"/>
      <c r="D7" s="617"/>
      <c r="E7" s="618"/>
      <c r="F7" s="639" t="s">
        <v>16</v>
      </c>
      <c r="G7" s="640"/>
      <c r="H7" s="641"/>
      <c r="I7" s="639" t="s">
        <v>17</v>
      </c>
      <c r="J7" s="640"/>
      <c r="K7" s="641"/>
      <c r="L7" s="639" t="s">
        <v>18</v>
      </c>
      <c r="M7" s="640"/>
      <c r="N7" s="641"/>
      <c r="O7" s="192"/>
      <c r="P7" s="622"/>
      <c r="Q7" s="612"/>
      <c r="R7" s="616"/>
      <c r="S7" s="617"/>
      <c r="T7" s="618"/>
      <c r="U7" s="639" t="s">
        <v>16</v>
      </c>
      <c r="V7" s="640"/>
      <c r="W7" s="641"/>
      <c r="X7" s="639" t="s">
        <v>17</v>
      </c>
      <c r="Y7" s="640"/>
      <c r="Z7" s="641"/>
      <c r="AA7" s="639" t="s">
        <v>18</v>
      </c>
      <c r="AB7" s="640"/>
      <c r="AC7" s="641"/>
      <c r="AE7" s="622"/>
      <c r="AF7" s="612"/>
      <c r="AG7" s="616"/>
      <c r="AH7" s="617"/>
      <c r="AI7" s="618"/>
      <c r="AJ7" s="639" t="s">
        <v>16</v>
      </c>
      <c r="AK7" s="640"/>
      <c r="AL7" s="641"/>
      <c r="AM7" s="639" t="s">
        <v>17</v>
      </c>
      <c r="AN7" s="640"/>
      <c r="AO7" s="641"/>
      <c r="AP7" s="639" t="s">
        <v>18</v>
      </c>
      <c r="AQ7" s="640"/>
      <c r="AR7" s="641"/>
      <c r="AT7" s="628"/>
      <c r="AU7" s="631"/>
      <c r="AV7" s="636"/>
      <c r="AW7" s="637"/>
      <c r="AX7" s="638"/>
      <c r="AY7" s="645" t="s">
        <v>16</v>
      </c>
      <c r="AZ7" s="646"/>
      <c r="BA7" s="647"/>
      <c r="BB7" s="645" t="s">
        <v>17</v>
      </c>
      <c r="BC7" s="646"/>
      <c r="BD7" s="647"/>
      <c r="BE7" s="648" t="s">
        <v>18</v>
      </c>
      <c r="BF7" s="640"/>
      <c r="BG7" s="641"/>
      <c r="BI7" s="622"/>
      <c r="BJ7" s="612"/>
      <c r="BK7" s="616"/>
      <c r="BL7" s="617"/>
      <c r="BM7" s="618"/>
      <c r="BN7" s="639" t="s">
        <v>16</v>
      </c>
      <c r="BO7" s="640"/>
      <c r="BP7" s="641"/>
      <c r="BQ7" s="639" t="s">
        <v>17</v>
      </c>
      <c r="BR7" s="640"/>
      <c r="BS7" s="641"/>
      <c r="BT7" s="639" t="s">
        <v>18</v>
      </c>
      <c r="BU7" s="640"/>
      <c r="BV7" s="641"/>
      <c r="BX7" s="622"/>
      <c r="BY7" s="612"/>
      <c r="BZ7" s="616"/>
      <c r="CA7" s="617"/>
      <c r="CB7" s="618"/>
      <c r="CC7" s="639" t="s">
        <v>16</v>
      </c>
      <c r="CD7" s="640"/>
      <c r="CE7" s="641"/>
      <c r="CF7" s="639" t="s">
        <v>17</v>
      </c>
      <c r="CG7" s="640"/>
      <c r="CH7" s="641"/>
      <c r="CI7" s="639" t="s">
        <v>18</v>
      </c>
      <c r="CJ7" s="640"/>
      <c r="CK7" s="641"/>
    </row>
    <row r="8" spans="1:103" s="145" customFormat="1" ht="44.25" customHeight="1" thickBot="1">
      <c r="A8" s="622"/>
      <c r="B8" s="612"/>
      <c r="C8" s="155">
        <v>2022</v>
      </c>
      <c r="D8" s="156">
        <v>2023</v>
      </c>
      <c r="E8" s="157" t="s">
        <v>3</v>
      </c>
      <c r="F8" s="155">
        <v>2022</v>
      </c>
      <c r="G8" s="156">
        <v>2023</v>
      </c>
      <c r="H8" s="157" t="s">
        <v>3</v>
      </c>
      <c r="I8" s="155">
        <v>2022</v>
      </c>
      <c r="J8" s="156">
        <v>2023</v>
      </c>
      <c r="K8" s="157" t="s">
        <v>3</v>
      </c>
      <c r="L8" s="155">
        <v>2022</v>
      </c>
      <c r="M8" s="156">
        <v>2023</v>
      </c>
      <c r="N8" s="157" t="s">
        <v>3</v>
      </c>
      <c r="O8" s="188"/>
      <c r="P8" s="622"/>
      <c r="Q8" s="612"/>
      <c r="R8" s="155">
        <v>2022</v>
      </c>
      <c r="S8" s="156">
        <v>2023</v>
      </c>
      <c r="T8" s="157" t="s">
        <v>3</v>
      </c>
      <c r="U8" s="155">
        <v>2022</v>
      </c>
      <c r="V8" s="156">
        <v>2023</v>
      </c>
      <c r="W8" s="157" t="s">
        <v>3</v>
      </c>
      <c r="X8" s="155">
        <v>2022</v>
      </c>
      <c r="Y8" s="156">
        <v>2023</v>
      </c>
      <c r="Z8" s="157" t="s">
        <v>3</v>
      </c>
      <c r="AA8" s="155">
        <v>2022</v>
      </c>
      <c r="AB8" s="156">
        <v>2023</v>
      </c>
      <c r="AC8" s="157" t="s">
        <v>3</v>
      </c>
      <c r="AE8" s="622"/>
      <c r="AF8" s="612"/>
      <c r="AG8" s="155" t="s">
        <v>254</v>
      </c>
      <c r="AH8" s="156" t="s">
        <v>255</v>
      </c>
      <c r="AI8" s="157" t="s">
        <v>3</v>
      </c>
      <c r="AJ8" s="155" t="s">
        <v>254</v>
      </c>
      <c r="AK8" s="156" t="s">
        <v>255</v>
      </c>
      <c r="AL8" s="157" t="s">
        <v>3</v>
      </c>
      <c r="AM8" s="155" t="s">
        <v>254</v>
      </c>
      <c r="AN8" s="156" t="s">
        <v>255</v>
      </c>
      <c r="AO8" s="157" t="s">
        <v>3</v>
      </c>
      <c r="AP8" s="155" t="s">
        <v>254</v>
      </c>
      <c r="AQ8" s="156" t="s">
        <v>255</v>
      </c>
      <c r="AR8" s="157" t="s">
        <v>3</v>
      </c>
      <c r="AT8" s="629"/>
      <c r="AU8" s="632"/>
      <c r="AV8" s="155">
        <v>2022</v>
      </c>
      <c r="AW8" s="156">
        <v>2023</v>
      </c>
      <c r="AX8" s="157" t="s">
        <v>3</v>
      </c>
      <c r="AY8" s="155">
        <v>2022</v>
      </c>
      <c r="AZ8" s="156">
        <v>2023</v>
      </c>
      <c r="BA8" s="157" t="s">
        <v>3</v>
      </c>
      <c r="BB8" s="155">
        <v>2022</v>
      </c>
      <c r="BC8" s="156">
        <v>2023</v>
      </c>
      <c r="BD8" s="157" t="s">
        <v>3</v>
      </c>
      <c r="BE8" s="155">
        <v>2022</v>
      </c>
      <c r="BF8" s="156">
        <v>2023</v>
      </c>
      <c r="BG8" s="157" t="s">
        <v>3</v>
      </c>
      <c r="BI8" s="622"/>
      <c r="BJ8" s="612"/>
      <c r="BK8" s="155" t="s">
        <v>242</v>
      </c>
      <c r="BL8" s="156" t="s">
        <v>243</v>
      </c>
      <c r="BM8" s="157" t="s">
        <v>3</v>
      </c>
      <c r="BN8" s="155" t="s">
        <v>242</v>
      </c>
      <c r="BO8" s="156" t="s">
        <v>243</v>
      </c>
      <c r="BP8" s="157" t="s">
        <v>3</v>
      </c>
      <c r="BQ8" s="155" t="s">
        <v>242</v>
      </c>
      <c r="BR8" s="156" t="s">
        <v>243</v>
      </c>
      <c r="BS8" s="157" t="s">
        <v>3</v>
      </c>
      <c r="BT8" s="155" t="s">
        <v>242</v>
      </c>
      <c r="BU8" s="156" t="s">
        <v>243</v>
      </c>
      <c r="BV8" s="157" t="s">
        <v>3</v>
      </c>
      <c r="BX8" s="622"/>
      <c r="BY8" s="612"/>
      <c r="BZ8" s="155" t="s">
        <v>242</v>
      </c>
      <c r="CA8" s="156" t="s">
        <v>243</v>
      </c>
      <c r="CB8" s="157" t="s">
        <v>3</v>
      </c>
      <c r="CC8" s="155" t="s">
        <v>242</v>
      </c>
      <c r="CD8" s="156" t="s">
        <v>243</v>
      </c>
      <c r="CE8" s="157" t="s">
        <v>3</v>
      </c>
      <c r="CF8" s="155" t="s">
        <v>242</v>
      </c>
      <c r="CG8" s="156" t="s">
        <v>243</v>
      </c>
      <c r="CH8" s="157" t="s">
        <v>3</v>
      </c>
      <c r="CI8" s="155" t="s">
        <v>242</v>
      </c>
      <c r="CJ8" s="156" t="s">
        <v>243</v>
      </c>
      <c r="CK8" s="157" t="s">
        <v>3</v>
      </c>
      <c r="CN8" s="145" t="s">
        <v>101</v>
      </c>
      <c r="CO8" s="145" t="s">
        <v>102</v>
      </c>
    </row>
    <row r="9" spans="1:103" ht="44.25" customHeight="1" thickBot="1">
      <c r="A9" s="148" t="s">
        <v>0</v>
      </c>
      <c r="B9" s="163">
        <v>1</v>
      </c>
      <c r="C9" s="162" t="e">
        <f>F9+I9+L9</f>
        <v>#REF!</v>
      </c>
      <c r="D9" s="18" t="e">
        <f>G9+J9+M9</f>
        <v>#REF!</v>
      </c>
      <c r="E9" s="176" t="e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>#REF!</v>
      </c>
      <c r="F9" s="162" t="e">
        <f>#REF!</f>
        <v>#REF!</v>
      </c>
      <c r="G9" s="18" t="e">
        <f>#REF!</f>
        <v>#REF!</v>
      </c>
      <c r="H9" s="176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162" t="e">
        <f>#REF!</f>
        <v>#REF!</v>
      </c>
      <c r="J9" s="18" t="e">
        <f>#REF!</f>
        <v>#REF!</v>
      </c>
      <c r="K9" s="176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162" t="e">
        <f>#REF!</f>
        <v>#REF!</v>
      </c>
      <c r="M9" s="18" t="e">
        <f>#REF!</f>
        <v>#REF!</v>
      </c>
      <c r="N9" s="176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193"/>
      <c r="P9" s="148" t="s">
        <v>0</v>
      </c>
      <c r="Q9" s="161">
        <v>1</v>
      </c>
      <c r="R9" s="162">
        <f>U9+X9+AA9</f>
        <v>0</v>
      </c>
      <c r="S9" s="18" t="e">
        <f>V9+Y9+AB9</f>
        <v>#REF!</v>
      </c>
      <c r="T9" s="176" t="e">
        <f t="shared" ref="T9:T24" si="4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162">
        <f>'февраль (2024) - прогноз'!I9</f>
        <v>0</v>
      </c>
      <c r="V9" s="18" t="e">
        <f>#REF!</f>
        <v>#REF!</v>
      </c>
      <c r="W9" s="176" t="e">
        <f t="shared" ref="W9:W24" si="5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162">
        <f>'февраль (2024) - прогноз'!O9</f>
        <v>0</v>
      </c>
      <c r="Y9" s="18" t="e">
        <f>#REF!</f>
        <v>#REF!</v>
      </c>
      <c r="Z9" s="176" t="e">
        <f t="shared" ref="Z9:Z24" si="6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>#REF!</v>
      </c>
      <c r="AA9" s="162">
        <f>'февраль (2024) - прогноз'!R9</f>
        <v>0</v>
      </c>
      <c r="AB9" s="18" t="e">
        <f>#REF!</f>
        <v>#REF!</v>
      </c>
      <c r="AC9" s="176" t="e">
        <f t="shared" ref="AC9:AC24" si="7"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E9" s="148" t="s">
        <v>0</v>
      </c>
      <c r="AF9" s="257">
        <v>1</v>
      </c>
      <c r="AG9" s="162" t="e">
        <f>AJ9+AM9+AP9</f>
        <v>#REF!</v>
      </c>
      <c r="AH9" s="18" t="e">
        <f>AK9+AN9+AQ9</f>
        <v>#REF!</v>
      </c>
      <c r="AI9" s="176" t="e">
        <f t="shared" ref="AI9:AI24" si="8">IF(AND(IF(AG9="",0,AG9)=0,IF(AH9="",0,AH9)&gt;0),100%,IFERROR(IF(IF(AH9="",0,AH9)/IF(AG9="",0,AG9)-100%&gt;99%,CONCATENATE("в ",ROUNDDOWN(IF(AH9="",0,AH9)/IF(AG9="",0,AG9),1),IF(ROUNDDOWN(IF(AH9="",0,AH9)/IF(AG9="",0,AG9),0)&gt;4," раз"," раза")),IF(AH9="",0,AH9)/IF(AG9="",0,AG9)-100%),""))</f>
        <v>#REF!</v>
      </c>
      <c r="AJ9" s="202" t="e">
        <f>#REF!</f>
        <v>#REF!</v>
      </c>
      <c r="AK9" s="130" t="e">
        <f>#REF!</f>
        <v>#REF!</v>
      </c>
      <c r="AL9" s="176" t="e">
        <f t="shared" ref="AL9:AL24" si="9">IF(AND(IF(AJ9="",0,AJ9)=0,IF(AK9="",0,AK9)&gt;0),100%,IFERROR(IF(IF(AK9="",0,AK9)/IF(AJ9="",0,AJ9)-100%&gt;99%,CONCATENATE("в ",ROUNDDOWN(IF(AK9="",0,AK9)/IF(AJ9="",0,AJ9),1),IF(ROUNDDOWN(IF(AK9="",0,AK9)/IF(AJ9="",0,AJ9),0)&gt;4," раз"," раза")),IF(AK9="",0,AK9)/IF(AJ9="",0,AJ9)-100%),""))</f>
        <v>#REF!</v>
      </c>
      <c r="AM9" s="162" t="e">
        <f>#REF!</f>
        <v>#REF!</v>
      </c>
      <c r="AN9" s="18" t="e">
        <f>#REF!</f>
        <v>#REF!</v>
      </c>
      <c r="AO9" s="176" t="e">
        <f t="shared" ref="AO9:AO24" si="10">IF(AND(IF(AM9="",0,AM9)=0,IF(AN9="",0,AN9)&gt;0),100%,IFERROR(IF(IF(AN9="",0,AN9)/IF(AM9="",0,AM9)-100%&gt;99%,CONCATENATE("в ",ROUNDDOWN(IF(AN9="",0,AN9)/IF(AM9="",0,AM9),1),IF(ROUNDDOWN(IF(AN9="",0,AN9)/IF(AM9="",0,AM9),0)&gt;4," раз"," раза")),IF(AN9="",0,AN9)/IF(AM9="",0,AM9)-100%),""))</f>
        <v>#REF!</v>
      </c>
      <c r="AP9" s="202" t="e">
        <f>#REF!</f>
        <v>#REF!</v>
      </c>
      <c r="AQ9" s="130" t="e">
        <f>#REF!</f>
        <v>#REF!</v>
      </c>
      <c r="AR9" s="203" t="e">
        <f t="shared" ref="AR9:AR24" si="11">IF(AND(IF(AP9="",0,AP9)=0,IF(AQ9="",0,AQ9)&gt;0),100%,IFERROR(IF(IF(AQ9="",0,AQ9)/IF(AP9="",0,AP9)-100%&gt;99%,CONCATENATE("в ",ROUNDDOWN(IF(AQ9="",0,AQ9)/IF(AP9="",0,AP9),1),IF(ROUNDDOWN(IF(AQ9="",0,AQ9)/IF(AP9="",0,AP9),0)&gt;4," раз"," раза")),IF(AQ9="",0,AQ9)/IF(AP9="",0,AP9)-100%),""))</f>
        <v>#REF!</v>
      </c>
      <c r="AT9" s="153" t="s">
        <v>0</v>
      </c>
      <c r="AU9" s="172">
        <v>4</v>
      </c>
      <c r="AV9" s="173" t="e">
        <f>AY9+BB9+BE9</f>
        <v>#REF!</v>
      </c>
      <c r="AW9" s="44" t="e">
        <f>AZ9+BC9+BF9</f>
        <v>#REF!</v>
      </c>
      <c r="AX9" s="180" t="e">
        <f t="shared" ref="AX9:AX24" si="12">IF(AND(IF(AV9="",0,AV9)=0,IF(AW9="",0,AW9)&gt;0),100%,IFERROR(IF(IF(AW9="",0,AW9)/IF(AV9="",0,AV9)-100%&gt;99%,CONCATENATE("в ",ROUNDDOWN(IF(AW9="",0,AW9)/IF(AV9="",0,AV9),1),IF(ROUNDDOWN(IF(AW9="",0,AW9)/IF(AV9="",0,AV9),0)&gt;4," раз"," раза")),IF(AW9="",0,AW9)/IF(AV9="",0,AV9)-100%),""))</f>
        <v>#REF!</v>
      </c>
      <c r="AY9" s="173" t="e">
        <f>#REF!</f>
        <v>#REF!</v>
      </c>
      <c r="AZ9" s="44" t="e">
        <f>#REF!</f>
        <v>#REF!</v>
      </c>
      <c r="BA9" s="180" t="e">
        <f t="shared" ref="BA9:BA24" si="13">IF(AND(IF(AY9="",0,AY9)=0,IF(AZ9="",0,AZ9)&gt;0),100%,IFERROR(IF(IF(AZ9="",0,AZ9)/IF(AY9="",0,AY9)-100%&gt;99%,CONCATENATE("в ",ROUNDDOWN(IF(AZ9="",0,AZ9)/IF(AY9="",0,AY9),1),IF(ROUNDDOWN(IF(AZ9="",0,AZ9)/IF(AY9="",0,AY9),0)&gt;4," раз"," раза")),IF(AZ9="",0,AZ9)/IF(AY9="",0,AY9)-100%),""))</f>
        <v>#REF!</v>
      </c>
      <c r="BB9" s="173" t="e">
        <f>#REF!</f>
        <v>#REF!</v>
      </c>
      <c r="BC9" s="44" t="e">
        <f>#REF!</f>
        <v>#REF!</v>
      </c>
      <c r="BD9" s="180" t="e">
        <f t="shared" ref="BD9:BD24" si="14">IF(AND(IF(BB9="",0,BB9)=0,IF(BC9="",0,BC9)&gt;0),100%,IFERROR(IF(IF(BC9="",0,BC9)/IF(BB9="",0,BB9)-100%&gt;99%,CONCATENATE("в ",ROUNDDOWN(IF(BC9="",0,BC9)/IF(BB9="",0,BB9),1),IF(ROUNDDOWN(IF(BC9="",0,BC9)/IF(BB9="",0,BB9),0)&gt;4," раз"," раза")),IF(BC9="",0,BC9)/IF(BB9="",0,BB9)-100%),""))</f>
        <v>#REF!</v>
      </c>
      <c r="BE9" s="173" t="e">
        <f>#REF!</f>
        <v>#REF!</v>
      </c>
      <c r="BF9" s="44" t="e">
        <f>#REF!</f>
        <v>#REF!</v>
      </c>
      <c r="BG9" s="180" t="e">
        <f t="shared" ref="BG9:BG24" si="15">IF(AND(IF(BE9="",0,BE9)=0,IF(BF9="",0,BF9)&gt;0),100%,IFERROR(IF(IF(BF9="",0,BF9)/IF(BE9="",0,BE9)-100%&gt;99%,CONCATENATE("в ",ROUNDDOWN(IF(BF9="",0,BF9)/IF(BE9="",0,BE9),1),IF(ROUNDDOWN(IF(BF9="",0,BF9)/IF(BE9="",0,BE9),0)&gt;4," раз"," раза")),IF(BF9="",0,BF9)/IF(BE9="",0,BE9)-100%),""))</f>
        <v>#REF!</v>
      </c>
      <c r="BI9" s="148" t="s">
        <v>0</v>
      </c>
      <c r="BJ9" s="257">
        <v>2</v>
      </c>
      <c r="BK9" s="245" t="e">
        <f>BN9+BQ9+BT9</f>
        <v>#REF!</v>
      </c>
      <c r="BL9" s="18" t="e">
        <f>BO9+BR9+BU9</f>
        <v>#REF!</v>
      </c>
      <c r="BM9" s="176" t="e">
        <f t="shared" ref="BM9:BM24" si="16">IF(AND(IF(BK9="",0,BK9)=0,IF(BL9="",0,BL9)&gt;0),100%,IFERROR(IF(IF(BL9="",0,BL9)/IF(BK9="",0,BK9)-100%&gt;99%,CONCATENATE("в ",ROUNDDOWN(IF(BL9="",0,BL9)/IF(BK9="",0,BK9),1),IF(ROUNDDOWN(IF(BL9="",0,BL9)/IF(BK9="",0,BK9),0)&gt;4," раз"," раза")),IF(BL9="",0,BL9)/IF(BK9="",0,BK9)-100%),""))</f>
        <v>#REF!</v>
      </c>
      <c r="BN9" s="202" t="e">
        <f>#REF!</f>
        <v>#REF!</v>
      </c>
      <c r="BO9" s="130" t="e">
        <f>'март (2024) прогноз'!J9</f>
        <v>#REF!</v>
      </c>
      <c r="BP9" s="176" t="e">
        <f t="shared" ref="BP9:BP24" si="17">IF(AND(IF(BN9="",0,BN9)=0,IF(BO9="",0,BO9)&gt;0),100%,IFERROR(IF(IF(BO9="",0,BO9)/IF(BN9="",0,BN9)-100%&gt;99%,CONCATENATE("в ",ROUNDDOWN(IF(BO9="",0,BO9)/IF(BN9="",0,BN9),1),IF(ROUNDDOWN(IF(BO9="",0,BO9)/IF(BN9="",0,BN9),0)&gt;4," раз"," раза")),IF(BO9="",0,BO9)/IF(BN9="",0,BN9)-100%),""))</f>
        <v>#REF!</v>
      </c>
      <c r="BQ9" s="162" t="e">
        <f>#REF!</f>
        <v>#REF!</v>
      </c>
      <c r="BR9" s="18" t="e">
        <f>'март (2024) прогноз'!P9</f>
        <v>#REF!</v>
      </c>
      <c r="BS9" s="176" t="e">
        <f t="shared" ref="BS9:BS24" si="18">IF(AND(IF(BQ9="",0,BQ9)=0,IF(BR9="",0,BR9)&gt;0),100%,IFERROR(IF(IF(BR9="",0,BR9)/IF(BQ9="",0,BQ9)-100%&gt;99%,CONCATENATE("в ",ROUNDDOWN(IF(BR9="",0,BR9)/IF(BQ9="",0,BQ9),1),IF(ROUNDDOWN(IF(BR9="",0,BR9)/IF(BQ9="",0,BQ9),0)&gt;4," раз"," раза")),IF(BR9="",0,BR9)/IF(BQ9="",0,BQ9)-100%),""))</f>
        <v>#REF!</v>
      </c>
      <c r="BT9" s="202" t="e">
        <f>#REF!</f>
        <v>#REF!</v>
      </c>
      <c r="BU9" s="130" t="e">
        <f>'март (2024) прогноз'!S9</f>
        <v>#REF!</v>
      </c>
      <c r="BV9" s="203" t="e">
        <f t="shared" ref="BV9:BV24" si="19">IF(AND(IF(BT9="",0,BT9)=0,IF(BU9="",0,BU9)&gt;0),100%,IFERROR(IF(IF(BU9="",0,BU9)/IF(BT9="",0,BT9)-100%&gt;99%,CONCATENATE("в ",ROUNDDOWN(IF(BU9="",0,BU9)/IF(BT9="",0,BT9),1),IF(ROUNDDOWN(IF(BU9="",0,BU9)/IF(BT9="",0,BT9),0)&gt;4," раз"," раза")),IF(BU9="",0,BU9)/IF(BT9="",0,BT9)-100%),""))</f>
        <v>#REF!</v>
      </c>
      <c r="BX9" s="148" t="s">
        <v>0</v>
      </c>
      <c r="BY9" s="261">
        <v>4</v>
      </c>
      <c r="BZ9" s="162" t="e">
        <f>CC9+CF9+CI9</f>
        <v>#REF!</v>
      </c>
      <c r="CA9" s="18" t="e">
        <f>CD9+CG9+CJ9</f>
        <v>#REF!</v>
      </c>
      <c r="CB9" s="176" t="e">
        <f t="shared" ref="CB9:CB24" si="20">IF(AND(IF(BZ9="",0,BZ9)=0,IF(CA9="",0,CA9)&gt;0),100%,IFERROR(IF(IF(CA9="",0,CA9)/IF(BZ9="",0,BZ9)-100%&gt;99%,CONCATENATE("в ",ROUNDDOWN(IF(CA9="",0,CA9)/IF(BZ9="",0,BZ9),1),IF(ROUNDDOWN(IF(CA9="",0,CA9)/IF(BZ9="",0,BZ9),0)&gt;4," раз"," раза")),IF(CA9="",0,CA9)/IF(BZ9="",0,BZ9)-100%),""))</f>
        <v>#REF!</v>
      </c>
      <c r="CC9" s="202" t="e">
        <f>#REF!</f>
        <v>#REF!</v>
      </c>
      <c r="CD9" s="130" t="e">
        <f>#REF!</f>
        <v>#REF!</v>
      </c>
      <c r="CE9" s="176" t="e">
        <f t="shared" ref="CE9:CE24" si="21">IF(AND(IF(CC9="",0,CC9)=0,IF(CD9="",0,CD9)&gt;0),100%,IFERROR(IF(IF(CD9="",0,CD9)/IF(CC9="",0,CC9)-100%&gt;99%,CONCATENATE("в ",ROUNDDOWN(IF(CD9="",0,CD9)/IF(CC9="",0,CC9),1),IF(ROUNDDOWN(IF(CD9="",0,CD9)/IF(CC9="",0,CC9),0)&gt;4," раз"," раза")),IF(CD9="",0,CD9)/IF(CC9="",0,CC9)-100%),""))</f>
        <v>#REF!</v>
      </c>
      <c r="CF9" s="162" t="e">
        <f>#REF!</f>
        <v>#REF!</v>
      </c>
      <c r="CG9" s="18" t="e">
        <f>#REF!</f>
        <v>#REF!</v>
      </c>
      <c r="CH9" s="176" t="e">
        <f t="shared" ref="CH9:CH24" si="22">IF(AND(IF(CF9="",0,CF9)=0,IF(CG9="",0,CG9)&gt;0),100%,IFERROR(IF(IF(CG9="",0,CG9)/IF(CF9="",0,CF9)-100%&gt;99%,CONCATENATE("в ",ROUNDDOWN(IF(CG9="",0,CG9)/IF(CF9="",0,CF9),1),IF(ROUNDDOWN(IF(CG9="",0,CG9)/IF(CF9="",0,CF9),0)&gt;4," раз"," раза")),IF(CG9="",0,CG9)/IF(CF9="",0,CF9)-100%),""))</f>
        <v>#REF!</v>
      </c>
      <c r="CI9" s="202" t="e">
        <f>#REF!</f>
        <v>#REF!</v>
      </c>
      <c r="CJ9" s="130" t="e">
        <f>#REF!</f>
        <v>#REF!</v>
      </c>
      <c r="CK9" s="203" t="e">
        <f t="shared" ref="CK9:CK24" si="23">IF(AND(IF(CI9="",0,CI9)=0,IF(CJ9="",0,CJ9)&gt;0),100%,IFERROR(IF(IF(CJ9="",0,CJ9)/IF(CI9="",0,CI9)-100%&gt;99%,CONCATENATE("в ",ROUNDDOWN(IF(CJ9="",0,CJ9)/IF(CI9="",0,CI9),1),IF(ROUNDDOWN(IF(CJ9="",0,CJ9)/IF(CI9="",0,CI9),0)&gt;4," раз"," раза")),IF(CJ9="",0,CJ9)/IF(CI9="",0,CI9)-100%),""))</f>
        <v>#REF!</v>
      </c>
      <c r="CM9" s="242">
        <v>1</v>
      </c>
      <c r="CN9" s="241">
        <f>AF9+BJ9</f>
        <v>3</v>
      </c>
      <c r="CO9" s="243" t="e">
        <f>AH9+BL9</f>
        <v>#REF!</v>
      </c>
      <c r="CQ9" s="243" t="e">
        <f>CO9-CN9</f>
        <v>#REF!</v>
      </c>
      <c r="CR9" s="148" t="s">
        <v>0</v>
      </c>
      <c r="CV9" s="253">
        <v>15</v>
      </c>
      <c r="CW9" s="172">
        <v>2</v>
      </c>
      <c r="CY9" s="140">
        <f>CV9+CW9</f>
        <v>17</v>
      </c>
    </row>
    <row r="10" spans="1:103" ht="44.25" customHeight="1" thickBot="1">
      <c r="A10" s="148" t="s">
        <v>4</v>
      </c>
      <c r="B10" s="161">
        <v>0</v>
      </c>
      <c r="C10" s="162" t="e">
        <f t="shared" ref="C10:D24" si="24">F10+I10+L10</f>
        <v>#REF!</v>
      </c>
      <c r="D10" s="18" t="e">
        <f t="shared" si="24"/>
        <v>#REF!</v>
      </c>
      <c r="E10" s="176" t="e">
        <f t="shared" si="0"/>
        <v>#REF!</v>
      </c>
      <c r="F10" s="162" t="e">
        <f>#REF!</f>
        <v>#REF!</v>
      </c>
      <c r="G10" s="18" t="e">
        <f>#REF!</f>
        <v>#REF!</v>
      </c>
      <c r="H10" s="176" t="e">
        <f t="shared" si="1"/>
        <v>#REF!</v>
      </c>
      <c r="I10" s="162" t="e">
        <f>#REF!</f>
        <v>#REF!</v>
      </c>
      <c r="J10" s="18" t="e">
        <f>#REF!</f>
        <v>#REF!</v>
      </c>
      <c r="K10" s="176" t="e">
        <f t="shared" si="2"/>
        <v>#REF!</v>
      </c>
      <c r="L10" s="162" t="e">
        <f>#REF!</f>
        <v>#REF!</v>
      </c>
      <c r="M10" s="18" t="e">
        <f>#REF!</f>
        <v>#REF!</v>
      </c>
      <c r="N10" s="176" t="e">
        <f t="shared" si="3"/>
        <v>#REF!</v>
      </c>
      <c r="O10" s="193"/>
      <c r="P10" s="148" t="s">
        <v>4</v>
      </c>
      <c r="Q10" s="161">
        <v>0</v>
      </c>
      <c r="R10" s="162">
        <f t="shared" ref="R10:S24" si="25">U10+X10+AA10</f>
        <v>0</v>
      </c>
      <c r="S10" s="18" t="e">
        <f t="shared" si="25"/>
        <v>#REF!</v>
      </c>
      <c r="T10" s="176" t="e">
        <f t="shared" si="4"/>
        <v>#REF!</v>
      </c>
      <c r="U10" s="162">
        <f>'февраль (2024) - прогноз'!I10</f>
        <v>0</v>
      </c>
      <c r="V10" s="18" t="e">
        <f>#REF!</f>
        <v>#REF!</v>
      </c>
      <c r="W10" s="176" t="e">
        <f t="shared" si="5"/>
        <v>#REF!</v>
      </c>
      <c r="X10" s="162">
        <f>'февраль (2024) - прогноз'!O10</f>
        <v>0</v>
      </c>
      <c r="Y10" s="18" t="e">
        <f>#REF!</f>
        <v>#REF!</v>
      </c>
      <c r="Z10" s="176" t="e">
        <f t="shared" si="6"/>
        <v>#REF!</v>
      </c>
      <c r="AA10" s="162">
        <f>'февраль (2024) - прогноз'!R10</f>
        <v>0</v>
      </c>
      <c r="AB10" s="18" t="e">
        <f>#REF!</f>
        <v>#REF!</v>
      </c>
      <c r="AC10" s="176" t="e">
        <f t="shared" si="7"/>
        <v>#REF!</v>
      </c>
      <c r="AE10" s="148" t="s">
        <v>4</v>
      </c>
      <c r="AF10" s="257">
        <v>0</v>
      </c>
      <c r="AG10" s="162" t="e">
        <f t="shared" ref="AG10:AH24" si="26">AJ10+AM10+AP10</f>
        <v>#REF!</v>
      </c>
      <c r="AH10" s="18" t="e">
        <f t="shared" si="26"/>
        <v>#REF!</v>
      </c>
      <c r="AI10" s="176" t="e">
        <f t="shared" si="8"/>
        <v>#REF!</v>
      </c>
      <c r="AJ10" s="202" t="e">
        <f>#REF!</f>
        <v>#REF!</v>
      </c>
      <c r="AK10" s="130" t="e">
        <f>#REF!</f>
        <v>#REF!</v>
      </c>
      <c r="AL10" s="176" t="e">
        <f t="shared" si="9"/>
        <v>#REF!</v>
      </c>
      <c r="AM10" s="162" t="e">
        <f>#REF!</f>
        <v>#REF!</v>
      </c>
      <c r="AN10" s="18" t="e">
        <f>#REF!</f>
        <v>#REF!</v>
      </c>
      <c r="AO10" s="176" t="e">
        <f t="shared" si="10"/>
        <v>#REF!</v>
      </c>
      <c r="AP10" s="202" t="e">
        <f>#REF!</f>
        <v>#REF!</v>
      </c>
      <c r="AQ10" s="130" t="e">
        <f>#REF!</f>
        <v>#REF!</v>
      </c>
      <c r="AR10" s="203" t="e">
        <f t="shared" si="11"/>
        <v>#REF!</v>
      </c>
      <c r="AT10" s="148" t="s">
        <v>4</v>
      </c>
      <c r="AU10" s="161">
        <v>0</v>
      </c>
      <c r="AV10" s="162" t="e">
        <f t="shared" ref="AV10:AW24" si="27">AY10+BB10+BE10</f>
        <v>#REF!</v>
      </c>
      <c r="AW10" s="18" t="e">
        <f t="shared" si="27"/>
        <v>#REF!</v>
      </c>
      <c r="AX10" s="176" t="e">
        <f t="shared" si="12"/>
        <v>#REF!</v>
      </c>
      <c r="AY10" s="173" t="e">
        <f>#REF!</f>
        <v>#REF!</v>
      </c>
      <c r="AZ10" s="44" t="e">
        <f>#REF!</f>
        <v>#REF!</v>
      </c>
      <c r="BA10" s="176" t="e">
        <f t="shared" si="13"/>
        <v>#REF!</v>
      </c>
      <c r="BB10" s="173" t="e">
        <f>#REF!</f>
        <v>#REF!</v>
      </c>
      <c r="BC10" s="44" t="e">
        <f>#REF!</f>
        <v>#REF!</v>
      </c>
      <c r="BD10" s="176" t="e">
        <f t="shared" si="14"/>
        <v>#REF!</v>
      </c>
      <c r="BE10" s="173" t="e">
        <f>#REF!</f>
        <v>#REF!</v>
      </c>
      <c r="BF10" s="44" t="e">
        <f>#REF!</f>
        <v>#REF!</v>
      </c>
      <c r="BG10" s="176" t="e">
        <f t="shared" si="15"/>
        <v>#REF!</v>
      </c>
      <c r="BI10" s="148" t="s">
        <v>4</v>
      </c>
      <c r="BJ10" s="257">
        <v>0</v>
      </c>
      <c r="BK10" s="245" t="e">
        <f t="shared" ref="BK10:BK24" si="28">BN10+BQ10+BT10</f>
        <v>#REF!</v>
      </c>
      <c r="BL10" s="18" t="e">
        <f t="shared" ref="BL10:BL24" si="29">BO10+BR10+BU10</f>
        <v>#REF!</v>
      </c>
      <c r="BM10" s="176" t="e">
        <f t="shared" si="16"/>
        <v>#REF!</v>
      </c>
      <c r="BN10" s="202" t="e">
        <f>#REF!</f>
        <v>#REF!</v>
      </c>
      <c r="BO10" s="130" t="e">
        <f>'март (2024) прогноз'!J10</f>
        <v>#REF!</v>
      </c>
      <c r="BP10" s="176" t="e">
        <f t="shared" si="17"/>
        <v>#REF!</v>
      </c>
      <c r="BQ10" s="162" t="e">
        <f>#REF!</f>
        <v>#REF!</v>
      </c>
      <c r="BR10" s="18" t="e">
        <f>'март (2024) прогноз'!P10</f>
        <v>#REF!</v>
      </c>
      <c r="BS10" s="176" t="e">
        <f t="shared" si="18"/>
        <v>#REF!</v>
      </c>
      <c r="BT10" s="202" t="e">
        <f>#REF!</f>
        <v>#REF!</v>
      </c>
      <c r="BU10" s="130" t="e">
        <f>'март (2024) прогноз'!S10</f>
        <v>#REF!</v>
      </c>
      <c r="BV10" s="203" t="e">
        <f t="shared" si="19"/>
        <v>#REF!</v>
      </c>
      <c r="BX10" s="148" t="s">
        <v>4</v>
      </c>
      <c r="BY10" s="257">
        <v>0</v>
      </c>
      <c r="BZ10" s="162" t="e">
        <f t="shared" ref="BZ10:BZ24" si="30">CC10+CF10+CI10</f>
        <v>#REF!</v>
      </c>
      <c r="CA10" s="18" t="e">
        <f t="shared" ref="CA10:CA24" si="31">CD10+CG10+CJ10</f>
        <v>#REF!</v>
      </c>
      <c r="CB10" s="176" t="e">
        <f t="shared" si="20"/>
        <v>#REF!</v>
      </c>
      <c r="CC10" s="202" t="e">
        <f>#REF!</f>
        <v>#REF!</v>
      </c>
      <c r="CD10" s="130" t="e">
        <f>#REF!</f>
        <v>#REF!</v>
      </c>
      <c r="CE10" s="176" t="e">
        <f t="shared" si="21"/>
        <v>#REF!</v>
      </c>
      <c r="CF10" s="162" t="e">
        <f>#REF!</f>
        <v>#REF!</v>
      </c>
      <c r="CG10" s="18" t="e">
        <f>#REF!</f>
        <v>#REF!</v>
      </c>
      <c r="CH10" s="176" t="e">
        <f t="shared" si="22"/>
        <v>#REF!</v>
      </c>
      <c r="CI10" s="202" t="e">
        <f>#REF!</f>
        <v>#REF!</v>
      </c>
      <c r="CJ10" s="130" t="e">
        <f>#REF!</f>
        <v>#REF!</v>
      </c>
      <c r="CK10" s="203" t="e">
        <f t="shared" si="23"/>
        <v>#REF!</v>
      </c>
      <c r="CM10" s="242">
        <v>0</v>
      </c>
      <c r="CN10" s="241">
        <f t="shared" ref="CN10:CN27" si="32">AF10+BJ10</f>
        <v>0</v>
      </c>
      <c r="CO10" s="243" t="e">
        <f t="shared" ref="CO10:CO27" si="33">AH10+BL10</f>
        <v>#REF!</v>
      </c>
      <c r="CQ10" s="243" t="e">
        <f t="shared" ref="CQ10:CQ27" si="34">CO10-CN10</f>
        <v>#REF!</v>
      </c>
      <c r="CR10" s="148" t="s">
        <v>4</v>
      </c>
      <c r="CV10" s="246">
        <v>0</v>
      </c>
      <c r="CW10" s="172">
        <v>0</v>
      </c>
      <c r="CY10" s="140">
        <f t="shared" ref="CY10:CY27" si="35">CV10+CW10</f>
        <v>0</v>
      </c>
    </row>
    <row r="11" spans="1:103" ht="44.25" customHeight="1" thickBot="1">
      <c r="A11" s="148" t="s">
        <v>5</v>
      </c>
      <c r="B11" s="163">
        <v>0</v>
      </c>
      <c r="C11" s="162" t="e">
        <f t="shared" si="24"/>
        <v>#REF!</v>
      </c>
      <c r="D11" s="18" t="e">
        <f t="shared" si="24"/>
        <v>#REF!</v>
      </c>
      <c r="E11" s="176" t="e">
        <f t="shared" si="0"/>
        <v>#REF!</v>
      </c>
      <c r="F11" s="162" t="e">
        <f>#REF!</f>
        <v>#REF!</v>
      </c>
      <c r="G11" s="18" t="e">
        <f>#REF!</f>
        <v>#REF!</v>
      </c>
      <c r="H11" s="176" t="e">
        <f t="shared" si="1"/>
        <v>#REF!</v>
      </c>
      <c r="I11" s="162" t="e">
        <f>#REF!</f>
        <v>#REF!</v>
      </c>
      <c r="J11" s="18" t="e">
        <f>#REF!</f>
        <v>#REF!</v>
      </c>
      <c r="K11" s="176" t="e">
        <f t="shared" si="2"/>
        <v>#REF!</v>
      </c>
      <c r="L11" s="162" t="e">
        <f>#REF!</f>
        <v>#REF!</v>
      </c>
      <c r="M11" s="18" t="e">
        <f>#REF!</f>
        <v>#REF!</v>
      </c>
      <c r="N11" s="176" t="e">
        <f t="shared" si="3"/>
        <v>#REF!</v>
      </c>
      <c r="O11" s="193"/>
      <c r="P11" s="148" t="s">
        <v>5</v>
      </c>
      <c r="Q11" s="161">
        <v>1</v>
      </c>
      <c r="R11" s="162">
        <f t="shared" si="25"/>
        <v>0</v>
      </c>
      <c r="S11" s="18" t="e">
        <f t="shared" si="25"/>
        <v>#REF!</v>
      </c>
      <c r="T11" s="176" t="e">
        <f t="shared" si="4"/>
        <v>#REF!</v>
      </c>
      <c r="U11" s="162">
        <f>'февраль (2024) - прогноз'!I11</f>
        <v>0</v>
      </c>
      <c r="V11" s="18" t="e">
        <f>#REF!</f>
        <v>#REF!</v>
      </c>
      <c r="W11" s="176" t="e">
        <f t="shared" si="5"/>
        <v>#REF!</v>
      </c>
      <c r="X11" s="162">
        <f>'февраль (2024) - прогноз'!O11</f>
        <v>0</v>
      </c>
      <c r="Y11" s="18" t="e">
        <f>#REF!</f>
        <v>#REF!</v>
      </c>
      <c r="Z11" s="176" t="e">
        <f t="shared" si="6"/>
        <v>#REF!</v>
      </c>
      <c r="AA11" s="162">
        <f>'февраль (2024) - прогноз'!R11</f>
        <v>0</v>
      </c>
      <c r="AB11" s="18" t="e">
        <f>#REF!</f>
        <v>#REF!</v>
      </c>
      <c r="AC11" s="176" t="e">
        <f t="shared" si="7"/>
        <v>#REF!</v>
      </c>
      <c r="AE11" s="148" t="s">
        <v>5</v>
      </c>
      <c r="AF11" s="257">
        <v>1</v>
      </c>
      <c r="AG11" s="162" t="e">
        <f t="shared" si="26"/>
        <v>#REF!</v>
      </c>
      <c r="AH11" s="18" t="e">
        <f t="shared" si="26"/>
        <v>#REF!</v>
      </c>
      <c r="AI11" s="176" t="e">
        <f t="shared" si="8"/>
        <v>#REF!</v>
      </c>
      <c r="AJ11" s="202" t="e">
        <f>#REF!</f>
        <v>#REF!</v>
      </c>
      <c r="AK11" s="130" t="e">
        <f>#REF!</f>
        <v>#REF!</v>
      </c>
      <c r="AL11" s="176" t="e">
        <f t="shared" si="9"/>
        <v>#REF!</v>
      </c>
      <c r="AM11" s="162" t="e">
        <f>#REF!</f>
        <v>#REF!</v>
      </c>
      <c r="AN11" s="18" t="e">
        <f>#REF!</f>
        <v>#REF!</v>
      </c>
      <c r="AO11" s="176" t="e">
        <f t="shared" si="10"/>
        <v>#REF!</v>
      </c>
      <c r="AP11" s="202" t="e">
        <f>#REF!</f>
        <v>#REF!</v>
      </c>
      <c r="AQ11" s="130" t="e">
        <f>#REF!</f>
        <v>#REF!</v>
      </c>
      <c r="AR11" s="203" t="e">
        <f t="shared" si="11"/>
        <v>#REF!</v>
      </c>
      <c r="AT11" s="148" t="s">
        <v>5</v>
      </c>
      <c r="AU11" s="161">
        <v>2</v>
      </c>
      <c r="AV11" s="162" t="e">
        <f t="shared" si="27"/>
        <v>#REF!</v>
      </c>
      <c r="AW11" s="18" t="e">
        <f t="shared" si="27"/>
        <v>#REF!</v>
      </c>
      <c r="AX11" s="176" t="e">
        <f t="shared" si="12"/>
        <v>#REF!</v>
      </c>
      <c r="AY11" s="173" t="e">
        <f>#REF!</f>
        <v>#REF!</v>
      </c>
      <c r="AZ11" s="44" t="e">
        <f>#REF!</f>
        <v>#REF!</v>
      </c>
      <c r="BA11" s="176" t="e">
        <f t="shared" si="13"/>
        <v>#REF!</v>
      </c>
      <c r="BB11" s="173" t="e">
        <f>#REF!</f>
        <v>#REF!</v>
      </c>
      <c r="BC11" s="44" t="e">
        <f>#REF!</f>
        <v>#REF!</v>
      </c>
      <c r="BD11" s="176" t="e">
        <f t="shared" si="14"/>
        <v>#REF!</v>
      </c>
      <c r="BE11" s="173" t="e">
        <f>#REF!</f>
        <v>#REF!</v>
      </c>
      <c r="BF11" s="44" t="e">
        <f>#REF!</f>
        <v>#REF!</v>
      </c>
      <c r="BG11" s="176" t="e">
        <f t="shared" si="15"/>
        <v>#REF!</v>
      </c>
      <c r="BI11" s="148" t="s">
        <v>5</v>
      </c>
      <c r="BJ11" s="261">
        <v>1</v>
      </c>
      <c r="BK11" s="245" t="e">
        <f t="shared" si="28"/>
        <v>#REF!</v>
      </c>
      <c r="BL11" s="18" t="e">
        <f t="shared" si="29"/>
        <v>#REF!</v>
      </c>
      <c r="BM11" s="176" t="e">
        <f t="shared" si="16"/>
        <v>#REF!</v>
      </c>
      <c r="BN11" s="202" t="e">
        <f>#REF!</f>
        <v>#REF!</v>
      </c>
      <c r="BO11" s="130" t="e">
        <f>'март (2024) прогноз'!J11</f>
        <v>#REF!</v>
      </c>
      <c r="BP11" s="176" t="e">
        <f t="shared" si="17"/>
        <v>#REF!</v>
      </c>
      <c r="BQ11" s="162" t="e">
        <f>#REF!</f>
        <v>#REF!</v>
      </c>
      <c r="BR11" s="18" t="e">
        <f>'март (2024) прогноз'!P11</f>
        <v>#REF!</v>
      </c>
      <c r="BS11" s="176" t="e">
        <f t="shared" si="18"/>
        <v>#REF!</v>
      </c>
      <c r="BT11" s="202" t="e">
        <f>#REF!</f>
        <v>#REF!</v>
      </c>
      <c r="BU11" s="130" t="e">
        <f>'март (2024) прогноз'!S11</f>
        <v>#REF!</v>
      </c>
      <c r="BV11" s="203" t="e">
        <f t="shared" si="19"/>
        <v>#REF!</v>
      </c>
      <c r="BX11" s="148" t="s">
        <v>5</v>
      </c>
      <c r="BY11" s="261">
        <v>3</v>
      </c>
      <c r="BZ11" s="162" t="e">
        <f t="shared" si="30"/>
        <v>#REF!</v>
      </c>
      <c r="CA11" s="18" t="e">
        <f t="shared" si="31"/>
        <v>#REF!</v>
      </c>
      <c r="CB11" s="176" t="e">
        <f t="shared" si="20"/>
        <v>#REF!</v>
      </c>
      <c r="CC11" s="202" t="e">
        <f>#REF!</f>
        <v>#REF!</v>
      </c>
      <c r="CD11" s="130" t="e">
        <f>#REF!</f>
        <v>#REF!</v>
      </c>
      <c r="CE11" s="176" t="e">
        <f t="shared" si="21"/>
        <v>#REF!</v>
      </c>
      <c r="CF11" s="162" t="e">
        <f>#REF!</f>
        <v>#REF!</v>
      </c>
      <c r="CG11" s="18" t="e">
        <f>#REF!</f>
        <v>#REF!</v>
      </c>
      <c r="CH11" s="176" t="e">
        <f t="shared" si="22"/>
        <v>#REF!</v>
      </c>
      <c r="CI11" s="202" t="e">
        <f>#REF!</f>
        <v>#REF!</v>
      </c>
      <c r="CJ11" s="130" t="e">
        <f>#REF!</f>
        <v>#REF!</v>
      </c>
      <c r="CK11" s="203" t="e">
        <f t="shared" si="23"/>
        <v>#REF!</v>
      </c>
      <c r="CM11" s="242">
        <v>2</v>
      </c>
      <c r="CN11" s="241">
        <f t="shared" si="32"/>
        <v>2</v>
      </c>
      <c r="CO11" s="243" t="e">
        <f t="shared" si="33"/>
        <v>#REF!</v>
      </c>
      <c r="CQ11" s="243" t="e">
        <f t="shared" si="34"/>
        <v>#REF!</v>
      </c>
      <c r="CR11" s="148" t="s">
        <v>5</v>
      </c>
      <c r="CV11" s="254">
        <v>11</v>
      </c>
      <c r="CW11" s="172">
        <v>2</v>
      </c>
      <c r="CY11" s="140">
        <f t="shared" si="35"/>
        <v>13</v>
      </c>
    </row>
    <row r="12" spans="1:103" ht="44.25" customHeight="1" thickBot="1">
      <c r="A12" s="148" t="s">
        <v>6</v>
      </c>
      <c r="B12" s="163">
        <v>1</v>
      </c>
      <c r="C12" s="162" t="e">
        <f t="shared" si="24"/>
        <v>#REF!</v>
      </c>
      <c r="D12" s="18" t="e">
        <f t="shared" si="24"/>
        <v>#REF!</v>
      </c>
      <c r="E12" s="176" t="e">
        <f t="shared" si="0"/>
        <v>#REF!</v>
      </c>
      <c r="F12" s="162" t="e">
        <f>#REF!</f>
        <v>#REF!</v>
      </c>
      <c r="G12" s="18" t="e">
        <f>#REF!</f>
        <v>#REF!</v>
      </c>
      <c r="H12" s="176" t="e">
        <f t="shared" si="1"/>
        <v>#REF!</v>
      </c>
      <c r="I12" s="162" t="e">
        <f>#REF!</f>
        <v>#REF!</v>
      </c>
      <c r="J12" s="18" t="e">
        <f>#REF!</f>
        <v>#REF!</v>
      </c>
      <c r="K12" s="176" t="e">
        <f t="shared" si="2"/>
        <v>#REF!</v>
      </c>
      <c r="L12" s="162" t="e">
        <f>#REF!</f>
        <v>#REF!</v>
      </c>
      <c r="M12" s="18" t="e">
        <f>#REF!</f>
        <v>#REF!</v>
      </c>
      <c r="N12" s="176" t="e">
        <f t="shared" si="3"/>
        <v>#REF!</v>
      </c>
      <c r="O12" s="193"/>
      <c r="P12" s="148" t="s">
        <v>6</v>
      </c>
      <c r="Q12" s="186">
        <v>1</v>
      </c>
      <c r="R12" s="162">
        <f t="shared" si="25"/>
        <v>1</v>
      </c>
      <c r="S12" s="18" t="e">
        <f t="shared" si="25"/>
        <v>#REF!</v>
      </c>
      <c r="T12" s="176" t="e">
        <f t="shared" si="4"/>
        <v>#REF!</v>
      </c>
      <c r="U12" s="162">
        <f>'февраль (2024) - прогноз'!I12</f>
        <v>1</v>
      </c>
      <c r="V12" s="18" t="e">
        <f>#REF!</f>
        <v>#REF!</v>
      </c>
      <c r="W12" s="176" t="e">
        <f t="shared" si="5"/>
        <v>#REF!</v>
      </c>
      <c r="X12" s="162">
        <f>'февраль (2024) - прогноз'!O12</f>
        <v>0</v>
      </c>
      <c r="Y12" s="18" t="e">
        <f>#REF!</f>
        <v>#REF!</v>
      </c>
      <c r="Z12" s="176" t="e">
        <f t="shared" si="6"/>
        <v>#REF!</v>
      </c>
      <c r="AA12" s="162">
        <f>'февраль (2024) - прогноз'!R12</f>
        <v>0</v>
      </c>
      <c r="AB12" s="18" t="e">
        <f>#REF!</f>
        <v>#REF!</v>
      </c>
      <c r="AC12" s="176" t="e">
        <f t="shared" si="7"/>
        <v>#REF!</v>
      </c>
      <c r="AE12" s="148" t="s">
        <v>6</v>
      </c>
      <c r="AF12" s="260">
        <v>1</v>
      </c>
      <c r="AG12" s="162" t="e">
        <f t="shared" si="26"/>
        <v>#REF!</v>
      </c>
      <c r="AH12" s="18" t="e">
        <f t="shared" si="26"/>
        <v>#REF!</v>
      </c>
      <c r="AI12" s="176" t="e">
        <f t="shared" si="8"/>
        <v>#REF!</v>
      </c>
      <c r="AJ12" s="202" t="e">
        <f>#REF!</f>
        <v>#REF!</v>
      </c>
      <c r="AK12" s="130" t="e">
        <f>#REF!</f>
        <v>#REF!</v>
      </c>
      <c r="AL12" s="176" t="e">
        <f t="shared" si="9"/>
        <v>#REF!</v>
      </c>
      <c r="AM12" s="162" t="e">
        <f>#REF!</f>
        <v>#REF!</v>
      </c>
      <c r="AN12" s="18" t="e">
        <f>#REF!</f>
        <v>#REF!</v>
      </c>
      <c r="AO12" s="176" t="e">
        <f t="shared" si="10"/>
        <v>#REF!</v>
      </c>
      <c r="AP12" s="202" t="e">
        <f>#REF!</f>
        <v>#REF!</v>
      </c>
      <c r="AQ12" s="130" t="e">
        <f>#REF!</f>
        <v>#REF!</v>
      </c>
      <c r="AR12" s="203" t="e">
        <f t="shared" si="11"/>
        <v>#REF!</v>
      </c>
      <c r="AT12" s="148" t="s">
        <v>6</v>
      </c>
      <c r="AU12" s="163">
        <v>3</v>
      </c>
      <c r="AV12" s="162" t="e">
        <f t="shared" si="27"/>
        <v>#REF!</v>
      </c>
      <c r="AW12" s="18" t="e">
        <f t="shared" si="27"/>
        <v>#REF!</v>
      </c>
      <c r="AX12" s="176" t="e">
        <f t="shared" si="12"/>
        <v>#REF!</v>
      </c>
      <c r="AY12" s="173" t="e">
        <f>#REF!</f>
        <v>#REF!</v>
      </c>
      <c r="AZ12" s="44" t="e">
        <f>#REF!</f>
        <v>#REF!</v>
      </c>
      <c r="BA12" s="176" t="e">
        <f t="shared" si="13"/>
        <v>#REF!</v>
      </c>
      <c r="BB12" s="173" t="e">
        <f>#REF!</f>
        <v>#REF!</v>
      </c>
      <c r="BC12" s="44" t="e">
        <f>#REF!</f>
        <v>#REF!</v>
      </c>
      <c r="BD12" s="176" t="e">
        <f t="shared" si="14"/>
        <v>#REF!</v>
      </c>
      <c r="BE12" s="173" t="e">
        <f>#REF!</f>
        <v>#REF!</v>
      </c>
      <c r="BF12" s="44" t="e">
        <f>#REF!</f>
        <v>#REF!</v>
      </c>
      <c r="BG12" s="176" t="e">
        <f t="shared" si="15"/>
        <v>#REF!</v>
      </c>
      <c r="BI12" s="148" t="s">
        <v>6</v>
      </c>
      <c r="BJ12" s="260">
        <v>1</v>
      </c>
      <c r="BK12" s="245" t="e">
        <f t="shared" si="28"/>
        <v>#REF!</v>
      </c>
      <c r="BL12" s="18" t="e">
        <f t="shared" si="29"/>
        <v>#REF!</v>
      </c>
      <c r="BM12" s="176" t="e">
        <f t="shared" si="16"/>
        <v>#REF!</v>
      </c>
      <c r="BN12" s="202" t="e">
        <f>#REF!</f>
        <v>#REF!</v>
      </c>
      <c r="BO12" s="130" t="e">
        <f>'март (2024) прогноз'!J12</f>
        <v>#REF!</v>
      </c>
      <c r="BP12" s="176" t="e">
        <f t="shared" si="17"/>
        <v>#REF!</v>
      </c>
      <c r="BQ12" s="162" t="e">
        <f>#REF!</f>
        <v>#REF!</v>
      </c>
      <c r="BR12" s="18" t="e">
        <f>'март (2024) прогноз'!P12</f>
        <v>#REF!</v>
      </c>
      <c r="BS12" s="176" t="e">
        <f t="shared" si="18"/>
        <v>#REF!</v>
      </c>
      <c r="BT12" s="202" t="e">
        <f>#REF!</f>
        <v>#REF!</v>
      </c>
      <c r="BU12" s="130" t="e">
        <f>'март (2024) прогноз'!S12</f>
        <v>#REF!</v>
      </c>
      <c r="BV12" s="203" t="e">
        <f t="shared" si="19"/>
        <v>#REF!</v>
      </c>
      <c r="BX12" s="148" t="s">
        <v>6</v>
      </c>
      <c r="BY12" s="260">
        <v>3</v>
      </c>
      <c r="BZ12" s="162" t="e">
        <f t="shared" si="30"/>
        <v>#REF!</v>
      </c>
      <c r="CA12" s="18" t="e">
        <f t="shared" si="31"/>
        <v>#REF!</v>
      </c>
      <c r="CB12" s="176" t="e">
        <f t="shared" si="20"/>
        <v>#REF!</v>
      </c>
      <c r="CC12" s="202" t="e">
        <f>#REF!</f>
        <v>#REF!</v>
      </c>
      <c r="CD12" s="130" t="e">
        <f>#REF!</f>
        <v>#REF!</v>
      </c>
      <c r="CE12" s="176" t="e">
        <f t="shared" si="21"/>
        <v>#REF!</v>
      </c>
      <c r="CF12" s="162" t="e">
        <f>#REF!</f>
        <v>#REF!</v>
      </c>
      <c r="CG12" s="18" t="e">
        <f>#REF!</f>
        <v>#REF!</v>
      </c>
      <c r="CH12" s="176" t="e">
        <f t="shared" si="22"/>
        <v>#REF!</v>
      </c>
      <c r="CI12" s="202" t="e">
        <f>#REF!</f>
        <v>#REF!</v>
      </c>
      <c r="CJ12" s="130" t="e">
        <f>#REF!</f>
        <v>#REF!</v>
      </c>
      <c r="CK12" s="203" t="e">
        <f t="shared" si="23"/>
        <v>#REF!</v>
      </c>
      <c r="CM12" s="242">
        <v>1</v>
      </c>
      <c r="CN12" s="241">
        <f t="shared" si="32"/>
        <v>2</v>
      </c>
      <c r="CO12" s="243" t="e">
        <f t="shared" si="33"/>
        <v>#REF!</v>
      </c>
      <c r="CQ12" s="243" t="e">
        <f t="shared" si="34"/>
        <v>#REF!</v>
      </c>
      <c r="CR12" s="148" t="s">
        <v>6</v>
      </c>
      <c r="CV12" s="246">
        <v>9</v>
      </c>
      <c r="CW12" s="172">
        <v>1</v>
      </c>
      <c r="CY12" s="140">
        <f t="shared" si="35"/>
        <v>10</v>
      </c>
    </row>
    <row r="13" spans="1:103" ht="44.25" customHeight="1" thickBot="1">
      <c r="A13" s="148" t="s">
        <v>1</v>
      </c>
      <c r="B13" s="161">
        <v>0</v>
      </c>
      <c r="C13" s="162" t="e">
        <f t="shared" si="24"/>
        <v>#REF!</v>
      </c>
      <c r="D13" s="18" t="e">
        <f t="shared" si="24"/>
        <v>#REF!</v>
      </c>
      <c r="E13" s="176" t="e">
        <f t="shared" si="0"/>
        <v>#REF!</v>
      </c>
      <c r="F13" s="162" t="e">
        <f>#REF!</f>
        <v>#REF!</v>
      </c>
      <c r="G13" s="18" t="e">
        <f>#REF!</f>
        <v>#REF!</v>
      </c>
      <c r="H13" s="176" t="e">
        <f t="shared" si="1"/>
        <v>#REF!</v>
      </c>
      <c r="I13" s="162" t="e">
        <f>#REF!</f>
        <v>#REF!</v>
      </c>
      <c r="J13" s="18" t="e">
        <f>#REF!</f>
        <v>#REF!</v>
      </c>
      <c r="K13" s="176" t="e">
        <f t="shared" si="2"/>
        <v>#REF!</v>
      </c>
      <c r="L13" s="162" t="e">
        <f>#REF!</f>
        <v>#REF!</v>
      </c>
      <c r="M13" s="18" t="e">
        <f>#REF!</f>
        <v>#REF!</v>
      </c>
      <c r="N13" s="176" t="e">
        <f t="shared" si="3"/>
        <v>#REF!</v>
      </c>
      <c r="O13" s="193"/>
      <c r="P13" s="194" t="s">
        <v>1</v>
      </c>
      <c r="Q13" s="161">
        <v>3</v>
      </c>
      <c r="R13" s="162">
        <f t="shared" si="25"/>
        <v>0</v>
      </c>
      <c r="S13" s="18" t="e">
        <f t="shared" si="25"/>
        <v>#REF!</v>
      </c>
      <c r="T13" s="176" t="e">
        <f t="shared" si="4"/>
        <v>#REF!</v>
      </c>
      <c r="U13" s="162">
        <f>'февраль (2024) - прогноз'!I13</f>
        <v>0</v>
      </c>
      <c r="V13" s="18" t="e">
        <f>#REF!</f>
        <v>#REF!</v>
      </c>
      <c r="W13" s="176" t="e">
        <f t="shared" si="5"/>
        <v>#REF!</v>
      </c>
      <c r="X13" s="162">
        <f>'февраль (2024) - прогноз'!O13</f>
        <v>0</v>
      </c>
      <c r="Y13" s="18" t="e">
        <f>#REF!</f>
        <v>#REF!</v>
      </c>
      <c r="Z13" s="176" t="e">
        <f t="shared" si="6"/>
        <v>#REF!</v>
      </c>
      <c r="AA13" s="162">
        <f>'февраль (2024) - прогноз'!R13</f>
        <v>0</v>
      </c>
      <c r="AB13" s="18" t="e">
        <f>#REF!</f>
        <v>#REF!</v>
      </c>
      <c r="AC13" s="176" t="e">
        <f t="shared" si="7"/>
        <v>#REF!</v>
      </c>
      <c r="AE13" s="194" t="s">
        <v>1</v>
      </c>
      <c r="AF13" s="257">
        <v>1</v>
      </c>
      <c r="AG13" s="162" t="e">
        <f t="shared" si="26"/>
        <v>#REF!</v>
      </c>
      <c r="AH13" s="18" t="e">
        <f t="shared" si="26"/>
        <v>#REF!</v>
      </c>
      <c r="AI13" s="176" t="e">
        <f t="shared" si="8"/>
        <v>#REF!</v>
      </c>
      <c r="AJ13" s="202" t="e">
        <f>#REF!</f>
        <v>#REF!</v>
      </c>
      <c r="AK13" s="130" t="e">
        <f>#REF!</f>
        <v>#REF!</v>
      </c>
      <c r="AL13" s="176" t="e">
        <f t="shared" si="9"/>
        <v>#REF!</v>
      </c>
      <c r="AM13" s="162" t="e">
        <f>#REF!</f>
        <v>#REF!</v>
      </c>
      <c r="AN13" s="18" t="e">
        <f>#REF!</f>
        <v>#REF!</v>
      </c>
      <c r="AO13" s="176" t="e">
        <f t="shared" si="10"/>
        <v>#REF!</v>
      </c>
      <c r="AP13" s="202" t="e">
        <f>#REF!</f>
        <v>#REF!</v>
      </c>
      <c r="AQ13" s="130" t="e">
        <f>#REF!</f>
        <v>#REF!</v>
      </c>
      <c r="AR13" s="203" t="e">
        <f t="shared" si="11"/>
        <v>#REF!</v>
      </c>
      <c r="AT13" s="148" t="s">
        <v>1</v>
      </c>
      <c r="AU13" s="161">
        <v>4</v>
      </c>
      <c r="AV13" s="162" t="e">
        <f t="shared" si="27"/>
        <v>#REF!</v>
      </c>
      <c r="AW13" s="18" t="e">
        <f t="shared" si="27"/>
        <v>#REF!</v>
      </c>
      <c r="AX13" s="176" t="e">
        <f t="shared" si="12"/>
        <v>#REF!</v>
      </c>
      <c r="AY13" s="173" t="e">
        <f>#REF!</f>
        <v>#REF!</v>
      </c>
      <c r="AZ13" s="44" t="e">
        <f>#REF!</f>
        <v>#REF!</v>
      </c>
      <c r="BA13" s="176" t="e">
        <f t="shared" si="13"/>
        <v>#REF!</v>
      </c>
      <c r="BB13" s="173" t="e">
        <f>#REF!</f>
        <v>#REF!</v>
      </c>
      <c r="BC13" s="44" t="e">
        <f>#REF!</f>
        <v>#REF!</v>
      </c>
      <c r="BD13" s="176" t="e">
        <f t="shared" si="14"/>
        <v>#REF!</v>
      </c>
      <c r="BE13" s="173" t="e">
        <f>#REF!</f>
        <v>#REF!</v>
      </c>
      <c r="BF13" s="44" t="e">
        <f>#REF!</f>
        <v>#REF!</v>
      </c>
      <c r="BG13" s="176" t="e">
        <f t="shared" si="15"/>
        <v>#REF!</v>
      </c>
      <c r="BI13" s="194" t="s">
        <v>1</v>
      </c>
      <c r="BJ13" s="257">
        <v>1</v>
      </c>
      <c r="BK13" s="245" t="e">
        <f t="shared" si="28"/>
        <v>#REF!</v>
      </c>
      <c r="BL13" s="18" t="e">
        <f t="shared" si="29"/>
        <v>#REF!</v>
      </c>
      <c r="BM13" s="176" t="e">
        <f t="shared" si="16"/>
        <v>#REF!</v>
      </c>
      <c r="BN13" s="202" t="e">
        <f>#REF!</f>
        <v>#REF!</v>
      </c>
      <c r="BO13" s="130" t="e">
        <f>'март (2024) прогноз'!J13</f>
        <v>#REF!</v>
      </c>
      <c r="BP13" s="176" t="e">
        <f t="shared" si="17"/>
        <v>#REF!</v>
      </c>
      <c r="BQ13" s="162" t="e">
        <f>#REF!</f>
        <v>#REF!</v>
      </c>
      <c r="BR13" s="18" t="e">
        <f>'март (2024) прогноз'!P13</f>
        <v>#REF!</v>
      </c>
      <c r="BS13" s="176" t="e">
        <f t="shared" si="18"/>
        <v>#REF!</v>
      </c>
      <c r="BT13" s="202" t="e">
        <f>#REF!</f>
        <v>#REF!</v>
      </c>
      <c r="BU13" s="130" t="e">
        <f>'март (2024) прогноз'!S13</f>
        <v>#REF!</v>
      </c>
      <c r="BV13" s="203" t="e">
        <f t="shared" si="19"/>
        <v>#REF!</v>
      </c>
      <c r="BX13" s="194" t="s">
        <v>1</v>
      </c>
      <c r="BY13" s="260">
        <v>3</v>
      </c>
      <c r="BZ13" s="162" t="e">
        <f t="shared" si="30"/>
        <v>#REF!</v>
      </c>
      <c r="CA13" s="18" t="e">
        <f t="shared" si="31"/>
        <v>#REF!</v>
      </c>
      <c r="CB13" s="176" t="e">
        <f t="shared" si="20"/>
        <v>#REF!</v>
      </c>
      <c r="CC13" s="202" t="e">
        <f>#REF!</f>
        <v>#REF!</v>
      </c>
      <c r="CD13" s="130" t="e">
        <f>#REF!</f>
        <v>#REF!</v>
      </c>
      <c r="CE13" s="176" t="e">
        <f t="shared" si="21"/>
        <v>#REF!</v>
      </c>
      <c r="CF13" s="162" t="e">
        <f>#REF!</f>
        <v>#REF!</v>
      </c>
      <c r="CG13" s="18" t="e">
        <f>#REF!</f>
        <v>#REF!</v>
      </c>
      <c r="CH13" s="176" t="e">
        <f t="shared" si="22"/>
        <v>#REF!</v>
      </c>
      <c r="CI13" s="202" t="e">
        <f>#REF!</f>
        <v>#REF!</v>
      </c>
      <c r="CJ13" s="130" t="e">
        <f>#REF!</f>
        <v>#REF!</v>
      </c>
      <c r="CK13" s="203" t="e">
        <f t="shared" si="23"/>
        <v>#REF!</v>
      </c>
      <c r="CM13" s="242">
        <v>0</v>
      </c>
      <c r="CN13" s="241">
        <f t="shared" si="32"/>
        <v>2</v>
      </c>
      <c r="CO13" s="243" t="e">
        <f t="shared" si="33"/>
        <v>#REF!</v>
      </c>
      <c r="CQ13" s="243" t="e">
        <f t="shared" si="34"/>
        <v>#REF!</v>
      </c>
      <c r="CR13" s="194" t="s">
        <v>1</v>
      </c>
      <c r="CV13" s="254">
        <v>9</v>
      </c>
      <c r="CW13" s="172">
        <v>1</v>
      </c>
      <c r="CY13" s="140">
        <f t="shared" si="35"/>
        <v>10</v>
      </c>
    </row>
    <row r="14" spans="1:103" ht="44.25" customHeight="1" thickBot="1">
      <c r="A14" s="148" t="s">
        <v>7</v>
      </c>
      <c r="B14" s="163">
        <v>0</v>
      </c>
      <c r="C14" s="162" t="e">
        <f t="shared" si="24"/>
        <v>#REF!</v>
      </c>
      <c r="D14" s="18" t="e">
        <f t="shared" si="24"/>
        <v>#REF!</v>
      </c>
      <c r="E14" s="176" t="e">
        <f t="shared" si="0"/>
        <v>#REF!</v>
      </c>
      <c r="F14" s="162" t="e">
        <f>#REF!</f>
        <v>#REF!</v>
      </c>
      <c r="G14" s="18" t="e">
        <f>#REF!</f>
        <v>#REF!</v>
      </c>
      <c r="H14" s="176" t="e">
        <f t="shared" si="1"/>
        <v>#REF!</v>
      </c>
      <c r="I14" s="162" t="e">
        <f>#REF!</f>
        <v>#REF!</v>
      </c>
      <c r="J14" s="18" t="e">
        <f>#REF!</f>
        <v>#REF!</v>
      </c>
      <c r="K14" s="176" t="e">
        <f t="shared" si="2"/>
        <v>#REF!</v>
      </c>
      <c r="L14" s="162" t="e">
        <f>#REF!</f>
        <v>#REF!</v>
      </c>
      <c r="M14" s="18" t="e">
        <f>#REF!</f>
        <v>#REF!</v>
      </c>
      <c r="N14" s="176" t="e">
        <f t="shared" si="3"/>
        <v>#REF!</v>
      </c>
      <c r="O14" s="193"/>
      <c r="P14" s="194" t="s">
        <v>7</v>
      </c>
      <c r="Q14" s="161">
        <v>0</v>
      </c>
      <c r="R14" s="162">
        <f t="shared" si="25"/>
        <v>0</v>
      </c>
      <c r="S14" s="18" t="e">
        <f t="shared" si="25"/>
        <v>#REF!</v>
      </c>
      <c r="T14" s="176" t="e">
        <f t="shared" si="4"/>
        <v>#REF!</v>
      </c>
      <c r="U14" s="162">
        <f>'февраль (2024) - прогноз'!I14</f>
        <v>0</v>
      </c>
      <c r="V14" s="18" t="e">
        <f>#REF!</f>
        <v>#REF!</v>
      </c>
      <c r="W14" s="176" t="e">
        <f t="shared" si="5"/>
        <v>#REF!</v>
      </c>
      <c r="X14" s="162">
        <f>'февраль (2024) - прогноз'!O14</f>
        <v>0</v>
      </c>
      <c r="Y14" s="18" t="e">
        <f>#REF!</f>
        <v>#REF!</v>
      </c>
      <c r="Z14" s="176" t="e">
        <f t="shared" si="6"/>
        <v>#REF!</v>
      </c>
      <c r="AA14" s="162">
        <f>'февраль (2024) - прогноз'!R14</f>
        <v>0</v>
      </c>
      <c r="AB14" s="18" t="e">
        <f>#REF!</f>
        <v>#REF!</v>
      </c>
      <c r="AC14" s="176" t="e">
        <f t="shared" si="7"/>
        <v>#REF!</v>
      </c>
      <c r="AE14" s="194" t="s">
        <v>7</v>
      </c>
      <c r="AF14" s="261">
        <v>0</v>
      </c>
      <c r="AG14" s="162" t="e">
        <f t="shared" si="26"/>
        <v>#REF!</v>
      </c>
      <c r="AH14" s="18" t="e">
        <f t="shared" si="26"/>
        <v>#REF!</v>
      </c>
      <c r="AI14" s="176" t="e">
        <f t="shared" si="8"/>
        <v>#REF!</v>
      </c>
      <c r="AJ14" s="202" t="e">
        <f>#REF!</f>
        <v>#REF!</v>
      </c>
      <c r="AK14" s="130" t="e">
        <f>#REF!</f>
        <v>#REF!</v>
      </c>
      <c r="AL14" s="176" t="e">
        <f t="shared" si="9"/>
        <v>#REF!</v>
      </c>
      <c r="AM14" s="162" t="e">
        <f>#REF!</f>
        <v>#REF!</v>
      </c>
      <c r="AN14" s="18" t="e">
        <f>#REF!</f>
        <v>#REF!</v>
      </c>
      <c r="AO14" s="176" t="e">
        <f t="shared" si="10"/>
        <v>#REF!</v>
      </c>
      <c r="AP14" s="202" t="e">
        <f>#REF!</f>
        <v>#REF!</v>
      </c>
      <c r="AQ14" s="130" t="e">
        <f>#REF!</f>
        <v>#REF!</v>
      </c>
      <c r="AR14" s="203" t="e">
        <f t="shared" si="11"/>
        <v>#REF!</v>
      </c>
      <c r="AT14" s="148" t="s">
        <v>7</v>
      </c>
      <c r="AU14" s="163">
        <v>1</v>
      </c>
      <c r="AV14" s="162" t="e">
        <f t="shared" si="27"/>
        <v>#REF!</v>
      </c>
      <c r="AW14" s="18" t="e">
        <f t="shared" si="27"/>
        <v>#REF!</v>
      </c>
      <c r="AX14" s="176" t="e">
        <f t="shared" si="12"/>
        <v>#REF!</v>
      </c>
      <c r="AY14" s="173" t="e">
        <f>#REF!</f>
        <v>#REF!</v>
      </c>
      <c r="AZ14" s="44" t="e">
        <f>#REF!</f>
        <v>#REF!</v>
      </c>
      <c r="BA14" s="176" t="e">
        <f t="shared" si="13"/>
        <v>#REF!</v>
      </c>
      <c r="BB14" s="173" t="e">
        <f>#REF!</f>
        <v>#REF!</v>
      </c>
      <c r="BC14" s="44" t="e">
        <f>#REF!</f>
        <v>#REF!</v>
      </c>
      <c r="BD14" s="176" t="e">
        <f t="shared" si="14"/>
        <v>#REF!</v>
      </c>
      <c r="BE14" s="173" t="e">
        <f>#REF!</f>
        <v>#REF!</v>
      </c>
      <c r="BF14" s="44" t="e">
        <f>#REF!</f>
        <v>#REF!</v>
      </c>
      <c r="BG14" s="176" t="e">
        <f t="shared" si="15"/>
        <v>#REF!</v>
      </c>
      <c r="BI14" s="194" t="s">
        <v>7</v>
      </c>
      <c r="BJ14" s="257">
        <v>1</v>
      </c>
      <c r="BK14" s="245" t="e">
        <f t="shared" si="28"/>
        <v>#REF!</v>
      </c>
      <c r="BL14" s="18" t="e">
        <f t="shared" si="29"/>
        <v>#REF!</v>
      </c>
      <c r="BM14" s="176" t="e">
        <f t="shared" si="16"/>
        <v>#REF!</v>
      </c>
      <c r="BN14" s="202" t="e">
        <f>#REF!</f>
        <v>#REF!</v>
      </c>
      <c r="BO14" s="130" t="e">
        <f>'март (2024) прогноз'!J14</f>
        <v>#REF!</v>
      </c>
      <c r="BP14" s="176" t="e">
        <f t="shared" si="17"/>
        <v>#REF!</v>
      </c>
      <c r="BQ14" s="162" t="e">
        <f>#REF!</f>
        <v>#REF!</v>
      </c>
      <c r="BR14" s="18" t="e">
        <f>'март (2024) прогноз'!P14</f>
        <v>#REF!</v>
      </c>
      <c r="BS14" s="176" t="e">
        <f t="shared" si="18"/>
        <v>#REF!</v>
      </c>
      <c r="BT14" s="202" t="e">
        <f>#REF!</f>
        <v>#REF!</v>
      </c>
      <c r="BU14" s="130" t="e">
        <f>'март (2024) прогноз'!S14</f>
        <v>#REF!</v>
      </c>
      <c r="BV14" s="203" t="e">
        <f t="shared" si="19"/>
        <v>#REF!</v>
      </c>
      <c r="BX14" s="194" t="s">
        <v>7</v>
      </c>
      <c r="BY14" s="257">
        <v>2</v>
      </c>
      <c r="BZ14" s="162" t="e">
        <f t="shared" si="30"/>
        <v>#REF!</v>
      </c>
      <c r="CA14" s="18" t="e">
        <f t="shared" si="31"/>
        <v>#REF!</v>
      </c>
      <c r="CB14" s="176" t="e">
        <f t="shared" si="20"/>
        <v>#REF!</v>
      </c>
      <c r="CC14" s="202" t="e">
        <f>#REF!</f>
        <v>#REF!</v>
      </c>
      <c r="CD14" s="130" t="e">
        <f>#REF!</f>
        <v>#REF!</v>
      </c>
      <c r="CE14" s="176" t="e">
        <f t="shared" si="21"/>
        <v>#REF!</v>
      </c>
      <c r="CF14" s="162" t="e">
        <f>#REF!</f>
        <v>#REF!</v>
      </c>
      <c r="CG14" s="18" t="e">
        <f>#REF!</f>
        <v>#REF!</v>
      </c>
      <c r="CH14" s="176" t="e">
        <f t="shared" si="22"/>
        <v>#REF!</v>
      </c>
      <c r="CI14" s="202" t="e">
        <f>#REF!</f>
        <v>#REF!</v>
      </c>
      <c r="CJ14" s="130" t="e">
        <f>#REF!</f>
        <v>#REF!</v>
      </c>
      <c r="CK14" s="203" t="e">
        <f t="shared" si="23"/>
        <v>#REF!</v>
      </c>
      <c r="CM14" s="242">
        <v>0</v>
      </c>
      <c r="CN14" s="241">
        <f t="shared" si="32"/>
        <v>1</v>
      </c>
      <c r="CO14" s="243" t="e">
        <f t="shared" si="33"/>
        <v>#REF!</v>
      </c>
      <c r="CQ14" s="243" t="e">
        <f t="shared" si="34"/>
        <v>#REF!</v>
      </c>
      <c r="CR14" s="194" t="s">
        <v>7</v>
      </c>
      <c r="CV14" s="254">
        <v>7</v>
      </c>
      <c r="CW14" s="172">
        <v>2</v>
      </c>
      <c r="CY14" s="140">
        <f t="shared" si="35"/>
        <v>9</v>
      </c>
    </row>
    <row r="15" spans="1:103" s="141" customFormat="1" ht="44.25" customHeight="1" thickBot="1">
      <c r="A15" s="148" t="s">
        <v>8</v>
      </c>
      <c r="B15" s="161">
        <v>0</v>
      </c>
      <c r="C15" s="162" t="e">
        <f t="shared" si="24"/>
        <v>#REF!</v>
      </c>
      <c r="D15" s="18" t="e">
        <f t="shared" si="24"/>
        <v>#REF!</v>
      </c>
      <c r="E15" s="176" t="e">
        <f t="shared" si="0"/>
        <v>#REF!</v>
      </c>
      <c r="F15" s="162" t="e">
        <f>#REF!</f>
        <v>#REF!</v>
      </c>
      <c r="G15" s="18" t="e">
        <f>#REF!</f>
        <v>#REF!</v>
      </c>
      <c r="H15" s="176" t="e">
        <f t="shared" si="1"/>
        <v>#REF!</v>
      </c>
      <c r="I15" s="162" t="e">
        <f>#REF!</f>
        <v>#REF!</v>
      </c>
      <c r="J15" s="18" t="e">
        <f>#REF!</f>
        <v>#REF!</v>
      </c>
      <c r="K15" s="176" t="e">
        <f t="shared" si="2"/>
        <v>#REF!</v>
      </c>
      <c r="L15" s="162" t="e">
        <f>#REF!</f>
        <v>#REF!</v>
      </c>
      <c r="M15" s="18" t="e">
        <f>#REF!</f>
        <v>#REF!</v>
      </c>
      <c r="N15" s="176" t="e">
        <f t="shared" si="3"/>
        <v>#REF!</v>
      </c>
      <c r="O15" s="193"/>
      <c r="P15" s="194" t="s">
        <v>8</v>
      </c>
      <c r="Q15" s="161">
        <v>1</v>
      </c>
      <c r="R15" s="162">
        <f t="shared" si="25"/>
        <v>0</v>
      </c>
      <c r="S15" s="18" t="e">
        <f t="shared" si="25"/>
        <v>#REF!</v>
      </c>
      <c r="T15" s="176" t="e">
        <f t="shared" si="4"/>
        <v>#REF!</v>
      </c>
      <c r="U15" s="162">
        <f>'февраль (2024) - прогноз'!I15</f>
        <v>0</v>
      </c>
      <c r="V15" s="18" t="e">
        <f>#REF!</f>
        <v>#REF!</v>
      </c>
      <c r="W15" s="176" t="e">
        <f t="shared" si="5"/>
        <v>#REF!</v>
      </c>
      <c r="X15" s="162">
        <f>'февраль (2024) - прогноз'!O15</f>
        <v>0</v>
      </c>
      <c r="Y15" s="18" t="e">
        <f>#REF!</f>
        <v>#REF!</v>
      </c>
      <c r="Z15" s="176" t="e">
        <f t="shared" si="6"/>
        <v>#REF!</v>
      </c>
      <c r="AA15" s="162">
        <f>'февраль (2024) - прогноз'!R15</f>
        <v>0</v>
      </c>
      <c r="AB15" s="18" t="e">
        <f>#REF!</f>
        <v>#REF!</v>
      </c>
      <c r="AC15" s="176" t="e">
        <f t="shared" si="7"/>
        <v>#REF!</v>
      </c>
      <c r="AD15" s="140"/>
      <c r="AE15" s="194" t="s">
        <v>8</v>
      </c>
      <c r="AF15" s="257">
        <v>1</v>
      </c>
      <c r="AG15" s="162" t="e">
        <f t="shared" si="26"/>
        <v>#REF!</v>
      </c>
      <c r="AH15" s="18" t="e">
        <f t="shared" si="26"/>
        <v>#REF!</v>
      </c>
      <c r="AI15" s="176" t="e">
        <f t="shared" si="8"/>
        <v>#REF!</v>
      </c>
      <c r="AJ15" s="202" t="e">
        <f>#REF!</f>
        <v>#REF!</v>
      </c>
      <c r="AK15" s="130" t="e">
        <f>#REF!</f>
        <v>#REF!</v>
      </c>
      <c r="AL15" s="176" t="e">
        <f t="shared" si="9"/>
        <v>#REF!</v>
      </c>
      <c r="AM15" s="162" t="e">
        <f>#REF!</f>
        <v>#REF!</v>
      </c>
      <c r="AN15" s="18" t="e">
        <f>#REF!</f>
        <v>#REF!</v>
      </c>
      <c r="AO15" s="176" t="e">
        <f t="shared" si="10"/>
        <v>#REF!</v>
      </c>
      <c r="AP15" s="202" t="e">
        <f>#REF!</f>
        <v>#REF!</v>
      </c>
      <c r="AQ15" s="130" t="e">
        <f>#REF!</f>
        <v>#REF!</v>
      </c>
      <c r="AR15" s="203" t="e">
        <f t="shared" si="11"/>
        <v>#REF!</v>
      </c>
      <c r="AS15" s="140"/>
      <c r="AT15" s="148" t="s">
        <v>8</v>
      </c>
      <c r="AU15" s="161">
        <v>1</v>
      </c>
      <c r="AV15" s="162" t="e">
        <f t="shared" si="27"/>
        <v>#REF!</v>
      </c>
      <c r="AW15" s="18" t="e">
        <f t="shared" si="27"/>
        <v>#REF!</v>
      </c>
      <c r="AX15" s="176" t="e">
        <f t="shared" si="12"/>
        <v>#REF!</v>
      </c>
      <c r="AY15" s="173" t="e">
        <f>#REF!</f>
        <v>#REF!</v>
      </c>
      <c r="AZ15" s="44" t="e">
        <f>#REF!</f>
        <v>#REF!</v>
      </c>
      <c r="BA15" s="176" t="e">
        <f t="shared" si="13"/>
        <v>#REF!</v>
      </c>
      <c r="BB15" s="173" t="e">
        <f>#REF!</f>
        <v>#REF!</v>
      </c>
      <c r="BC15" s="44" t="e">
        <f>#REF!</f>
        <v>#REF!</v>
      </c>
      <c r="BD15" s="176" t="e">
        <f t="shared" si="14"/>
        <v>#REF!</v>
      </c>
      <c r="BE15" s="173" t="e">
        <f>#REF!</f>
        <v>#REF!</v>
      </c>
      <c r="BF15" s="44" t="e">
        <f>#REF!</f>
        <v>#REF!</v>
      </c>
      <c r="BG15" s="176" t="e">
        <f t="shared" si="15"/>
        <v>#REF!</v>
      </c>
      <c r="BI15" s="194" t="s">
        <v>8</v>
      </c>
      <c r="BJ15" s="257">
        <v>1</v>
      </c>
      <c r="BK15" s="245" t="e">
        <f t="shared" si="28"/>
        <v>#REF!</v>
      </c>
      <c r="BL15" s="18" t="e">
        <f t="shared" si="29"/>
        <v>#REF!</v>
      </c>
      <c r="BM15" s="176" t="e">
        <f t="shared" si="16"/>
        <v>#REF!</v>
      </c>
      <c r="BN15" s="202" t="e">
        <f>#REF!</f>
        <v>#REF!</v>
      </c>
      <c r="BO15" s="130" t="e">
        <f>'март (2024) прогноз'!J15</f>
        <v>#REF!</v>
      </c>
      <c r="BP15" s="176" t="e">
        <f t="shared" si="17"/>
        <v>#REF!</v>
      </c>
      <c r="BQ15" s="162" t="e">
        <f>#REF!</f>
        <v>#REF!</v>
      </c>
      <c r="BR15" s="18" t="e">
        <f>'март (2024) прогноз'!P15</f>
        <v>#REF!</v>
      </c>
      <c r="BS15" s="176" t="e">
        <f t="shared" si="18"/>
        <v>#REF!</v>
      </c>
      <c r="BT15" s="202" t="e">
        <f>#REF!</f>
        <v>#REF!</v>
      </c>
      <c r="BU15" s="130" t="e">
        <f>'март (2024) прогноз'!S15</f>
        <v>#REF!</v>
      </c>
      <c r="BV15" s="203" t="e">
        <f t="shared" si="19"/>
        <v>#REF!</v>
      </c>
      <c r="BX15" s="194" t="s">
        <v>8</v>
      </c>
      <c r="BY15" s="257">
        <v>1</v>
      </c>
      <c r="BZ15" s="162" t="e">
        <f t="shared" si="30"/>
        <v>#REF!</v>
      </c>
      <c r="CA15" s="18" t="e">
        <f t="shared" si="31"/>
        <v>#REF!</v>
      </c>
      <c r="CB15" s="176" t="e">
        <f t="shared" si="20"/>
        <v>#REF!</v>
      </c>
      <c r="CC15" s="202" t="e">
        <f>#REF!</f>
        <v>#REF!</v>
      </c>
      <c r="CD15" s="130" t="e">
        <f>#REF!</f>
        <v>#REF!</v>
      </c>
      <c r="CE15" s="176" t="e">
        <f t="shared" si="21"/>
        <v>#REF!</v>
      </c>
      <c r="CF15" s="162" t="e">
        <f>#REF!</f>
        <v>#REF!</v>
      </c>
      <c r="CG15" s="18" t="e">
        <f>#REF!</f>
        <v>#REF!</v>
      </c>
      <c r="CH15" s="176" t="e">
        <f t="shared" si="22"/>
        <v>#REF!</v>
      </c>
      <c r="CI15" s="202" t="e">
        <f>#REF!</f>
        <v>#REF!</v>
      </c>
      <c r="CJ15" s="130" t="e">
        <f>#REF!</f>
        <v>#REF!</v>
      </c>
      <c r="CK15" s="203" t="e">
        <f t="shared" si="23"/>
        <v>#REF!</v>
      </c>
      <c r="CM15" s="242">
        <v>0</v>
      </c>
      <c r="CN15" s="241">
        <f t="shared" si="32"/>
        <v>2</v>
      </c>
      <c r="CO15" s="243" t="e">
        <f t="shared" si="33"/>
        <v>#REF!</v>
      </c>
      <c r="CQ15" s="243" t="e">
        <f t="shared" si="34"/>
        <v>#REF!</v>
      </c>
      <c r="CR15" s="194" t="s">
        <v>8</v>
      </c>
      <c r="CV15" s="254">
        <v>3</v>
      </c>
      <c r="CW15" s="172">
        <v>1</v>
      </c>
      <c r="CY15" s="140">
        <f t="shared" si="35"/>
        <v>4</v>
      </c>
    </row>
    <row r="16" spans="1:103" ht="44.25" customHeight="1" thickBot="1">
      <c r="A16" s="148" t="s">
        <v>9</v>
      </c>
      <c r="B16" s="161">
        <v>0</v>
      </c>
      <c r="C16" s="162" t="e">
        <f t="shared" si="24"/>
        <v>#REF!</v>
      </c>
      <c r="D16" s="18" t="e">
        <f t="shared" si="24"/>
        <v>#REF!</v>
      </c>
      <c r="E16" s="176" t="e">
        <f t="shared" si="0"/>
        <v>#REF!</v>
      </c>
      <c r="F16" s="162" t="e">
        <f>#REF!</f>
        <v>#REF!</v>
      </c>
      <c r="G16" s="18" t="e">
        <f>#REF!</f>
        <v>#REF!</v>
      </c>
      <c r="H16" s="176" t="e">
        <f t="shared" si="1"/>
        <v>#REF!</v>
      </c>
      <c r="I16" s="162" t="e">
        <f>#REF!</f>
        <v>#REF!</v>
      </c>
      <c r="J16" s="18" t="e">
        <f>#REF!</f>
        <v>#REF!</v>
      </c>
      <c r="K16" s="176" t="e">
        <f t="shared" si="2"/>
        <v>#REF!</v>
      </c>
      <c r="L16" s="162" t="e">
        <f>#REF!</f>
        <v>#REF!</v>
      </c>
      <c r="M16" s="18" t="e">
        <f>#REF!</f>
        <v>#REF!</v>
      </c>
      <c r="N16" s="176" t="e">
        <f t="shared" si="3"/>
        <v>#REF!</v>
      </c>
      <c r="O16" s="193"/>
      <c r="P16" s="194" t="s">
        <v>9</v>
      </c>
      <c r="Q16" s="163">
        <v>0</v>
      </c>
      <c r="R16" s="162">
        <f t="shared" si="25"/>
        <v>1</v>
      </c>
      <c r="S16" s="18" t="e">
        <f t="shared" si="25"/>
        <v>#REF!</v>
      </c>
      <c r="T16" s="176" t="e">
        <f t="shared" si="4"/>
        <v>#REF!</v>
      </c>
      <c r="U16" s="162">
        <f>'февраль (2024) - прогноз'!I16</f>
        <v>1</v>
      </c>
      <c r="V16" s="18" t="e">
        <f>#REF!</f>
        <v>#REF!</v>
      </c>
      <c r="W16" s="176" t="e">
        <f t="shared" si="5"/>
        <v>#REF!</v>
      </c>
      <c r="X16" s="162">
        <f>'февраль (2024) - прогноз'!O16</f>
        <v>0</v>
      </c>
      <c r="Y16" s="18" t="e">
        <f>#REF!</f>
        <v>#REF!</v>
      </c>
      <c r="Z16" s="176" t="e">
        <f t="shared" si="6"/>
        <v>#REF!</v>
      </c>
      <c r="AA16" s="162">
        <f>'февраль (2024) - прогноз'!R16</f>
        <v>0</v>
      </c>
      <c r="AB16" s="18" t="e">
        <f>#REF!</f>
        <v>#REF!</v>
      </c>
      <c r="AC16" s="176" t="e">
        <f t="shared" si="7"/>
        <v>#REF!</v>
      </c>
      <c r="AE16" s="194" t="s">
        <v>9</v>
      </c>
      <c r="AF16" s="257">
        <v>0</v>
      </c>
      <c r="AG16" s="162" t="e">
        <f t="shared" si="26"/>
        <v>#REF!</v>
      </c>
      <c r="AH16" s="18" t="e">
        <f t="shared" si="26"/>
        <v>#REF!</v>
      </c>
      <c r="AI16" s="176" t="e">
        <f t="shared" si="8"/>
        <v>#REF!</v>
      </c>
      <c r="AJ16" s="202" t="e">
        <f>#REF!</f>
        <v>#REF!</v>
      </c>
      <c r="AK16" s="130" t="e">
        <f>#REF!</f>
        <v>#REF!</v>
      </c>
      <c r="AL16" s="176" t="e">
        <f t="shared" si="9"/>
        <v>#REF!</v>
      </c>
      <c r="AM16" s="162" t="e">
        <f>#REF!</f>
        <v>#REF!</v>
      </c>
      <c r="AN16" s="18" t="e">
        <f>#REF!</f>
        <v>#REF!</v>
      </c>
      <c r="AO16" s="176" t="e">
        <f t="shared" si="10"/>
        <v>#REF!</v>
      </c>
      <c r="AP16" s="202" t="e">
        <f>#REF!</f>
        <v>#REF!</v>
      </c>
      <c r="AQ16" s="130" t="e">
        <f>#REF!</f>
        <v>#REF!</v>
      </c>
      <c r="AR16" s="203" t="e">
        <f t="shared" si="11"/>
        <v>#REF!</v>
      </c>
      <c r="AT16" s="148" t="s">
        <v>9</v>
      </c>
      <c r="AU16" s="163">
        <v>1</v>
      </c>
      <c r="AV16" s="162" t="e">
        <f t="shared" si="27"/>
        <v>#REF!</v>
      </c>
      <c r="AW16" s="18" t="e">
        <f t="shared" si="27"/>
        <v>#REF!</v>
      </c>
      <c r="AX16" s="176" t="e">
        <f t="shared" si="12"/>
        <v>#REF!</v>
      </c>
      <c r="AY16" s="173" t="e">
        <f>#REF!</f>
        <v>#REF!</v>
      </c>
      <c r="AZ16" s="44" t="e">
        <f>#REF!</f>
        <v>#REF!</v>
      </c>
      <c r="BA16" s="176" t="e">
        <f t="shared" si="13"/>
        <v>#REF!</v>
      </c>
      <c r="BB16" s="173" t="e">
        <f>#REF!</f>
        <v>#REF!</v>
      </c>
      <c r="BC16" s="44" t="e">
        <f>#REF!</f>
        <v>#REF!</v>
      </c>
      <c r="BD16" s="176" t="e">
        <f t="shared" si="14"/>
        <v>#REF!</v>
      </c>
      <c r="BE16" s="173" t="e">
        <f>#REF!</f>
        <v>#REF!</v>
      </c>
      <c r="BF16" s="44" t="e">
        <f>#REF!</f>
        <v>#REF!</v>
      </c>
      <c r="BG16" s="176" t="e">
        <f t="shared" si="15"/>
        <v>#REF!</v>
      </c>
      <c r="BI16" s="194" t="s">
        <v>9</v>
      </c>
      <c r="BJ16" s="260">
        <v>1</v>
      </c>
      <c r="BK16" s="245" t="e">
        <f t="shared" si="28"/>
        <v>#REF!</v>
      </c>
      <c r="BL16" s="18" t="e">
        <f t="shared" si="29"/>
        <v>#REF!</v>
      </c>
      <c r="BM16" s="176" t="e">
        <f t="shared" si="16"/>
        <v>#REF!</v>
      </c>
      <c r="BN16" s="202" t="e">
        <f>#REF!</f>
        <v>#REF!</v>
      </c>
      <c r="BO16" s="130" t="e">
        <f>'март (2024) прогноз'!J16</f>
        <v>#REF!</v>
      </c>
      <c r="BP16" s="176" t="e">
        <f t="shared" si="17"/>
        <v>#REF!</v>
      </c>
      <c r="BQ16" s="162" t="e">
        <f>#REF!</f>
        <v>#REF!</v>
      </c>
      <c r="BR16" s="18" t="e">
        <f>'март (2024) прогноз'!P16</f>
        <v>#REF!</v>
      </c>
      <c r="BS16" s="176" t="e">
        <f t="shared" si="18"/>
        <v>#REF!</v>
      </c>
      <c r="BT16" s="202" t="e">
        <f>#REF!</f>
        <v>#REF!</v>
      </c>
      <c r="BU16" s="130" t="e">
        <f>'март (2024) прогноз'!S16</f>
        <v>#REF!</v>
      </c>
      <c r="BV16" s="203" t="e">
        <f t="shared" si="19"/>
        <v>#REF!</v>
      </c>
      <c r="BX16" s="194" t="s">
        <v>9</v>
      </c>
      <c r="BY16" s="260">
        <v>1</v>
      </c>
      <c r="BZ16" s="162" t="e">
        <f t="shared" si="30"/>
        <v>#REF!</v>
      </c>
      <c r="CA16" s="18" t="e">
        <f t="shared" si="31"/>
        <v>#REF!</v>
      </c>
      <c r="CB16" s="176" t="e">
        <f t="shared" si="20"/>
        <v>#REF!</v>
      </c>
      <c r="CC16" s="202" t="e">
        <f>#REF!</f>
        <v>#REF!</v>
      </c>
      <c r="CD16" s="130" t="e">
        <f>#REF!</f>
        <v>#REF!</v>
      </c>
      <c r="CE16" s="176" t="e">
        <f t="shared" si="21"/>
        <v>#REF!</v>
      </c>
      <c r="CF16" s="162" t="e">
        <f>#REF!</f>
        <v>#REF!</v>
      </c>
      <c r="CG16" s="18" t="e">
        <f>#REF!</f>
        <v>#REF!</v>
      </c>
      <c r="CH16" s="176" t="e">
        <f t="shared" si="22"/>
        <v>#REF!</v>
      </c>
      <c r="CI16" s="202" t="e">
        <f>#REF!</f>
        <v>#REF!</v>
      </c>
      <c r="CJ16" s="130" t="e">
        <f>#REF!</f>
        <v>#REF!</v>
      </c>
      <c r="CK16" s="203" t="e">
        <f t="shared" si="23"/>
        <v>#REF!</v>
      </c>
      <c r="CM16" s="242">
        <v>0</v>
      </c>
      <c r="CN16" s="241">
        <f t="shared" si="32"/>
        <v>1</v>
      </c>
      <c r="CO16" s="243" t="e">
        <f t="shared" si="33"/>
        <v>#REF!</v>
      </c>
      <c r="CQ16" s="243" t="e">
        <f t="shared" si="34"/>
        <v>#REF!</v>
      </c>
      <c r="CR16" s="194" t="s">
        <v>9</v>
      </c>
      <c r="CV16" s="254">
        <v>5</v>
      </c>
      <c r="CW16" s="172">
        <v>1</v>
      </c>
      <c r="CY16" s="140">
        <f t="shared" si="35"/>
        <v>6</v>
      </c>
    </row>
    <row r="17" spans="1:103" ht="44.25" customHeight="1" thickBot="1">
      <c r="A17" s="148" t="s">
        <v>2</v>
      </c>
      <c r="B17" s="161">
        <v>0</v>
      </c>
      <c r="C17" s="162" t="e">
        <f t="shared" si="24"/>
        <v>#REF!</v>
      </c>
      <c r="D17" s="18" t="e">
        <f t="shared" si="24"/>
        <v>#REF!</v>
      </c>
      <c r="E17" s="176" t="e">
        <f t="shared" si="0"/>
        <v>#REF!</v>
      </c>
      <c r="F17" s="162" t="e">
        <f>#REF!</f>
        <v>#REF!</v>
      </c>
      <c r="G17" s="18" t="e">
        <f>#REF!</f>
        <v>#REF!</v>
      </c>
      <c r="H17" s="176" t="e">
        <f t="shared" si="1"/>
        <v>#REF!</v>
      </c>
      <c r="I17" s="162" t="e">
        <f>#REF!</f>
        <v>#REF!</v>
      </c>
      <c r="J17" s="18" t="e">
        <f>#REF!</f>
        <v>#REF!</v>
      </c>
      <c r="K17" s="176" t="e">
        <f t="shared" si="2"/>
        <v>#REF!</v>
      </c>
      <c r="L17" s="162" t="e">
        <f>#REF!</f>
        <v>#REF!</v>
      </c>
      <c r="M17" s="18" t="e">
        <f>#REF!</f>
        <v>#REF!</v>
      </c>
      <c r="N17" s="176" t="e">
        <f t="shared" si="3"/>
        <v>#REF!</v>
      </c>
      <c r="O17" s="193"/>
      <c r="P17" s="194" t="s">
        <v>2</v>
      </c>
      <c r="Q17" s="161">
        <v>0</v>
      </c>
      <c r="R17" s="162">
        <f t="shared" si="25"/>
        <v>0</v>
      </c>
      <c r="S17" s="18" t="e">
        <f t="shared" si="25"/>
        <v>#REF!</v>
      </c>
      <c r="T17" s="176" t="e">
        <f t="shared" si="4"/>
        <v>#REF!</v>
      </c>
      <c r="U17" s="162">
        <f>'февраль (2024) - прогноз'!I17</f>
        <v>0</v>
      </c>
      <c r="V17" s="18" t="e">
        <f>#REF!</f>
        <v>#REF!</v>
      </c>
      <c r="W17" s="176" t="e">
        <f t="shared" si="5"/>
        <v>#REF!</v>
      </c>
      <c r="X17" s="162">
        <f>'февраль (2024) - прогноз'!O17</f>
        <v>0</v>
      </c>
      <c r="Y17" s="18" t="e">
        <f>#REF!</f>
        <v>#REF!</v>
      </c>
      <c r="Z17" s="176" t="e">
        <f t="shared" si="6"/>
        <v>#REF!</v>
      </c>
      <c r="AA17" s="162">
        <f>'февраль (2024) - прогноз'!R17</f>
        <v>0</v>
      </c>
      <c r="AB17" s="18" t="e">
        <f>#REF!</f>
        <v>#REF!</v>
      </c>
      <c r="AC17" s="176" t="e">
        <f t="shared" si="7"/>
        <v>#REF!</v>
      </c>
      <c r="AE17" s="194" t="s">
        <v>2</v>
      </c>
      <c r="AF17" s="257">
        <v>2</v>
      </c>
      <c r="AG17" s="162" t="e">
        <f t="shared" si="26"/>
        <v>#REF!</v>
      </c>
      <c r="AH17" s="18" t="e">
        <f t="shared" si="26"/>
        <v>#REF!</v>
      </c>
      <c r="AI17" s="176" t="e">
        <f t="shared" si="8"/>
        <v>#REF!</v>
      </c>
      <c r="AJ17" s="202" t="e">
        <f>#REF!</f>
        <v>#REF!</v>
      </c>
      <c r="AK17" s="130" t="e">
        <f>#REF!</f>
        <v>#REF!</v>
      </c>
      <c r="AL17" s="176" t="e">
        <f t="shared" si="9"/>
        <v>#REF!</v>
      </c>
      <c r="AM17" s="162" t="e">
        <f>#REF!</f>
        <v>#REF!</v>
      </c>
      <c r="AN17" s="18" t="e">
        <f>#REF!</f>
        <v>#REF!</v>
      </c>
      <c r="AO17" s="176" t="e">
        <f t="shared" si="10"/>
        <v>#REF!</v>
      </c>
      <c r="AP17" s="202" t="e">
        <f>#REF!</f>
        <v>#REF!</v>
      </c>
      <c r="AQ17" s="130" t="e">
        <f>#REF!</f>
        <v>#REF!</v>
      </c>
      <c r="AR17" s="203" t="e">
        <f t="shared" si="11"/>
        <v>#REF!</v>
      </c>
      <c r="AT17" s="148" t="s">
        <v>2</v>
      </c>
      <c r="AU17" s="161">
        <v>2</v>
      </c>
      <c r="AV17" s="162" t="e">
        <f t="shared" si="27"/>
        <v>#REF!</v>
      </c>
      <c r="AW17" s="18" t="e">
        <f t="shared" si="27"/>
        <v>#REF!</v>
      </c>
      <c r="AX17" s="176" t="e">
        <f t="shared" si="12"/>
        <v>#REF!</v>
      </c>
      <c r="AY17" s="173" t="e">
        <f>#REF!</f>
        <v>#REF!</v>
      </c>
      <c r="AZ17" s="44" t="e">
        <f>#REF!</f>
        <v>#REF!</v>
      </c>
      <c r="BA17" s="176" t="e">
        <f t="shared" si="13"/>
        <v>#REF!</v>
      </c>
      <c r="BB17" s="173" t="e">
        <f>#REF!</f>
        <v>#REF!</v>
      </c>
      <c r="BC17" s="44" t="e">
        <f>#REF!</f>
        <v>#REF!</v>
      </c>
      <c r="BD17" s="176" t="e">
        <f t="shared" si="14"/>
        <v>#REF!</v>
      </c>
      <c r="BE17" s="173" t="e">
        <f>#REF!</f>
        <v>#REF!</v>
      </c>
      <c r="BF17" s="44" t="e">
        <f>#REF!</f>
        <v>#REF!</v>
      </c>
      <c r="BG17" s="176" t="e">
        <f t="shared" si="15"/>
        <v>#REF!</v>
      </c>
      <c r="BI17" s="194" t="s">
        <v>2</v>
      </c>
      <c r="BJ17" s="257">
        <v>1</v>
      </c>
      <c r="BK17" s="245" t="e">
        <f t="shared" si="28"/>
        <v>#REF!</v>
      </c>
      <c r="BL17" s="18" t="e">
        <f t="shared" si="29"/>
        <v>#REF!</v>
      </c>
      <c r="BM17" s="176" t="e">
        <f t="shared" si="16"/>
        <v>#REF!</v>
      </c>
      <c r="BN17" s="202" t="e">
        <f>#REF!</f>
        <v>#REF!</v>
      </c>
      <c r="BO17" s="130" t="e">
        <f>'март (2024) прогноз'!J17</f>
        <v>#REF!</v>
      </c>
      <c r="BP17" s="176" t="e">
        <f t="shared" si="17"/>
        <v>#REF!</v>
      </c>
      <c r="BQ17" s="162" t="e">
        <f>#REF!</f>
        <v>#REF!</v>
      </c>
      <c r="BR17" s="18" t="e">
        <f>'март (2024) прогноз'!P17</f>
        <v>#REF!</v>
      </c>
      <c r="BS17" s="176" t="e">
        <f t="shared" si="18"/>
        <v>#REF!</v>
      </c>
      <c r="BT17" s="202" t="e">
        <f>#REF!</f>
        <v>#REF!</v>
      </c>
      <c r="BU17" s="130" t="e">
        <f>'март (2024) прогноз'!S17</f>
        <v>#REF!</v>
      </c>
      <c r="BV17" s="203" t="e">
        <f t="shared" si="19"/>
        <v>#REF!</v>
      </c>
      <c r="BX17" s="194" t="s">
        <v>2</v>
      </c>
      <c r="BY17" s="260">
        <v>1</v>
      </c>
      <c r="BZ17" s="162" t="e">
        <f t="shared" si="30"/>
        <v>#REF!</v>
      </c>
      <c r="CA17" s="18" t="e">
        <f t="shared" si="31"/>
        <v>#REF!</v>
      </c>
      <c r="CB17" s="176" t="e">
        <f t="shared" si="20"/>
        <v>#REF!</v>
      </c>
      <c r="CC17" s="202" t="e">
        <f>#REF!</f>
        <v>#REF!</v>
      </c>
      <c r="CD17" s="130" t="e">
        <f>#REF!</f>
        <v>#REF!</v>
      </c>
      <c r="CE17" s="176" t="e">
        <f t="shared" si="21"/>
        <v>#REF!</v>
      </c>
      <c r="CF17" s="162" t="e">
        <f>#REF!</f>
        <v>#REF!</v>
      </c>
      <c r="CG17" s="18" t="e">
        <f>#REF!</f>
        <v>#REF!</v>
      </c>
      <c r="CH17" s="176" t="e">
        <f t="shared" si="22"/>
        <v>#REF!</v>
      </c>
      <c r="CI17" s="202" t="e">
        <f>#REF!</f>
        <v>#REF!</v>
      </c>
      <c r="CJ17" s="130" t="e">
        <f>#REF!</f>
        <v>#REF!</v>
      </c>
      <c r="CK17" s="203" t="e">
        <f t="shared" si="23"/>
        <v>#REF!</v>
      </c>
      <c r="CM17" s="242">
        <v>0</v>
      </c>
      <c r="CN17" s="241">
        <f t="shared" si="32"/>
        <v>3</v>
      </c>
      <c r="CO17" s="243" t="e">
        <f t="shared" si="33"/>
        <v>#REF!</v>
      </c>
      <c r="CQ17" s="243" t="e">
        <f t="shared" si="34"/>
        <v>#REF!</v>
      </c>
      <c r="CR17" s="194" t="s">
        <v>2</v>
      </c>
      <c r="CV17" s="254">
        <v>6</v>
      </c>
      <c r="CW17" s="172">
        <v>1</v>
      </c>
      <c r="CY17" s="140">
        <f t="shared" si="35"/>
        <v>7</v>
      </c>
    </row>
    <row r="18" spans="1:103" ht="44.25" customHeight="1" thickBot="1">
      <c r="A18" s="148" t="s">
        <v>10</v>
      </c>
      <c r="B18" s="161">
        <v>2</v>
      </c>
      <c r="C18" s="162" t="e">
        <f t="shared" si="24"/>
        <v>#REF!</v>
      </c>
      <c r="D18" s="18" t="e">
        <f t="shared" si="24"/>
        <v>#REF!</v>
      </c>
      <c r="E18" s="176" t="e">
        <f t="shared" si="0"/>
        <v>#REF!</v>
      </c>
      <c r="F18" s="162" t="e">
        <f>#REF!</f>
        <v>#REF!</v>
      </c>
      <c r="G18" s="18" t="e">
        <f>#REF!</f>
        <v>#REF!</v>
      </c>
      <c r="H18" s="176" t="e">
        <f t="shared" si="1"/>
        <v>#REF!</v>
      </c>
      <c r="I18" s="162" t="e">
        <f>#REF!</f>
        <v>#REF!</v>
      </c>
      <c r="J18" s="18" t="e">
        <f>#REF!</f>
        <v>#REF!</v>
      </c>
      <c r="K18" s="176" t="e">
        <f t="shared" si="2"/>
        <v>#REF!</v>
      </c>
      <c r="L18" s="162" t="e">
        <f>#REF!</f>
        <v>#REF!</v>
      </c>
      <c r="M18" s="18" t="e">
        <f>#REF!</f>
        <v>#REF!</v>
      </c>
      <c r="N18" s="176" t="e">
        <f t="shared" si="3"/>
        <v>#REF!</v>
      </c>
      <c r="O18" s="193"/>
      <c r="P18" s="194" t="s">
        <v>10</v>
      </c>
      <c r="Q18" s="161">
        <v>2</v>
      </c>
      <c r="R18" s="162">
        <f t="shared" si="25"/>
        <v>1</v>
      </c>
      <c r="S18" s="18" t="e">
        <f t="shared" si="25"/>
        <v>#REF!</v>
      </c>
      <c r="T18" s="176" t="e">
        <f t="shared" si="4"/>
        <v>#REF!</v>
      </c>
      <c r="U18" s="162">
        <f>'февраль (2024) - прогноз'!I18</f>
        <v>0</v>
      </c>
      <c r="V18" s="18" t="e">
        <f>#REF!</f>
        <v>#REF!</v>
      </c>
      <c r="W18" s="176" t="e">
        <f t="shared" si="5"/>
        <v>#REF!</v>
      </c>
      <c r="X18" s="162">
        <f>'февраль (2024) - прогноз'!O18</f>
        <v>0</v>
      </c>
      <c r="Y18" s="18" t="e">
        <f>#REF!</f>
        <v>#REF!</v>
      </c>
      <c r="Z18" s="176" t="e">
        <f t="shared" si="6"/>
        <v>#REF!</v>
      </c>
      <c r="AA18" s="162">
        <f>'февраль (2024) - прогноз'!R18</f>
        <v>1</v>
      </c>
      <c r="AB18" s="18" t="e">
        <f>#REF!</f>
        <v>#REF!</v>
      </c>
      <c r="AC18" s="176" t="e">
        <f t="shared" si="7"/>
        <v>#REF!</v>
      </c>
      <c r="AE18" s="194" t="s">
        <v>10</v>
      </c>
      <c r="AF18" s="257">
        <v>2</v>
      </c>
      <c r="AG18" s="162" t="e">
        <f t="shared" si="26"/>
        <v>#REF!</v>
      </c>
      <c r="AH18" s="18" t="e">
        <f t="shared" si="26"/>
        <v>#REF!</v>
      </c>
      <c r="AI18" s="176" t="e">
        <f t="shared" si="8"/>
        <v>#REF!</v>
      </c>
      <c r="AJ18" s="202" t="e">
        <f>#REF!</f>
        <v>#REF!</v>
      </c>
      <c r="AK18" s="130" t="e">
        <f>#REF!</f>
        <v>#REF!</v>
      </c>
      <c r="AL18" s="176" t="e">
        <f t="shared" si="9"/>
        <v>#REF!</v>
      </c>
      <c r="AM18" s="162" t="e">
        <f>#REF!</f>
        <v>#REF!</v>
      </c>
      <c r="AN18" s="18" t="e">
        <f>#REF!</f>
        <v>#REF!</v>
      </c>
      <c r="AO18" s="176" t="e">
        <f t="shared" si="10"/>
        <v>#REF!</v>
      </c>
      <c r="AP18" s="202" t="e">
        <f>#REF!</f>
        <v>#REF!</v>
      </c>
      <c r="AQ18" s="130" t="e">
        <f>#REF!</f>
        <v>#REF!</v>
      </c>
      <c r="AR18" s="203" t="e">
        <f t="shared" si="11"/>
        <v>#REF!</v>
      </c>
      <c r="AT18" s="148" t="s">
        <v>10</v>
      </c>
      <c r="AU18" s="161">
        <v>6</v>
      </c>
      <c r="AV18" s="162" t="e">
        <f t="shared" si="27"/>
        <v>#REF!</v>
      </c>
      <c r="AW18" s="18" t="e">
        <f t="shared" si="27"/>
        <v>#REF!</v>
      </c>
      <c r="AX18" s="176" t="e">
        <f t="shared" si="12"/>
        <v>#REF!</v>
      </c>
      <c r="AY18" s="173" t="e">
        <f>#REF!</f>
        <v>#REF!</v>
      </c>
      <c r="AZ18" s="44" t="e">
        <f>#REF!</f>
        <v>#REF!</v>
      </c>
      <c r="BA18" s="176" t="e">
        <f t="shared" si="13"/>
        <v>#REF!</v>
      </c>
      <c r="BB18" s="173" t="e">
        <f>#REF!</f>
        <v>#REF!</v>
      </c>
      <c r="BC18" s="44" t="e">
        <f>#REF!</f>
        <v>#REF!</v>
      </c>
      <c r="BD18" s="176" t="e">
        <f t="shared" si="14"/>
        <v>#REF!</v>
      </c>
      <c r="BE18" s="173" t="e">
        <f>#REF!</f>
        <v>#REF!</v>
      </c>
      <c r="BF18" s="44" t="e">
        <f>#REF!</f>
        <v>#REF!</v>
      </c>
      <c r="BG18" s="176" t="e">
        <f t="shared" si="15"/>
        <v>#REF!</v>
      </c>
      <c r="BI18" s="194" t="s">
        <v>10</v>
      </c>
      <c r="BJ18" s="257">
        <v>2</v>
      </c>
      <c r="BK18" s="245" t="e">
        <f t="shared" si="28"/>
        <v>#REF!</v>
      </c>
      <c r="BL18" s="18" t="e">
        <f t="shared" si="29"/>
        <v>#REF!</v>
      </c>
      <c r="BM18" s="176" t="e">
        <f t="shared" si="16"/>
        <v>#REF!</v>
      </c>
      <c r="BN18" s="202" t="e">
        <f>#REF!</f>
        <v>#REF!</v>
      </c>
      <c r="BO18" s="130" t="e">
        <f>'март (2024) прогноз'!J18</f>
        <v>#REF!</v>
      </c>
      <c r="BP18" s="176" t="e">
        <f t="shared" si="17"/>
        <v>#REF!</v>
      </c>
      <c r="BQ18" s="162" t="e">
        <f>#REF!</f>
        <v>#REF!</v>
      </c>
      <c r="BR18" s="18" t="e">
        <f>'март (2024) прогноз'!P18</f>
        <v>#REF!</v>
      </c>
      <c r="BS18" s="176" t="e">
        <f t="shared" si="18"/>
        <v>#REF!</v>
      </c>
      <c r="BT18" s="202" t="e">
        <f>#REF!</f>
        <v>#REF!</v>
      </c>
      <c r="BU18" s="130" t="e">
        <f>'март (2024) прогноз'!S18</f>
        <v>#REF!</v>
      </c>
      <c r="BV18" s="203" t="e">
        <f t="shared" si="19"/>
        <v>#REF!</v>
      </c>
      <c r="BX18" s="194" t="s">
        <v>10</v>
      </c>
      <c r="BY18" s="257">
        <v>7</v>
      </c>
      <c r="BZ18" s="162" t="e">
        <f t="shared" si="30"/>
        <v>#REF!</v>
      </c>
      <c r="CA18" s="18" t="e">
        <f t="shared" si="31"/>
        <v>#REF!</v>
      </c>
      <c r="CB18" s="176" t="e">
        <f t="shared" si="20"/>
        <v>#REF!</v>
      </c>
      <c r="CC18" s="202" t="e">
        <f>#REF!</f>
        <v>#REF!</v>
      </c>
      <c r="CD18" s="130" t="e">
        <f>#REF!</f>
        <v>#REF!</v>
      </c>
      <c r="CE18" s="176" t="e">
        <f t="shared" si="21"/>
        <v>#REF!</v>
      </c>
      <c r="CF18" s="162" t="e">
        <f>#REF!</f>
        <v>#REF!</v>
      </c>
      <c r="CG18" s="18" t="e">
        <f>#REF!</f>
        <v>#REF!</v>
      </c>
      <c r="CH18" s="176" t="e">
        <f t="shared" si="22"/>
        <v>#REF!</v>
      </c>
      <c r="CI18" s="202" t="e">
        <f>#REF!</f>
        <v>#REF!</v>
      </c>
      <c r="CJ18" s="130" t="e">
        <f>#REF!</f>
        <v>#REF!</v>
      </c>
      <c r="CK18" s="203" t="e">
        <f t="shared" si="23"/>
        <v>#REF!</v>
      </c>
      <c r="CM18" s="242">
        <v>1</v>
      </c>
      <c r="CN18" s="241">
        <f t="shared" si="32"/>
        <v>4</v>
      </c>
      <c r="CO18" s="243" t="e">
        <f t="shared" si="33"/>
        <v>#REF!</v>
      </c>
      <c r="CQ18" s="243" t="e">
        <f t="shared" si="34"/>
        <v>#REF!</v>
      </c>
      <c r="CR18" s="194" t="s">
        <v>10</v>
      </c>
      <c r="CV18" s="246">
        <v>14</v>
      </c>
      <c r="CW18" s="172">
        <v>3</v>
      </c>
      <c r="CY18" s="140">
        <f t="shared" si="35"/>
        <v>17</v>
      </c>
    </row>
    <row r="19" spans="1:103" ht="44.25" customHeight="1" thickBot="1">
      <c r="A19" s="148" t="s">
        <v>11</v>
      </c>
      <c r="B19" s="161">
        <v>2</v>
      </c>
      <c r="C19" s="162" t="e">
        <f t="shared" si="24"/>
        <v>#REF!</v>
      </c>
      <c r="D19" s="18" t="e">
        <f t="shared" si="24"/>
        <v>#REF!</v>
      </c>
      <c r="E19" s="176" t="e">
        <f t="shared" si="0"/>
        <v>#REF!</v>
      </c>
      <c r="F19" s="162" t="e">
        <f>#REF!</f>
        <v>#REF!</v>
      </c>
      <c r="G19" s="18" t="e">
        <f>#REF!</f>
        <v>#REF!</v>
      </c>
      <c r="H19" s="176" t="e">
        <f t="shared" si="1"/>
        <v>#REF!</v>
      </c>
      <c r="I19" s="162" t="e">
        <f>#REF!</f>
        <v>#REF!</v>
      </c>
      <c r="J19" s="18" t="e">
        <f>#REF!</f>
        <v>#REF!</v>
      </c>
      <c r="K19" s="176" t="e">
        <f t="shared" si="2"/>
        <v>#REF!</v>
      </c>
      <c r="L19" s="162" t="e">
        <f>#REF!</f>
        <v>#REF!</v>
      </c>
      <c r="M19" s="18" t="e">
        <f>#REF!</f>
        <v>#REF!</v>
      </c>
      <c r="N19" s="176" t="e">
        <f t="shared" si="3"/>
        <v>#REF!</v>
      </c>
      <c r="O19" s="193"/>
      <c r="P19" s="194" t="s">
        <v>11</v>
      </c>
      <c r="Q19" s="161">
        <v>2</v>
      </c>
      <c r="R19" s="162">
        <f t="shared" si="25"/>
        <v>0</v>
      </c>
      <c r="S19" s="130" t="e">
        <f t="shared" si="25"/>
        <v>#REF!</v>
      </c>
      <c r="T19" s="176" t="e">
        <f t="shared" si="4"/>
        <v>#REF!</v>
      </c>
      <c r="U19" s="162">
        <f>'февраль (2024) - прогноз'!I19</f>
        <v>0</v>
      </c>
      <c r="V19" s="18" t="e">
        <f>#REF!</f>
        <v>#REF!</v>
      </c>
      <c r="W19" s="176" t="e">
        <f t="shared" si="5"/>
        <v>#REF!</v>
      </c>
      <c r="X19" s="162">
        <f>'февраль (2024) - прогноз'!O19</f>
        <v>0</v>
      </c>
      <c r="Y19" s="18" t="e">
        <f>#REF!</f>
        <v>#REF!</v>
      </c>
      <c r="Z19" s="176" t="e">
        <f t="shared" si="6"/>
        <v>#REF!</v>
      </c>
      <c r="AA19" s="162">
        <f>'февраль (2024) - прогноз'!R19</f>
        <v>0</v>
      </c>
      <c r="AB19" s="18" t="e">
        <f>#REF!</f>
        <v>#REF!</v>
      </c>
      <c r="AC19" s="176" t="e">
        <f t="shared" si="7"/>
        <v>#REF!</v>
      </c>
      <c r="AE19" s="194" t="s">
        <v>11</v>
      </c>
      <c r="AF19" s="257">
        <v>2</v>
      </c>
      <c r="AG19" s="162" t="e">
        <f t="shared" si="26"/>
        <v>#REF!</v>
      </c>
      <c r="AH19" s="18" t="e">
        <f t="shared" si="26"/>
        <v>#REF!</v>
      </c>
      <c r="AI19" s="176" t="e">
        <f t="shared" si="8"/>
        <v>#REF!</v>
      </c>
      <c r="AJ19" s="202" t="e">
        <f>#REF!</f>
        <v>#REF!</v>
      </c>
      <c r="AK19" s="130" t="e">
        <f>#REF!</f>
        <v>#REF!</v>
      </c>
      <c r="AL19" s="176" t="e">
        <f t="shared" si="9"/>
        <v>#REF!</v>
      </c>
      <c r="AM19" s="162" t="e">
        <f>#REF!</f>
        <v>#REF!</v>
      </c>
      <c r="AN19" s="18" t="e">
        <f>#REF!</f>
        <v>#REF!</v>
      </c>
      <c r="AO19" s="176" t="e">
        <f t="shared" si="10"/>
        <v>#REF!</v>
      </c>
      <c r="AP19" s="202" t="e">
        <f>#REF!</f>
        <v>#REF!</v>
      </c>
      <c r="AQ19" s="130" t="e">
        <f>#REF!</f>
        <v>#REF!</v>
      </c>
      <c r="AR19" s="203" t="e">
        <f t="shared" si="11"/>
        <v>#REF!</v>
      </c>
      <c r="AT19" s="148" t="s">
        <v>11</v>
      </c>
      <c r="AU19" s="161">
        <v>5</v>
      </c>
      <c r="AV19" s="162" t="e">
        <f t="shared" si="27"/>
        <v>#REF!</v>
      </c>
      <c r="AW19" s="18" t="e">
        <f t="shared" si="27"/>
        <v>#REF!</v>
      </c>
      <c r="AX19" s="176" t="e">
        <f t="shared" si="12"/>
        <v>#REF!</v>
      </c>
      <c r="AY19" s="173" t="e">
        <f>#REF!</f>
        <v>#REF!</v>
      </c>
      <c r="AZ19" s="44" t="e">
        <f>#REF!</f>
        <v>#REF!</v>
      </c>
      <c r="BA19" s="176" t="e">
        <f t="shared" si="13"/>
        <v>#REF!</v>
      </c>
      <c r="BB19" s="173" t="e">
        <f>#REF!</f>
        <v>#REF!</v>
      </c>
      <c r="BC19" s="44" t="e">
        <f>#REF!</f>
        <v>#REF!</v>
      </c>
      <c r="BD19" s="176" t="e">
        <f t="shared" si="14"/>
        <v>#REF!</v>
      </c>
      <c r="BE19" s="173" t="e">
        <f>#REF!</f>
        <v>#REF!</v>
      </c>
      <c r="BF19" s="44" t="e">
        <f>#REF!</f>
        <v>#REF!</v>
      </c>
      <c r="BG19" s="176" t="e">
        <f t="shared" si="15"/>
        <v>#REF!</v>
      </c>
      <c r="BI19" s="194" t="s">
        <v>11</v>
      </c>
      <c r="BJ19" s="260">
        <v>1</v>
      </c>
      <c r="BK19" s="245" t="e">
        <f t="shared" si="28"/>
        <v>#REF!</v>
      </c>
      <c r="BL19" s="18" t="e">
        <f t="shared" si="29"/>
        <v>#REF!</v>
      </c>
      <c r="BM19" s="176" t="e">
        <f t="shared" si="16"/>
        <v>#REF!</v>
      </c>
      <c r="BN19" s="202" t="e">
        <f>#REF!</f>
        <v>#REF!</v>
      </c>
      <c r="BO19" s="130" t="e">
        <f>'март (2024) прогноз'!J19</f>
        <v>#REF!</v>
      </c>
      <c r="BP19" s="176" t="e">
        <f t="shared" si="17"/>
        <v>#REF!</v>
      </c>
      <c r="BQ19" s="162" t="e">
        <f>#REF!</f>
        <v>#REF!</v>
      </c>
      <c r="BR19" s="18" t="e">
        <f>'март (2024) прогноз'!P19</f>
        <v>#REF!</v>
      </c>
      <c r="BS19" s="176" t="e">
        <f t="shared" si="18"/>
        <v>#REF!</v>
      </c>
      <c r="BT19" s="202" t="e">
        <f>#REF!</f>
        <v>#REF!</v>
      </c>
      <c r="BU19" s="130" t="e">
        <f>'март (2024) прогноз'!S19</f>
        <v>#REF!</v>
      </c>
      <c r="BV19" s="203" t="e">
        <f t="shared" si="19"/>
        <v>#REF!</v>
      </c>
      <c r="BX19" s="194" t="s">
        <v>11</v>
      </c>
      <c r="BY19" s="260">
        <v>4</v>
      </c>
      <c r="BZ19" s="162" t="e">
        <f t="shared" si="30"/>
        <v>#REF!</v>
      </c>
      <c r="CA19" s="18" t="e">
        <f t="shared" si="31"/>
        <v>#REF!</v>
      </c>
      <c r="CB19" s="176" t="e">
        <f t="shared" si="20"/>
        <v>#REF!</v>
      </c>
      <c r="CC19" s="202" t="e">
        <f>#REF!</f>
        <v>#REF!</v>
      </c>
      <c r="CD19" s="130" t="e">
        <f>#REF!</f>
        <v>#REF!</v>
      </c>
      <c r="CE19" s="176" t="e">
        <f t="shared" si="21"/>
        <v>#REF!</v>
      </c>
      <c r="CF19" s="162" t="e">
        <f>#REF!</f>
        <v>#REF!</v>
      </c>
      <c r="CG19" s="18" t="e">
        <f>#REF!</f>
        <v>#REF!</v>
      </c>
      <c r="CH19" s="176" t="e">
        <f t="shared" si="22"/>
        <v>#REF!</v>
      </c>
      <c r="CI19" s="202" t="e">
        <f>#REF!</f>
        <v>#REF!</v>
      </c>
      <c r="CJ19" s="130" t="e">
        <f>#REF!</f>
        <v>#REF!</v>
      </c>
      <c r="CK19" s="203" t="e">
        <f t="shared" si="23"/>
        <v>#REF!</v>
      </c>
      <c r="CM19" s="242">
        <v>1</v>
      </c>
      <c r="CN19" s="241">
        <f t="shared" si="32"/>
        <v>3</v>
      </c>
      <c r="CO19" s="243" t="e">
        <f t="shared" si="33"/>
        <v>#REF!</v>
      </c>
      <c r="CQ19" s="243" t="e">
        <f t="shared" si="34"/>
        <v>#REF!</v>
      </c>
      <c r="CR19" s="194" t="s">
        <v>11</v>
      </c>
      <c r="CV19" s="254">
        <v>12</v>
      </c>
      <c r="CW19" s="172">
        <v>3</v>
      </c>
      <c r="CY19" s="140">
        <f t="shared" si="35"/>
        <v>15</v>
      </c>
    </row>
    <row r="20" spans="1:103" ht="44.25" customHeight="1" thickBot="1">
      <c r="A20" s="148" t="s">
        <v>12</v>
      </c>
      <c r="B20" s="186">
        <v>2</v>
      </c>
      <c r="C20" s="162" t="e">
        <f t="shared" si="24"/>
        <v>#REF!</v>
      </c>
      <c r="D20" s="18" t="e">
        <f t="shared" si="24"/>
        <v>#REF!</v>
      </c>
      <c r="E20" s="176" t="e">
        <f t="shared" si="0"/>
        <v>#REF!</v>
      </c>
      <c r="F20" s="162" t="e">
        <f>#REF!</f>
        <v>#REF!</v>
      </c>
      <c r="G20" s="18" t="e">
        <f>#REF!</f>
        <v>#REF!</v>
      </c>
      <c r="H20" s="176" t="e">
        <f t="shared" si="1"/>
        <v>#REF!</v>
      </c>
      <c r="I20" s="162" t="e">
        <f>#REF!</f>
        <v>#REF!</v>
      </c>
      <c r="J20" s="18" t="e">
        <f>#REF!</f>
        <v>#REF!</v>
      </c>
      <c r="K20" s="176" t="e">
        <f t="shared" si="2"/>
        <v>#REF!</v>
      </c>
      <c r="L20" s="162" t="e">
        <f>#REF!</f>
        <v>#REF!</v>
      </c>
      <c r="M20" s="18" t="e">
        <f>#REF!</f>
        <v>#REF!</v>
      </c>
      <c r="N20" s="176" t="e">
        <f t="shared" si="3"/>
        <v>#REF!</v>
      </c>
      <c r="O20" s="193"/>
      <c r="P20" s="194" t="s">
        <v>12</v>
      </c>
      <c r="Q20" s="161">
        <v>3</v>
      </c>
      <c r="R20" s="162">
        <f t="shared" si="25"/>
        <v>1</v>
      </c>
      <c r="S20" s="18" t="e">
        <f t="shared" si="25"/>
        <v>#REF!</v>
      </c>
      <c r="T20" s="176" t="e">
        <f t="shared" si="4"/>
        <v>#REF!</v>
      </c>
      <c r="U20" s="162">
        <f>'февраль (2024) - прогноз'!I20</f>
        <v>1</v>
      </c>
      <c r="V20" s="18" t="e">
        <f>#REF!</f>
        <v>#REF!</v>
      </c>
      <c r="W20" s="176" t="e">
        <f t="shared" si="5"/>
        <v>#REF!</v>
      </c>
      <c r="X20" s="162">
        <f>'февраль (2024) - прогноз'!O20</f>
        <v>0</v>
      </c>
      <c r="Y20" s="18" t="e">
        <f>#REF!</f>
        <v>#REF!</v>
      </c>
      <c r="Z20" s="176" t="e">
        <f t="shared" si="6"/>
        <v>#REF!</v>
      </c>
      <c r="AA20" s="162">
        <f>'февраль (2024) - прогноз'!R20</f>
        <v>0</v>
      </c>
      <c r="AB20" s="18" t="e">
        <f>#REF!</f>
        <v>#REF!</v>
      </c>
      <c r="AC20" s="176" t="e">
        <f t="shared" si="7"/>
        <v>#REF!</v>
      </c>
      <c r="AE20" s="194" t="s">
        <v>12</v>
      </c>
      <c r="AF20" s="257">
        <v>2</v>
      </c>
      <c r="AG20" s="162" t="e">
        <f t="shared" si="26"/>
        <v>#REF!</v>
      </c>
      <c r="AH20" s="18" t="e">
        <f t="shared" si="26"/>
        <v>#REF!</v>
      </c>
      <c r="AI20" s="176" t="e">
        <f t="shared" si="8"/>
        <v>#REF!</v>
      </c>
      <c r="AJ20" s="202" t="e">
        <f>#REF!</f>
        <v>#REF!</v>
      </c>
      <c r="AK20" s="130" t="e">
        <f>#REF!</f>
        <v>#REF!</v>
      </c>
      <c r="AL20" s="176" t="e">
        <f t="shared" si="9"/>
        <v>#REF!</v>
      </c>
      <c r="AM20" s="162" t="e">
        <f>#REF!</f>
        <v>#REF!</v>
      </c>
      <c r="AN20" s="18" t="e">
        <f>#REF!</f>
        <v>#REF!</v>
      </c>
      <c r="AO20" s="176" t="e">
        <f t="shared" si="10"/>
        <v>#REF!</v>
      </c>
      <c r="AP20" s="202" t="e">
        <f>#REF!</f>
        <v>#REF!</v>
      </c>
      <c r="AQ20" s="130" t="e">
        <f>#REF!</f>
        <v>#REF!</v>
      </c>
      <c r="AR20" s="203" t="e">
        <f t="shared" si="11"/>
        <v>#REF!</v>
      </c>
      <c r="AT20" s="148" t="s">
        <v>12</v>
      </c>
      <c r="AU20" s="161">
        <v>7</v>
      </c>
      <c r="AV20" s="162" t="e">
        <f t="shared" si="27"/>
        <v>#REF!</v>
      </c>
      <c r="AW20" s="18" t="e">
        <f t="shared" si="27"/>
        <v>#REF!</v>
      </c>
      <c r="AX20" s="176" t="e">
        <f t="shared" si="12"/>
        <v>#REF!</v>
      </c>
      <c r="AY20" s="173" t="e">
        <f>#REF!</f>
        <v>#REF!</v>
      </c>
      <c r="AZ20" s="44" t="e">
        <f>#REF!</f>
        <v>#REF!</v>
      </c>
      <c r="BA20" s="176" t="e">
        <f t="shared" si="13"/>
        <v>#REF!</v>
      </c>
      <c r="BB20" s="173" t="e">
        <f>#REF!</f>
        <v>#REF!</v>
      </c>
      <c r="BC20" s="44" t="e">
        <f>#REF!</f>
        <v>#REF!</v>
      </c>
      <c r="BD20" s="176" t="e">
        <f t="shared" si="14"/>
        <v>#REF!</v>
      </c>
      <c r="BE20" s="173" t="e">
        <f>#REF!</f>
        <v>#REF!</v>
      </c>
      <c r="BF20" s="44" t="e">
        <f>#REF!</f>
        <v>#REF!</v>
      </c>
      <c r="BG20" s="176" t="e">
        <f t="shared" si="15"/>
        <v>#REF!</v>
      </c>
      <c r="BI20" s="194" t="s">
        <v>12</v>
      </c>
      <c r="BJ20" s="257">
        <v>3</v>
      </c>
      <c r="BK20" s="245" t="e">
        <f t="shared" si="28"/>
        <v>#REF!</v>
      </c>
      <c r="BL20" s="18" t="e">
        <f t="shared" si="29"/>
        <v>#REF!</v>
      </c>
      <c r="BM20" s="176" t="e">
        <f t="shared" si="16"/>
        <v>#REF!</v>
      </c>
      <c r="BN20" s="202" t="e">
        <f>#REF!</f>
        <v>#REF!</v>
      </c>
      <c r="BO20" s="130" t="e">
        <f>'март (2024) прогноз'!J20</f>
        <v>#REF!</v>
      </c>
      <c r="BP20" s="176" t="e">
        <f t="shared" si="17"/>
        <v>#REF!</v>
      </c>
      <c r="BQ20" s="162" t="e">
        <f>#REF!</f>
        <v>#REF!</v>
      </c>
      <c r="BR20" s="18" t="e">
        <f>'март (2024) прогноз'!P20</f>
        <v>#REF!</v>
      </c>
      <c r="BS20" s="176" t="e">
        <f t="shared" si="18"/>
        <v>#REF!</v>
      </c>
      <c r="BT20" s="202" t="e">
        <f>#REF!</f>
        <v>#REF!</v>
      </c>
      <c r="BU20" s="130" t="e">
        <f>'март (2024) прогноз'!S20</f>
        <v>#REF!</v>
      </c>
      <c r="BV20" s="203" t="e">
        <f t="shared" si="19"/>
        <v>#REF!</v>
      </c>
      <c r="BX20" s="194" t="s">
        <v>12</v>
      </c>
      <c r="BY20" s="257">
        <v>6</v>
      </c>
      <c r="BZ20" s="162" t="e">
        <f t="shared" si="30"/>
        <v>#REF!</v>
      </c>
      <c r="CA20" s="18" t="e">
        <f t="shared" si="31"/>
        <v>#REF!</v>
      </c>
      <c r="CB20" s="176" t="e">
        <f t="shared" si="20"/>
        <v>#REF!</v>
      </c>
      <c r="CC20" s="202" t="e">
        <f>#REF!</f>
        <v>#REF!</v>
      </c>
      <c r="CD20" s="130" t="e">
        <f>#REF!</f>
        <v>#REF!</v>
      </c>
      <c r="CE20" s="176" t="e">
        <f t="shared" si="21"/>
        <v>#REF!</v>
      </c>
      <c r="CF20" s="162" t="e">
        <f>#REF!</f>
        <v>#REF!</v>
      </c>
      <c r="CG20" s="18" t="e">
        <f>#REF!</f>
        <v>#REF!</v>
      </c>
      <c r="CH20" s="176" t="e">
        <f t="shared" si="22"/>
        <v>#REF!</v>
      </c>
      <c r="CI20" s="202" t="e">
        <f>#REF!</f>
        <v>#REF!</v>
      </c>
      <c r="CJ20" s="130" t="e">
        <f>#REF!</f>
        <v>#REF!</v>
      </c>
      <c r="CK20" s="203" t="e">
        <f t="shared" si="23"/>
        <v>#REF!</v>
      </c>
      <c r="CM20" s="242">
        <v>1</v>
      </c>
      <c r="CN20" s="241">
        <f t="shared" si="32"/>
        <v>5</v>
      </c>
      <c r="CO20" s="243" t="e">
        <f t="shared" si="33"/>
        <v>#REF!</v>
      </c>
      <c r="CQ20" s="243" t="e">
        <f t="shared" si="34"/>
        <v>#REF!</v>
      </c>
      <c r="CR20" s="194" t="s">
        <v>12</v>
      </c>
      <c r="CV20" s="246">
        <v>17</v>
      </c>
      <c r="CW20" s="172">
        <v>2</v>
      </c>
      <c r="CY20" s="140">
        <f t="shared" si="35"/>
        <v>19</v>
      </c>
    </row>
    <row r="21" spans="1:103" ht="44.25" customHeight="1" thickBot="1">
      <c r="A21" s="148" t="s">
        <v>13</v>
      </c>
      <c r="B21" s="161">
        <v>1</v>
      </c>
      <c r="C21" s="162" t="e">
        <f t="shared" si="24"/>
        <v>#REF!</v>
      </c>
      <c r="D21" s="18" t="e">
        <f t="shared" si="24"/>
        <v>#REF!</v>
      </c>
      <c r="E21" s="176" t="e">
        <f t="shared" si="0"/>
        <v>#REF!</v>
      </c>
      <c r="F21" s="162" t="e">
        <f>#REF!</f>
        <v>#REF!</v>
      </c>
      <c r="G21" s="18" t="e">
        <f>#REF!</f>
        <v>#REF!</v>
      </c>
      <c r="H21" s="176" t="e">
        <f t="shared" si="1"/>
        <v>#REF!</v>
      </c>
      <c r="I21" s="162" t="e">
        <f>#REF!</f>
        <v>#REF!</v>
      </c>
      <c r="J21" s="18" t="e">
        <f>#REF!</f>
        <v>#REF!</v>
      </c>
      <c r="K21" s="176" t="e">
        <f t="shared" si="2"/>
        <v>#REF!</v>
      </c>
      <c r="L21" s="162" t="e">
        <f>#REF!</f>
        <v>#REF!</v>
      </c>
      <c r="M21" s="18" t="e">
        <f>#REF!</f>
        <v>#REF!</v>
      </c>
      <c r="N21" s="176" t="e">
        <f t="shared" si="3"/>
        <v>#REF!</v>
      </c>
      <c r="O21" s="193"/>
      <c r="P21" s="194" t="s">
        <v>13</v>
      </c>
      <c r="Q21" s="161">
        <v>1</v>
      </c>
      <c r="R21" s="162">
        <f t="shared" si="25"/>
        <v>0</v>
      </c>
      <c r="S21" s="18" t="e">
        <f t="shared" si="25"/>
        <v>#REF!</v>
      </c>
      <c r="T21" s="176" t="e">
        <f t="shared" si="4"/>
        <v>#REF!</v>
      </c>
      <c r="U21" s="162">
        <f>'февраль (2024) - прогноз'!I21</f>
        <v>0</v>
      </c>
      <c r="V21" s="18" t="e">
        <f>#REF!</f>
        <v>#REF!</v>
      </c>
      <c r="W21" s="176" t="e">
        <f t="shared" si="5"/>
        <v>#REF!</v>
      </c>
      <c r="X21" s="162">
        <f>'февраль (2024) - прогноз'!O21</f>
        <v>0</v>
      </c>
      <c r="Y21" s="18" t="e">
        <f>#REF!</f>
        <v>#REF!</v>
      </c>
      <c r="Z21" s="176" t="e">
        <f t="shared" si="6"/>
        <v>#REF!</v>
      </c>
      <c r="AA21" s="162">
        <f>'февраль (2024) - прогноз'!R21</f>
        <v>0</v>
      </c>
      <c r="AB21" s="18" t="e">
        <f>#REF!</f>
        <v>#REF!</v>
      </c>
      <c r="AC21" s="176" t="e">
        <f t="shared" si="7"/>
        <v>#REF!</v>
      </c>
      <c r="AE21" s="194" t="s">
        <v>13</v>
      </c>
      <c r="AF21" s="260">
        <v>1</v>
      </c>
      <c r="AG21" s="162" t="e">
        <f t="shared" si="26"/>
        <v>#REF!</v>
      </c>
      <c r="AH21" s="18" t="e">
        <f t="shared" si="26"/>
        <v>#REF!</v>
      </c>
      <c r="AI21" s="176" t="e">
        <f t="shared" si="8"/>
        <v>#REF!</v>
      </c>
      <c r="AJ21" s="202" t="e">
        <f>#REF!</f>
        <v>#REF!</v>
      </c>
      <c r="AK21" s="130" t="e">
        <f>#REF!</f>
        <v>#REF!</v>
      </c>
      <c r="AL21" s="176" t="e">
        <f t="shared" si="9"/>
        <v>#REF!</v>
      </c>
      <c r="AM21" s="162" t="e">
        <f>#REF!</f>
        <v>#REF!</v>
      </c>
      <c r="AN21" s="18" t="e">
        <f>#REF!</f>
        <v>#REF!</v>
      </c>
      <c r="AO21" s="176" t="e">
        <f t="shared" si="10"/>
        <v>#REF!</v>
      </c>
      <c r="AP21" s="202" t="e">
        <f>#REF!</f>
        <v>#REF!</v>
      </c>
      <c r="AQ21" s="130" t="e">
        <f>#REF!</f>
        <v>#REF!</v>
      </c>
      <c r="AR21" s="203" t="e">
        <f t="shared" si="11"/>
        <v>#REF!</v>
      </c>
      <c r="AT21" s="148" t="s">
        <v>13</v>
      </c>
      <c r="AU21" s="161">
        <v>3</v>
      </c>
      <c r="AV21" s="162" t="e">
        <f t="shared" si="27"/>
        <v>#REF!</v>
      </c>
      <c r="AW21" s="18" t="e">
        <f t="shared" si="27"/>
        <v>#REF!</v>
      </c>
      <c r="AX21" s="176" t="e">
        <f t="shared" si="12"/>
        <v>#REF!</v>
      </c>
      <c r="AY21" s="173" t="e">
        <f>#REF!</f>
        <v>#REF!</v>
      </c>
      <c r="AZ21" s="44" t="e">
        <f>#REF!</f>
        <v>#REF!</v>
      </c>
      <c r="BA21" s="176" t="e">
        <f t="shared" si="13"/>
        <v>#REF!</v>
      </c>
      <c r="BB21" s="173" t="e">
        <f>#REF!</f>
        <v>#REF!</v>
      </c>
      <c r="BC21" s="44" t="e">
        <f>#REF!</f>
        <v>#REF!</v>
      </c>
      <c r="BD21" s="176" t="e">
        <f t="shared" si="14"/>
        <v>#REF!</v>
      </c>
      <c r="BE21" s="173" t="e">
        <f>#REF!</f>
        <v>#REF!</v>
      </c>
      <c r="BF21" s="44" t="e">
        <f>#REF!</f>
        <v>#REF!</v>
      </c>
      <c r="BG21" s="176" t="e">
        <f t="shared" si="15"/>
        <v>#REF!</v>
      </c>
      <c r="BI21" s="194" t="s">
        <v>13</v>
      </c>
      <c r="BJ21" s="257">
        <v>2</v>
      </c>
      <c r="BK21" s="245" t="e">
        <f t="shared" si="28"/>
        <v>#REF!</v>
      </c>
      <c r="BL21" s="18" t="e">
        <f t="shared" si="29"/>
        <v>#REF!</v>
      </c>
      <c r="BM21" s="176" t="e">
        <f t="shared" si="16"/>
        <v>#REF!</v>
      </c>
      <c r="BN21" s="202" t="e">
        <f>#REF!</f>
        <v>#REF!</v>
      </c>
      <c r="BO21" s="130" t="e">
        <f>'март (2024) прогноз'!J21</f>
        <v>#REF!</v>
      </c>
      <c r="BP21" s="176" t="e">
        <f t="shared" si="17"/>
        <v>#REF!</v>
      </c>
      <c r="BQ21" s="162" t="e">
        <f>#REF!</f>
        <v>#REF!</v>
      </c>
      <c r="BR21" s="18" t="e">
        <f>'март (2024) прогноз'!P21</f>
        <v>#REF!</v>
      </c>
      <c r="BS21" s="176" t="e">
        <f t="shared" si="18"/>
        <v>#REF!</v>
      </c>
      <c r="BT21" s="202" t="e">
        <f>#REF!</f>
        <v>#REF!</v>
      </c>
      <c r="BU21" s="130" t="e">
        <f>'март (2024) прогноз'!S21</f>
        <v>#REF!</v>
      </c>
      <c r="BV21" s="203" t="e">
        <f t="shared" si="19"/>
        <v>#REF!</v>
      </c>
      <c r="BX21" s="194" t="s">
        <v>13</v>
      </c>
      <c r="BY21" s="257">
        <v>3</v>
      </c>
      <c r="BZ21" s="162" t="e">
        <f t="shared" si="30"/>
        <v>#REF!</v>
      </c>
      <c r="CA21" s="18" t="e">
        <f t="shared" si="31"/>
        <v>#REF!</v>
      </c>
      <c r="CB21" s="176" t="e">
        <f t="shared" si="20"/>
        <v>#REF!</v>
      </c>
      <c r="CC21" s="202" t="e">
        <f>#REF!</f>
        <v>#REF!</v>
      </c>
      <c r="CD21" s="130" t="e">
        <f>#REF!</f>
        <v>#REF!</v>
      </c>
      <c r="CE21" s="176" t="e">
        <f t="shared" si="21"/>
        <v>#REF!</v>
      </c>
      <c r="CF21" s="162" t="e">
        <f>#REF!</f>
        <v>#REF!</v>
      </c>
      <c r="CG21" s="18" t="e">
        <f>#REF!</f>
        <v>#REF!</v>
      </c>
      <c r="CH21" s="176" t="e">
        <f t="shared" si="22"/>
        <v>#REF!</v>
      </c>
      <c r="CI21" s="202" t="e">
        <f>#REF!</f>
        <v>#REF!</v>
      </c>
      <c r="CJ21" s="130" t="e">
        <f>#REF!</f>
        <v>#REF!</v>
      </c>
      <c r="CK21" s="203" t="e">
        <f t="shared" si="23"/>
        <v>#REF!</v>
      </c>
      <c r="CM21" s="242">
        <v>0</v>
      </c>
      <c r="CN21" s="241">
        <f t="shared" si="32"/>
        <v>3</v>
      </c>
      <c r="CO21" s="243" t="e">
        <f t="shared" si="33"/>
        <v>#REF!</v>
      </c>
      <c r="CQ21" s="243" t="e">
        <f t="shared" si="34"/>
        <v>#REF!</v>
      </c>
      <c r="CR21" s="194" t="s">
        <v>13</v>
      </c>
      <c r="CV21" s="246">
        <v>8</v>
      </c>
      <c r="CW21" s="172">
        <v>2</v>
      </c>
      <c r="CY21" s="140">
        <f t="shared" si="35"/>
        <v>10</v>
      </c>
    </row>
    <row r="22" spans="1:103" ht="44.25" customHeight="1" thickBot="1">
      <c r="A22" s="148" t="s">
        <v>14</v>
      </c>
      <c r="B22" s="186">
        <v>1</v>
      </c>
      <c r="C22" s="162" t="e">
        <f t="shared" si="24"/>
        <v>#REF!</v>
      </c>
      <c r="D22" s="18" t="e">
        <f t="shared" si="24"/>
        <v>#REF!</v>
      </c>
      <c r="E22" s="176" t="e">
        <f t="shared" si="0"/>
        <v>#REF!</v>
      </c>
      <c r="F22" s="162" t="e">
        <f>#REF!</f>
        <v>#REF!</v>
      </c>
      <c r="G22" s="18" t="e">
        <f>#REF!</f>
        <v>#REF!</v>
      </c>
      <c r="H22" s="176" t="e">
        <f t="shared" si="1"/>
        <v>#REF!</v>
      </c>
      <c r="I22" s="162" t="e">
        <f>#REF!</f>
        <v>#REF!</v>
      </c>
      <c r="J22" s="18" t="e">
        <f>#REF!</f>
        <v>#REF!</v>
      </c>
      <c r="K22" s="176" t="e">
        <f t="shared" si="2"/>
        <v>#REF!</v>
      </c>
      <c r="L22" s="162" t="e">
        <f>#REF!</f>
        <v>#REF!</v>
      </c>
      <c r="M22" s="18" t="e">
        <f>#REF!</f>
        <v>#REF!</v>
      </c>
      <c r="N22" s="176" t="e">
        <f t="shared" si="3"/>
        <v>#REF!</v>
      </c>
      <c r="O22" s="193"/>
      <c r="P22" s="194" t="s">
        <v>14</v>
      </c>
      <c r="Q22" s="161">
        <v>1</v>
      </c>
      <c r="R22" s="162">
        <f t="shared" si="25"/>
        <v>0</v>
      </c>
      <c r="S22" s="18" t="e">
        <f t="shared" si="25"/>
        <v>#REF!</v>
      </c>
      <c r="T22" s="176" t="e">
        <f t="shared" si="4"/>
        <v>#REF!</v>
      </c>
      <c r="U22" s="162">
        <f>'февраль (2024) - прогноз'!I22</f>
        <v>0</v>
      </c>
      <c r="V22" s="18" t="e">
        <f>#REF!</f>
        <v>#REF!</v>
      </c>
      <c r="W22" s="176" t="e">
        <f t="shared" si="5"/>
        <v>#REF!</v>
      </c>
      <c r="X22" s="162">
        <f>'февраль (2024) - прогноз'!O22</f>
        <v>0</v>
      </c>
      <c r="Y22" s="18" t="e">
        <f>#REF!</f>
        <v>#REF!</v>
      </c>
      <c r="Z22" s="176" t="e">
        <f t="shared" si="6"/>
        <v>#REF!</v>
      </c>
      <c r="AA22" s="162">
        <f>'февраль (2024) - прогноз'!R22</f>
        <v>0</v>
      </c>
      <c r="AB22" s="18" t="e">
        <f>#REF!</f>
        <v>#REF!</v>
      </c>
      <c r="AC22" s="176" t="e">
        <f t="shared" si="7"/>
        <v>#REF!</v>
      </c>
      <c r="AE22" s="194" t="s">
        <v>14</v>
      </c>
      <c r="AF22" s="260">
        <v>1</v>
      </c>
      <c r="AG22" s="162" t="e">
        <f t="shared" si="26"/>
        <v>#REF!</v>
      </c>
      <c r="AH22" s="18" t="e">
        <f t="shared" si="26"/>
        <v>#REF!</v>
      </c>
      <c r="AI22" s="176" t="e">
        <f t="shared" si="8"/>
        <v>#REF!</v>
      </c>
      <c r="AJ22" s="202" t="e">
        <f>#REF!</f>
        <v>#REF!</v>
      </c>
      <c r="AK22" s="130" t="e">
        <f>#REF!</f>
        <v>#REF!</v>
      </c>
      <c r="AL22" s="176" t="e">
        <f t="shared" si="9"/>
        <v>#REF!</v>
      </c>
      <c r="AM22" s="162" t="e">
        <f>#REF!</f>
        <v>#REF!</v>
      </c>
      <c r="AN22" s="18" t="e">
        <f>#REF!</f>
        <v>#REF!</v>
      </c>
      <c r="AO22" s="176" t="e">
        <f t="shared" si="10"/>
        <v>#REF!</v>
      </c>
      <c r="AP22" s="202" t="e">
        <f>#REF!</f>
        <v>#REF!</v>
      </c>
      <c r="AQ22" s="130" t="e">
        <f>#REF!</f>
        <v>#REF!</v>
      </c>
      <c r="AR22" s="203" t="e">
        <f t="shared" si="11"/>
        <v>#REF!</v>
      </c>
      <c r="AT22" s="148" t="s">
        <v>14</v>
      </c>
      <c r="AU22" s="161">
        <v>3</v>
      </c>
      <c r="AV22" s="162" t="e">
        <f t="shared" si="27"/>
        <v>#REF!</v>
      </c>
      <c r="AW22" s="18" t="e">
        <f t="shared" si="27"/>
        <v>#REF!</v>
      </c>
      <c r="AX22" s="176" t="e">
        <f t="shared" si="12"/>
        <v>#REF!</v>
      </c>
      <c r="AY22" s="173" t="e">
        <f>#REF!</f>
        <v>#REF!</v>
      </c>
      <c r="AZ22" s="44" t="e">
        <f>#REF!</f>
        <v>#REF!</v>
      </c>
      <c r="BA22" s="176" t="e">
        <f t="shared" si="13"/>
        <v>#REF!</v>
      </c>
      <c r="BB22" s="173" t="e">
        <f>#REF!</f>
        <v>#REF!</v>
      </c>
      <c r="BC22" s="44" t="e">
        <f>#REF!</f>
        <v>#REF!</v>
      </c>
      <c r="BD22" s="176" t="e">
        <f t="shared" si="14"/>
        <v>#REF!</v>
      </c>
      <c r="BE22" s="173" t="e">
        <f>#REF!</f>
        <v>#REF!</v>
      </c>
      <c r="BF22" s="44" t="e">
        <f>#REF!</f>
        <v>#REF!</v>
      </c>
      <c r="BG22" s="176" t="e">
        <f t="shared" si="15"/>
        <v>#REF!</v>
      </c>
      <c r="BI22" s="194" t="s">
        <v>14</v>
      </c>
      <c r="BJ22" s="257">
        <v>1</v>
      </c>
      <c r="BK22" s="245" t="e">
        <f t="shared" si="28"/>
        <v>#REF!</v>
      </c>
      <c r="BL22" s="18" t="e">
        <f t="shared" si="29"/>
        <v>#REF!</v>
      </c>
      <c r="BM22" s="176" t="e">
        <f t="shared" si="16"/>
        <v>#REF!</v>
      </c>
      <c r="BN22" s="202" t="e">
        <f>#REF!</f>
        <v>#REF!</v>
      </c>
      <c r="BO22" s="130" t="e">
        <f>'март (2024) прогноз'!J22</f>
        <v>#REF!</v>
      </c>
      <c r="BP22" s="176" t="e">
        <f t="shared" si="17"/>
        <v>#REF!</v>
      </c>
      <c r="BQ22" s="162" t="e">
        <f>#REF!</f>
        <v>#REF!</v>
      </c>
      <c r="BR22" s="18" t="e">
        <f>'март (2024) прогноз'!P22</f>
        <v>#REF!</v>
      </c>
      <c r="BS22" s="176" t="e">
        <f t="shared" si="18"/>
        <v>#REF!</v>
      </c>
      <c r="BT22" s="202" t="e">
        <f>#REF!</f>
        <v>#REF!</v>
      </c>
      <c r="BU22" s="130" t="e">
        <f>'март (2024) прогноз'!S22</f>
        <v>#REF!</v>
      </c>
      <c r="BV22" s="203" t="e">
        <f t="shared" si="19"/>
        <v>#REF!</v>
      </c>
      <c r="BX22" s="194" t="s">
        <v>14</v>
      </c>
      <c r="BY22" s="257">
        <v>3</v>
      </c>
      <c r="BZ22" s="162" t="e">
        <f t="shared" si="30"/>
        <v>#REF!</v>
      </c>
      <c r="CA22" s="18" t="e">
        <f t="shared" si="31"/>
        <v>#REF!</v>
      </c>
      <c r="CB22" s="176" t="e">
        <f t="shared" si="20"/>
        <v>#REF!</v>
      </c>
      <c r="CC22" s="202" t="e">
        <f>#REF!</f>
        <v>#REF!</v>
      </c>
      <c r="CD22" s="130" t="e">
        <f>#REF!</f>
        <v>#REF!</v>
      </c>
      <c r="CE22" s="176" t="e">
        <f t="shared" si="21"/>
        <v>#REF!</v>
      </c>
      <c r="CF22" s="162" t="e">
        <f>#REF!</f>
        <v>#REF!</v>
      </c>
      <c r="CG22" s="18" t="e">
        <f>#REF!</f>
        <v>#REF!</v>
      </c>
      <c r="CH22" s="176" t="e">
        <f t="shared" si="22"/>
        <v>#REF!</v>
      </c>
      <c r="CI22" s="202" t="e">
        <f>#REF!</f>
        <v>#REF!</v>
      </c>
      <c r="CJ22" s="130" t="e">
        <f>#REF!</f>
        <v>#REF!</v>
      </c>
      <c r="CK22" s="203" t="e">
        <f t="shared" si="23"/>
        <v>#REF!</v>
      </c>
      <c r="CM22" s="242">
        <v>1</v>
      </c>
      <c r="CN22" s="241">
        <f t="shared" si="32"/>
        <v>2</v>
      </c>
      <c r="CO22" s="243" t="e">
        <f t="shared" si="33"/>
        <v>#REF!</v>
      </c>
      <c r="CQ22" s="243" t="e">
        <f t="shared" si="34"/>
        <v>#REF!</v>
      </c>
      <c r="CR22" s="194" t="s">
        <v>14</v>
      </c>
      <c r="CV22" s="254">
        <v>10</v>
      </c>
      <c r="CW22" s="172">
        <v>1</v>
      </c>
      <c r="CY22" s="140">
        <f t="shared" si="35"/>
        <v>11</v>
      </c>
    </row>
    <row r="23" spans="1:103" ht="44.25" customHeight="1" thickBot="1">
      <c r="A23" s="148" t="s">
        <v>25</v>
      </c>
      <c r="B23" s="163">
        <v>3</v>
      </c>
      <c r="C23" s="162" t="e">
        <f t="shared" si="24"/>
        <v>#REF!</v>
      </c>
      <c r="D23" s="18" t="e">
        <f t="shared" si="24"/>
        <v>#REF!</v>
      </c>
      <c r="E23" s="176" t="e">
        <f t="shared" si="0"/>
        <v>#REF!</v>
      </c>
      <c r="F23" s="162" t="e">
        <f>#REF!</f>
        <v>#REF!</v>
      </c>
      <c r="G23" s="18" t="e">
        <f>#REF!</f>
        <v>#REF!</v>
      </c>
      <c r="H23" s="176" t="e">
        <f t="shared" si="1"/>
        <v>#REF!</v>
      </c>
      <c r="I23" s="162" t="e">
        <f>#REF!</f>
        <v>#REF!</v>
      </c>
      <c r="J23" s="18" t="e">
        <f>#REF!</f>
        <v>#REF!</v>
      </c>
      <c r="K23" s="176" t="e">
        <f t="shared" si="2"/>
        <v>#REF!</v>
      </c>
      <c r="L23" s="162" t="e">
        <f>#REF!</f>
        <v>#REF!</v>
      </c>
      <c r="M23" s="18" t="e">
        <f>#REF!</f>
        <v>#REF!</v>
      </c>
      <c r="N23" s="176" t="e">
        <f t="shared" si="3"/>
        <v>#REF!</v>
      </c>
      <c r="O23" s="193"/>
      <c r="P23" s="194" t="s">
        <v>25</v>
      </c>
      <c r="Q23" s="161">
        <v>3</v>
      </c>
      <c r="R23" s="162">
        <f t="shared" si="25"/>
        <v>0</v>
      </c>
      <c r="S23" s="18" t="e">
        <f t="shared" si="25"/>
        <v>#REF!</v>
      </c>
      <c r="T23" s="176" t="e">
        <f t="shared" si="4"/>
        <v>#REF!</v>
      </c>
      <c r="U23" s="162">
        <f>'февраль (2024) - прогноз'!I23</f>
        <v>0</v>
      </c>
      <c r="V23" s="18" t="e">
        <f>#REF!</f>
        <v>#REF!</v>
      </c>
      <c r="W23" s="176" t="e">
        <f t="shared" si="5"/>
        <v>#REF!</v>
      </c>
      <c r="X23" s="162">
        <f>'февраль (2024) - прогноз'!O23</f>
        <v>0</v>
      </c>
      <c r="Y23" s="18" t="e">
        <f>#REF!</f>
        <v>#REF!</v>
      </c>
      <c r="Z23" s="176" t="e">
        <f t="shared" si="6"/>
        <v>#REF!</v>
      </c>
      <c r="AA23" s="162">
        <f>'февраль (2024) - прогноз'!R23</f>
        <v>0</v>
      </c>
      <c r="AB23" s="18" t="e">
        <f>#REF!</f>
        <v>#REF!</v>
      </c>
      <c r="AC23" s="176" t="e">
        <f t="shared" si="7"/>
        <v>#REF!</v>
      </c>
      <c r="AE23" s="194" t="s">
        <v>25</v>
      </c>
      <c r="AF23" s="257">
        <v>2</v>
      </c>
      <c r="AG23" s="162" t="e">
        <f t="shared" si="26"/>
        <v>#REF!</v>
      </c>
      <c r="AH23" s="18" t="e">
        <f t="shared" si="26"/>
        <v>#REF!</v>
      </c>
      <c r="AI23" s="176" t="e">
        <f t="shared" si="8"/>
        <v>#REF!</v>
      </c>
      <c r="AJ23" s="202" t="e">
        <f>#REF!</f>
        <v>#REF!</v>
      </c>
      <c r="AK23" s="130" t="e">
        <f>#REF!</f>
        <v>#REF!</v>
      </c>
      <c r="AL23" s="176" t="e">
        <f t="shared" si="9"/>
        <v>#REF!</v>
      </c>
      <c r="AM23" s="162" t="e">
        <f>#REF!</f>
        <v>#REF!</v>
      </c>
      <c r="AN23" s="18" t="e">
        <f>#REF!</f>
        <v>#REF!</v>
      </c>
      <c r="AO23" s="176" t="e">
        <f t="shared" si="10"/>
        <v>#REF!</v>
      </c>
      <c r="AP23" s="202" t="e">
        <f>#REF!</f>
        <v>#REF!</v>
      </c>
      <c r="AQ23" s="130" t="e">
        <f>#REF!</f>
        <v>#REF!</v>
      </c>
      <c r="AR23" s="203" t="e">
        <f t="shared" si="11"/>
        <v>#REF!</v>
      </c>
      <c r="AT23" s="148" t="s">
        <v>25</v>
      </c>
      <c r="AU23" s="161">
        <v>8</v>
      </c>
      <c r="AV23" s="162" t="e">
        <f t="shared" si="27"/>
        <v>#REF!</v>
      </c>
      <c r="AW23" s="18" t="e">
        <f t="shared" si="27"/>
        <v>#REF!</v>
      </c>
      <c r="AX23" s="176" t="e">
        <f t="shared" si="12"/>
        <v>#REF!</v>
      </c>
      <c r="AY23" s="173" t="e">
        <f>#REF!</f>
        <v>#REF!</v>
      </c>
      <c r="AZ23" s="44" t="e">
        <f>#REF!</f>
        <v>#REF!</v>
      </c>
      <c r="BA23" s="176" t="e">
        <f t="shared" si="13"/>
        <v>#REF!</v>
      </c>
      <c r="BB23" s="173" t="e">
        <f>#REF!</f>
        <v>#REF!</v>
      </c>
      <c r="BC23" s="44" t="e">
        <f>#REF!</f>
        <v>#REF!</v>
      </c>
      <c r="BD23" s="176" t="e">
        <f t="shared" si="14"/>
        <v>#REF!</v>
      </c>
      <c r="BE23" s="173" t="e">
        <f>#REF!</f>
        <v>#REF!</v>
      </c>
      <c r="BF23" s="44" t="e">
        <f>#REF!</f>
        <v>#REF!</v>
      </c>
      <c r="BG23" s="176" t="e">
        <f t="shared" si="15"/>
        <v>#REF!</v>
      </c>
      <c r="BI23" s="194" t="s">
        <v>25</v>
      </c>
      <c r="BJ23" s="257">
        <v>2</v>
      </c>
      <c r="BK23" s="245" t="e">
        <f t="shared" si="28"/>
        <v>#REF!</v>
      </c>
      <c r="BL23" s="18" t="e">
        <f t="shared" si="29"/>
        <v>#REF!</v>
      </c>
      <c r="BM23" s="176" t="e">
        <f t="shared" si="16"/>
        <v>#REF!</v>
      </c>
      <c r="BN23" s="202" t="e">
        <f>#REF!</f>
        <v>#REF!</v>
      </c>
      <c r="BO23" s="130" t="e">
        <f>'март (2024) прогноз'!J23</f>
        <v>#REF!</v>
      </c>
      <c r="BP23" s="176" t="e">
        <f t="shared" si="17"/>
        <v>#REF!</v>
      </c>
      <c r="BQ23" s="162" t="e">
        <f>#REF!</f>
        <v>#REF!</v>
      </c>
      <c r="BR23" s="18" t="e">
        <f>'март (2024) прогноз'!P23</f>
        <v>#REF!</v>
      </c>
      <c r="BS23" s="176" t="e">
        <f t="shared" si="18"/>
        <v>#REF!</v>
      </c>
      <c r="BT23" s="202" t="e">
        <f>#REF!</f>
        <v>#REF!</v>
      </c>
      <c r="BU23" s="130" t="e">
        <f>'март (2024) прогноз'!S23</f>
        <v>#REF!</v>
      </c>
      <c r="BV23" s="203" t="e">
        <f t="shared" si="19"/>
        <v>#REF!</v>
      </c>
      <c r="BX23" s="194" t="s">
        <v>25</v>
      </c>
      <c r="BY23" s="260">
        <v>7</v>
      </c>
      <c r="BZ23" s="162" t="e">
        <f t="shared" si="30"/>
        <v>#REF!</v>
      </c>
      <c r="CA23" s="18" t="e">
        <f t="shared" si="31"/>
        <v>#REF!</v>
      </c>
      <c r="CB23" s="176" t="e">
        <f t="shared" si="20"/>
        <v>#REF!</v>
      </c>
      <c r="CC23" s="202" t="e">
        <f>#REF!</f>
        <v>#REF!</v>
      </c>
      <c r="CD23" s="130" t="e">
        <f>#REF!</f>
        <v>#REF!</v>
      </c>
      <c r="CE23" s="176" t="e">
        <f t="shared" si="21"/>
        <v>#REF!</v>
      </c>
      <c r="CF23" s="162" t="e">
        <f>#REF!</f>
        <v>#REF!</v>
      </c>
      <c r="CG23" s="18" t="e">
        <f>#REF!</f>
        <v>#REF!</v>
      </c>
      <c r="CH23" s="176" t="e">
        <f t="shared" si="22"/>
        <v>#REF!</v>
      </c>
      <c r="CI23" s="202" t="e">
        <f>#REF!</f>
        <v>#REF!</v>
      </c>
      <c r="CJ23" s="130" t="e">
        <f>#REF!</f>
        <v>#REF!</v>
      </c>
      <c r="CK23" s="203" t="e">
        <f t="shared" si="23"/>
        <v>#REF!</v>
      </c>
      <c r="CM23" s="242">
        <v>3</v>
      </c>
      <c r="CN23" s="241">
        <f t="shared" si="32"/>
        <v>4</v>
      </c>
      <c r="CO23" s="243" t="e">
        <f t="shared" si="33"/>
        <v>#REF!</v>
      </c>
      <c r="CQ23" s="243" t="e">
        <f t="shared" si="34"/>
        <v>#REF!</v>
      </c>
      <c r="CR23" s="194" t="s">
        <v>25</v>
      </c>
      <c r="CV23" s="254">
        <v>20</v>
      </c>
      <c r="CW23" s="172">
        <v>3</v>
      </c>
      <c r="CY23" s="140">
        <f t="shared" si="35"/>
        <v>23</v>
      </c>
    </row>
    <row r="24" spans="1:103" ht="44.25" customHeight="1" thickBot="1">
      <c r="A24" s="149" t="s">
        <v>15</v>
      </c>
      <c r="B24" s="163">
        <v>2</v>
      </c>
      <c r="C24" s="164" t="e">
        <f t="shared" si="24"/>
        <v>#REF!</v>
      </c>
      <c r="D24" s="15" t="e">
        <f t="shared" si="24"/>
        <v>#REF!</v>
      </c>
      <c r="E24" s="177" t="e">
        <f t="shared" si="0"/>
        <v>#REF!</v>
      </c>
      <c r="F24" s="162" t="e">
        <f>#REF!</f>
        <v>#REF!</v>
      </c>
      <c r="G24" s="18" t="e">
        <f>#REF!</f>
        <v>#REF!</v>
      </c>
      <c r="H24" s="177" t="e">
        <f t="shared" si="1"/>
        <v>#REF!</v>
      </c>
      <c r="I24" s="162" t="e">
        <f>#REF!</f>
        <v>#REF!</v>
      </c>
      <c r="J24" s="18" t="e">
        <f>#REF!</f>
        <v>#REF!</v>
      </c>
      <c r="K24" s="177" t="e">
        <f t="shared" si="2"/>
        <v>#REF!</v>
      </c>
      <c r="L24" s="162" t="e">
        <f>#REF!</f>
        <v>#REF!</v>
      </c>
      <c r="M24" s="18" t="e">
        <f>#REF!</f>
        <v>#REF!</v>
      </c>
      <c r="N24" s="177" t="e">
        <f t="shared" si="3"/>
        <v>#REF!</v>
      </c>
      <c r="O24" s="193"/>
      <c r="P24" s="195" t="s">
        <v>15</v>
      </c>
      <c r="Q24" s="161">
        <v>2</v>
      </c>
      <c r="R24" s="164">
        <f t="shared" si="25"/>
        <v>3</v>
      </c>
      <c r="S24" s="15" t="e">
        <f t="shared" si="25"/>
        <v>#REF!</v>
      </c>
      <c r="T24" s="177" t="e">
        <f t="shared" si="4"/>
        <v>#REF!</v>
      </c>
      <c r="U24" s="162">
        <f>'февраль (2024) - прогноз'!I24</f>
        <v>2</v>
      </c>
      <c r="V24" s="18" t="e">
        <f>#REF!</f>
        <v>#REF!</v>
      </c>
      <c r="W24" s="177" t="e">
        <f t="shared" si="5"/>
        <v>#REF!</v>
      </c>
      <c r="X24" s="162">
        <f>'февраль (2024) - прогноз'!O24</f>
        <v>0</v>
      </c>
      <c r="Y24" s="18" t="e">
        <f>#REF!</f>
        <v>#REF!</v>
      </c>
      <c r="Z24" s="177" t="e">
        <f t="shared" si="6"/>
        <v>#REF!</v>
      </c>
      <c r="AA24" s="162">
        <f>'февраль (2024) - прогноз'!R24</f>
        <v>1</v>
      </c>
      <c r="AB24" s="18" t="e">
        <f>#REF!</f>
        <v>#REF!</v>
      </c>
      <c r="AC24" s="177" t="e">
        <f t="shared" si="7"/>
        <v>#REF!</v>
      </c>
      <c r="AE24" s="195" t="s">
        <v>15</v>
      </c>
      <c r="AF24" s="257">
        <v>2</v>
      </c>
      <c r="AG24" s="164" t="e">
        <f t="shared" si="26"/>
        <v>#REF!</v>
      </c>
      <c r="AH24" s="15" t="e">
        <f t="shared" si="26"/>
        <v>#REF!</v>
      </c>
      <c r="AI24" s="177" t="e">
        <f t="shared" si="8"/>
        <v>#REF!</v>
      </c>
      <c r="AJ24" s="202" t="e">
        <f>#REF!</f>
        <v>#REF!</v>
      </c>
      <c r="AK24" s="130" t="e">
        <f>#REF!</f>
        <v>#REF!</v>
      </c>
      <c r="AL24" s="177" t="e">
        <f t="shared" si="9"/>
        <v>#REF!</v>
      </c>
      <c r="AM24" s="162" t="e">
        <f>#REF!</f>
        <v>#REF!</v>
      </c>
      <c r="AN24" s="18"/>
      <c r="AO24" s="177" t="e">
        <f t="shared" si="10"/>
        <v>#REF!</v>
      </c>
      <c r="AP24" s="202" t="e">
        <f>#REF!</f>
        <v>#REF!</v>
      </c>
      <c r="AQ24" s="130" t="e">
        <f>#REF!</f>
        <v>#REF!</v>
      </c>
      <c r="AR24" s="204" t="e">
        <f t="shared" si="11"/>
        <v>#REF!</v>
      </c>
      <c r="AT24" s="149" t="s">
        <v>15</v>
      </c>
      <c r="AU24" s="200">
        <v>6</v>
      </c>
      <c r="AV24" s="164" t="e">
        <f t="shared" si="27"/>
        <v>#REF!</v>
      </c>
      <c r="AW24" s="15" t="e">
        <f t="shared" si="27"/>
        <v>#REF!</v>
      </c>
      <c r="AX24" s="177" t="e">
        <f t="shared" si="12"/>
        <v>#REF!</v>
      </c>
      <c r="AY24" s="173" t="e">
        <f>#REF!</f>
        <v>#REF!</v>
      </c>
      <c r="AZ24" s="44" t="e">
        <f>#REF!</f>
        <v>#REF!</v>
      </c>
      <c r="BA24" s="181" t="e">
        <f t="shared" si="13"/>
        <v>#REF!</v>
      </c>
      <c r="BB24" s="173" t="e">
        <f>#REF!</f>
        <v>#REF!</v>
      </c>
      <c r="BC24" s="44" t="e">
        <f>#REF!</f>
        <v>#REF!</v>
      </c>
      <c r="BD24" s="181" t="e">
        <f t="shared" si="14"/>
        <v>#REF!</v>
      </c>
      <c r="BE24" s="173" t="e">
        <f>#REF!</f>
        <v>#REF!</v>
      </c>
      <c r="BF24" s="44" t="e">
        <f>#REF!</f>
        <v>#REF!</v>
      </c>
      <c r="BG24" s="181" t="e">
        <f t="shared" si="15"/>
        <v>#REF!</v>
      </c>
      <c r="BI24" s="195" t="s">
        <v>15</v>
      </c>
      <c r="BJ24" s="260">
        <v>2</v>
      </c>
      <c r="BK24" s="245" t="e">
        <f t="shared" si="28"/>
        <v>#REF!</v>
      </c>
      <c r="BL24" s="15" t="e">
        <f t="shared" si="29"/>
        <v>#REF!</v>
      </c>
      <c r="BM24" s="177" t="e">
        <f t="shared" si="16"/>
        <v>#REF!</v>
      </c>
      <c r="BN24" s="202" t="e">
        <f>#REF!</f>
        <v>#REF!</v>
      </c>
      <c r="BO24" s="130" t="e">
        <f>'март (2024) прогноз'!J24</f>
        <v>#REF!</v>
      </c>
      <c r="BP24" s="177" t="e">
        <f t="shared" si="17"/>
        <v>#REF!</v>
      </c>
      <c r="BQ24" s="162" t="e">
        <f>#REF!</f>
        <v>#REF!</v>
      </c>
      <c r="BR24" s="18" t="e">
        <f>'март (2024) прогноз'!P24</f>
        <v>#REF!</v>
      </c>
      <c r="BS24" s="177" t="e">
        <f t="shared" si="18"/>
        <v>#REF!</v>
      </c>
      <c r="BT24" s="202" t="e">
        <f>#REF!</f>
        <v>#REF!</v>
      </c>
      <c r="BU24" s="130" t="e">
        <f>'март (2024) прогноз'!S24</f>
        <v>#REF!</v>
      </c>
      <c r="BV24" s="204" t="e">
        <f t="shared" si="19"/>
        <v>#REF!</v>
      </c>
      <c r="BX24" s="195" t="s">
        <v>15</v>
      </c>
      <c r="BY24" s="260">
        <v>8</v>
      </c>
      <c r="BZ24" s="164" t="e">
        <f t="shared" si="30"/>
        <v>#REF!</v>
      </c>
      <c r="CA24" s="15" t="e">
        <f t="shared" si="31"/>
        <v>#REF!</v>
      </c>
      <c r="CB24" s="177" t="e">
        <f t="shared" si="20"/>
        <v>#REF!</v>
      </c>
      <c r="CC24" s="202" t="e">
        <f>#REF!</f>
        <v>#REF!</v>
      </c>
      <c r="CD24" s="130" t="e">
        <f>#REF!</f>
        <v>#REF!</v>
      </c>
      <c r="CE24" s="177" t="e">
        <f t="shared" si="21"/>
        <v>#REF!</v>
      </c>
      <c r="CF24" s="162" t="e">
        <f>#REF!</f>
        <v>#REF!</v>
      </c>
      <c r="CG24" s="18" t="e">
        <f>#REF!</f>
        <v>#REF!</v>
      </c>
      <c r="CH24" s="177" t="e">
        <f t="shared" si="22"/>
        <v>#REF!</v>
      </c>
      <c r="CI24" s="202" t="e">
        <f>#REF!</f>
        <v>#REF!</v>
      </c>
      <c r="CJ24" s="130" t="e">
        <f>#REF!</f>
        <v>#REF!</v>
      </c>
      <c r="CK24" s="204" t="e">
        <f t="shared" si="23"/>
        <v>#REF!</v>
      </c>
      <c r="CM24" s="242">
        <v>1</v>
      </c>
      <c r="CN24" s="241">
        <f t="shared" si="32"/>
        <v>4</v>
      </c>
      <c r="CO24" s="243" t="e">
        <f t="shared" si="33"/>
        <v>#REF!</v>
      </c>
      <c r="CQ24" s="243" t="e">
        <f t="shared" si="34"/>
        <v>#REF!</v>
      </c>
      <c r="CR24" s="195" t="s">
        <v>15</v>
      </c>
      <c r="CV24" s="247">
        <v>17</v>
      </c>
      <c r="CW24" s="172">
        <v>2</v>
      </c>
      <c r="CY24" s="140">
        <f t="shared" si="35"/>
        <v>19</v>
      </c>
    </row>
    <row r="25" spans="1:103" ht="44.25" customHeight="1" thickBot="1">
      <c r="A25" s="150" t="s">
        <v>41</v>
      </c>
      <c r="B25" s="185">
        <v>19</v>
      </c>
      <c r="C25" s="165" t="e">
        <f>SUM(C9:C24)+C26+C27</f>
        <v>#REF!</v>
      </c>
      <c r="D25" s="166" t="e">
        <f>SUM(D9:D24)+D26+D27</f>
        <v>#REF!</v>
      </c>
      <c r="E25" s="178" t="e">
        <f>IF(AND(C25=0,D25&gt;0),100%,IFERROR(IF(D25/C25-100%&gt;99%,CONCATENATE("в ",ROUNDDOWN(D25/C25,1),IF(ROUNDDOWN(D25/C25,0)&gt;4," раз"," раза")),D25/C25-100%),""))</f>
        <v>#REF!</v>
      </c>
      <c r="F25" s="165" t="e">
        <f>SUM(F9:F24)</f>
        <v>#REF!</v>
      </c>
      <c r="G25" s="166" t="e">
        <f>SUM(G9:G24)</f>
        <v>#REF!</v>
      </c>
      <c r="H25" s="178" t="e">
        <f>IF(AND(F25=0,G25&gt;0),100%,IFERROR(IF(G25/F25-100%&gt;99%,CONCATENATE("в ",ROUNDDOWN(G25/F25,1),IF(ROUNDDOWN(G25/F25,0)&gt;4," раз"," раза")),G25/F25-100%),""))</f>
        <v>#REF!</v>
      </c>
      <c r="I25" s="165" t="e">
        <f>SUM(I9:I24)</f>
        <v>#REF!</v>
      </c>
      <c r="J25" s="166" t="e">
        <f>SUM(J9:J24)</f>
        <v>#REF!</v>
      </c>
      <c r="K25" s="178" t="e">
        <f>IF(AND(I25=0,J25&gt;0),100%,IFERROR(IF(J25/I25-100%&gt;99%,CONCATENATE("в ",ROUNDDOWN(J25/I25,1),IF(ROUNDDOWN(J25/I25,0)&gt;4," раз"," раза")),J25/I25-100%),""))</f>
        <v>#REF!</v>
      </c>
      <c r="L25" s="165" t="e">
        <f>SUM(L9:L24)</f>
        <v>#REF!</v>
      </c>
      <c r="M25" s="166" t="e">
        <f>M9+M10+M11+M12+M13+M14+M15+M16+M17+M18+M19+M20+M21+M22+M23+M24</f>
        <v>#REF!</v>
      </c>
      <c r="N25" s="178" t="e">
        <f>IF(AND(L25=0,M25&gt;0),100%,IFERROR(IF(M25/L25-100%&gt;99%,CONCATENATE("в ",ROUNDDOWN(M25/L25,1),IF(ROUNDDOWN(M25/L25,0)&gt;4," раз"," раза")),M25/L25-100%),""))</f>
        <v>#REF!</v>
      </c>
      <c r="O25" s="193"/>
      <c r="P25" s="197" t="s">
        <v>41</v>
      </c>
      <c r="Q25" s="198">
        <v>24</v>
      </c>
      <c r="R25" s="196">
        <f>SUM(R9:R24)+R26+R27</f>
        <v>8</v>
      </c>
      <c r="S25" s="199" t="e">
        <f>SUM(S9:S24)+S26+S27</f>
        <v>#REF!</v>
      </c>
      <c r="T25" s="178" t="e">
        <f>IF(AND(R25=0,S25&gt;0),100%,IFERROR(IF(S25/R25-100%&gt;99%,CONCATENATE("в ",ROUNDDOWN(S25/R25,1),IF(ROUNDDOWN(S25/R25,0)&gt;4," раз"," раза")),S25/R25-100%),""))</f>
        <v>#REF!</v>
      </c>
      <c r="U25" s="196">
        <f>SUM(U9:U24)</f>
        <v>5</v>
      </c>
      <c r="V25" s="199" t="e">
        <f>SUM(V9:V24)</f>
        <v>#REF!</v>
      </c>
      <c r="W25" s="178" t="e">
        <f>IF(AND(U25=0,V25&gt;0),100%,IFERROR(IF(V25/U25-100%&gt;99%,CONCATENATE("в ",ROUNDDOWN(V25/U25,1),IF(ROUNDDOWN(V25/U25,0)&gt;4," раз"," раза")),V25/U25-100%),""))</f>
        <v>#REF!</v>
      </c>
      <c r="X25" s="196">
        <f>SUM(X9:X24)</f>
        <v>0</v>
      </c>
      <c r="Y25" s="199" t="e">
        <f>SUM(Y9:Y24)</f>
        <v>#REF!</v>
      </c>
      <c r="Z25" s="178" t="e">
        <f>IF(AND(X25=0,Y25&gt;0),100%,IFERROR(IF(Y25/X25-100%&gt;99%,CONCATENATE("в ",ROUNDDOWN(Y25/X25,1),IF(ROUNDDOWN(Y25/X25,0)&gt;4," раз"," раза")),Y25/X25-100%),""))</f>
        <v>#REF!</v>
      </c>
      <c r="AA25" s="196">
        <f>SUM(AA9:AA24)</f>
        <v>2</v>
      </c>
      <c r="AB25" s="199" t="e">
        <f>AB9+AB10+AB11+AB12+AB13+AB14+AB15+AB16+AB17+AB18+AB19+AB20+AB21+AB22+AB23+AB24</f>
        <v>#REF!</v>
      </c>
      <c r="AC25" s="178" t="e">
        <f>IF(AND(AA25=0,AB25&gt;0),100%,IFERROR(IF(AB25/AA25-100%&gt;99%,CONCATENATE("в ",ROUNDDOWN(AB25/AA25,1),IF(ROUNDDOWN(AB25/AA25,0)&gt;4," раз"," раза")),AB25/AA25-100%),""))</f>
        <v>#REF!</v>
      </c>
      <c r="AE25" s="197" t="s">
        <v>41</v>
      </c>
      <c r="AF25" s="256">
        <v>21</v>
      </c>
      <c r="AG25" s="196" t="e">
        <f>SUM(AG9:AG24)+AG26+AG27</f>
        <v>#REF!</v>
      </c>
      <c r="AH25" s="199" t="e">
        <f>SUM(AH9:AH24)+AH26+AH27</f>
        <v>#REF!</v>
      </c>
      <c r="AI25" s="178" t="e">
        <f>IF(AND(AG25=0,AH25&gt;0),100%,IFERROR(IF(AH25/AG25-100%&gt;99%,CONCATENATE("в ",ROUNDDOWN(AH25/AG25,1),IF(ROUNDDOWN(AH25/AG25,0)&gt;4," раз"," раза")),AH25/AG25-100%),""))</f>
        <v>#REF!</v>
      </c>
      <c r="AJ25" s="196" t="e">
        <f>SUM(AJ9:AJ24)</f>
        <v>#REF!</v>
      </c>
      <c r="AK25" s="199" t="e">
        <f>SUM(AK9:AK24)</f>
        <v>#REF!</v>
      </c>
      <c r="AL25" s="178" t="e">
        <f>IF(AND(AJ25=0,AK25&gt;0),100%,IFERROR(IF(AK25/AJ25-100%&gt;99%,CONCATENATE("в ",ROUNDDOWN(AK25/AJ25,1),IF(ROUNDDOWN(AK25/AJ25,0)&gt;4," раз"," раза")),AK25/AJ25-100%),""))</f>
        <v>#REF!</v>
      </c>
      <c r="AM25" s="196" t="e">
        <f>SUM(AM9:AM24)</f>
        <v>#REF!</v>
      </c>
      <c r="AN25" s="199" t="e">
        <f>SUM(AN9:AN24)</f>
        <v>#REF!</v>
      </c>
      <c r="AO25" s="178" t="e">
        <f>IF(AND(AM25=0,AN25&gt;0),100%,IFERROR(IF(AN25/AM25-100%&gt;99%,CONCATENATE("в ",ROUNDDOWN(AN25/AM25,1),IF(ROUNDDOWN(AN25/AM25,0)&gt;4," раз"," раза")),AN25/AM25-100%),""))</f>
        <v>#REF!</v>
      </c>
      <c r="AP25" s="196" t="e">
        <f>SUM(AP9:AP24)</f>
        <v>#REF!</v>
      </c>
      <c r="AQ25" s="199" t="e">
        <f>AQ9+AQ10+AQ11+AQ12+AQ13+AQ14+AQ15+AQ16+AQ17+AQ18+AQ19+AQ20+AQ21+AQ22+AQ23+AQ24</f>
        <v>#REF!</v>
      </c>
      <c r="AR25" s="178" t="e">
        <f>IF(AND(AP25=0,AQ25&gt;0),100%,IFERROR(IF(AQ25/AP25-100%&gt;99%,CONCATENATE("в ",ROUNDDOWN(AQ25/AP25,1),IF(ROUNDDOWN(AQ25/AP25,0)&gt;4," раз"," раза")),AQ25/AP25-100%),""))</f>
        <v>#REF!</v>
      </c>
      <c r="AT25" s="150" t="s">
        <v>41</v>
      </c>
      <c r="AU25" s="198">
        <v>66</v>
      </c>
      <c r="AV25" s="165" t="e">
        <f>SUM(AV9:AV24)+AV26+AV27</f>
        <v>#REF!</v>
      </c>
      <c r="AW25" s="166" t="e">
        <f>SUM(AW9:AW24)+AW26+AW27</f>
        <v>#REF!</v>
      </c>
      <c r="AX25" s="178" t="e">
        <f>IF(AND(AV25=0,AW25&gt;0),100%,IFERROR(IF(AW25/AV25-100%&gt;99%,CONCATENATE("в ",ROUNDDOWN(AW25/AV25,1),IF(ROUNDDOWN(AW25/AV25,0)&gt;4," раз"," раза")),AW25/AV25-100%),""))</f>
        <v>#REF!</v>
      </c>
      <c r="AY25" s="165" t="e">
        <f>SUM(AY9:AY24)</f>
        <v>#REF!</v>
      </c>
      <c r="AZ25" s="166" t="e">
        <f>SUM(AZ9:AZ24)</f>
        <v>#REF!</v>
      </c>
      <c r="BA25" s="178" t="e">
        <f>IF(AND(AY25=0,AZ25&gt;0),100%,IFERROR(IF(AZ25/AY25-100%&gt;99%,CONCATENATE("в ",ROUNDDOWN(AZ25/AY25,1),IF(ROUNDDOWN(AZ25/AY25,0)&gt;4," раз"," раза")),AZ25/AY25-100%),""))</f>
        <v>#REF!</v>
      </c>
      <c r="BB25" s="165" t="e">
        <f>SUM(BB9:BB24)</f>
        <v>#REF!</v>
      </c>
      <c r="BC25" s="166" t="e">
        <f>SUM(BC9:BC24)</f>
        <v>#REF!</v>
      </c>
      <c r="BD25" s="178" t="e">
        <f>IF(AND(BB25=0,BC25&gt;0),100%,IFERROR(IF(BC25/BB25-100%&gt;99%,CONCATENATE("в ",ROUNDDOWN(BC25/BB25,1),IF(ROUNDDOWN(BC25/BB25,0)&gt;4," раз"," раза")),BC25/BB25-100%),""))</f>
        <v>#REF!</v>
      </c>
      <c r="BE25" s="175" t="e">
        <f>SUM(BE9:BE24)</f>
        <v>#REF!</v>
      </c>
      <c r="BF25" s="166" t="e">
        <f>BF9+BF10+BF11+BF12+BF13+BF14+BF15+BF16+BF17+BF18+BF19+BF20+BF21+BF22+BF23+BF24</f>
        <v>#REF!</v>
      </c>
      <c r="BG25" s="178" t="e">
        <f>IF(AND(BE25=0,BF25&gt;0),100%,IFERROR(IF(BF25/BE25-100%&gt;99%,CONCATENATE("в ",ROUNDDOWN(BF25/BE25,1),IF(ROUNDDOWN(BF25/BE25,0)&gt;4," раз"," раза")),BF25/BE25-100%),""))</f>
        <v>#REF!</v>
      </c>
      <c r="BI25" s="197" t="s">
        <v>41</v>
      </c>
      <c r="BJ25" s="256">
        <v>24</v>
      </c>
      <c r="BK25" s="251" t="e">
        <f>SUM(BK9:BK24)+BK26+BK27</f>
        <v>#REF!</v>
      </c>
      <c r="BL25" s="199" t="e">
        <f>SUM(BL9:BL24)+BL26+BL27</f>
        <v>#REF!</v>
      </c>
      <c r="BM25" s="178" t="e">
        <f>IF(AND(BK25=0,BL25&gt;0),100%,IFERROR(IF(BL25/BK25-100%&gt;99%,CONCATENATE("в ",ROUNDDOWN(BL25/BK25,1),IF(ROUNDDOWN(BL25/BK25,0)&gt;4," раз"," раза")),BL25/BK25-100%),""))</f>
        <v>#REF!</v>
      </c>
      <c r="BN25" s="196" t="e">
        <f>SUM(BN9:BN24)</f>
        <v>#REF!</v>
      </c>
      <c r="BO25" s="199" t="e">
        <f>SUM(BO9:BO24)</f>
        <v>#REF!</v>
      </c>
      <c r="BP25" s="178" t="e">
        <f>IF(AND(BN25=0,BO25&gt;0),100%,IFERROR(IF(BO25/BN25-100%&gt;99%,CONCATENATE("в ",ROUNDDOWN(BO25/BN25,1),IF(ROUNDDOWN(BO25/BN25,0)&gt;4," раз"," раза")),BO25/BN25-100%),""))</f>
        <v>#REF!</v>
      </c>
      <c r="BQ25" s="196" t="e">
        <f>SUM(BQ9:BQ24)</f>
        <v>#REF!</v>
      </c>
      <c r="BR25" s="199" t="e">
        <f>SUM(BR9:BR24)</f>
        <v>#REF!</v>
      </c>
      <c r="BS25" s="178" t="e">
        <f>IF(AND(BQ25=0,BR25&gt;0),100%,IFERROR(IF(BR25/BQ25-100%&gt;99%,CONCATENATE("в ",ROUNDDOWN(BR25/BQ25,1),IF(ROUNDDOWN(BR25/BQ25,0)&gt;4," раз"," раза")),BR25/BQ25-100%),""))</f>
        <v>#REF!</v>
      </c>
      <c r="BT25" s="196" t="e">
        <f>SUM(BT9:BT24)</f>
        <v>#REF!</v>
      </c>
      <c r="BU25" s="199" t="e">
        <f>BU9+BU10+BU11+BU12+BU13+BU14+BU15+BU16+BU17+BU18+BU19+BU20+BU21+BU22+BU23+BU24</f>
        <v>#REF!</v>
      </c>
      <c r="BV25" s="178" t="e">
        <f>IF(AND(BT25=0,BU25&gt;0),100%,IFERROR(IF(BU25/BT25-100%&gt;99%,CONCATENATE("в ",ROUNDDOWN(BU25/BT25,1),IF(ROUNDDOWN(BU25/BT25,0)&gt;4," раз"," раза")),BU25/BT25-100%),""))</f>
        <v>#REF!</v>
      </c>
      <c r="BX25" s="197" t="s">
        <v>41</v>
      </c>
      <c r="BY25" s="256">
        <v>63</v>
      </c>
      <c r="BZ25" s="196" t="e">
        <f>SUM(BZ9:BZ24)+BZ26+BZ27</f>
        <v>#REF!</v>
      </c>
      <c r="CA25" s="199" t="e">
        <f>SUM(CA9:CA24)+CA26+CA27</f>
        <v>#REF!</v>
      </c>
      <c r="CB25" s="178" t="e">
        <f>IF(AND(BZ25=0,CA25&gt;0),100%,IFERROR(IF(CA25/BZ25-100%&gt;99%,CONCATENATE("в ",ROUNDDOWN(CA25/BZ25,1),IF(ROUNDDOWN(CA25/BZ25,0)&gt;4," раз"," раза")),CA25/BZ25-100%),""))</f>
        <v>#REF!</v>
      </c>
      <c r="CC25" s="196" t="e">
        <f>SUM(CC9:CC24)</f>
        <v>#REF!</v>
      </c>
      <c r="CD25" s="199" t="e">
        <f>SUM(CD9:CD24)</f>
        <v>#REF!</v>
      </c>
      <c r="CE25" s="178" t="e">
        <f>IF(AND(CC25=0,CD25&gt;0),100%,IFERROR(IF(CD25/CC25-100%&gt;99%,CONCATENATE("в ",ROUNDDOWN(CD25/CC25,1),IF(ROUNDDOWN(CD25/CC25,0)&gt;4," раз"," раза")),CD25/CC25-100%),""))</f>
        <v>#REF!</v>
      </c>
      <c r="CF25" s="196" t="e">
        <f>SUM(CF9:CF24)</f>
        <v>#REF!</v>
      </c>
      <c r="CG25" s="199" t="e">
        <f>SUM(CG9:CG24)</f>
        <v>#REF!</v>
      </c>
      <c r="CH25" s="178" t="e">
        <f>IF(AND(CF25=0,CG25&gt;0),100%,IFERROR(IF(CG25/CF25-100%&gt;99%,CONCATENATE("в ",ROUNDDOWN(CG25/CF25,1),IF(ROUNDDOWN(CG25/CF25,0)&gt;4," раз"," раза")),CG25/CF25-100%),""))</f>
        <v>#REF!</v>
      </c>
      <c r="CI25" s="196" t="e">
        <f>SUM(CI9:CI24)</f>
        <v>#REF!</v>
      </c>
      <c r="CJ25" s="199" t="e">
        <f>CJ9+CJ10+CJ11+CJ12+CJ13+CJ14+CJ15+CJ16+CJ17+CJ18+CJ19+CJ20+CJ21+CJ22+CJ23+CJ24</f>
        <v>#REF!</v>
      </c>
      <c r="CK25" s="178" t="e">
        <f>IF(AND(CI25=0,CJ25&gt;0),100%,IFERROR(IF(CJ25/CI25-100%&gt;99%,CONCATENATE("в ",ROUNDDOWN(CJ25/CI25,1),IF(ROUNDDOWN(CJ25/CI25,0)&gt;4," раз"," раза")),CJ25/CI25-100%),""))</f>
        <v>#REF!</v>
      </c>
      <c r="CN25" s="241">
        <f t="shared" si="32"/>
        <v>45</v>
      </c>
      <c r="CO25" s="243" t="e">
        <f t="shared" si="33"/>
        <v>#REF!</v>
      </c>
      <c r="CQ25" s="243" t="e">
        <f t="shared" si="34"/>
        <v>#REF!</v>
      </c>
      <c r="CR25" s="197" t="s">
        <v>41</v>
      </c>
      <c r="CV25" s="198">
        <v>184</v>
      </c>
      <c r="CW25" s="256">
        <v>29</v>
      </c>
      <c r="CY25" s="140">
        <f t="shared" si="35"/>
        <v>213</v>
      </c>
    </row>
    <row r="26" spans="1:103" ht="44.25" customHeight="1">
      <c r="A26" s="151" t="s">
        <v>55</v>
      </c>
      <c r="B26" s="174">
        <v>3</v>
      </c>
      <c r="C26" s="167" t="e">
        <f>#REF!</f>
        <v>#REF!</v>
      </c>
      <c r="D26" s="168" t="e">
        <f>#REF!</f>
        <v>#REF!</v>
      </c>
      <c r="E26" s="179" t="e">
        <f>IF(AND(IF(C26="",0,C26)=0,IF(D26="",0,D26)&gt;0),100%,IFERROR(IF(IF(D26="",0,D26)/IF(C26="",0,C26)-100%&gt;99%,CONCATENATE("в ",ROUNDDOWN(IF(D26="",0,D26)/IF(C26="",0,C26),1),IF(ROUNDDOWN(IF(D26="",0,D26)/IF(C26="",0,C26),0)&gt;4," раз"," раза")),IF(D26="",0,D26)/IF(C26="",0,C26)-100%),""))</f>
        <v>#REF!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1"/>
      <c r="P26" s="151" t="s">
        <v>55</v>
      </c>
      <c r="Q26" s="206">
        <v>2</v>
      </c>
      <c r="R26" s="167">
        <f>'февраль (2024) - прогноз'!L25</f>
        <v>1</v>
      </c>
      <c r="S26" s="168" t="e">
        <f>#REF!</f>
        <v>#REF!</v>
      </c>
      <c r="T26" s="179" t="e">
        <f>IF(AND(IF(R26="",0,R26)=0,IF(S26="",0,S26)&gt;0),100%,IFERROR(IF(IF(S26="",0,S26)/IF(R26="",0,R26)-100%&gt;99%,CONCATENATE("в ",ROUNDDOWN(IF(S26="",0,S26)/IF(R26="",0,R26),1),IF(ROUNDDOWN(IF(S26="",0,S26)/IF(R26="",0,R26),0)&gt;4," раз"," раза")),IF(S26="",0,S26)/IF(R26="",0,R26)-100%),""))</f>
        <v>#REF!</v>
      </c>
      <c r="U26" s="140"/>
      <c r="V26" s="140"/>
      <c r="W26" s="140"/>
      <c r="X26" s="140"/>
      <c r="Y26" s="140"/>
      <c r="Z26" s="140"/>
      <c r="AA26" s="140"/>
      <c r="AB26" s="140"/>
      <c r="AC26" s="140"/>
      <c r="AE26" s="151" t="s">
        <v>55</v>
      </c>
      <c r="AF26" s="186">
        <v>1</v>
      </c>
      <c r="AG26" s="167" t="e">
        <f>#REF!</f>
        <v>#REF!</v>
      </c>
      <c r="AH26" s="168" t="e">
        <f>#REF!</f>
        <v>#REF!</v>
      </c>
      <c r="AI26" s="179" t="e">
        <f>IF(AND(IF(AG26="",0,AG26)=0,IF(AH26="",0,AH26)&gt;0),100%,IFERROR(IF(IF(AH26="",0,AH26)/IF(AG26="",0,AG26)-100%&gt;99%,CONCATENATE("в ",ROUNDDOWN(IF(AH26="",0,AH26)/IF(AG26="",0,AG26),1),IF(ROUNDDOWN(IF(AH26="",0,AH26)/IF(AG26="",0,AG26),0)&gt;4," раз"," раза")),IF(AH26="",0,AH26)/IF(AG26="",0,AG26)-100%),""))</f>
        <v>#REF!</v>
      </c>
      <c r="AT26" s="151" t="s">
        <v>55</v>
      </c>
      <c r="AU26" s="174">
        <v>6</v>
      </c>
      <c r="AV26" s="167" t="e">
        <f>#REF!</f>
        <v>#REF!</v>
      </c>
      <c r="AW26" s="168" t="e">
        <f>#REF!</f>
        <v>#REF!</v>
      </c>
      <c r="AX26" s="179" t="e">
        <f>IF(AND(IF(AV26="",0,AV26)=0,IF(AW26="",0,AW26)&gt;0),100%,IFERROR(IF(IF(AW26="",0,AW26)/IF(AV26="",0,AV26)-100%&gt;99%,CONCATENATE("в ",ROUNDDOWN(IF(AW26="",0,AW26)/IF(AV26="",0,AV26),1),IF(ROUNDDOWN(IF(AW26="",0,AW26)/IF(AV26="",0,AV26),0)&gt;4," раз"," раза")),IF(AW26="",0,AW26)/IF(AV26="",0,AV26)-100%),""))</f>
        <v>#REF!</v>
      </c>
      <c r="AY26" s="4"/>
      <c r="AZ26" s="4"/>
      <c r="BA26" s="142"/>
      <c r="BB26" s="4"/>
      <c r="BC26" s="4"/>
      <c r="BD26" s="142"/>
      <c r="BE26" s="142"/>
      <c r="BF26" s="142"/>
      <c r="BG26" s="142"/>
      <c r="BI26" s="151" t="s">
        <v>55</v>
      </c>
      <c r="BJ26" s="161">
        <v>1</v>
      </c>
      <c r="BK26" s="167" t="e">
        <f>#REF!</f>
        <v>#REF!</v>
      </c>
      <c r="BL26" s="168" t="e">
        <f>'март (2024) прогноз'!M25</f>
        <v>#REF!</v>
      </c>
      <c r="BM26" s="179" t="e">
        <f>IF(AND(IF(BK26="",0,BK26)=0,IF(BL26="",0,BL26)&gt;0),100%,IFERROR(IF(IF(BL26="",0,BL26)/IF(BK26="",0,BK26)-100%&gt;99%,CONCATENATE("в ",ROUNDDOWN(IF(BL26="",0,BL26)/IF(BK26="",0,BK26),1),IF(ROUNDDOWN(IF(BL26="",0,BL26)/IF(BK26="",0,BK26),0)&gt;4," раз"," раза")),IF(BL26="",0,BL26)/IF(BK26="",0,BK26)-100%),""))</f>
        <v>#REF!</v>
      </c>
      <c r="BX26" s="151" t="s">
        <v>55</v>
      </c>
      <c r="BY26" s="258">
        <v>4</v>
      </c>
      <c r="BZ26" s="167" t="e">
        <f>#REF!</f>
        <v>#REF!</v>
      </c>
      <c r="CA26" s="168" t="e">
        <f>#REF!</f>
        <v>#REF!</v>
      </c>
      <c r="CB26" s="179" t="e">
        <f>IF(AND(IF(BZ26="",0,BZ26)=0,IF(CA26="",0,CA26)&gt;0),100%,IFERROR(IF(IF(CA26="",0,CA26)/IF(BZ26="",0,BZ26)-100%&gt;99%,CONCATENATE("в ",ROUNDDOWN(IF(CA26="",0,CA26)/IF(BZ26="",0,BZ26),1),IF(ROUNDDOWN(IF(CA26="",0,CA26)/IF(BZ26="",0,BZ26),0)&gt;4," раз"," раза")),IF(CA26="",0,CA26)/IF(BZ26="",0,BZ26)-100%),""))</f>
        <v>#REF!</v>
      </c>
      <c r="CN26" s="241">
        <f t="shared" si="32"/>
        <v>2</v>
      </c>
      <c r="CO26" s="243" t="e">
        <f t="shared" si="33"/>
        <v>#REF!</v>
      </c>
      <c r="CQ26" s="243" t="e">
        <f t="shared" si="34"/>
        <v>#REF!</v>
      </c>
      <c r="CR26" s="151" t="s">
        <v>55</v>
      </c>
      <c r="CV26" s="252">
        <v>9</v>
      </c>
      <c r="CW26" s="161">
        <v>1</v>
      </c>
      <c r="CY26" s="140">
        <f t="shared" si="35"/>
        <v>10</v>
      </c>
    </row>
    <row r="27" spans="1:103" ht="44.25" customHeight="1" thickBot="1">
      <c r="A27" s="152" t="s">
        <v>77</v>
      </c>
      <c r="B27" s="187">
        <v>1</v>
      </c>
      <c r="C27" s="170" t="e">
        <f>#REF!</f>
        <v>#REF!</v>
      </c>
      <c r="D27" s="171" t="e">
        <f>#REF!</f>
        <v>#REF!</v>
      </c>
      <c r="E27" s="154" t="e">
        <f>IF(AND(IF(C27="",0,C27)=0,IF(D27="",0,D27)&gt;0),100%,IFERROR(IF(IF(D27="",0,D27)/IF(C27="",0,C27)-100%&gt;99%,CONCATENATE("в ",ROUNDDOWN(IF(D27="",0,D27)/IF(C27="",0,C27),1),IF(ROUNDDOWN(IF(D27="",0,D27)/IF(C27="",0,C27),0)&gt;4," раз"," раза")),IF(D27="",0,D27)/IF(C27="",0,C27)-100%),""))</f>
        <v>#REF!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1"/>
      <c r="P27" s="152" t="s">
        <v>77</v>
      </c>
      <c r="Q27" s="201">
        <v>1</v>
      </c>
      <c r="R27" s="170">
        <f>'февраль (2024) - прогноз'!U25</f>
        <v>0</v>
      </c>
      <c r="S27" s="171" t="e">
        <f>#REF!</f>
        <v>#REF!</v>
      </c>
      <c r="T27" s="154" t="e">
        <f>IF(AND(IF(R27="",0,R27)=0,IF(S27="",0,S27)&gt;0),100%,IFERROR(IF(IF(S27="",0,S27)/IF(R27="",0,R27)-100%&gt;99%,CONCATENATE("в ",ROUNDDOWN(IF(S27="",0,S27)/IF(R27="",0,R27),1),IF(ROUNDDOWN(IF(S27="",0,S27)/IF(R27="",0,R27),0)&gt;4," раз"," раза")),IF(S27="",0,S27)/IF(R27="",0,R27)-100%),""))</f>
        <v>#REF!</v>
      </c>
      <c r="U27" s="140"/>
      <c r="V27" s="140"/>
      <c r="W27" s="140"/>
      <c r="X27" s="140"/>
      <c r="Y27" s="140"/>
      <c r="Z27" s="140"/>
      <c r="AA27" s="140"/>
      <c r="AB27" s="140"/>
      <c r="AC27" s="140"/>
      <c r="AE27" s="152" t="s">
        <v>77</v>
      </c>
      <c r="AF27" s="161">
        <v>1</v>
      </c>
      <c r="AG27" s="170" t="e">
        <f>#REF!</f>
        <v>#REF!</v>
      </c>
      <c r="AH27" s="171" t="e">
        <f>#REF!</f>
        <v>#REF!</v>
      </c>
      <c r="AI27" s="154" t="e">
        <f>IF(AND(IF(AG27="",0,AG27)=0,IF(AH27="",0,AH27)&gt;0),100%,IFERROR(IF(IF(AH27="",0,AH27)/IF(AG27="",0,AG27)-100%&gt;99%,CONCATENATE("в ",ROUNDDOWN(IF(AH27="",0,AH27)/IF(AG27="",0,AG27),1),IF(ROUNDDOWN(IF(AH27="",0,AH27)/IF(AG27="",0,AG27),0)&gt;4," раз"," раза")),IF(AH27="",0,AH27)/IF(AG27="",0,AG27)-100%),""))</f>
        <v>#REF!</v>
      </c>
      <c r="AT27" s="152" t="s">
        <v>77</v>
      </c>
      <c r="AU27" s="169">
        <v>3</v>
      </c>
      <c r="AV27" s="170" t="e">
        <f>#REF!</f>
        <v>#REF!</v>
      </c>
      <c r="AW27" s="171" t="e">
        <f>#REF!</f>
        <v>#REF!</v>
      </c>
      <c r="AX27" s="181" t="e">
        <f>IF(AND(IF(AV27="",0,AV27)=0,IF(AW27="",0,AW27)&gt;0),100%,IFERROR(IF(IF(AW27="",0,AW27)/IF(AV27="",0,AV27)-100%&gt;99%,CONCATENATE("в ",ROUNDDOWN(IF(AW27="",0,AW27)/IF(AV27="",0,AV27),1),IF(ROUNDDOWN(IF(AW27="",0,AW27)/IF(AV27="",0,AV27),0)&gt;4," раз"," раза")),IF(AW27="",0,AW27)/IF(AV27="",0,AV27)-100%),""))</f>
        <v>#REF!</v>
      </c>
      <c r="AY27" s="143"/>
      <c r="AZ27" s="143"/>
      <c r="BA27" s="143"/>
      <c r="BB27" s="143"/>
      <c r="BC27" s="143"/>
      <c r="BD27" s="143"/>
      <c r="BE27" s="143"/>
      <c r="BF27" s="143"/>
      <c r="BG27" s="143"/>
      <c r="BI27" s="152" t="s">
        <v>77</v>
      </c>
      <c r="BJ27" s="163">
        <v>1</v>
      </c>
      <c r="BK27" s="170" t="e">
        <f>#REF!</f>
        <v>#REF!</v>
      </c>
      <c r="BL27" s="171" t="e">
        <f>'март (2024) прогноз'!V25</f>
        <v>#REF!</v>
      </c>
      <c r="BM27" s="154" t="e">
        <f>IF(AND(IF(BK27="",0,BK27)=0,IF(BL27="",0,BL27)&gt;0),100%,IFERROR(IF(IF(BL27="",0,BL27)/IF(BK27="",0,BK27)-100%&gt;99%,CONCATENATE("в ",ROUNDDOWN(IF(BL27="",0,BL27)/IF(BK27="",0,BK27),1),IF(ROUNDDOWN(IF(BL27="",0,BL27)/IF(BK27="",0,BK27),0)&gt;4," раз"," раза")),IF(BL27="",0,BL27)/IF(BK27="",0,BK27)-100%),""))</f>
        <v>#REF!</v>
      </c>
      <c r="BX27" s="152" t="s">
        <v>77</v>
      </c>
      <c r="BY27" s="261">
        <v>3</v>
      </c>
      <c r="BZ27" s="170" t="e">
        <f>#REF!</f>
        <v>#REF!</v>
      </c>
      <c r="CA27" s="171" t="e">
        <f>#REF!</f>
        <v>#REF!</v>
      </c>
      <c r="CB27" s="154" t="e">
        <f>IF(AND(IF(BZ27="",0,BZ27)=0,IF(CA27="",0,CA27)&gt;0),100%,IFERROR(IF(IF(CA27="",0,CA27)/IF(BZ27="",0,BZ27)-100%&gt;99%,CONCATENATE("в ",ROUNDDOWN(IF(CA27="",0,CA27)/IF(BZ27="",0,BZ27),1),IF(ROUNDDOWN(IF(CA27="",0,CA27)/IF(BZ27="",0,BZ27),0)&gt;4," раз"," раза")),IF(CA27="",0,CA27)/IF(BZ27="",0,BZ27)-100%),""))</f>
        <v>#REF!</v>
      </c>
      <c r="CN27" s="241">
        <f t="shared" si="32"/>
        <v>2</v>
      </c>
      <c r="CO27" s="243" t="e">
        <f t="shared" si="33"/>
        <v>#REF!</v>
      </c>
      <c r="CQ27" s="243" t="e">
        <f t="shared" si="34"/>
        <v>#REF!</v>
      </c>
      <c r="CR27" s="152" t="s">
        <v>77</v>
      </c>
      <c r="CV27" s="255">
        <v>8</v>
      </c>
      <c r="CW27" s="161">
        <v>0</v>
      </c>
      <c r="CY27" s="140">
        <f t="shared" si="35"/>
        <v>8</v>
      </c>
    </row>
    <row r="28" spans="1:103" ht="31.5">
      <c r="BJ28" s="160"/>
    </row>
    <row r="29" spans="1:103" ht="43.5" customHeight="1"/>
  </sheetData>
  <mergeCells count="53">
    <mergeCell ref="AT5:BG5"/>
    <mergeCell ref="Q6:Q8"/>
    <mergeCell ref="V3:X3"/>
    <mergeCell ref="AK3:AM3"/>
    <mergeCell ref="A5:N5"/>
    <mergeCell ref="P5:AC5"/>
    <mergeCell ref="AE5:AR5"/>
    <mergeCell ref="A6:A8"/>
    <mergeCell ref="B6:B8"/>
    <mergeCell ref="C6:E7"/>
    <mergeCell ref="F6:N6"/>
    <mergeCell ref="P6:P8"/>
    <mergeCell ref="AY6:BG6"/>
    <mergeCell ref="F7:H7"/>
    <mergeCell ref="I7:K7"/>
    <mergeCell ref="L7:N7"/>
    <mergeCell ref="U7:W7"/>
    <mergeCell ref="X7:Z7"/>
    <mergeCell ref="AA7:AC7"/>
    <mergeCell ref="R6:T7"/>
    <mergeCell ref="U6:AC6"/>
    <mergeCell ref="AT6:AT8"/>
    <mergeCell ref="AU6:AU8"/>
    <mergeCell ref="AV6:AX7"/>
    <mergeCell ref="AE6:AE8"/>
    <mergeCell ref="AF6:AF8"/>
    <mergeCell ref="AG6:AI7"/>
    <mergeCell ref="AJ6:AR6"/>
    <mergeCell ref="AJ7:AL7"/>
    <mergeCell ref="AM7:AO7"/>
    <mergeCell ref="AP7:AR7"/>
    <mergeCell ref="BI6:BI8"/>
    <mergeCell ref="BJ6:BJ8"/>
    <mergeCell ref="BK6:BM7"/>
    <mergeCell ref="BN6:BV6"/>
    <mergeCell ref="BN7:BP7"/>
    <mergeCell ref="BQ7:BS7"/>
    <mergeCell ref="A2:CK2"/>
    <mergeCell ref="BM3:BO3"/>
    <mergeCell ref="BX5:CK5"/>
    <mergeCell ref="BX6:BX8"/>
    <mergeCell ref="BY6:BY8"/>
    <mergeCell ref="BZ6:CB7"/>
    <mergeCell ref="CC6:CK6"/>
    <mergeCell ref="CC7:CE7"/>
    <mergeCell ref="CF7:CH7"/>
    <mergeCell ref="CI7:CK7"/>
    <mergeCell ref="BT7:BV7"/>
    <mergeCell ref="AY3:BA3"/>
    <mergeCell ref="AY7:BA7"/>
    <mergeCell ref="BB7:BD7"/>
    <mergeCell ref="BE7:BG7"/>
    <mergeCell ref="BI5:BV5"/>
  </mergeCells>
  <conditionalFormatting sqref="P9:P12 AE9:AE12 BI9:BI12 BX9:BX12 AA9:AB13 H9:H25 K9:K25 N9:O25 W9:Z25 AC9:AC25 AL9:AL25 AO9:AO25 AR9:AR25 BG9:BG25 BP9:BP25 BS9:BS25 BV9:BV25 CE9:CE25 CH9:CH25 CK9:CK25 BA9:BA26 BD9:BD26 E9:E27 T9:T27 AI9:AI27 AX9:AX27 BM9:BM27 CB9:CB27 P25 AE25 BI25 BX25 BE26:BG26">
    <cfRule type="containsText" dxfId="5" priority="16" operator="containsText" text="в">
      <formula>NOT(ISERROR(SEARCH("в",E9)))</formula>
    </cfRule>
    <cfRule type="cellIs" dxfId="4" priority="17" operator="between">
      <formula>0.000001</formula>
      <formula>100000</formula>
    </cfRule>
    <cfRule type="cellIs" dxfId="3" priority="18" operator="between">
      <formula>-100000000</formula>
      <formula>0</formula>
    </cfRule>
  </conditionalFormatting>
  <conditionalFormatting sqref="CR9:CR12 CR25">
    <cfRule type="containsText" dxfId="2" priority="1" operator="containsText" text="в">
      <formula>NOT(ISERROR(SEARCH("в",CR9)))</formula>
    </cfRule>
    <cfRule type="cellIs" dxfId="1" priority="2" operator="between">
      <formula>0.000001</formula>
      <formula>100000</formula>
    </cfRule>
    <cfRule type="cellIs" dxfId="0" priority="3" operator="between">
      <formula>-100000000</formula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1"/>
  <dimension ref="B2:H84"/>
  <sheetViews>
    <sheetView workbookViewId="0">
      <selection activeCell="C45" sqref="C45:C53"/>
    </sheetView>
  </sheetViews>
  <sheetFormatPr defaultRowHeight="11.25"/>
  <cols>
    <col min="1" max="1" width="9.140625" style="139"/>
    <col min="2" max="2" width="5.140625" style="139" customWidth="1"/>
    <col min="3" max="4" width="9.140625" style="139"/>
    <col min="5" max="5" width="28.140625" style="139" customWidth="1"/>
    <col min="6" max="6" width="45.42578125" style="139" customWidth="1"/>
    <col min="7" max="7" width="18.28515625" style="139" customWidth="1"/>
    <col min="8" max="16384" width="9.140625" style="139"/>
  </cols>
  <sheetData>
    <row r="2" spans="2:7">
      <c r="B2" s="693" t="s">
        <v>80</v>
      </c>
      <c r="C2" s="693" t="s">
        <v>81</v>
      </c>
      <c r="D2" s="693" t="s">
        <v>87</v>
      </c>
      <c r="E2" s="693" t="s">
        <v>82</v>
      </c>
      <c r="F2" s="693" t="s">
        <v>85</v>
      </c>
      <c r="G2" s="693" t="s">
        <v>84</v>
      </c>
    </row>
    <row r="3" spans="2:7">
      <c r="B3" s="693"/>
      <c r="C3" s="693"/>
      <c r="D3" s="693"/>
      <c r="E3" s="693"/>
      <c r="F3" s="693"/>
      <c r="G3" s="693"/>
    </row>
    <row r="4" spans="2:7">
      <c r="B4" s="333"/>
      <c r="C4" s="334"/>
      <c r="D4" s="334"/>
      <c r="E4" s="334"/>
      <c r="F4" s="334"/>
      <c r="G4" s="334"/>
    </row>
    <row r="5" spans="2:7" ht="23.25" hidden="1" customHeight="1">
      <c r="B5" s="335">
        <v>1</v>
      </c>
      <c r="C5" s="336">
        <v>45293</v>
      </c>
      <c r="D5" s="337" t="s">
        <v>0</v>
      </c>
      <c r="E5" s="337" t="s">
        <v>110</v>
      </c>
      <c r="F5" s="338" t="s">
        <v>86</v>
      </c>
      <c r="G5" s="337" t="s">
        <v>123</v>
      </c>
    </row>
    <row r="6" spans="2:7" ht="23.25" hidden="1" customHeight="1">
      <c r="B6" s="335">
        <v>2</v>
      </c>
      <c r="C6" s="336">
        <v>45293</v>
      </c>
      <c r="D6" s="337" t="s">
        <v>0</v>
      </c>
      <c r="E6" s="337" t="s">
        <v>115</v>
      </c>
      <c r="F6" s="338" t="s">
        <v>116</v>
      </c>
      <c r="G6" s="337" t="s">
        <v>124</v>
      </c>
    </row>
    <row r="7" spans="2:7" ht="23.25" hidden="1" customHeight="1">
      <c r="B7" s="335">
        <v>3</v>
      </c>
      <c r="C7" s="336">
        <v>45294</v>
      </c>
      <c r="D7" s="337" t="s">
        <v>0</v>
      </c>
      <c r="E7" s="337" t="s">
        <v>111</v>
      </c>
      <c r="F7" s="338" t="s">
        <v>86</v>
      </c>
      <c r="G7" s="337" t="s">
        <v>125</v>
      </c>
    </row>
    <row r="8" spans="2:7" ht="23.25" hidden="1" customHeight="1">
      <c r="B8" s="335">
        <v>4</v>
      </c>
      <c r="C8" s="336">
        <v>45295</v>
      </c>
      <c r="D8" s="337" t="s">
        <v>1</v>
      </c>
      <c r="E8" s="337" t="s">
        <v>112</v>
      </c>
      <c r="F8" s="338" t="s">
        <v>86</v>
      </c>
      <c r="G8" s="337" t="s">
        <v>126</v>
      </c>
    </row>
    <row r="9" spans="2:7" ht="23.25" hidden="1" customHeight="1">
      <c r="B9" s="335">
        <v>5</v>
      </c>
      <c r="C9" s="336">
        <v>45295</v>
      </c>
      <c r="D9" s="337" t="s">
        <v>0</v>
      </c>
      <c r="E9" s="337" t="s">
        <v>113</v>
      </c>
      <c r="F9" s="338" t="s">
        <v>127</v>
      </c>
      <c r="G9" s="337" t="s">
        <v>128</v>
      </c>
    </row>
    <row r="10" spans="2:7" ht="23.25" hidden="1" customHeight="1">
      <c r="B10" s="335">
        <v>6</v>
      </c>
      <c r="C10" s="336">
        <v>45296</v>
      </c>
      <c r="D10" s="337" t="s">
        <v>11</v>
      </c>
      <c r="E10" s="337" t="s">
        <v>114</v>
      </c>
      <c r="F10" s="338" t="s">
        <v>86</v>
      </c>
      <c r="G10" s="337" t="s">
        <v>108</v>
      </c>
    </row>
    <row r="11" spans="2:7" ht="23.25" hidden="1" customHeight="1">
      <c r="B11" s="335">
        <v>7</v>
      </c>
      <c r="C11" s="336">
        <v>45298</v>
      </c>
      <c r="D11" s="337" t="s">
        <v>1</v>
      </c>
      <c r="E11" s="337" t="s">
        <v>117</v>
      </c>
      <c r="F11" s="338" t="s">
        <v>86</v>
      </c>
      <c r="G11" s="337" t="s">
        <v>129</v>
      </c>
    </row>
    <row r="12" spans="2:7" ht="23.25" hidden="1" customHeight="1">
      <c r="B12" s="335">
        <v>8</v>
      </c>
      <c r="C12" s="336">
        <v>45299</v>
      </c>
      <c r="D12" s="337" t="s">
        <v>25</v>
      </c>
      <c r="E12" s="337" t="s">
        <v>130</v>
      </c>
      <c r="F12" s="339" t="s">
        <v>131</v>
      </c>
      <c r="G12" s="337" t="s">
        <v>132</v>
      </c>
    </row>
    <row r="13" spans="2:7" ht="23.25" hidden="1" customHeight="1">
      <c r="B13" s="335">
        <v>9</v>
      </c>
      <c r="C13" s="336">
        <v>45303</v>
      </c>
      <c r="D13" s="337" t="s">
        <v>15</v>
      </c>
      <c r="E13" s="337" t="s">
        <v>221</v>
      </c>
      <c r="F13" s="339" t="s">
        <v>89</v>
      </c>
      <c r="G13" s="337" t="s">
        <v>135</v>
      </c>
    </row>
    <row r="14" spans="2:7" ht="23.25" hidden="1" customHeight="1">
      <c r="B14" s="335">
        <v>10</v>
      </c>
      <c r="C14" s="336">
        <v>45305</v>
      </c>
      <c r="D14" s="337" t="s">
        <v>15</v>
      </c>
      <c r="E14" s="337" t="s">
        <v>136</v>
      </c>
      <c r="F14" s="338" t="s">
        <v>86</v>
      </c>
      <c r="G14" s="337" t="s">
        <v>137</v>
      </c>
    </row>
    <row r="15" spans="2:7" ht="23.25" hidden="1" customHeight="1">
      <c r="B15" s="335">
        <v>11</v>
      </c>
      <c r="C15" s="336">
        <v>45305</v>
      </c>
      <c r="D15" s="337" t="s">
        <v>15</v>
      </c>
      <c r="E15" s="337" t="s">
        <v>138</v>
      </c>
      <c r="F15" s="338" t="s">
        <v>139</v>
      </c>
      <c r="G15" s="337" t="s">
        <v>137</v>
      </c>
    </row>
    <row r="16" spans="2:7" ht="23.25" hidden="1" customHeight="1">
      <c r="B16" s="335">
        <v>12</v>
      </c>
      <c r="C16" s="336">
        <v>45308</v>
      </c>
      <c r="D16" s="343" t="s">
        <v>1</v>
      </c>
      <c r="E16" s="337" t="s">
        <v>140</v>
      </c>
      <c r="F16" s="340" t="s">
        <v>283</v>
      </c>
      <c r="G16" s="337" t="s">
        <v>142</v>
      </c>
    </row>
    <row r="17" spans="2:7" ht="23.25" hidden="1" customHeight="1">
      <c r="B17" s="335">
        <v>13</v>
      </c>
      <c r="C17" s="336">
        <v>45308</v>
      </c>
      <c r="D17" s="337" t="s">
        <v>11</v>
      </c>
      <c r="E17" s="337" t="s">
        <v>143</v>
      </c>
      <c r="F17" s="338" t="s">
        <v>197</v>
      </c>
      <c r="G17" s="337" t="s">
        <v>144</v>
      </c>
    </row>
    <row r="18" spans="2:7" ht="23.25" hidden="1" customHeight="1">
      <c r="B18" s="335">
        <v>14</v>
      </c>
      <c r="C18" s="336">
        <v>45310</v>
      </c>
      <c r="D18" s="337" t="s">
        <v>15</v>
      </c>
      <c r="E18" s="337" t="s">
        <v>145</v>
      </c>
      <c r="F18" s="339" t="s">
        <v>89</v>
      </c>
      <c r="G18" s="337" t="s">
        <v>146</v>
      </c>
    </row>
    <row r="19" spans="2:7" ht="23.25" hidden="1" customHeight="1">
      <c r="B19" s="335">
        <v>15</v>
      </c>
      <c r="C19" s="336">
        <v>45312</v>
      </c>
      <c r="D19" s="343" t="s">
        <v>11</v>
      </c>
      <c r="E19" s="337" t="s">
        <v>147</v>
      </c>
      <c r="F19" s="340" t="s">
        <v>283</v>
      </c>
      <c r="G19" s="337" t="s">
        <v>148</v>
      </c>
    </row>
    <row r="20" spans="2:7" ht="23.25" hidden="1" customHeight="1">
      <c r="B20" s="335">
        <v>16</v>
      </c>
      <c r="C20" s="336">
        <v>45312</v>
      </c>
      <c r="D20" s="337" t="s">
        <v>5</v>
      </c>
      <c r="E20" s="337" t="s">
        <v>149</v>
      </c>
      <c r="F20" s="338" t="s">
        <v>284</v>
      </c>
      <c r="G20" s="337" t="s">
        <v>151</v>
      </c>
    </row>
    <row r="21" spans="2:7" ht="23.25" hidden="1" customHeight="1">
      <c r="B21" s="335">
        <v>17</v>
      </c>
      <c r="C21" s="336">
        <v>45313</v>
      </c>
      <c r="D21" s="343" t="s">
        <v>11</v>
      </c>
      <c r="E21" s="337" t="s">
        <v>147</v>
      </c>
      <c r="F21" s="340" t="s">
        <v>88</v>
      </c>
      <c r="G21" s="337" t="s">
        <v>148</v>
      </c>
    </row>
    <row r="22" spans="2:7" ht="23.25" hidden="1" customHeight="1">
      <c r="B22" s="335">
        <v>18</v>
      </c>
      <c r="C22" s="336">
        <v>45314</v>
      </c>
      <c r="D22" s="337" t="s">
        <v>25</v>
      </c>
      <c r="E22" s="337" t="s">
        <v>152</v>
      </c>
      <c r="F22" s="338" t="s">
        <v>86</v>
      </c>
      <c r="G22" s="337" t="s">
        <v>153</v>
      </c>
    </row>
    <row r="23" spans="2:7" ht="23.25" customHeight="1">
      <c r="B23" s="335">
        <v>19</v>
      </c>
      <c r="C23" s="336">
        <v>45315</v>
      </c>
      <c r="D23" s="337" t="s">
        <v>15</v>
      </c>
      <c r="E23" s="337" t="s">
        <v>154</v>
      </c>
      <c r="F23" s="338" t="s">
        <v>155</v>
      </c>
      <c r="G23" s="337" t="s">
        <v>156</v>
      </c>
    </row>
    <row r="24" spans="2:7" ht="23.25" hidden="1" customHeight="1">
      <c r="B24" s="335">
        <v>20</v>
      </c>
      <c r="C24" s="336">
        <v>45315</v>
      </c>
      <c r="D24" s="337" t="s">
        <v>0</v>
      </c>
      <c r="E24" s="337" t="s">
        <v>157</v>
      </c>
      <c r="F24" s="338" t="s">
        <v>285</v>
      </c>
      <c r="G24" s="337" t="s">
        <v>190</v>
      </c>
    </row>
    <row r="25" spans="2:7" ht="23.25" hidden="1" customHeight="1">
      <c r="B25" s="335">
        <v>21</v>
      </c>
      <c r="C25" s="336">
        <v>45316</v>
      </c>
      <c r="D25" s="337" t="s">
        <v>5</v>
      </c>
      <c r="E25" s="337" t="s">
        <v>158</v>
      </c>
      <c r="F25" s="339" t="s">
        <v>286</v>
      </c>
      <c r="G25" s="337" t="s">
        <v>160</v>
      </c>
    </row>
    <row r="26" spans="2:7" ht="23.25" hidden="1" customHeight="1">
      <c r="B26" s="335">
        <v>22</v>
      </c>
      <c r="C26" s="336">
        <v>45317</v>
      </c>
      <c r="D26" s="337" t="s">
        <v>15</v>
      </c>
      <c r="E26" s="337" t="s">
        <v>161</v>
      </c>
      <c r="F26" s="338" t="s">
        <v>86</v>
      </c>
      <c r="G26" s="337" t="s">
        <v>162</v>
      </c>
    </row>
    <row r="27" spans="2:7" ht="23.25" hidden="1" customHeight="1">
      <c r="B27" s="335">
        <v>23</v>
      </c>
      <c r="C27" s="336">
        <v>45322</v>
      </c>
      <c r="D27" s="337" t="s">
        <v>25</v>
      </c>
      <c r="E27" s="337" t="s">
        <v>220</v>
      </c>
      <c r="F27" s="338" t="s">
        <v>165</v>
      </c>
      <c r="G27" s="337" t="s">
        <v>195</v>
      </c>
    </row>
    <row r="28" spans="2:7" ht="23.25" hidden="1" customHeight="1">
      <c r="B28" s="335">
        <v>24</v>
      </c>
      <c r="C28" s="336">
        <v>45323</v>
      </c>
      <c r="D28" s="337" t="s">
        <v>25</v>
      </c>
      <c r="E28" s="337" t="s">
        <v>166</v>
      </c>
      <c r="F28" s="338" t="s">
        <v>86</v>
      </c>
      <c r="G28" s="337" t="s">
        <v>167</v>
      </c>
    </row>
    <row r="29" spans="2:7" ht="23.25" hidden="1" customHeight="1">
      <c r="B29" s="335">
        <v>25</v>
      </c>
      <c r="C29" s="336">
        <v>45323</v>
      </c>
      <c r="D29" s="337" t="s">
        <v>25</v>
      </c>
      <c r="E29" s="337" t="s">
        <v>169</v>
      </c>
      <c r="F29" s="338" t="s">
        <v>86</v>
      </c>
      <c r="G29" s="337" t="s">
        <v>168</v>
      </c>
    </row>
    <row r="30" spans="2:7" ht="23.25" hidden="1" customHeight="1">
      <c r="B30" s="335">
        <v>26</v>
      </c>
      <c r="C30" s="336">
        <v>45324</v>
      </c>
      <c r="D30" s="343" t="s">
        <v>2</v>
      </c>
      <c r="E30" s="337" t="s">
        <v>170</v>
      </c>
      <c r="F30" s="340" t="s">
        <v>88</v>
      </c>
      <c r="G30" s="337" t="s">
        <v>171</v>
      </c>
    </row>
    <row r="31" spans="2:7" ht="23.25" hidden="1" customHeight="1">
      <c r="B31" s="335">
        <v>27</v>
      </c>
      <c r="C31" s="336">
        <v>45329</v>
      </c>
      <c r="D31" s="343" t="s">
        <v>5</v>
      </c>
      <c r="E31" s="337" t="s">
        <v>176</v>
      </c>
      <c r="F31" s="340" t="s">
        <v>88</v>
      </c>
      <c r="G31" s="337" t="s">
        <v>180</v>
      </c>
    </row>
    <row r="32" spans="2:7" ht="23.25" hidden="1" customHeight="1">
      <c r="B32" s="335">
        <v>28</v>
      </c>
      <c r="C32" s="336">
        <v>45328</v>
      </c>
      <c r="D32" s="337" t="s">
        <v>12</v>
      </c>
      <c r="E32" s="337" t="s">
        <v>174</v>
      </c>
      <c r="F32" s="338" t="s">
        <v>86</v>
      </c>
      <c r="G32" s="337" t="s">
        <v>175</v>
      </c>
    </row>
    <row r="33" spans="2:7" ht="23.25" hidden="1" customHeight="1">
      <c r="B33" s="335">
        <v>29</v>
      </c>
      <c r="C33" s="336">
        <v>45329</v>
      </c>
      <c r="D33" s="337" t="s">
        <v>0</v>
      </c>
      <c r="E33" s="337" t="s">
        <v>177</v>
      </c>
      <c r="F33" s="338" t="s">
        <v>163</v>
      </c>
      <c r="G33" s="337" t="s">
        <v>282</v>
      </c>
    </row>
    <row r="34" spans="2:7" ht="23.25" hidden="1" customHeight="1">
      <c r="B34" s="335">
        <v>30</v>
      </c>
      <c r="C34" s="336">
        <v>45330</v>
      </c>
      <c r="D34" s="337" t="s">
        <v>25</v>
      </c>
      <c r="E34" s="337" t="s">
        <v>178</v>
      </c>
      <c r="F34" s="338" t="s">
        <v>86</v>
      </c>
      <c r="G34" s="337" t="s">
        <v>179</v>
      </c>
    </row>
    <row r="35" spans="2:7" ht="23.25" hidden="1" customHeight="1">
      <c r="B35" s="335">
        <v>31</v>
      </c>
      <c r="C35" s="336">
        <v>45337</v>
      </c>
      <c r="D35" s="337" t="s">
        <v>6</v>
      </c>
      <c r="E35" s="337" t="s">
        <v>181</v>
      </c>
      <c r="F35" s="338" t="s">
        <v>86</v>
      </c>
      <c r="G35" s="337" t="s">
        <v>191</v>
      </c>
    </row>
    <row r="36" spans="2:7" ht="23.25" hidden="1" customHeight="1">
      <c r="B36" s="335">
        <v>32</v>
      </c>
      <c r="C36" s="336">
        <v>45338</v>
      </c>
      <c r="D36" s="337" t="s">
        <v>6</v>
      </c>
      <c r="E36" s="337" t="s">
        <v>182</v>
      </c>
      <c r="F36" s="338" t="s">
        <v>86</v>
      </c>
      <c r="G36" s="337" t="s">
        <v>192</v>
      </c>
    </row>
    <row r="37" spans="2:7" ht="23.25" hidden="1" customHeight="1">
      <c r="B37" s="335">
        <v>33</v>
      </c>
      <c r="C37" s="336">
        <v>45340</v>
      </c>
      <c r="D37" s="343" t="s">
        <v>12</v>
      </c>
      <c r="E37" s="337" t="s">
        <v>183</v>
      </c>
      <c r="F37" s="340" t="s">
        <v>88</v>
      </c>
      <c r="G37" s="337" t="s">
        <v>193</v>
      </c>
    </row>
    <row r="38" spans="2:7" ht="23.25" hidden="1" customHeight="1">
      <c r="B38" s="335">
        <v>34</v>
      </c>
      <c r="C38" s="336">
        <v>45342</v>
      </c>
      <c r="D38" s="337" t="s">
        <v>12</v>
      </c>
      <c r="E38" s="337" t="s">
        <v>184</v>
      </c>
      <c r="F38" s="338" t="s">
        <v>139</v>
      </c>
      <c r="G38" s="337" t="s">
        <v>194</v>
      </c>
    </row>
    <row r="39" spans="2:7" ht="23.25" hidden="1" customHeight="1">
      <c r="B39" s="335">
        <v>35</v>
      </c>
      <c r="C39" s="336">
        <v>45343</v>
      </c>
      <c r="D39" s="343" t="s">
        <v>5</v>
      </c>
      <c r="E39" s="337" t="s">
        <v>185</v>
      </c>
      <c r="F39" s="340" t="s">
        <v>88</v>
      </c>
      <c r="G39" s="337" t="s">
        <v>180</v>
      </c>
    </row>
    <row r="40" spans="2:7" ht="23.25" hidden="1" customHeight="1">
      <c r="B40" s="335">
        <v>36</v>
      </c>
      <c r="C40" s="336">
        <v>45344</v>
      </c>
      <c r="D40" s="337" t="s">
        <v>13</v>
      </c>
      <c r="E40" s="337" t="s">
        <v>187</v>
      </c>
      <c r="F40" s="338" t="s">
        <v>86</v>
      </c>
      <c r="G40" s="337" t="s">
        <v>186</v>
      </c>
    </row>
    <row r="41" spans="2:7" ht="23.25" hidden="1" customHeight="1">
      <c r="B41" s="335">
        <v>37</v>
      </c>
      <c r="C41" s="336">
        <v>45347</v>
      </c>
      <c r="D41" s="337" t="s">
        <v>7</v>
      </c>
      <c r="E41" s="337" t="s">
        <v>198</v>
      </c>
      <c r="F41" s="338" t="s">
        <v>199</v>
      </c>
      <c r="G41" s="337" t="s">
        <v>207</v>
      </c>
    </row>
    <row r="42" spans="2:7" ht="23.25" hidden="1" customHeight="1">
      <c r="B42" s="335">
        <v>38</v>
      </c>
      <c r="C42" s="341" t="s">
        <v>201</v>
      </c>
      <c r="D42" s="337" t="s">
        <v>6</v>
      </c>
      <c r="E42" s="337" t="s">
        <v>202</v>
      </c>
      <c r="F42" s="338" t="s">
        <v>206</v>
      </c>
      <c r="G42" s="342" t="s">
        <v>203</v>
      </c>
    </row>
    <row r="43" spans="2:7" ht="23.25" hidden="1" customHeight="1">
      <c r="B43" s="335">
        <v>39</v>
      </c>
      <c r="C43" s="341">
        <v>45362</v>
      </c>
      <c r="D43" s="337" t="s">
        <v>11</v>
      </c>
      <c r="E43" s="337" t="s">
        <v>205</v>
      </c>
      <c r="F43" s="338" t="s">
        <v>86</v>
      </c>
      <c r="G43" s="342" t="s">
        <v>204</v>
      </c>
    </row>
    <row r="44" spans="2:7" ht="23.25" hidden="1" customHeight="1">
      <c r="B44" s="335">
        <v>40</v>
      </c>
      <c r="C44" s="341">
        <v>45365</v>
      </c>
      <c r="D44" s="337" t="s">
        <v>15</v>
      </c>
      <c r="E44" s="337" t="s">
        <v>208</v>
      </c>
      <c r="F44" s="338" t="s">
        <v>86</v>
      </c>
      <c r="G44" s="342" t="s">
        <v>209</v>
      </c>
    </row>
    <row r="45" spans="2:7" ht="23.25" hidden="1" customHeight="1">
      <c r="B45" s="335">
        <v>41</v>
      </c>
      <c r="C45" s="336">
        <v>45371</v>
      </c>
      <c r="D45" s="337" t="s">
        <v>25</v>
      </c>
      <c r="E45" s="337" t="s">
        <v>222</v>
      </c>
      <c r="F45" s="339" t="s">
        <v>89</v>
      </c>
      <c r="G45" s="342" t="s">
        <v>223</v>
      </c>
    </row>
    <row r="46" spans="2:7" ht="23.25" hidden="1" customHeight="1">
      <c r="B46" s="335">
        <v>42</v>
      </c>
      <c r="C46" s="336">
        <v>45371</v>
      </c>
      <c r="D46" s="337" t="s">
        <v>15</v>
      </c>
      <c r="E46" s="337" t="s">
        <v>224</v>
      </c>
      <c r="F46" s="338" t="s">
        <v>86</v>
      </c>
      <c r="G46" s="342" t="s">
        <v>225</v>
      </c>
    </row>
    <row r="47" spans="2:7" ht="23.25" hidden="1" customHeight="1">
      <c r="B47" s="335">
        <v>43</v>
      </c>
      <c r="C47" s="336">
        <v>45376</v>
      </c>
      <c r="D47" s="337" t="s">
        <v>15</v>
      </c>
      <c r="E47" s="337" t="s">
        <v>228</v>
      </c>
      <c r="F47" s="338" t="s">
        <v>227</v>
      </c>
      <c r="G47" s="342" t="s">
        <v>229</v>
      </c>
    </row>
    <row r="48" spans="2:7" ht="23.25" hidden="1" customHeight="1">
      <c r="B48" s="335">
        <v>44</v>
      </c>
      <c r="C48" s="341">
        <v>45376</v>
      </c>
      <c r="D48" s="343" t="s">
        <v>5</v>
      </c>
      <c r="E48" s="337" t="s">
        <v>226</v>
      </c>
      <c r="F48" s="340" t="s">
        <v>88</v>
      </c>
      <c r="G48" s="342" t="s">
        <v>235</v>
      </c>
    </row>
    <row r="49" spans="2:7" ht="23.25" customHeight="1">
      <c r="B49" s="335">
        <v>45</v>
      </c>
      <c r="C49" s="336">
        <v>45377</v>
      </c>
      <c r="D49" s="337" t="s">
        <v>9</v>
      </c>
      <c r="E49" s="337" t="s">
        <v>231</v>
      </c>
      <c r="F49" s="338" t="s">
        <v>199</v>
      </c>
      <c r="G49" s="342" t="s">
        <v>232</v>
      </c>
    </row>
    <row r="50" spans="2:7" ht="23.25" hidden="1" customHeight="1">
      <c r="B50" s="335">
        <v>46</v>
      </c>
      <c r="C50" s="336">
        <v>45379</v>
      </c>
      <c r="D50" s="337" t="s">
        <v>10</v>
      </c>
      <c r="E50" s="337" t="s">
        <v>233</v>
      </c>
      <c r="F50" s="338" t="s">
        <v>86</v>
      </c>
      <c r="G50" s="342" t="s">
        <v>234</v>
      </c>
    </row>
    <row r="51" spans="2:7" ht="23.25" hidden="1" customHeight="1">
      <c r="B51" s="335">
        <v>47</v>
      </c>
      <c r="C51" s="336">
        <v>45379</v>
      </c>
      <c r="D51" s="337" t="s">
        <v>0</v>
      </c>
      <c r="E51" s="337" t="s">
        <v>256</v>
      </c>
      <c r="F51" s="338" t="s">
        <v>258</v>
      </c>
      <c r="G51" s="337" t="s">
        <v>257</v>
      </c>
    </row>
    <row r="52" spans="2:7" ht="22.5" hidden="1">
      <c r="B52" s="335">
        <v>48</v>
      </c>
      <c r="C52" s="345">
        <v>45383</v>
      </c>
      <c r="D52" s="346" t="s">
        <v>14</v>
      </c>
      <c r="E52" s="346" t="s">
        <v>239</v>
      </c>
      <c r="F52" s="347" t="s">
        <v>86</v>
      </c>
      <c r="G52" s="346" t="s">
        <v>240</v>
      </c>
    </row>
    <row r="53" spans="2:7" ht="22.5" hidden="1">
      <c r="B53" s="335">
        <v>49</v>
      </c>
      <c r="C53" s="345">
        <v>45383</v>
      </c>
      <c r="D53" s="346" t="s">
        <v>13</v>
      </c>
      <c r="E53" s="346" t="s">
        <v>241</v>
      </c>
      <c r="F53" s="348" t="s">
        <v>89</v>
      </c>
      <c r="G53" s="346" t="s">
        <v>251</v>
      </c>
    </row>
    <row r="54" spans="2:7" ht="22.5" hidden="1">
      <c r="B54" s="335">
        <v>50</v>
      </c>
      <c r="C54" s="349">
        <v>45385</v>
      </c>
      <c r="D54" s="346" t="s">
        <v>15</v>
      </c>
      <c r="E54" s="346" t="s">
        <v>244</v>
      </c>
      <c r="F54" s="347" t="s">
        <v>86</v>
      </c>
      <c r="G54" s="346" t="s">
        <v>162</v>
      </c>
    </row>
    <row r="55" spans="2:7" ht="33.75" hidden="1">
      <c r="B55" s="335">
        <v>51</v>
      </c>
      <c r="C55" s="349">
        <v>45385</v>
      </c>
      <c r="D55" s="346" t="s">
        <v>0</v>
      </c>
      <c r="E55" s="346" t="s">
        <v>245</v>
      </c>
      <c r="F55" s="347" t="s">
        <v>86</v>
      </c>
      <c r="G55" s="346" t="s">
        <v>250</v>
      </c>
    </row>
    <row r="56" spans="2:7" ht="22.5" hidden="1">
      <c r="B56" s="335">
        <v>52</v>
      </c>
      <c r="C56" s="345">
        <v>45386</v>
      </c>
      <c r="D56" s="346" t="s">
        <v>7</v>
      </c>
      <c r="E56" s="346" t="s">
        <v>246</v>
      </c>
      <c r="F56" s="350" t="s">
        <v>88</v>
      </c>
      <c r="G56" s="346" t="s">
        <v>247</v>
      </c>
    </row>
    <row r="57" spans="2:7" ht="22.5" hidden="1">
      <c r="B57" s="335">
        <v>53</v>
      </c>
      <c r="C57" s="345">
        <v>45387</v>
      </c>
      <c r="D57" s="346" t="s">
        <v>12</v>
      </c>
      <c r="E57" s="346" t="s">
        <v>248</v>
      </c>
      <c r="F57" s="347" t="s">
        <v>86</v>
      </c>
      <c r="G57" s="346" t="s">
        <v>249</v>
      </c>
    </row>
    <row r="58" spans="2:7" ht="22.5" hidden="1">
      <c r="B58" s="335">
        <v>54</v>
      </c>
      <c r="C58" s="345">
        <v>45391</v>
      </c>
      <c r="D58" s="346" t="s">
        <v>2</v>
      </c>
      <c r="E58" s="346" t="s">
        <v>170</v>
      </c>
      <c r="F58" s="350" t="s">
        <v>88</v>
      </c>
      <c r="G58" s="351" t="s">
        <v>171</v>
      </c>
    </row>
    <row r="59" spans="2:7" ht="22.5" hidden="1">
      <c r="B59" s="335">
        <v>55</v>
      </c>
      <c r="C59" s="345">
        <v>45394</v>
      </c>
      <c r="D59" s="346" t="s">
        <v>6</v>
      </c>
      <c r="E59" s="346" t="s">
        <v>252</v>
      </c>
      <c r="F59" s="350" t="s">
        <v>88</v>
      </c>
      <c r="G59" s="352" t="s">
        <v>253</v>
      </c>
    </row>
    <row r="60" spans="2:7" ht="22.5">
      <c r="B60" s="335">
        <v>56</v>
      </c>
      <c r="C60" s="345">
        <v>45399</v>
      </c>
      <c r="D60" s="346" t="s">
        <v>25</v>
      </c>
      <c r="E60" s="346" t="s">
        <v>260</v>
      </c>
      <c r="F60" s="347" t="s">
        <v>199</v>
      </c>
      <c r="G60" s="346" t="s">
        <v>267</v>
      </c>
    </row>
    <row r="61" spans="2:7" ht="22.5" hidden="1">
      <c r="B61" s="335">
        <v>57</v>
      </c>
      <c r="C61" s="345">
        <v>45399</v>
      </c>
      <c r="D61" s="346" t="s">
        <v>5</v>
      </c>
      <c r="E61" s="346" t="s">
        <v>230</v>
      </c>
      <c r="F61" s="350" t="s">
        <v>88</v>
      </c>
      <c r="G61" s="346" t="s">
        <v>269</v>
      </c>
    </row>
    <row r="62" spans="2:7" ht="22.5" hidden="1">
      <c r="B62" s="335">
        <v>58</v>
      </c>
      <c r="C62" s="345">
        <v>45400</v>
      </c>
      <c r="D62" s="346" t="s">
        <v>15</v>
      </c>
      <c r="E62" s="346" t="s">
        <v>265</v>
      </c>
      <c r="F62" s="347" t="s">
        <v>86</v>
      </c>
      <c r="G62" s="346" t="s">
        <v>264</v>
      </c>
    </row>
    <row r="63" spans="2:7" ht="22.5" hidden="1">
      <c r="B63" s="335">
        <v>59</v>
      </c>
      <c r="C63" s="345">
        <v>45400</v>
      </c>
      <c r="D63" s="346" t="s">
        <v>0</v>
      </c>
      <c r="E63" s="352" t="s">
        <v>277</v>
      </c>
      <c r="F63" s="348" t="s">
        <v>89</v>
      </c>
      <c r="G63" s="352" t="s">
        <v>278</v>
      </c>
    </row>
    <row r="64" spans="2:7" ht="22.5" hidden="1">
      <c r="B64" s="335">
        <v>60</v>
      </c>
      <c r="C64" s="345">
        <v>45402</v>
      </c>
      <c r="D64" s="346" t="s">
        <v>25</v>
      </c>
      <c r="E64" s="353" t="s">
        <v>152</v>
      </c>
      <c r="F64" s="347" t="s">
        <v>86</v>
      </c>
      <c r="G64" s="346" t="s">
        <v>153</v>
      </c>
    </row>
    <row r="65" spans="2:7" ht="22.5" hidden="1">
      <c r="B65" s="335">
        <v>61</v>
      </c>
      <c r="C65" s="345">
        <v>45406</v>
      </c>
      <c r="D65" s="346" t="s">
        <v>12</v>
      </c>
      <c r="E65" s="353" t="s">
        <v>268</v>
      </c>
      <c r="F65" s="350" t="s">
        <v>88</v>
      </c>
      <c r="G65" s="352" t="s">
        <v>270</v>
      </c>
    </row>
    <row r="66" spans="2:7" ht="22.5" hidden="1">
      <c r="B66" s="335">
        <v>62</v>
      </c>
      <c r="C66" s="349">
        <v>45410</v>
      </c>
      <c r="D66" s="346" t="s">
        <v>15</v>
      </c>
      <c r="E66" s="346" t="s">
        <v>271</v>
      </c>
      <c r="F66" s="350" t="s">
        <v>88</v>
      </c>
      <c r="G66" s="352" t="s">
        <v>137</v>
      </c>
    </row>
    <row r="67" spans="2:7" ht="22.5" hidden="1">
      <c r="B67" s="335">
        <v>63</v>
      </c>
      <c r="C67" s="349">
        <v>45411</v>
      </c>
      <c r="D67" s="346" t="s">
        <v>13</v>
      </c>
      <c r="E67" s="346" t="s">
        <v>272</v>
      </c>
      <c r="F67" s="350" t="s">
        <v>88</v>
      </c>
      <c r="G67" s="352" t="s">
        <v>273</v>
      </c>
    </row>
    <row r="68" spans="2:7" ht="33.75" hidden="1">
      <c r="B68" s="335">
        <v>64</v>
      </c>
      <c r="C68" s="349">
        <v>45413</v>
      </c>
      <c r="D68" s="346" t="s">
        <v>0</v>
      </c>
      <c r="E68" s="346" t="s">
        <v>275</v>
      </c>
      <c r="F68" s="347" t="s">
        <v>86</v>
      </c>
      <c r="G68" s="346" t="s">
        <v>250</v>
      </c>
    </row>
    <row r="69" spans="2:7" ht="22.5" hidden="1">
      <c r="B69" s="335">
        <v>65</v>
      </c>
      <c r="C69" s="349">
        <v>45413</v>
      </c>
      <c r="D69" s="346" t="s">
        <v>15</v>
      </c>
      <c r="E69" s="346" t="s">
        <v>274</v>
      </c>
      <c r="F69" s="348" t="s">
        <v>89</v>
      </c>
      <c r="G69" s="352" t="s">
        <v>137</v>
      </c>
    </row>
    <row r="70" spans="2:7" ht="22.5">
      <c r="B70" s="335">
        <v>66</v>
      </c>
      <c r="C70" s="349">
        <v>45415</v>
      </c>
      <c r="D70" s="346" t="s">
        <v>15</v>
      </c>
      <c r="E70" s="346" t="s">
        <v>288</v>
      </c>
      <c r="F70" s="347" t="s">
        <v>199</v>
      </c>
      <c r="G70" s="346" t="s">
        <v>311</v>
      </c>
    </row>
    <row r="71" spans="2:7" hidden="1">
      <c r="B71" s="335">
        <v>67</v>
      </c>
      <c r="C71" s="349">
        <v>45416</v>
      </c>
      <c r="D71" s="346" t="s">
        <v>12</v>
      </c>
      <c r="E71" s="346" t="s">
        <v>280</v>
      </c>
      <c r="F71" s="350" t="s">
        <v>88</v>
      </c>
      <c r="G71" s="352" t="s">
        <v>310</v>
      </c>
    </row>
    <row r="72" spans="2:7" ht="22.5" hidden="1">
      <c r="B72" s="335">
        <v>68</v>
      </c>
      <c r="C72" s="349">
        <v>45416</v>
      </c>
      <c r="D72" s="346" t="s">
        <v>13</v>
      </c>
      <c r="E72" s="346" t="s">
        <v>281</v>
      </c>
      <c r="F72" s="350" t="s">
        <v>88</v>
      </c>
      <c r="G72" s="352" t="s">
        <v>309</v>
      </c>
    </row>
    <row r="73" spans="2:7" ht="22.5">
      <c r="B73" s="335">
        <v>69</v>
      </c>
      <c r="C73" s="349">
        <v>45416</v>
      </c>
      <c r="D73" s="346" t="s">
        <v>25</v>
      </c>
      <c r="E73" s="346" t="s">
        <v>287</v>
      </c>
      <c r="F73" s="347" t="s">
        <v>199</v>
      </c>
      <c r="G73" s="346" t="s">
        <v>308</v>
      </c>
    </row>
    <row r="74" spans="2:7" ht="22.5" hidden="1">
      <c r="B74" s="335">
        <v>70</v>
      </c>
      <c r="C74" s="349">
        <v>45419</v>
      </c>
      <c r="D74" s="346" t="s">
        <v>10</v>
      </c>
      <c r="E74" s="346" t="s">
        <v>289</v>
      </c>
      <c r="F74" s="347" t="s">
        <v>86</v>
      </c>
      <c r="G74" s="352" t="s">
        <v>307</v>
      </c>
    </row>
    <row r="75" spans="2:7" ht="22.5" hidden="1">
      <c r="B75" s="335">
        <v>71</v>
      </c>
      <c r="C75" s="349">
        <v>45420</v>
      </c>
      <c r="D75" s="346" t="s">
        <v>0</v>
      </c>
      <c r="E75" s="346" t="s">
        <v>290</v>
      </c>
      <c r="F75" s="347" t="s">
        <v>86</v>
      </c>
      <c r="G75" s="346" t="s">
        <v>306</v>
      </c>
    </row>
    <row r="76" spans="2:7" ht="22.5">
      <c r="B76" s="335">
        <v>72</v>
      </c>
      <c r="C76" s="349">
        <v>45421</v>
      </c>
      <c r="D76" s="346" t="s">
        <v>10</v>
      </c>
      <c r="E76" s="346" t="s">
        <v>292</v>
      </c>
      <c r="F76" s="347" t="s">
        <v>199</v>
      </c>
      <c r="G76" s="346" t="s">
        <v>305</v>
      </c>
    </row>
    <row r="77" spans="2:7" ht="22.5" hidden="1">
      <c r="B77" s="335">
        <v>73</v>
      </c>
      <c r="C77" s="349">
        <v>45422</v>
      </c>
      <c r="D77" s="346" t="s">
        <v>1</v>
      </c>
      <c r="E77" s="346" t="s">
        <v>291</v>
      </c>
      <c r="F77" s="347" t="s">
        <v>86</v>
      </c>
      <c r="G77" s="346" t="s">
        <v>129</v>
      </c>
    </row>
    <row r="78" spans="2:7" hidden="1">
      <c r="B78" s="335">
        <v>74</v>
      </c>
      <c r="C78" s="349">
        <v>45423</v>
      </c>
      <c r="D78" s="346" t="s">
        <v>25</v>
      </c>
      <c r="E78" s="346" t="s">
        <v>293</v>
      </c>
      <c r="F78" s="347" t="s">
        <v>86</v>
      </c>
      <c r="G78" s="346" t="s">
        <v>294</v>
      </c>
    </row>
    <row r="79" spans="2:7" ht="22.5" hidden="1">
      <c r="B79" s="335">
        <v>75</v>
      </c>
      <c r="C79" s="349">
        <v>45424</v>
      </c>
      <c r="D79" s="346" t="s">
        <v>14</v>
      </c>
      <c r="E79" s="346" t="s">
        <v>295</v>
      </c>
      <c r="F79" s="354" t="s">
        <v>89</v>
      </c>
      <c r="G79" s="352" t="s">
        <v>296</v>
      </c>
    </row>
    <row r="80" spans="2:7" ht="22.5" hidden="1">
      <c r="B80" s="335">
        <v>76</v>
      </c>
      <c r="C80" s="349">
        <v>45427</v>
      </c>
      <c r="D80" s="346" t="s">
        <v>6</v>
      </c>
      <c r="E80" s="346" t="s">
        <v>298</v>
      </c>
      <c r="F80" s="347" t="s">
        <v>86</v>
      </c>
      <c r="G80" s="346" t="s">
        <v>297</v>
      </c>
    </row>
    <row r="81" spans="2:8" ht="22.5" hidden="1">
      <c r="B81" s="335">
        <v>77</v>
      </c>
      <c r="C81" s="349">
        <v>45431</v>
      </c>
      <c r="D81" s="346" t="s">
        <v>13</v>
      </c>
      <c r="E81" s="346" t="s">
        <v>315</v>
      </c>
      <c r="F81" s="348" t="s">
        <v>89</v>
      </c>
      <c r="G81" s="346" t="s">
        <v>299</v>
      </c>
      <c r="H81" s="355" t="s">
        <v>104</v>
      </c>
    </row>
    <row r="82" spans="2:8" ht="22.5">
      <c r="B82" s="335">
        <v>78</v>
      </c>
      <c r="C82" s="349">
        <v>45431</v>
      </c>
      <c r="D82" s="346" t="s">
        <v>12</v>
      </c>
      <c r="E82" s="346" t="s">
        <v>300</v>
      </c>
      <c r="F82" s="347" t="s">
        <v>199</v>
      </c>
      <c r="G82" s="352" t="s">
        <v>301</v>
      </c>
      <c r="H82" s="356" t="s">
        <v>104</v>
      </c>
    </row>
    <row r="83" spans="2:8" ht="22.5" hidden="1">
      <c r="B83" s="335">
        <v>79</v>
      </c>
      <c r="C83" s="349">
        <v>45432</v>
      </c>
      <c r="D83" s="346" t="s">
        <v>10</v>
      </c>
      <c r="E83" s="346" t="s">
        <v>312</v>
      </c>
      <c r="F83" s="354" t="s">
        <v>89</v>
      </c>
      <c r="G83" s="352" t="s">
        <v>304</v>
      </c>
      <c r="H83" s="356" t="s">
        <v>104</v>
      </c>
    </row>
    <row r="84" spans="2:8" ht="22.5" hidden="1">
      <c r="B84" s="335">
        <v>80</v>
      </c>
      <c r="C84" s="349">
        <v>45432</v>
      </c>
      <c r="D84" s="346" t="s">
        <v>13</v>
      </c>
      <c r="E84" s="346" t="s">
        <v>302</v>
      </c>
      <c r="F84" s="350" t="s">
        <v>88</v>
      </c>
      <c r="G84" s="346" t="s">
        <v>303</v>
      </c>
      <c r="H84" s="356" t="s">
        <v>104</v>
      </c>
    </row>
  </sheetData>
  <autoFilter ref="B4:G84">
    <filterColumn colId="4">
      <filters>
        <filter val="Саморасцеп автосцепок"/>
        <filter val="Саморасцеп автосцепок _x000a_(излом накладок)"/>
      </filters>
    </filterColumn>
    <filterColumn colId="5">
      <filters>
        <filter val="ИЧ_x000a_ИВАНОВО"/>
        <filter val="ОПЧ-1_x000a_МОСКВА-П-ОКТ"/>
        <filter val="ПЧ-1_x000a_БОГОТОЛ"/>
        <filter val="ПЧ-1_x000a_ПЕТРОВСК З-Д"/>
        <filter val="ПЧ-10 КОШУРНИКОВО"/>
        <filter val="ПЧ-11_x000a_ГАЛИЧ"/>
        <filter val="ПЧ-11_x000a_ЕРОФЕЙ ПАВЛ"/>
        <filter val="ПЧ-11_x000a_ЕРОФЕЙ ПАВЛОВИЧ"/>
        <filter val="ПЧ-11_x000a_КАМЫШЛОВ"/>
        <filter val="ПЧ-11_x000a_САЯНСКАЯ"/>
        <filter val="ПЧ-11_x000a_СПБ-БАЛТИЙСКИЙ"/>
        <filter val="ПЧ-12 АБАКУМОВСКАЯ"/>
        <filter val="ПЧ-12 СКОВОРОДИНО"/>
        <filter val="ПЧ-13_x000a_ВЛАДИВОСТОК"/>
        <filter val="ПЧ-13_x000a_ИНСКАЯ"/>
        <filter val="ПЧ-13_x000a_ТАЛДАН"/>
        <filter val="ПЧ-14_x000a_ГРЯЗОВЕЦ"/>
        <filter val="ПЧ-14_x000a_ГУСИНОЕ ОЗЕРО"/>
        <filter val="ПЧ-14_x000a_ПАРТИЗАНСК"/>
        <filter val="ПЧ-15_x000a_ШИМАНОВСКАЯ"/>
        <filter val="ПЧ-16 МСК-РИЖСКАЯ"/>
        <filter val="ПЧ-16_x000a_АЛТАЙСКАЯ"/>
        <filter val="ПЧ-16_x000a_КОМСОМОЛЬСК"/>
        <filter val="ПЧ-17_x000a_БАРНАУЛ"/>
        <filter val="ПЧ-19 ВОЛГОДОНСК"/>
        <filter val="ПЧ-20_x000a_РУЗАЕВКА"/>
        <filter val="ПЧ-21_x000a_ДНО"/>
        <filter val="ПЧ-22 ВЕРХНЕКОНДИНСКАЯ"/>
        <filter val="ПЧ-22 НОВОРОССИЙСК"/>
        <filter val="ПЧ-22_x000a_ КАЗАНЬ"/>
        <filter val="ПЧ-24_x000a_ДИПКУН"/>
        <filter val="ПЧ-24_x000a_ОРСК"/>
        <filter val="ПЧ-25_x000a_ САРАПУЛ"/>
        <filter val="ПЧ-25_x000a_КАМЕНСКАЯ"/>
        <filter val="ПЧ-25_x000a_КАМЕНЬ-НА-ОБИ"/>
        <filter val="ПЧ-25_x000a_САРАПУЛ"/>
        <filter val="ПЧ-27 КРАСНОГВАРД"/>
        <filter val="ПЧ-27_x000a_КРАСНОГВАРД"/>
        <filter val="ПЧ-27_x000a_КРАСНОУФИМСК"/>
        <filter val="ПЧ-28_x000a_АНЖЕРСКАЯ"/>
        <filter val="ПЧ-29_x000a_НОВЫЙ УРГАЛ"/>
        <filter val="ПЧ-3 _x000a_КРАСНОЯРСК"/>
        <filter val="ПЧ-3_x000a_КРАСНОЯРСК"/>
        <filter val="ПЧ-3_x000a_МОГЗОН"/>
        <filter val="ПЧ-3_x000a_ТВЕРЬ"/>
        <filter val="ПЧ-33_x000a_БАБАЕВО"/>
        <filter val="ПЧ-33_x000a_НОЯБРЬСК"/>
        <filter val="ПЧ-35 ПОЛОСУХИНО"/>
        <filter val="ПЧ-39_x000a_РЯЗАНЬ I"/>
        <filter val="ПЧ-4_x000a_ВЫШНИЙ ВОЛОЧЕК"/>
        <filter val="ПЧ-5_x000a_БОЛОГОЕ-МОСК"/>
        <filter val="ПЧ-5_x000a_КУЗИНО"/>
        <filter val="ПЧ-5_x000a_ПЕРОВО"/>
        <filter val="ПЧ-5_x000a_ХАБАРОВСК I"/>
        <filter val="ПЧ-5_x000a_ЧЕРЕМХОВО"/>
        <filter val="ПЧ-6_x000a_ХАБАРОВСК II"/>
        <filter val="ПЧ-7_x000a_БИКИН"/>
        <filter val="ПЧ-7_x000a_ЧЕРНЫШЕВСК-ЗАБ"/>
        <filter val="ПЧ-9_x000a_ КОТЕЛЬНИЧ"/>
        <filter val="ПЧ-9_x000a_МОГОЧА"/>
        <filter val="САНКТ-ПЕТЕРБУРГСКОЕ ПЦДМ РЦДМ"/>
      </filters>
    </filterColumn>
  </autoFilter>
  <mergeCells count="6">
    <mergeCell ref="G2:G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1"/>
  <dimension ref="D2:R20"/>
  <sheetViews>
    <sheetView workbookViewId="0">
      <selection activeCell="C45" sqref="C45:C53"/>
    </sheetView>
  </sheetViews>
  <sheetFormatPr defaultRowHeight="15"/>
  <cols>
    <col min="4" max="4" width="14.7109375" customWidth="1"/>
  </cols>
  <sheetData>
    <row r="2" spans="4:18">
      <c r="D2" t="s">
        <v>331</v>
      </c>
      <c r="E2" t="s">
        <v>331</v>
      </c>
      <c r="F2" t="s">
        <v>332</v>
      </c>
      <c r="G2" t="s">
        <v>333</v>
      </c>
      <c r="H2" t="s">
        <v>334</v>
      </c>
      <c r="I2" t="s">
        <v>335</v>
      </c>
      <c r="J2" t="s">
        <v>332</v>
      </c>
      <c r="K2" t="s">
        <v>336</v>
      </c>
      <c r="L2" t="s">
        <v>332</v>
      </c>
      <c r="M2" t="s">
        <v>336</v>
      </c>
      <c r="N2" t="s">
        <v>337</v>
      </c>
    </row>
    <row r="3" spans="4:18" hidden="1">
      <c r="D3" s="264">
        <v>45413</v>
      </c>
      <c r="E3" s="681" t="s">
        <v>0</v>
      </c>
      <c r="F3" s="681"/>
      <c r="G3" s="681" t="s">
        <v>275</v>
      </c>
      <c r="H3" s="681"/>
      <c r="I3" s="681"/>
      <c r="J3" s="682" t="s">
        <v>86</v>
      </c>
      <c r="K3" s="682"/>
      <c r="L3" s="682"/>
      <c r="M3" s="694" t="s">
        <v>250</v>
      </c>
      <c r="N3" s="694"/>
    </row>
    <row r="4" spans="4:18" hidden="1">
      <c r="D4" s="264">
        <v>45413</v>
      </c>
      <c r="E4" s="681" t="s">
        <v>15</v>
      </c>
      <c r="F4" s="681"/>
      <c r="G4" s="681" t="s">
        <v>274</v>
      </c>
      <c r="H4" s="681"/>
      <c r="I4" s="681"/>
      <c r="J4" s="683" t="s">
        <v>89</v>
      </c>
      <c r="K4" s="683"/>
      <c r="L4" s="683"/>
      <c r="M4" s="695" t="s">
        <v>137</v>
      </c>
      <c r="N4" s="696"/>
    </row>
    <row r="5" spans="4:18">
      <c r="D5" s="264">
        <v>45415</v>
      </c>
      <c r="E5" s="681" t="s">
        <v>15</v>
      </c>
      <c r="F5" s="681"/>
      <c r="G5" s="681" t="s">
        <v>288</v>
      </c>
      <c r="H5" s="681"/>
      <c r="I5" s="681"/>
      <c r="J5" s="682" t="s">
        <v>199</v>
      </c>
      <c r="K5" s="682"/>
      <c r="L5" s="682"/>
      <c r="M5" s="681" t="s">
        <v>311</v>
      </c>
      <c r="N5" s="681"/>
    </row>
    <row r="6" spans="4:18" hidden="1">
      <c r="D6" s="264">
        <v>45416</v>
      </c>
      <c r="E6" s="681" t="s">
        <v>12</v>
      </c>
      <c r="F6" s="681"/>
      <c r="G6" s="681" t="s">
        <v>280</v>
      </c>
      <c r="H6" s="681"/>
      <c r="I6" s="681"/>
      <c r="J6" s="684" t="s">
        <v>88</v>
      </c>
      <c r="K6" s="684"/>
      <c r="L6" s="684"/>
      <c r="M6" s="695" t="s">
        <v>310</v>
      </c>
      <c r="N6" s="696"/>
    </row>
    <row r="7" spans="4:18" hidden="1">
      <c r="D7" s="264">
        <v>45416</v>
      </c>
      <c r="E7" s="681" t="s">
        <v>13</v>
      </c>
      <c r="F7" s="681"/>
      <c r="G7" s="681" t="s">
        <v>281</v>
      </c>
      <c r="H7" s="681"/>
      <c r="I7" s="681"/>
      <c r="J7" s="684" t="s">
        <v>88</v>
      </c>
      <c r="K7" s="684"/>
      <c r="L7" s="684"/>
      <c r="M7" s="695" t="s">
        <v>309</v>
      </c>
      <c r="N7" s="696"/>
    </row>
    <row r="8" spans="4:18">
      <c r="D8" s="264">
        <v>45416</v>
      </c>
      <c r="E8" s="681" t="s">
        <v>25</v>
      </c>
      <c r="F8" s="681"/>
      <c r="G8" s="681" t="s">
        <v>287</v>
      </c>
      <c r="H8" s="681"/>
      <c r="I8" s="681"/>
      <c r="J8" s="682" t="s">
        <v>199</v>
      </c>
      <c r="K8" s="682"/>
      <c r="L8" s="682"/>
      <c r="M8" s="697" t="s">
        <v>308</v>
      </c>
      <c r="N8" s="697"/>
    </row>
    <row r="9" spans="4:18" hidden="1">
      <c r="D9" s="264">
        <v>45419</v>
      </c>
      <c r="E9" s="681" t="s">
        <v>10</v>
      </c>
      <c r="F9" s="681"/>
      <c r="G9" s="681" t="s">
        <v>289</v>
      </c>
      <c r="H9" s="681"/>
      <c r="I9" s="681"/>
      <c r="J9" s="682" t="s">
        <v>86</v>
      </c>
      <c r="K9" s="682"/>
      <c r="L9" s="682"/>
      <c r="M9" s="695" t="s">
        <v>307</v>
      </c>
      <c r="N9" s="696"/>
    </row>
    <row r="10" spans="4:18" hidden="1">
      <c r="D10" s="264">
        <v>45420</v>
      </c>
      <c r="E10" s="681" t="s">
        <v>0</v>
      </c>
      <c r="F10" s="681"/>
      <c r="G10" s="681" t="s">
        <v>290</v>
      </c>
      <c r="H10" s="681"/>
      <c r="I10" s="681"/>
      <c r="J10" s="682" t="s">
        <v>86</v>
      </c>
      <c r="K10" s="682"/>
      <c r="L10" s="682"/>
      <c r="M10" s="681" t="s">
        <v>306</v>
      </c>
      <c r="N10" s="681"/>
    </row>
    <row r="11" spans="4:18">
      <c r="D11" s="264">
        <v>45421</v>
      </c>
      <c r="E11" s="681" t="s">
        <v>10</v>
      </c>
      <c r="F11" s="681"/>
      <c r="G11" s="681" t="s">
        <v>292</v>
      </c>
      <c r="H11" s="681"/>
      <c r="I11" s="681"/>
      <c r="J11" s="682" t="s">
        <v>199</v>
      </c>
      <c r="K11" s="682"/>
      <c r="L11" s="682"/>
      <c r="M11" s="681" t="s">
        <v>305</v>
      </c>
      <c r="N11" s="681"/>
    </row>
    <row r="12" spans="4:18" hidden="1">
      <c r="D12" s="264">
        <v>45422</v>
      </c>
      <c r="E12" s="681" t="s">
        <v>1</v>
      </c>
      <c r="F12" s="681"/>
      <c r="G12" s="681" t="s">
        <v>291</v>
      </c>
      <c r="H12" s="681"/>
      <c r="I12" s="681"/>
      <c r="J12" s="682" t="s">
        <v>86</v>
      </c>
      <c r="K12" s="682"/>
      <c r="L12" s="682"/>
      <c r="M12" s="681" t="s">
        <v>129</v>
      </c>
      <c r="N12" s="681"/>
    </row>
    <row r="13" spans="4:18" hidden="1">
      <c r="D13" s="264">
        <v>45423</v>
      </c>
      <c r="E13" s="681" t="s">
        <v>25</v>
      </c>
      <c r="F13" s="681"/>
      <c r="G13" s="681" t="s">
        <v>293</v>
      </c>
      <c r="H13" s="681"/>
      <c r="I13" s="681"/>
      <c r="J13" s="682" t="s">
        <v>86</v>
      </c>
      <c r="K13" s="682"/>
      <c r="L13" s="682"/>
      <c r="M13" s="681" t="s">
        <v>294</v>
      </c>
      <c r="N13" s="681"/>
    </row>
    <row r="14" spans="4:18" hidden="1">
      <c r="D14" s="264">
        <v>45427</v>
      </c>
      <c r="E14" s="681" t="s">
        <v>6</v>
      </c>
      <c r="F14" s="681"/>
      <c r="G14" s="681" t="s">
        <v>298</v>
      </c>
      <c r="H14" s="681"/>
      <c r="I14" s="681"/>
      <c r="J14" s="682" t="s">
        <v>86</v>
      </c>
      <c r="K14" s="682"/>
      <c r="L14" s="682"/>
      <c r="M14" s="681" t="s">
        <v>297</v>
      </c>
      <c r="N14" s="681"/>
    </row>
    <row r="15" spans="4:18">
      <c r="D15" s="264">
        <v>45431</v>
      </c>
      <c r="E15" s="681" t="s">
        <v>12</v>
      </c>
      <c r="F15" s="681"/>
      <c r="G15" s="681" t="s">
        <v>300</v>
      </c>
      <c r="H15" s="681"/>
      <c r="I15" s="681"/>
      <c r="J15" s="682" t="s">
        <v>199</v>
      </c>
      <c r="K15" s="682"/>
      <c r="L15" s="682"/>
      <c r="M15" s="698" t="s">
        <v>301</v>
      </c>
      <c r="N15" s="699"/>
    </row>
    <row r="16" spans="4:18" hidden="1">
      <c r="D16" s="250">
        <v>45432</v>
      </c>
      <c r="E16" s="681" t="s">
        <v>10</v>
      </c>
      <c r="F16" s="681"/>
      <c r="G16" s="681" t="s">
        <v>326</v>
      </c>
      <c r="H16" s="681"/>
      <c r="I16" s="681"/>
      <c r="J16" s="683" t="s">
        <v>89</v>
      </c>
      <c r="K16" s="683"/>
      <c r="L16" s="683"/>
      <c r="M16" s="681" t="s">
        <v>327</v>
      </c>
      <c r="N16" s="681"/>
      <c r="O16" s="700"/>
      <c r="P16" s="701"/>
      <c r="Q16" s="701"/>
      <c r="R16" s="701"/>
    </row>
    <row r="17" spans="4:18" hidden="1">
      <c r="D17" s="264">
        <v>45438</v>
      </c>
      <c r="E17" s="681" t="s">
        <v>13</v>
      </c>
      <c r="F17" s="681"/>
      <c r="G17" s="681" t="s">
        <v>316</v>
      </c>
      <c r="H17" s="681"/>
      <c r="I17" s="681"/>
      <c r="J17" s="684" t="s">
        <v>88</v>
      </c>
      <c r="K17" s="684"/>
      <c r="L17" s="684"/>
      <c r="M17" s="681" t="s">
        <v>299</v>
      </c>
      <c r="N17" s="681"/>
      <c r="O17" s="670"/>
      <c r="P17" s="671"/>
      <c r="Q17" s="671"/>
      <c r="R17" s="671"/>
    </row>
    <row r="18" spans="4:18" hidden="1">
      <c r="D18" s="264">
        <v>45441</v>
      </c>
      <c r="E18" s="681" t="s">
        <v>12</v>
      </c>
      <c r="F18" s="681"/>
      <c r="G18" s="681" t="s">
        <v>318</v>
      </c>
      <c r="H18" s="681"/>
      <c r="I18" s="681"/>
      <c r="J18" s="684" t="s">
        <v>88</v>
      </c>
      <c r="K18" s="684"/>
      <c r="L18" s="684"/>
      <c r="M18" s="681" t="s">
        <v>317</v>
      </c>
      <c r="N18" s="681"/>
      <c r="O18" s="707"/>
      <c r="P18" s="708"/>
      <c r="Q18" s="708"/>
      <c r="R18" s="708"/>
    </row>
    <row r="19" spans="4:18" hidden="1">
      <c r="D19" s="250">
        <v>45443</v>
      </c>
      <c r="E19" s="681" t="s">
        <v>25</v>
      </c>
      <c r="F19" s="681"/>
      <c r="G19" s="681" t="s">
        <v>319</v>
      </c>
      <c r="H19" s="681"/>
      <c r="I19" s="681"/>
      <c r="J19" s="702" t="s">
        <v>131</v>
      </c>
      <c r="K19" s="703"/>
      <c r="L19" s="704"/>
      <c r="M19" s="681" t="s">
        <v>320</v>
      </c>
      <c r="N19" s="681"/>
      <c r="O19" s="705" t="s">
        <v>329</v>
      </c>
      <c r="P19" s="705"/>
      <c r="Q19" s="705"/>
      <c r="R19" s="706"/>
    </row>
    <row r="20" spans="4:18" hidden="1">
      <c r="D20" s="250">
        <v>45443</v>
      </c>
      <c r="E20" s="681" t="s">
        <v>2</v>
      </c>
      <c r="F20" s="681"/>
      <c r="G20" s="681" t="s">
        <v>321</v>
      </c>
      <c r="H20" s="681"/>
      <c r="I20" s="681"/>
      <c r="J20" s="684" t="s">
        <v>88</v>
      </c>
      <c r="K20" s="684"/>
      <c r="L20" s="684"/>
      <c r="M20" s="697" t="s">
        <v>322</v>
      </c>
      <c r="N20" s="697"/>
      <c r="O20" s="709"/>
      <c r="P20" s="710"/>
      <c r="Q20" s="710"/>
      <c r="R20" s="710"/>
    </row>
  </sheetData>
  <autoFilter ref="D2:R20">
    <filterColumn colId="6">
      <filters>
        <filter val="Саморасцеп автосцепок"/>
      </filters>
    </filterColumn>
  </autoFilter>
  <mergeCells count="77">
    <mergeCell ref="E20:F20"/>
    <mergeCell ref="G20:I20"/>
    <mergeCell ref="J20:L20"/>
    <mergeCell ref="M20:N20"/>
    <mergeCell ref="O20:R20"/>
    <mergeCell ref="E18:F18"/>
    <mergeCell ref="G18:I18"/>
    <mergeCell ref="J18:L18"/>
    <mergeCell ref="M18:N18"/>
    <mergeCell ref="O18:R18"/>
    <mergeCell ref="E19:F19"/>
    <mergeCell ref="G19:I19"/>
    <mergeCell ref="J19:L19"/>
    <mergeCell ref="M19:N19"/>
    <mergeCell ref="O19:R19"/>
    <mergeCell ref="O16:R16"/>
    <mergeCell ref="E17:F17"/>
    <mergeCell ref="G17:I17"/>
    <mergeCell ref="J17:L17"/>
    <mergeCell ref="M17:N17"/>
    <mergeCell ref="O17:R17"/>
    <mergeCell ref="E15:F15"/>
    <mergeCell ref="G15:I15"/>
    <mergeCell ref="J15:L15"/>
    <mergeCell ref="M15:N15"/>
    <mergeCell ref="E16:F16"/>
    <mergeCell ref="G16:I16"/>
    <mergeCell ref="J16:L16"/>
    <mergeCell ref="M16:N16"/>
    <mergeCell ref="E13:F13"/>
    <mergeCell ref="G13:I13"/>
    <mergeCell ref="J13:L13"/>
    <mergeCell ref="M13:N13"/>
    <mergeCell ref="E14:F14"/>
    <mergeCell ref="G14:I14"/>
    <mergeCell ref="J14:L14"/>
    <mergeCell ref="M14:N14"/>
    <mergeCell ref="E11:F11"/>
    <mergeCell ref="G11:I11"/>
    <mergeCell ref="J11:L11"/>
    <mergeCell ref="M11:N11"/>
    <mergeCell ref="E12:F12"/>
    <mergeCell ref="G12:I12"/>
    <mergeCell ref="J12:L12"/>
    <mergeCell ref="M12:N12"/>
    <mergeCell ref="E9:F9"/>
    <mergeCell ref="G9:I9"/>
    <mergeCell ref="J9:L9"/>
    <mergeCell ref="M9:N9"/>
    <mergeCell ref="E10:F10"/>
    <mergeCell ref="G10:I10"/>
    <mergeCell ref="J10:L10"/>
    <mergeCell ref="M10:N10"/>
    <mergeCell ref="E7:F7"/>
    <mergeCell ref="G7:I7"/>
    <mergeCell ref="J7:L7"/>
    <mergeCell ref="M7:N7"/>
    <mergeCell ref="E8:F8"/>
    <mergeCell ref="G8:I8"/>
    <mergeCell ref="J8:L8"/>
    <mergeCell ref="M8:N8"/>
    <mergeCell ref="E5:F5"/>
    <mergeCell ref="G5:I5"/>
    <mergeCell ref="J5:L5"/>
    <mergeCell ref="M5:N5"/>
    <mergeCell ref="E6:F6"/>
    <mergeCell ref="G6:I6"/>
    <mergeCell ref="J6:L6"/>
    <mergeCell ref="M6:N6"/>
    <mergeCell ref="E3:F3"/>
    <mergeCell ref="G3:I3"/>
    <mergeCell ref="J3:L3"/>
    <mergeCell ref="M3:N3"/>
    <mergeCell ref="E4:F4"/>
    <mergeCell ref="G4:I4"/>
    <mergeCell ref="J4:L4"/>
    <mergeCell ref="M4:N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D4:Y26"/>
  <sheetViews>
    <sheetView workbookViewId="0">
      <selection activeCell="C45" sqref="C45:C53"/>
    </sheetView>
  </sheetViews>
  <sheetFormatPr defaultRowHeight="15"/>
  <sheetData>
    <row r="4" spans="4:25" ht="15.75" thickBot="1"/>
    <row r="5" spans="4:25">
      <c r="D5" s="718" t="s">
        <v>338</v>
      </c>
      <c r="E5" s="715" t="s">
        <v>36</v>
      </c>
      <c r="F5" s="716"/>
      <c r="G5" s="717"/>
      <c r="H5" s="715" t="s">
        <v>339</v>
      </c>
      <c r="I5" s="716"/>
      <c r="J5" s="717"/>
      <c r="K5" s="715" t="s">
        <v>340</v>
      </c>
      <c r="L5" s="716"/>
      <c r="M5" s="717"/>
      <c r="N5" s="715" t="s">
        <v>341</v>
      </c>
      <c r="O5" s="716"/>
      <c r="P5" s="717"/>
      <c r="Q5" s="715" t="s">
        <v>342</v>
      </c>
      <c r="R5" s="716"/>
      <c r="S5" s="717"/>
      <c r="T5" s="715" t="s">
        <v>37</v>
      </c>
      <c r="U5" s="716"/>
      <c r="V5" s="717"/>
      <c r="W5" s="715" t="s">
        <v>343</v>
      </c>
      <c r="X5" s="716"/>
      <c r="Y5" s="717"/>
    </row>
    <row r="6" spans="4:25">
      <c r="D6" s="719"/>
      <c r="E6" s="711" t="s">
        <v>344</v>
      </c>
      <c r="F6" s="357" t="s">
        <v>345</v>
      </c>
      <c r="G6" s="713" t="s">
        <v>347</v>
      </c>
      <c r="H6" s="711" t="s">
        <v>344</v>
      </c>
      <c r="I6" s="357" t="s">
        <v>345</v>
      </c>
      <c r="J6" s="713" t="s">
        <v>347</v>
      </c>
      <c r="K6" s="711" t="s">
        <v>344</v>
      </c>
      <c r="L6" s="357" t="s">
        <v>345</v>
      </c>
      <c r="M6" s="713" t="s">
        <v>347</v>
      </c>
      <c r="N6" s="711" t="s">
        <v>344</v>
      </c>
      <c r="O6" s="357" t="s">
        <v>345</v>
      </c>
      <c r="P6" s="713" t="s">
        <v>347</v>
      </c>
      <c r="Q6" s="711" t="s">
        <v>344</v>
      </c>
      <c r="R6" s="357" t="s">
        <v>345</v>
      </c>
      <c r="S6" s="713" t="s">
        <v>347</v>
      </c>
      <c r="T6" s="711" t="s">
        <v>344</v>
      </c>
      <c r="U6" s="357" t="s">
        <v>345</v>
      </c>
      <c r="V6" s="713" t="s">
        <v>347</v>
      </c>
      <c r="W6" s="711" t="s">
        <v>344</v>
      </c>
      <c r="X6" s="357" t="s">
        <v>345</v>
      </c>
      <c r="Y6" s="713" t="s">
        <v>347</v>
      </c>
    </row>
    <row r="7" spans="4:25" ht="15.75" thickBot="1">
      <c r="D7" s="720"/>
      <c r="E7" s="712"/>
      <c r="F7" s="358" t="s">
        <v>346</v>
      </c>
      <c r="G7" s="714"/>
      <c r="H7" s="712"/>
      <c r="I7" s="358" t="s">
        <v>339</v>
      </c>
      <c r="J7" s="714"/>
      <c r="K7" s="712"/>
      <c r="L7" s="358" t="s">
        <v>340</v>
      </c>
      <c r="M7" s="714"/>
      <c r="N7" s="712"/>
      <c r="O7" s="358" t="s">
        <v>341</v>
      </c>
      <c r="P7" s="714"/>
      <c r="Q7" s="712"/>
      <c r="R7" s="358" t="s">
        <v>348</v>
      </c>
      <c r="S7" s="714"/>
      <c r="T7" s="712"/>
      <c r="U7" s="358" t="s">
        <v>349</v>
      </c>
      <c r="V7" s="714"/>
      <c r="W7" s="712"/>
      <c r="X7" s="358" t="s">
        <v>350</v>
      </c>
      <c r="Y7" s="714"/>
    </row>
    <row r="8" spans="4:25" ht="15.75" thickBot="1">
      <c r="D8" s="359" t="s">
        <v>0</v>
      </c>
      <c r="E8" s="360" t="s">
        <v>351</v>
      </c>
      <c r="F8" s="361">
        <v>4</v>
      </c>
      <c r="G8" s="362">
        <v>1</v>
      </c>
      <c r="H8" s="360" t="s">
        <v>352</v>
      </c>
      <c r="I8" s="361">
        <v>1</v>
      </c>
      <c r="J8" s="363">
        <v>0</v>
      </c>
      <c r="K8" s="360" t="s">
        <v>353</v>
      </c>
      <c r="L8" s="361">
        <v>1</v>
      </c>
      <c r="M8" s="364">
        <v>0</v>
      </c>
      <c r="N8" s="365"/>
      <c r="O8" s="361">
        <v>1</v>
      </c>
      <c r="P8" s="366"/>
      <c r="Q8" s="367"/>
      <c r="R8" s="368">
        <f>F8+I8+L8+O8</f>
        <v>7</v>
      </c>
      <c r="S8" s="369"/>
      <c r="T8" s="360" t="s">
        <v>354</v>
      </c>
      <c r="U8" s="361">
        <v>3</v>
      </c>
      <c r="V8" s="363">
        <v>-1</v>
      </c>
      <c r="W8" s="360" t="s">
        <v>355</v>
      </c>
      <c r="X8" s="361">
        <v>15</v>
      </c>
      <c r="Y8" s="363">
        <v>-8</v>
      </c>
    </row>
    <row r="9" spans="4:25" ht="15.75" thickBot="1">
      <c r="D9" s="370" t="s">
        <v>4</v>
      </c>
      <c r="E9" s="371"/>
      <c r="F9" s="372">
        <v>0</v>
      </c>
      <c r="G9" s="373">
        <v>0</v>
      </c>
      <c r="H9" s="371"/>
      <c r="I9" s="372">
        <v>0</v>
      </c>
      <c r="J9" s="373">
        <v>0</v>
      </c>
      <c r="K9" s="371"/>
      <c r="L9" s="372">
        <v>0</v>
      </c>
      <c r="M9" s="374">
        <v>0</v>
      </c>
      <c r="N9" s="371"/>
      <c r="O9" s="372">
        <v>0</v>
      </c>
      <c r="P9" s="375"/>
      <c r="Q9" s="371"/>
      <c r="R9" s="368">
        <f t="shared" ref="R9:R26" si="0">F9+I9+L9+O9</f>
        <v>0</v>
      </c>
      <c r="S9" s="376"/>
      <c r="T9" s="371"/>
      <c r="U9" s="372">
        <v>0</v>
      </c>
      <c r="V9" s="373">
        <v>0</v>
      </c>
      <c r="W9" s="377" t="s">
        <v>356</v>
      </c>
      <c r="X9" s="372">
        <v>0</v>
      </c>
      <c r="Y9" s="373">
        <v>0</v>
      </c>
    </row>
    <row r="10" spans="4:25" ht="15.75" thickBot="1">
      <c r="D10" s="378" t="s">
        <v>5</v>
      </c>
      <c r="E10" s="379" t="s">
        <v>357</v>
      </c>
      <c r="F10" s="380">
        <v>3</v>
      </c>
      <c r="G10" s="373">
        <v>0</v>
      </c>
      <c r="H10" s="379" t="s">
        <v>353</v>
      </c>
      <c r="I10" s="380">
        <v>1</v>
      </c>
      <c r="J10" s="373">
        <v>0</v>
      </c>
      <c r="K10" s="381"/>
      <c r="L10" s="380">
        <v>2</v>
      </c>
      <c r="M10" s="374">
        <v>-2</v>
      </c>
      <c r="N10" s="381"/>
      <c r="O10" s="380">
        <v>1</v>
      </c>
      <c r="P10" s="382"/>
      <c r="Q10" s="383"/>
      <c r="R10" s="368">
        <f t="shared" si="0"/>
        <v>7</v>
      </c>
      <c r="S10" s="376"/>
      <c r="T10" s="379" t="s">
        <v>353</v>
      </c>
      <c r="U10" s="380">
        <v>4</v>
      </c>
      <c r="V10" s="373">
        <v>-3</v>
      </c>
      <c r="W10" s="379" t="s">
        <v>358</v>
      </c>
      <c r="X10" s="380">
        <v>15</v>
      </c>
      <c r="Y10" s="373">
        <v>-11</v>
      </c>
    </row>
    <row r="11" spans="4:25" ht="15.75" thickBot="1">
      <c r="D11" s="370" t="s">
        <v>6</v>
      </c>
      <c r="E11" s="377" t="s">
        <v>359</v>
      </c>
      <c r="F11" s="372">
        <v>3</v>
      </c>
      <c r="G11" s="373">
        <v>0</v>
      </c>
      <c r="H11" s="377" t="s">
        <v>360</v>
      </c>
      <c r="I11" s="372">
        <v>1</v>
      </c>
      <c r="J11" s="373">
        <v>0</v>
      </c>
      <c r="K11" s="377" t="s">
        <v>353</v>
      </c>
      <c r="L11" s="372">
        <v>1</v>
      </c>
      <c r="M11" s="374">
        <v>0</v>
      </c>
      <c r="N11" s="371"/>
      <c r="O11" s="372">
        <v>1</v>
      </c>
      <c r="P11" s="375"/>
      <c r="Q11" s="371"/>
      <c r="R11" s="368">
        <f t="shared" si="0"/>
        <v>6</v>
      </c>
      <c r="S11" s="376"/>
      <c r="T11" s="377" t="s">
        <v>361</v>
      </c>
      <c r="U11" s="372">
        <v>3</v>
      </c>
      <c r="V11" s="373">
        <v>-1</v>
      </c>
      <c r="W11" s="377" t="s">
        <v>362</v>
      </c>
      <c r="X11" s="372">
        <v>11</v>
      </c>
      <c r="Y11" s="373">
        <v>-6</v>
      </c>
    </row>
    <row r="12" spans="4:25" ht="15.75" thickBot="1">
      <c r="D12" s="378" t="s">
        <v>1</v>
      </c>
      <c r="E12" s="379" t="s">
        <v>363</v>
      </c>
      <c r="F12" s="380">
        <v>3</v>
      </c>
      <c r="G12" s="373">
        <v>0</v>
      </c>
      <c r="H12" s="381"/>
      <c r="I12" s="380">
        <v>1</v>
      </c>
      <c r="J12" s="373">
        <v>-1</v>
      </c>
      <c r="K12" s="379" t="s">
        <v>352</v>
      </c>
      <c r="L12" s="380">
        <v>0</v>
      </c>
      <c r="M12" s="384">
        <v>1</v>
      </c>
      <c r="N12" s="381"/>
      <c r="O12" s="380">
        <v>1</v>
      </c>
      <c r="P12" s="382"/>
      <c r="Q12" s="383"/>
      <c r="R12" s="368">
        <f t="shared" si="0"/>
        <v>5</v>
      </c>
      <c r="S12" s="376"/>
      <c r="T12" s="379" t="s">
        <v>352</v>
      </c>
      <c r="U12" s="380">
        <v>2</v>
      </c>
      <c r="V12" s="373">
        <v>-1</v>
      </c>
      <c r="W12" s="379" t="s">
        <v>358</v>
      </c>
      <c r="X12" s="380">
        <v>9</v>
      </c>
      <c r="Y12" s="373">
        <v>-5</v>
      </c>
    </row>
    <row r="13" spans="4:25" ht="15.75" thickBot="1">
      <c r="D13" s="370" t="s">
        <v>7</v>
      </c>
      <c r="E13" s="377" t="s">
        <v>364</v>
      </c>
      <c r="F13" s="372">
        <v>2</v>
      </c>
      <c r="G13" s="373">
        <v>-1</v>
      </c>
      <c r="H13" s="377" t="s">
        <v>353</v>
      </c>
      <c r="I13" s="372">
        <v>0</v>
      </c>
      <c r="J13" s="385">
        <v>1</v>
      </c>
      <c r="K13" s="377" t="s">
        <v>353</v>
      </c>
      <c r="L13" s="372">
        <v>1</v>
      </c>
      <c r="M13" s="374">
        <v>0</v>
      </c>
      <c r="N13" s="371"/>
      <c r="O13" s="372">
        <v>1</v>
      </c>
      <c r="P13" s="375"/>
      <c r="Q13" s="371"/>
      <c r="R13" s="368">
        <f t="shared" si="0"/>
        <v>4</v>
      </c>
      <c r="S13" s="376"/>
      <c r="T13" s="377" t="s">
        <v>365</v>
      </c>
      <c r="U13" s="372">
        <v>2</v>
      </c>
      <c r="V13" s="373">
        <v>0</v>
      </c>
      <c r="W13" s="377" t="s">
        <v>366</v>
      </c>
      <c r="X13" s="372">
        <v>9</v>
      </c>
      <c r="Y13" s="373">
        <v>-6</v>
      </c>
    </row>
    <row r="14" spans="4:25" ht="15.75" thickBot="1">
      <c r="D14" s="378" t="s">
        <v>8</v>
      </c>
      <c r="E14" s="381"/>
      <c r="F14" s="380">
        <v>1</v>
      </c>
      <c r="G14" s="373">
        <v>-1</v>
      </c>
      <c r="H14" s="381"/>
      <c r="I14" s="380">
        <v>1</v>
      </c>
      <c r="J14" s="373">
        <v>-1</v>
      </c>
      <c r="K14" s="381"/>
      <c r="L14" s="380">
        <v>0</v>
      </c>
      <c r="M14" s="374">
        <v>0</v>
      </c>
      <c r="N14" s="381"/>
      <c r="O14" s="380">
        <v>0</v>
      </c>
      <c r="P14" s="375"/>
      <c r="Q14" s="381"/>
      <c r="R14" s="368">
        <f t="shared" si="0"/>
        <v>2</v>
      </c>
      <c r="S14" s="376"/>
      <c r="T14" s="381"/>
      <c r="U14" s="380">
        <v>1</v>
      </c>
      <c r="V14" s="373">
        <v>-1</v>
      </c>
      <c r="W14" s="379" t="s">
        <v>367</v>
      </c>
      <c r="X14" s="380">
        <v>5</v>
      </c>
      <c r="Y14" s="373">
        <v>-5</v>
      </c>
    </row>
    <row r="15" spans="4:25" ht="15.75" thickBot="1">
      <c r="D15" s="370" t="s">
        <v>9</v>
      </c>
      <c r="E15" s="377" t="s">
        <v>360</v>
      </c>
      <c r="F15" s="372">
        <v>1</v>
      </c>
      <c r="G15" s="373">
        <v>0</v>
      </c>
      <c r="H15" s="371"/>
      <c r="I15" s="372">
        <v>0</v>
      </c>
      <c r="J15" s="373">
        <v>0</v>
      </c>
      <c r="K15" s="371"/>
      <c r="L15" s="372">
        <v>1</v>
      </c>
      <c r="M15" s="374">
        <v>-1</v>
      </c>
      <c r="N15" s="371"/>
      <c r="O15" s="372">
        <v>0</v>
      </c>
      <c r="P15" s="375"/>
      <c r="Q15" s="371"/>
      <c r="R15" s="368">
        <f t="shared" si="0"/>
        <v>2</v>
      </c>
      <c r="S15" s="376"/>
      <c r="T15" s="371"/>
      <c r="U15" s="372">
        <v>1</v>
      </c>
      <c r="V15" s="373">
        <v>-1</v>
      </c>
      <c r="W15" s="377" t="s">
        <v>368</v>
      </c>
      <c r="X15" s="372">
        <v>5</v>
      </c>
      <c r="Y15" s="373">
        <v>-4</v>
      </c>
    </row>
    <row r="16" spans="4:25" ht="15.75" thickBot="1">
      <c r="D16" s="378" t="s">
        <v>2</v>
      </c>
      <c r="E16" s="379" t="s">
        <v>353</v>
      </c>
      <c r="F16" s="380">
        <v>1</v>
      </c>
      <c r="G16" s="373">
        <v>0</v>
      </c>
      <c r="H16" s="379" t="s">
        <v>352</v>
      </c>
      <c r="I16" s="380">
        <v>2</v>
      </c>
      <c r="J16" s="373">
        <v>-1</v>
      </c>
      <c r="K16" s="381"/>
      <c r="L16" s="380">
        <v>0</v>
      </c>
      <c r="M16" s="374">
        <v>0</v>
      </c>
      <c r="N16" s="381"/>
      <c r="O16" s="380">
        <v>1</v>
      </c>
      <c r="P16" s="382"/>
      <c r="Q16" s="383"/>
      <c r="R16" s="368">
        <f t="shared" si="0"/>
        <v>4</v>
      </c>
      <c r="S16" s="376"/>
      <c r="T16" s="379" t="s">
        <v>352</v>
      </c>
      <c r="U16" s="380">
        <v>3</v>
      </c>
      <c r="V16" s="373">
        <v>-2</v>
      </c>
      <c r="W16" s="379" t="s">
        <v>354</v>
      </c>
      <c r="X16" s="380">
        <v>7</v>
      </c>
      <c r="Y16" s="373">
        <v>-5</v>
      </c>
    </row>
    <row r="17" spans="4:25" ht="15.75" thickBot="1">
      <c r="D17" s="370" t="s">
        <v>10</v>
      </c>
      <c r="E17" s="377" t="s">
        <v>369</v>
      </c>
      <c r="F17" s="372">
        <v>7</v>
      </c>
      <c r="G17" s="373">
        <v>-6</v>
      </c>
      <c r="H17" s="377" t="s">
        <v>356</v>
      </c>
      <c r="I17" s="372">
        <v>2</v>
      </c>
      <c r="J17" s="373">
        <v>-2</v>
      </c>
      <c r="K17" s="377" t="s">
        <v>357</v>
      </c>
      <c r="L17" s="372">
        <v>2</v>
      </c>
      <c r="M17" s="384">
        <v>1</v>
      </c>
      <c r="N17" s="371"/>
      <c r="O17" s="372">
        <v>1</v>
      </c>
      <c r="P17" s="375"/>
      <c r="Q17" s="371"/>
      <c r="R17" s="368">
        <f t="shared" si="0"/>
        <v>12</v>
      </c>
      <c r="S17" s="376"/>
      <c r="T17" s="377" t="s">
        <v>370</v>
      </c>
      <c r="U17" s="372">
        <v>5</v>
      </c>
      <c r="V17" s="373">
        <v>-2</v>
      </c>
      <c r="W17" s="377" t="s">
        <v>371</v>
      </c>
      <c r="X17" s="372">
        <v>20</v>
      </c>
      <c r="Y17" s="373">
        <v>-16</v>
      </c>
    </row>
    <row r="18" spans="4:25" ht="15.75" thickBot="1">
      <c r="D18" s="378" t="s">
        <v>11</v>
      </c>
      <c r="E18" s="379" t="s">
        <v>372</v>
      </c>
      <c r="F18" s="380">
        <v>4</v>
      </c>
      <c r="G18" s="373">
        <v>0</v>
      </c>
      <c r="H18" s="379" t="s">
        <v>373</v>
      </c>
      <c r="I18" s="380">
        <v>2</v>
      </c>
      <c r="J18" s="373">
        <v>-2</v>
      </c>
      <c r="K18" s="379" t="s">
        <v>374</v>
      </c>
      <c r="L18" s="380">
        <v>2</v>
      </c>
      <c r="M18" s="374">
        <v>-2</v>
      </c>
      <c r="N18" s="381"/>
      <c r="O18" s="380">
        <v>1</v>
      </c>
      <c r="P18" s="375"/>
      <c r="Q18" s="381"/>
      <c r="R18" s="368">
        <f t="shared" si="0"/>
        <v>9</v>
      </c>
      <c r="S18" s="376"/>
      <c r="T18" s="379" t="s">
        <v>375</v>
      </c>
      <c r="U18" s="380">
        <v>5</v>
      </c>
      <c r="V18" s="373">
        <v>-5</v>
      </c>
      <c r="W18" s="379" t="s">
        <v>376</v>
      </c>
      <c r="X18" s="380">
        <v>15</v>
      </c>
      <c r="Y18" s="373">
        <v>-11</v>
      </c>
    </row>
    <row r="19" spans="4:25" ht="15.75" thickBot="1">
      <c r="D19" s="370" t="s">
        <v>12</v>
      </c>
      <c r="E19" s="377" t="s">
        <v>377</v>
      </c>
      <c r="F19" s="372">
        <v>6</v>
      </c>
      <c r="G19" s="373">
        <v>-3</v>
      </c>
      <c r="H19" s="377" t="s">
        <v>378</v>
      </c>
      <c r="I19" s="372">
        <v>2</v>
      </c>
      <c r="J19" s="373">
        <v>0</v>
      </c>
      <c r="K19" s="377" t="s">
        <v>379</v>
      </c>
      <c r="L19" s="372">
        <v>2</v>
      </c>
      <c r="M19" s="384">
        <v>1</v>
      </c>
      <c r="N19" s="371"/>
      <c r="O19" s="372">
        <v>1</v>
      </c>
      <c r="P19" s="375"/>
      <c r="Q19" s="371"/>
      <c r="R19" s="368">
        <f t="shared" si="0"/>
        <v>11</v>
      </c>
      <c r="S19" s="376"/>
      <c r="T19" s="377" t="s">
        <v>380</v>
      </c>
      <c r="U19" s="372">
        <v>5</v>
      </c>
      <c r="V19" s="373">
        <v>0</v>
      </c>
      <c r="W19" s="377" t="s">
        <v>381</v>
      </c>
      <c r="X19" s="372">
        <v>20</v>
      </c>
      <c r="Y19" s="373">
        <v>-12</v>
      </c>
    </row>
    <row r="20" spans="4:25" ht="15.75" thickBot="1">
      <c r="D20" s="378" t="s">
        <v>13</v>
      </c>
      <c r="E20" s="379" t="s">
        <v>360</v>
      </c>
      <c r="F20" s="380">
        <v>3</v>
      </c>
      <c r="G20" s="373">
        <v>-2</v>
      </c>
      <c r="H20" s="379" t="s">
        <v>378</v>
      </c>
      <c r="I20" s="380">
        <v>1</v>
      </c>
      <c r="J20" s="385">
        <v>1</v>
      </c>
      <c r="K20" s="379" t="s">
        <v>382</v>
      </c>
      <c r="L20" s="380">
        <v>1</v>
      </c>
      <c r="M20" s="384">
        <v>1</v>
      </c>
      <c r="N20" s="381"/>
      <c r="O20" s="380">
        <v>1</v>
      </c>
      <c r="P20" s="375"/>
      <c r="Q20" s="381"/>
      <c r="R20" s="368">
        <f t="shared" si="0"/>
        <v>6</v>
      </c>
      <c r="S20" s="376"/>
      <c r="T20" s="379" t="s">
        <v>383</v>
      </c>
      <c r="U20" s="380">
        <v>3</v>
      </c>
      <c r="V20" s="385">
        <v>1</v>
      </c>
      <c r="W20" s="379" t="s">
        <v>384</v>
      </c>
      <c r="X20" s="380">
        <v>12</v>
      </c>
      <c r="Y20" s="373">
        <v>-7</v>
      </c>
    </row>
    <row r="21" spans="4:25" ht="15.75" thickBot="1">
      <c r="D21" s="370" t="s">
        <v>14</v>
      </c>
      <c r="E21" s="377" t="s">
        <v>356</v>
      </c>
      <c r="F21" s="372">
        <v>3</v>
      </c>
      <c r="G21" s="373">
        <v>-3</v>
      </c>
      <c r="H21" s="377" t="s">
        <v>353</v>
      </c>
      <c r="I21" s="372">
        <v>1</v>
      </c>
      <c r="J21" s="373">
        <v>0</v>
      </c>
      <c r="K21" s="377" t="s">
        <v>367</v>
      </c>
      <c r="L21" s="372">
        <v>1</v>
      </c>
      <c r="M21" s="374">
        <v>-1</v>
      </c>
      <c r="N21" s="371"/>
      <c r="O21" s="372">
        <v>1</v>
      </c>
      <c r="P21" s="375"/>
      <c r="Q21" s="371"/>
      <c r="R21" s="368">
        <f t="shared" si="0"/>
        <v>6</v>
      </c>
      <c r="S21" s="376"/>
      <c r="T21" s="377" t="s">
        <v>368</v>
      </c>
      <c r="U21" s="372">
        <v>3</v>
      </c>
      <c r="V21" s="373">
        <v>-2</v>
      </c>
      <c r="W21" s="377" t="s">
        <v>385</v>
      </c>
      <c r="X21" s="372">
        <v>12</v>
      </c>
      <c r="Y21" s="373">
        <v>-11</v>
      </c>
    </row>
    <row r="22" spans="4:25" ht="15.75" thickBot="1">
      <c r="D22" s="378" t="s">
        <v>25</v>
      </c>
      <c r="E22" s="379" t="s">
        <v>386</v>
      </c>
      <c r="F22" s="380">
        <v>7</v>
      </c>
      <c r="G22" s="373">
        <v>0</v>
      </c>
      <c r="H22" s="379" t="s">
        <v>361</v>
      </c>
      <c r="I22" s="380">
        <v>2</v>
      </c>
      <c r="J22" s="373">
        <v>0</v>
      </c>
      <c r="K22" s="379" t="s">
        <v>357</v>
      </c>
      <c r="L22" s="380">
        <v>2</v>
      </c>
      <c r="M22" s="384">
        <v>1</v>
      </c>
      <c r="N22" s="381"/>
      <c r="O22" s="380">
        <v>2</v>
      </c>
      <c r="P22" s="382"/>
      <c r="Q22" s="383"/>
      <c r="R22" s="368">
        <f t="shared" si="0"/>
        <v>13</v>
      </c>
      <c r="S22" s="376"/>
      <c r="T22" s="379" t="s">
        <v>380</v>
      </c>
      <c r="U22" s="380">
        <v>6</v>
      </c>
      <c r="V22" s="373">
        <v>-1</v>
      </c>
      <c r="W22" s="379" t="s">
        <v>387</v>
      </c>
      <c r="X22" s="380">
        <v>25</v>
      </c>
      <c r="Y22" s="373">
        <v>-13</v>
      </c>
    </row>
    <row r="23" spans="4:25" ht="15.75" thickBot="1">
      <c r="D23" s="386" t="s">
        <v>15</v>
      </c>
      <c r="E23" s="387" t="s">
        <v>388</v>
      </c>
      <c r="F23" s="388">
        <v>8</v>
      </c>
      <c r="G23" s="389">
        <v>0</v>
      </c>
      <c r="H23" s="387" t="s">
        <v>357</v>
      </c>
      <c r="I23" s="388">
        <v>2</v>
      </c>
      <c r="J23" s="390">
        <v>1</v>
      </c>
      <c r="K23" s="387" t="s">
        <v>389</v>
      </c>
      <c r="L23" s="388">
        <v>2</v>
      </c>
      <c r="M23" s="391">
        <v>0</v>
      </c>
      <c r="N23" s="392"/>
      <c r="O23" s="388">
        <v>1</v>
      </c>
      <c r="P23" s="393"/>
      <c r="Q23" s="392"/>
      <c r="R23" s="368">
        <f t="shared" si="0"/>
        <v>13</v>
      </c>
      <c r="S23" s="394"/>
      <c r="T23" s="387" t="s">
        <v>390</v>
      </c>
      <c r="U23" s="388">
        <v>5</v>
      </c>
      <c r="V23" s="389">
        <v>0</v>
      </c>
      <c r="W23" s="387" t="s">
        <v>391</v>
      </c>
      <c r="X23" s="388">
        <v>25</v>
      </c>
      <c r="Y23" s="389">
        <v>-12</v>
      </c>
    </row>
    <row r="24" spans="4:25" ht="18.75" thickBot="1">
      <c r="D24" s="395" t="s">
        <v>392</v>
      </c>
      <c r="E24" s="396" t="s">
        <v>393</v>
      </c>
      <c r="F24" s="397">
        <v>63</v>
      </c>
      <c r="G24" s="398">
        <v>-16</v>
      </c>
      <c r="H24" s="396" t="s">
        <v>394</v>
      </c>
      <c r="I24" s="397">
        <v>21</v>
      </c>
      <c r="J24" s="398">
        <v>-5</v>
      </c>
      <c r="K24" s="396" t="s">
        <v>395</v>
      </c>
      <c r="L24" s="397">
        <v>19</v>
      </c>
      <c r="M24" s="399">
        <v>-1</v>
      </c>
      <c r="N24" s="400"/>
      <c r="O24" s="397">
        <v>16</v>
      </c>
      <c r="P24" s="401"/>
      <c r="Q24" s="400"/>
      <c r="R24" s="368">
        <f>F24+I24+L24+O24</f>
        <v>119</v>
      </c>
      <c r="S24" s="402"/>
      <c r="T24" s="396" t="s">
        <v>396</v>
      </c>
      <c r="U24" s="397">
        <v>56</v>
      </c>
      <c r="V24" s="398">
        <v>-22</v>
      </c>
      <c r="W24" s="396" t="s">
        <v>397</v>
      </c>
      <c r="X24" s="397">
        <v>227</v>
      </c>
      <c r="Y24" s="398">
        <v>-146</v>
      </c>
    </row>
    <row r="25" spans="4:25" ht="15.75" thickBot="1">
      <c r="D25" s="403" t="s">
        <v>55</v>
      </c>
      <c r="E25" s="360" t="s">
        <v>367</v>
      </c>
      <c r="F25" s="361">
        <v>4</v>
      </c>
      <c r="G25" s="363">
        <v>-4</v>
      </c>
      <c r="H25" s="360" t="s">
        <v>353</v>
      </c>
      <c r="I25" s="361">
        <v>1</v>
      </c>
      <c r="J25" s="363">
        <v>0</v>
      </c>
      <c r="K25" s="360" t="s">
        <v>353</v>
      </c>
      <c r="L25" s="361">
        <v>0</v>
      </c>
      <c r="M25" s="404">
        <v>1</v>
      </c>
      <c r="N25" s="365"/>
      <c r="O25" s="361">
        <v>0</v>
      </c>
      <c r="P25" s="405"/>
      <c r="Q25" s="365"/>
      <c r="R25" s="368">
        <f t="shared" si="0"/>
        <v>5</v>
      </c>
      <c r="S25" s="369"/>
      <c r="T25" s="360" t="s">
        <v>365</v>
      </c>
      <c r="U25" s="361">
        <v>1</v>
      </c>
      <c r="V25" s="362">
        <v>1</v>
      </c>
      <c r="W25" s="360" t="s">
        <v>398</v>
      </c>
      <c r="X25" s="361">
        <v>11</v>
      </c>
      <c r="Y25" s="363">
        <v>-9</v>
      </c>
    </row>
    <row r="26" spans="4:25" ht="15.75" thickBot="1">
      <c r="D26" s="406" t="s">
        <v>77</v>
      </c>
      <c r="E26" s="387" t="s">
        <v>399</v>
      </c>
      <c r="F26" s="388">
        <v>3</v>
      </c>
      <c r="G26" s="390">
        <v>3</v>
      </c>
      <c r="H26" s="407"/>
      <c r="I26" s="388">
        <v>1</v>
      </c>
      <c r="J26" s="389">
        <v>-1</v>
      </c>
      <c r="K26" s="407"/>
      <c r="L26" s="388">
        <v>0</v>
      </c>
      <c r="M26" s="391">
        <v>0</v>
      </c>
      <c r="N26" s="392"/>
      <c r="O26" s="388">
        <v>1</v>
      </c>
      <c r="P26" s="408"/>
      <c r="Q26" s="407"/>
      <c r="R26" s="368">
        <f t="shared" si="0"/>
        <v>5</v>
      </c>
      <c r="S26" s="394"/>
      <c r="T26" s="387" t="s">
        <v>400</v>
      </c>
      <c r="U26" s="388">
        <v>2</v>
      </c>
      <c r="V26" s="389">
        <v>-2</v>
      </c>
      <c r="W26" s="387" t="s">
        <v>401</v>
      </c>
      <c r="X26" s="388">
        <v>7</v>
      </c>
      <c r="Y26" s="389">
        <v>-1</v>
      </c>
    </row>
  </sheetData>
  <mergeCells count="22">
    <mergeCell ref="Q5:S5"/>
    <mergeCell ref="Q6:Q7"/>
    <mergeCell ref="S6:S7"/>
    <mergeCell ref="M6:M7"/>
    <mergeCell ref="N6:N7"/>
    <mergeCell ref="P6:P7"/>
    <mergeCell ref="D5:D7"/>
    <mergeCell ref="E5:G5"/>
    <mergeCell ref="H5:J5"/>
    <mergeCell ref="K5:M5"/>
    <mergeCell ref="N5:P5"/>
    <mergeCell ref="E6:E7"/>
    <mergeCell ref="G6:G7"/>
    <mergeCell ref="H6:H7"/>
    <mergeCell ref="J6:J7"/>
    <mergeCell ref="K6:K7"/>
    <mergeCell ref="T6:T7"/>
    <mergeCell ref="V6:V7"/>
    <mergeCell ref="W6:W7"/>
    <mergeCell ref="Y6:Y7"/>
    <mergeCell ref="T5:V5"/>
    <mergeCell ref="W5:Y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 tint="0.499984740745262"/>
    <pageSetUpPr fitToPage="1"/>
  </sheetPr>
  <dimension ref="A1:BG54"/>
  <sheetViews>
    <sheetView view="pageBreakPreview" topLeftCell="W1" zoomScale="40" zoomScaleNormal="100" zoomScaleSheetLayoutView="40" zoomScalePageLayoutView="55" workbookViewId="0">
      <selection activeCell="AX22" sqref="AX22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6" width="19.5703125" customWidth="1"/>
    <col min="47" max="47" width="26.140625" customWidth="1"/>
    <col min="48" max="48" width="24.28515625" customWidth="1"/>
    <col min="49" max="49" width="13.5703125" customWidth="1"/>
    <col min="50" max="50" width="13.85546875" customWidth="1"/>
    <col min="51" max="52" width="14.28515625" customWidth="1"/>
  </cols>
  <sheetData>
    <row r="1" spans="1:48" ht="28.5" customHeight="1"/>
    <row r="2" spans="1:48" ht="33.75" customHeight="1">
      <c r="B2" s="539" t="s">
        <v>120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48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48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48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48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48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2023</v>
      </c>
      <c r="G7" s="13">
        <v>2024</v>
      </c>
      <c r="H7" s="20" t="s">
        <v>3</v>
      </c>
      <c r="I7" s="37">
        <v>2023</v>
      </c>
      <c r="J7" s="13">
        <v>2024</v>
      </c>
      <c r="K7" s="20" t="s">
        <v>3</v>
      </c>
      <c r="L7" s="37">
        <v>2023</v>
      </c>
      <c r="M7" s="13">
        <v>2024</v>
      </c>
      <c r="N7" s="20" t="s">
        <v>3</v>
      </c>
      <c r="O7" s="37">
        <v>2023</v>
      </c>
      <c r="P7" s="13">
        <v>2024</v>
      </c>
      <c r="Q7" s="20" t="s">
        <v>3</v>
      </c>
      <c r="R7" s="37">
        <v>2023</v>
      </c>
      <c r="S7" s="13">
        <v>2024</v>
      </c>
      <c r="T7" s="20" t="s">
        <v>3</v>
      </c>
      <c r="U7" s="37">
        <v>2023</v>
      </c>
      <c r="V7" s="13">
        <v>2024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2023</v>
      </c>
      <c r="AB7" s="13">
        <v>2024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48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48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 t="e">
        <f>I9+O9+R9+L9+U9</f>
        <v>#REF!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>
        <f>'январь (2024) прогноз'!I9+'февраль (2024) - прогноз'!I9</f>
        <v>2</v>
      </c>
      <c r="J9" s="44" t="e">
        <f>'январь (2024) прогноз'!J9+'февраль (2024) - прогноз'!J9</f>
        <v>#REF!</v>
      </c>
      <c r="K9" s="42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>
        <f>'январь (2024) прогноз'!L9+'февраль (2024) - прогноз'!L9</f>
        <v>0</v>
      </c>
      <c r="M9" s="44" t="e">
        <f>'январь (2024) прогноз'!M9+'февраль (2024) - прогноз'!M9</f>
        <v>#REF!</v>
      </c>
      <c r="N9" s="42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>
        <f>'январь (2024) прогноз'!O9+'февраль (2024) - прогноз'!O9</f>
        <v>0</v>
      </c>
      <c r="P9" s="44" t="e">
        <f>'январь (2024) прогноз'!P9+'февраль (2024) - прогноз'!P9</f>
        <v>#REF!</v>
      </c>
      <c r="Q9" s="42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 t="e">
        <f>'январь (2024) прогноз'!R9+'февраль (2024) - прогноз'!R9</f>
        <v>#REF!</v>
      </c>
      <c r="S9" s="44" t="e">
        <f>'январь (2024) прогноз'!S9+'февраль (2024) - прогноз'!S9</f>
        <v>#REF!</v>
      </c>
      <c r="T9" s="42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>
        <f>'январь (2024) прогноз'!U9+'февраль (2024) - прогноз'!U9</f>
        <v>0</v>
      </c>
      <c r="V9" s="44" t="e">
        <f>'январь (2024) прогноз'!V9+'февраль (2024) - прогноз'!V9</f>
        <v>#REF!</v>
      </c>
      <c r="W9" s="45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3">
        <f>'январь (2024) прогноз'!AA9+'февраль (2024) - прогноз'!AA9</f>
        <v>0</v>
      </c>
      <c r="AB9" s="44" t="e">
        <f>'январь (2024) прогноз'!AB9+'февраль (2024) - прогноз'!AB9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41" t="s">
        <v>0</v>
      </c>
      <c r="AJ9" s="16" t="s">
        <v>0</v>
      </c>
      <c r="AK9" s="53" t="e">
        <f>F9-L9-U9</f>
        <v>#REF!</v>
      </c>
      <c r="AL9" s="182">
        <f>'январь (2024) прогноз'!AL9+'февраль (2024) - прогноз'!AL9</f>
        <v>2</v>
      </c>
      <c r="AM9" s="53" t="e">
        <f>G9-V9-M9</f>
        <v>#REF!</v>
      </c>
      <c r="AN9" s="53"/>
      <c r="AO9" s="53"/>
      <c r="AP9" s="53"/>
      <c r="AQ9" s="53"/>
      <c r="AR9" s="53"/>
      <c r="AS9" s="53"/>
      <c r="AT9" s="53">
        <v>25777364.599000055</v>
      </c>
      <c r="AU9" s="53">
        <v>23165782.263000026</v>
      </c>
      <c r="AV9" s="53">
        <v>26111381.965000026</v>
      </c>
    </row>
    <row r="10" spans="1:48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 t="e">
        <f t="shared" ref="F10:G24" si="8">I10+O10+R10+L10+U10</f>
        <v>#REF!</v>
      </c>
      <c r="G10" s="84" t="e">
        <f t="shared" si="8"/>
        <v>#REF!</v>
      </c>
      <c r="H10" s="22" t="e">
        <f t="shared" si="1"/>
        <v>#REF!</v>
      </c>
      <c r="I10" s="43">
        <f>'январь (2024) прогноз'!I10+'февраль (2024) - прогноз'!I10</f>
        <v>0</v>
      </c>
      <c r="J10" s="44" t="e">
        <f>'январь (2024) прогноз'!J10+'февраль (2024) - прогноз'!J10</f>
        <v>#REF!</v>
      </c>
      <c r="K10" s="22" t="e">
        <f t="shared" si="2"/>
        <v>#REF!</v>
      </c>
      <c r="L10" s="43">
        <f>'январь (2024) прогноз'!L10+'февраль (2024) - прогноз'!L10</f>
        <v>0</v>
      </c>
      <c r="M10" s="44" t="e">
        <f>'январь (2024) прогноз'!M10+'февраль (2024) - прогноз'!M10</f>
        <v>#REF!</v>
      </c>
      <c r="N10" s="22" t="e">
        <f t="shared" si="3"/>
        <v>#REF!</v>
      </c>
      <c r="O10" s="43">
        <f>'январь (2024) прогноз'!O10+'февраль (2024) - прогноз'!O10</f>
        <v>0</v>
      </c>
      <c r="P10" s="44" t="e">
        <f>'январь (2024) прогноз'!P10+'февраль (2024) - прогноз'!P10</f>
        <v>#REF!</v>
      </c>
      <c r="Q10" s="22" t="e">
        <f t="shared" si="4"/>
        <v>#REF!</v>
      </c>
      <c r="R10" s="43" t="e">
        <f>'январь (2024) прогноз'!R10+'февраль (2024) - прогноз'!R10</f>
        <v>#REF!</v>
      </c>
      <c r="S10" s="44" t="e">
        <f>'январь (2024) прогноз'!S10+'февраль (2024) - прогноз'!S10</f>
        <v>#REF!</v>
      </c>
      <c r="T10" s="22" t="e">
        <f t="shared" si="5"/>
        <v>#REF!</v>
      </c>
      <c r="U10" s="43">
        <f>'январь (2024) прогноз'!U10+'февраль (2024) - прогноз'!U10</f>
        <v>0</v>
      </c>
      <c r="V10" s="44" t="e">
        <f>'январь (2024) прогноз'!V10+'февраль (2024) - прогноз'!V10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43">
        <f>'январь (2024) прогноз'!AA10+'февраль (2024) - прогноз'!AA10</f>
        <v>0</v>
      </c>
      <c r="AB10" s="44" t="e">
        <f>'январь (2024) прогноз'!AB10+'февраль (2024) - прогноз'!AB10</f>
        <v>#REF!</v>
      </c>
      <c r="AC10" s="22"/>
      <c r="AD10" s="70"/>
      <c r="AE10" s="71"/>
      <c r="AF10" s="66"/>
      <c r="AI10" s="61" t="s">
        <v>4</v>
      </c>
      <c r="AJ10" s="16" t="s">
        <v>4</v>
      </c>
      <c r="AK10" s="53" t="e">
        <f t="shared" ref="AK10:AK24" si="9">F10-L10-U10</f>
        <v>#REF!</v>
      </c>
      <c r="AL10" s="182">
        <f>'январь (2024) прогноз'!AL10+'февраль (2024) - прогноз'!AL10</f>
        <v>0</v>
      </c>
      <c r="AM10" s="53" t="e">
        <f t="shared" ref="AM10:AM24" si="10">G10-V10-M10</f>
        <v>#REF!</v>
      </c>
      <c r="AN10" s="53"/>
      <c r="AO10" s="53"/>
      <c r="AP10" s="53"/>
      <c r="AQ10" s="53"/>
      <c r="AR10" s="53"/>
      <c r="AS10" s="53"/>
      <c r="AT10" s="53">
        <v>418258.97000000114</v>
      </c>
      <c r="AU10" s="53">
        <v>409131</v>
      </c>
      <c r="AV10" s="53">
        <v>395856.14000000118</v>
      </c>
    </row>
    <row r="11" spans="1:48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 t="e">
        <f t="shared" si="8"/>
        <v>#REF!</v>
      </c>
      <c r="G11" s="84" t="e">
        <f t="shared" si="8"/>
        <v>#REF!</v>
      </c>
      <c r="H11" s="22" t="e">
        <f t="shared" si="1"/>
        <v>#REF!</v>
      </c>
      <c r="I11" s="43">
        <f>'январь (2024) прогноз'!I11+'февраль (2024) - прогноз'!I11</f>
        <v>1</v>
      </c>
      <c r="J11" s="44" t="e">
        <f>'январь (2024) прогноз'!J11+'февраль (2024) - прогноз'!J11</f>
        <v>#REF!</v>
      </c>
      <c r="K11" s="22" t="e">
        <f t="shared" si="2"/>
        <v>#REF!</v>
      </c>
      <c r="L11" s="43">
        <f>'январь (2024) прогноз'!L11+'февраль (2024) - прогноз'!L11</f>
        <v>0</v>
      </c>
      <c r="M11" s="44" t="e">
        <f>'январь (2024) прогноз'!M11+'февраль (2024) - прогноз'!M11</f>
        <v>#REF!</v>
      </c>
      <c r="N11" s="22" t="e">
        <f t="shared" si="3"/>
        <v>#REF!</v>
      </c>
      <c r="O11" s="43">
        <f>'январь (2024) прогноз'!O11+'февраль (2024) - прогноз'!O11</f>
        <v>0</v>
      </c>
      <c r="P11" s="44" t="e">
        <f>'январь (2024) прогноз'!P11+'февраль (2024) - прогноз'!P11</f>
        <v>#REF!</v>
      </c>
      <c r="Q11" s="22" t="e">
        <f t="shared" si="4"/>
        <v>#REF!</v>
      </c>
      <c r="R11" s="43" t="e">
        <f>'январь (2024) прогноз'!R11+'февраль (2024) - прогноз'!R11</f>
        <v>#REF!</v>
      </c>
      <c r="S11" s="44" t="e">
        <f>'январь (2024) прогноз'!S11+'февраль (2024) - прогноз'!S11</f>
        <v>#REF!</v>
      </c>
      <c r="T11" s="22" t="e">
        <f t="shared" si="5"/>
        <v>#REF!</v>
      </c>
      <c r="U11" s="43">
        <f>'январь (2024) прогноз'!U11+'февраль (2024) - прогноз'!U11</f>
        <v>0</v>
      </c>
      <c r="V11" s="44" t="e">
        <f>'январь (2024) прогноз'!V11+'февраль (2024) - прогноз'!V11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43">
        <f>'январь (2024) прогноз'!AA11+'февраль (2024) - прогноз'!AA11</f>
        <v>0</v>
      </c>
      <c r="AB11" s="44" t="e">
        <f>'январь (2024) прогноз'!AB11+'февраль (2024) - прогноз'!AB11</f>
        <v>#REF!</v>
      </c>
      <c r="AC11" s="22" t="e">
        <f t="shared" ref="AC11:AC25" si="11">IF(AND(IF(AA11="",0,AA11)=0,IF(AB11="",0,AB11)&gt;0),100%,IFERROR(IF(IF(AB11="",0,AB11)/IF(AA11="",0,AA11)-100%&gt;99%,CONCATENATE("в ",ROUNDDOWN(IF(AB11="",0,AB11)/IF(AA11="",0,AA11),1),IF(ROUNDDOWN(IF(AB11="",0,AB11)/IF(AA11="",0,AA11),0)&gt;4," раз"," раза")),IF(AB11="",0,AB11)/IF(AA11="",0,AA11)-100%),""))</f>
        <v>#REF!</v>
      </c>
      <c r="AD11" s="72"/>
      <c r="AE11" s="73"/>
      <c r="AF11" s="66" t="str">
        <f t="shared" ref="AF11:AF25" si="12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53" t="e">
        <f t="shared" si="9"/>
        <v>#REF!</v>
      </c>
      <c r="AL11" s="182">
        <f>'январь (2024) прогноз'!AL11+'февраль (2024) - прогноз'!AL11</f>
        <v>2</v>
      </c>
      <c r="AM11" s="53" t="e">
        <f t="shared" si="10"/>
        <v>#REF!</v>
      </c>
      <c r="AN11" s="53"/>
      <c r="AO11" s="53"/>
      <c r="AP11" s="53"/>
      <c r="AQ11" s="53"/>
      <c r="AR11" s="53"/>
      <c r="AS11" s="53"/>
      <c r="AT11" s="53">
        <v>30942860.144000091</v>
      </c>
      <c r="AU11" s="53">
        <v>28190028.148000069</v>
      </c>
      <c r="AV11" s="53">
        <v>31889603.960000165</v>
      </c>
    </row>
    <row r="12" spans="1:48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 t="e">
        <f t="shared" si="8"/>
        <v>#REF!</v>
      </c>
      <c r="G12" s="84" t="e">
        <f t="shared" si="8"/>
        <v>#REF!</v>
      </c>
      <c r="H12" s="22" t="e">
        <f t="shared" si="1"/>
        <v>#REF!</v>
      </c>
      <c r="I12" s="43">
        <f>'январь (2024) прогноз'!I12+'февраль (2024) - прогноз'!I12</f>
        <v>3</v>
      </c>
      <c r="J12" s="44" t="e">
        <f>'январь (2024) прогноз'!J12+'февраль (2024) - прогноз'!J12</f>
        <v>#REF!</v>
      </c>
      <c r="K12" s="22" t="e">
        <f t="shared" si="2"/>
        <v>#REF!</v>
      </c>
      <c r="L12" s="43">
        <f>'январь (2024) прогноз'!L12+'февраль (2024) - прогноз'!L12</f>
        <v>0</v>
      </c>
      <c r="M12" s="44" t="e">
        <f>'январь (2024) прогноз'!M12+'февраль (2024) - прогноз'!M12</f>
        <v>#REF!</v>
      </c>
      <c r="N12" s="22" t="e">
        <f t="shared" si="3"/>
        <v>#REF!</v>
      </c>
      <c r="O12" s="43">
        <f>'январь (2024) прогноз'!O12+'февраль (2024) - прогноз'!O12</f>
        <v>0</v>
      </c>
      <c r="P12" s="44" t="e">
        <f>'январь (2024) прогноз'!P12+'февраль (2024) - прогноз'!P12</f>
        <v>#REF!</v>
      </c>
      <c r="Q12" s="22" t="e">
        <f t="shared" si="4"/>
        <v>#REF!</v>
      </c>
      <c r="R12" s="43" t="e">
        <f>'январь (2024) прогноз'!R12+'февраль (2024) - прогноз'!R12</f>
        <v>#REF!</v>
      </c>
      <c r="S12" s="44" t="e">
        <f>'январь (2024) прогноз'!S12+'февраль (2024) - прогноз'!S12</f>
        <v>#REF!</v>
      </c>
      <c r="T12" s="22" t="e">
        <f t="shared" si="5"/>
        <v>#REF!</v>
      </c>
      <c r="U12" s="43">
        <f>'январь (2024) прогноз'!U12+'февраль (2024) - прогноз'!U12</f>
        <v>0</v>
      </c>
      <c r="V12" s="44" t="e">
        <f>'январь (2024) прогноз'!V12+'февраль (2024) - прогноз'!V12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43">
        <f>'январь (2024) прогноз'!AA12+'февраль (2024) - прогноз'!AA12</f>
        <v>0</v>
      </c>
      <c r="AB12" s="44" t="e">
        <f>'январь (2024) прогноз'!AB12+'февраль (2024) - прогноз'!AB12</f>
        <v>#REF!</v>
      </c>
      <c r="AC12" s="22" t="e">
        <f t="shared" si="11"/>
        <v>#REF!</v>
      </c>
      <c r="AD12" s="72"/>
      <c r="AE12" s="73"/>
      <c r="AF12" s="66" t="str">
        <f t="shared" si="12"/>
        <v/>
      </c>
      <c r="AI12" s="61" t="s">
        <v>6</v>
      </c>
      <c r="AJ12" s="16" t="s">
        <v>6</v>
      </c>
      <c r="AK12" s="53" t="e">
        <f t="shared" si="9"/>
        <v>#REF!</v>
      </c>
      <c r="AL12" s="182">
        <f>'январь (2024) прогноз'!AL12+'февраль (2024) - прогноз'!AL12</f>
        <v>2</v>
      </c>
      <c r="AM12" s="53" t="e">
        <f t="shared" si="10"/>
        <v>#REF!</v>
      </c>
      <c r="AN12" s="53"/>
      <c r="AO12" s="53"/>
      <c r="AP12" s="53"/>
      <c r="AQ12" s="53"/>
      <c r="AR12" s="53"/>
      <c r="AS12" s="53"/>
      <c r="AT12" s="53">
        <v>19861267.799000084</v>
      </c>
      <c r="AU12" s="53">
        <v>18190614.289000064</v>
      </c>
      <c r="AV12" s="53">
        <v>18658933.196000054</v>
      </c>
    </row>
    <row r="13" spans="1:48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 t="e">
        <f t="shared" si="8"/>
        <v>#REF!</v>
      </c>
      <c r="G13" s="84" t="e">
        <f t="shared" si="8"/>
        <v>#REF!</v>
      </c>
      <c r="H13" s="22" t="e">
        <f t="shared" si="1"/>
        <v>#REF!</v>
      </c>
      <c r="I13" s="43">
        <f>'январь (2024) прогноз'!I13+'февраль (2024) - прогноз'!I13</f>
        <v>0</v>
      </c>
      <c r="J13" s="44" t="e">
        <f>'январь (2024) прогноз'!J13+'февраль (2024) - прогноз'!J13</f>
        <v>#REF!</v>
      </c>
      <c r="K13" s="22" t="e">
        <f t="shared" si="2"/>
        <v>#REF!</v>
      </c>
      <c r="L13" s="43">
        <f>'январь (2024) прогноз'!L13+'февраль (2024) - прогноз'!L13</f>
        <v>0</v>
      </c>
      <c r="M13" s="44" t="e">
        <f>'январь (2024) прогноз'!M13+'февраль (2024) - прогноз'!M13</f>
        <v>#REF!</v>
      </c>
      <c r="N13" s="22" t="e">
        <f t="shared" si="3"/>
        <v>#REF!</v>
      </c>
      <c r="O13" s="43">
        <f>'январь (2024) прогноз'!O13+'февраль (2024) - прогноз'!O13</f>
        <v>0</v>
      </c>
      <c r="P13" s="44" t="e">
        <f>'январь (2024) прогноз'!P13+'февраль (2024) - прогноз'!P13</f>
        <v>#REF!</v>
      </c>
      <c r="Q13" s="22" t="e">
        <f t="shared" si="4"/>
        <v>#REF!</v>
      </c>
      <c r="R13" s="43" t="e">
        <f>'январь (2024) прогноз'!R13+'февраль (2024) - прогноз'!R13</f>
        <v>#REF!</v>
      </c>
      <c r="S13" s="44" t="e">
        <f>'январь (2024) прогноз'!S13+'февраль (2024) - прогноз'!S13</f>
        <v>#REF!</v>
      </c>
      <c r="T13" s="22" t="e">
        <f t="shared" si="5"/>
        <v>#REF!</v>
      </c>
      <c r="U13" s="43">
        <f>'январь (2024) прогноз'!U13+'февраль (2024) - прогноз'!U13</f>
        <v>0</v>
      </c>
      <c r="V13" s="44" t="e">
        <f>'январь (2024) прогноз'!V13+'февраль (2024) - прогноз'!V13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43">
        <f>'январь (2024) прогноз'!AA13+'февраль (2024) - прогноз'!AA13</f>
        <v>0</v>
      </c>
      <c r="AB13" s="44" t="e">
        <f>'январь (2024) прогноз'!AB13+'февраль (2024) - прогноз'!AB13</f>
        <v>#REF!</v>
      </c>
      <c r="AC13" s="22"/>
      <c r="AD13" s="72"/>
      <c r="AE13" s="73"/>
      <c r="AF13" s="66" t="str">
        <f t="shared" si="12"/>
        <v/>
      </c>
      <c r="AI13" s="38" t="s">
        <v>1</v>
      </c>
      <c r="AJ13" s="16" t="s">
        <v>1</v>
      </c>
      <c r="AK13" s="53" t="e">
        <f t="shared" si="9"/>
        <v>#REF!</v>
      </c>
      <c r="AL13" s="182">
        <f>'январь (2024) прогноз'!AL13+'февраль (2024) - прогноз'!AL13</f>
        <v>2</v>
      </c>
      <c r="AM13" s="53" t="e">
        <f t="shared" si="10"/>
        <v>#REF!</v>
      </c>
      <c r="AN13" s="53"/>
      <c r="AO13" s="53"/>
      <c r="AP13" s="53"/>
      <c r="AQ13" s="53"/>
      <c r="AR13" s="53"/>
      <c r="AS13" s="53"/>
      <c r="AT13" s="53">
        <v>17026478.917000003</v>
      </c>
      <c r="AU13" s="53">
        <v>14968501.828000002</v>
      </c>
      <c r="AV13" s="53">
        <v>16192966.338000029</v>
      </c>
    </row>
    <row r="14" spans="1:48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 t="e">
        <f t="shared" si="8"/>
        <v>#REF!</v>
      </c>
      <c r="G14" s="84" t="e">
        <f t="shared" si="8"/>
        <v>#REF!</v>
      </c>
      <c r="H14" s="22" t="e">
        <f t="shared" si="1"/>
        <v>#REF!</v>
      </c>
      <c r="I14" s="43">
        <f>'январь (2024) прогноз'!I14+'февраль (2024) - прогноз'!I14</f>
        <v>1</v>
      </c>
      <c r="J14" s="44" t="e">
        <f>'январь (2024) прогноз'!J14+'февраль (2024) - прогноз'!J14</f>
        <v>#REF!</v>
      </c>
      <c r="K14" s="22" t="e">
        <f t="shared" si="2"/>
        <v>#REF!</v>
      </c>
      <c r="L14" s="43">
        <f>'январь (2024) прогноз'!L14+'февраль (2024) - прогноз'!L14</f>
        <v>0</v>
      </c>
      <c r="M14" s="44" t="e">
        <f>'январь (2024) прогноз'!M14+'февраль (2024) - прогноз'!M14</f>
        <v>#REF!</v>
      </c>
      <c r="N14" s="22" t="e">
        <f t="shared" si="3"/>
        <v>#REF!</v>
      </c>
      <c r="O14" s="43">
        <f>'январь (2024) прогноз'!O14+'февраль (2024) - прогноз'!O14</f>
        <v>0</v>
      </c>
      <c r="P14" s="44" t="e">
        <f>'январь (2024) прогноз'!P14+'февраль (2024) - прогноз'!P14</f>
        <v>#REF!</v>
      </c>
      <c r="Q14" s="22" t="e">
        <f t="shared" si="4"/>
        <v>#REF!</v>
      </c>
      <c r="R14" s="43" t="e">
        <f>'январь (2024) прогноз'!R14+'февраль (2024) - прогноз'!R14</f>
        <v>#REF!</v>
      </c>
      <c r="S14" s="44" t="e">
        <f>'январь (2024) прогноз'!S14+'февраль (2024) - прогноз'!S14</f>
        <v>#REF!</v>
      </c>
      <c r="T14" s="22" t="e">
        <f t="shared" si="5"/>
        <v>#REF!</v>
      </c>
      <c r="U14" s="43">
        <f>'январь (2024) прогноз'!U14+'февраль (2024) - прогноз'!U14</f>
        <v>0</v>
      </c>
      <c r="V14" s="44" t="e">
        <f>'январь (2024) прогноз'!V14+'февраль (2024) - прогноз'!V14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43">
        <f>'январь (2024) прогноз'!AA14+'февраль (2024) - прогноз'!AA14</f>
        <v>0</v>
      </c>
      <c r="AB14" s="44" t="e">
        <f>'январь (2024) прогноз'!AB14+'февраль (2024) - прогноз'!AB14</f>
        <v>#REF!</v>
      </c>
      <c r="AC14" s="22" t="e">
        <f t="shared" si="11"/>
        <v>#REF!</v>
      </c>
      <c r="AD14" s="72"/>
      <c r="AE14" s="73"/>
      <c r="AF14" s="66" t="str">
        <f t="shared" si="12"/>
        <v/>
      </c>
      <c r="AI14" s="61" t="s">
        <v>7</v>
      </c>
      <c r="AJ14" s="16" t="s">
        <v>7</v>
      </c>
      <c r="AK14" s="53" t="e">
        <f t="shared" si="9"/>
        <v>#REF!</v>
      </c>
      <c r="AL14" s="182">
        <f>'январь (2024) прогноз'!AL14+'февраль (2024) - прогноз'!AL14</f>
        <v>1</v>
      </c>
      <c r="AM14" s="53" t="e">
        <f t="shared" si="10"/>
        <v>#REF!</v>
      </c>
      <c r="AN14" s="53"/>
      <c r="AO14" s="53"/>
      <c r="AP14" s="53"/>
      <c r="AQ14" s="53"/>
      <c r="AR14" s="53"/>
      <c r="AS14" s="53"/>
      <c r="AT14" s="53">
        <v>16618845.023000052</v>
      </c>
      <c r="AU14" s="53">
        <v>13186934.882000048</v>
      </c>
      <c r="AV14" s="53">
        <v>15414557.881000049</v>
      </c>
    </row>
    <row r="15" spans="1:48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 t="e">
        <f t="shared" si="8"/>
        <v>#REF!</v>
      </c>
      <c r="G15" s="84" t="e">
        <f t="shared" si="8"/>
        <v>#REF!</v>
      </c>
      <c r="H15" s="22" t="e">
        <f t="shared" si="1"/>
        <v>#REF!</v>
      </c>
      <c r="I15" s="43">
        <f>'январь (2024) прогноз'!I15+'февраль (2024) - прогноз'!I15</f>
        <v>0</v>
      </c>
      <c r="J15" s="44" t="e">
        <f>'январь (2024) прогноз'!J15+'февраль (2024) - прогноз'!J15</f>
        <v>#REF!</v>
      </c>
      <c r="K15" s="22" t="e">
        <f t="shared" si="2"/>
        <v>#REF!</v>
      </c>
      <c r="L15" s="43">
        <f>'январь (2024) прогноз'!L15+'февраль (2024) - прогноз'!L15</f>
        <v>0</v>
      </c>
      <c r="M15" s="44" t="e">
        <f>'январь (2024) прогноз'!M15+'февраль (2024) - прогноз'!M15</f>
        <v>#REF!</v>
      </c>
      <c r="N15" s="22" t="e">
        <f t="shared" si="3"/>
        <v>#REF!</v>
      </c>
      <c r="O15" s="43">
        <f>'январь (2024) прогноз'!O15+'февраль (2024) - прогноз'!O15</f>
        <v>0</v>
      </c>
      <c r="P15" s="44" t="e">
        <f>'январь (2024) прогноз'!P15+'февраль (2024) - прогноз'!P15</f>
        <v>#REF!</v>
      </c>
      <c r="Q15" s="22" t="e">
        <f t="shared" si="4"/>
        <v>#REF!</v>
      </c>
      <c r="R15" s="43" t="e">
        <f>'январь (2024) прогноз'!R15+'февраль (2024) - прогноз'!R15</f>
        <v>#REF!</v>
      </c>
      <c r="S15" s="44" t="e">
        <f>'январь (2024) прогноз'!S15+'февраль (2024) - прогноз'!S15</f>
        <v>#REF!</v>
      </c>
      <c r="T15" s="22" t="e">
        <f t="shared" si="5"/>
        <v>#REF!</v>
      </c>
      <c r="U15" s="43">
        <f>'январь (2024) прогноз'!U15+'февраль (2024) - прогноз'!U15</f>
        <v>0</v>
      </c>
      <c r="V15" s="44" t="e">
        <f>'январь (2024) прогноз'!V15+'февраль (2024) - прогноз'!V15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43">
        <f>'январь (2024) прогноз'!AA15+'февраль (2024) - прогноз'!AA15</f>
        <v>0</v>
      </c>
      <c r="AB15" s="44" t="e">
        <f>'январь (2024) прогноз'!AB15+'февраль (2024) - прогноз'!AB15</f>
        <v>#REF!</v>
      </c>
      <c r="AC15" s="22" t="e">
        <f t="shared" si="11"/>
        <v>#REF!</v>
      </c>
      <c r="AD15" s="72"/>
      <c r="AE15" s="73"/>
      <c r="AF15" s="66" t="str">
        <f t="shared" si="12"/>
        <v/>
      </c>
      <c r="AI15" s="38" t="s">
        <v>8</v>
      </c>
      <c r="AJ15" s="16" t="s">
        <v>8</v>
      </c>
      <c r="AK15" s="53" t="e">
        <f t="shared" si="9"/>
        <v>#REF!</v>
      </c>
      <c r="AL15" s="182">
        <f>'январь (2024) прогноз'!AL15+'февраль (2024) - прогноз'!AL15</f>
        <v>0</v>
      </c>
      <c r="AM15" s="53" t="e">
        <f t="shared" si="10"/>
        <v>#REF!</v>
      </c>
      <c r="AN15" s="53"/>
      <c r="AO15" s="56"/>
      <c r="AP15" s="53"/>
      <c r="AQ15" s="56"/>
      <c r="AR15" s="56"/>
      <c r="AS15" s="56"/>
      <c r="AT15" s="56">
        <v>10562548.117000017</v>
      </c>
      <c r="AU15" s="56">
        <v>9502477.2550000027</v>
      </c>
      <c r="AV15" s="53">
        <v>10757844.421000019</v>
      </c>
    </row>
    <row r="16" spans="1:48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 t="e">
        <f t="shared" si="8"/>
        <v>#REF!</v>
      </c>
      <c r="G16" s="84" t="e">
        <f t="shared" si="8"/>
        <v>#REF!</v>
      </c>
      <c r="H16" s="22" t="e">
        <f t="shared" si="1"/>
        <v>#REF!</v>
      </c>
      <c r="I16" s="43">
        <f>'январь (2024) прогноз'!I16+'февраль (2024) - прогноз'!I16</f>
        <v>1</v>
      </c>
      <c r="J16" s="44" t="e">
        <f>'январь (2024) прогноз'!J16+'февраль (2024) - прогноз'!J16</f>
        <v>#REF!</v>
      </c>
      <c r="K16" s="22" t="e">
        <f t="shared" si="2"/>
        <v>#REF!</v>
      </c>
      <c r="L16" s="43">
        <f>'январь (2024) прогноз'!L16+'февраль (2024) - прогноз'!L16</f>
        <v>0</v>
      </c>
      <c r="M16" s="44" t="e">
        <f>'январь (2024) прогноз'!M16+'февраль (2024) - прогноз'!M16</f>
        <v>#REF!</v>
      </c>
      <c r="N16" s="22" t="e">
        <f t="shared" si="3"/>
        <v>#REF!</v>
      </c>
      <c r="O16" s="43">
        <f>'январь (2024) прогноз'!O16+'февраль (2024) - прогноз'!O16</f>
        <v>0</v>
      </c>
      <c r="P16" s="44" t="e">
        <f>'январь (2024) прогноз'!P16+'февраль (2024) - прогноз'!P16</f>
        <v>#REF!</v>
      </c>
      <c r="Q16" s="22" t="e">
        <f t="shared" si="4"/>
        <v>#REF!</v>
      </c>
      <c r="R16" s="43" t="e">
        <f>'январь (2024) прогноз'!R16+'февраль (2024) - прогноз'!R16</f>
        <v>#REF!</v>
      </c>
      <c r="S16" s="44" t="e">
        <f>'январь (2024) прогноз'!S16+'февраль (2024) - прогноз'!S16</f>
        <v>#REF!</v>
      </c>
      <c r="T16" s="22" t="e">
        <f t="shared" si="5"/>
        <v>#REF!</v>
      </c>
      <c r="U16" s="43">
        <f>'январь (2024) прогноз'!U16+'февраль (2024) - прогноз'!U16</f>
        <v>0</v>
      </c>
      <c r="V16" s="44" t="e">
        <f>'январь (2024) прогноз'!V16+'февраль (2024) - прогноз'!V16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43">
        <f>'январь (2024) прогноз'!AA16+'февраль (2024) - прогноз'!AA16</f>
        <v>0</v>
      </c>
      <c r="AB16" s="44" t="e">
        <f>'январь (2024) прогноз'!AB16+'февраль (2024) - прогноз'!AB16</f>
        <v>#REF!</v>
      </c>
      <c r="AC16" s="22" t="e">
        <f t="shared" si="11"/>
        <v>#REF!</v>
      </c>
      <c r="AD16" s="72"/>
      <c r="AE16" s="73"/>
      <c r="AF16" s="66" t="str">
        <f t="shared" si="12"/>
        <v/>
      </c>
      <c r="AI16" s="61" t="s">
        <v>9</v>
      </c>
      <c r="AJ16" s="16" t="s">
        <v>9</v>
      </c>
      <c r="AK16" s="53" t="e">
        <f t="shared" si="9"/>
        <v>#REF!</v>
      </c>
      <c r="AL16" s="182">
        <f>'январь (2024) прогноз'!AL16+'февраль (2024) - прогноз'!AL16</f>
        <v>0</v>
      </c>
      <c r="AM16" s="53" t="e">
        <f t="shared" si="10"/>
        <v>#REF!</v>
      </c>
      <c r="AN16" s="53"/>
      <c r="AO16" s="53"/>
      <c r="AP16" s="53"/>
      <c r="AQ16" s="53"/>
      <c r="AR16" s="53"/>
      <c r="AS16" s="53"/>
      <c r="AT16" s="53">
        <v>10127525.397000002</v>
      </c>
      <c r="AU16" s="53">
        <v>8071131.1880000019</v>
      </c>
      <c r="AV16" s="53">
        <v>8825008.0730000176</v>
      </c>
    </row>
    <row r="17" spans="1:48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 t="e">
        <f t="shared" si="8"/>
        <v>#REF!</v>
      </c>
      <c r="G17" s="84" t="e">
        <f t="shared" si="8"/>
        <v>#REF!</v>
      </c>
      <c r="H17" s="22" t="e">
        <f t="shared" si="1"/>
        <v>#REF!</v>
      </c>
      <c r="I17" s="43">
        <f>'январь (2024) прогноз'!I17+'февраль (2024) - прогноз'!I17</f>
        <v>0</v>
      </c>
      <c r="J17" s="44" t="e">
        <f>'январь (2024) прогноз'!J17+'февраль (2024) - прогноз'!J17</f>
        <v>#REF!</v>
      </c>
      <c r="K17" s="22" t="e">
        <f t="shared" si="2"/>
        <v>#REF!</v>
      </c>
      <c r="L17" s="43">
        <f>'январь (2024) прогноз'!L17+'февраль (2024) - прогноз'!L17</f>
        <v>0</v>
      </c>
      <c r="M17" s="44" t="e">
        <f>'январь (2024) прогноз'!M17+'февраль (2024) - прогноз'!M17</f>
        <v>#REF!</v>
      </c>
      <c r="N17" s="22" t="e">
        <f t="shared" si="3"/>
        <v>#REF!</v>
      </c>
      <c r="O17" s="43">
        <f>'январь (2024) прогноз'!O17+'февраль (2024) - прогноз'!O17</f>
        <v>0</v>
      </c>
      <c r="P17" s="44" t="e">
        <f>'январь (2024) прогноз'!P17+'февраль (2024) - прогноз'!P17</f>
        <v>#REF!</v>
      </c>
      <c r="Q17" s="22" t="e">
        <f t="shared" si="4"/>
        <v>#REF!</v>
      </c>
      <c r="R17" s="43" t="e">
        <f>'январь (2024) прогноз'!R17+'февраль (2024) - прогноз'!R17</f>
        <v>#REF!</v>
      </c>
      <c r="S17" s="44" t="e">
        <f>'январь (2024) прогноз'!S17+'февраль (2024) - прогноз'!S17</f>
        <v>#REF!</v>
      </c>
      <c r="T17" s="22" t="e">
        <f t="shared" si="5"/>
        <v>#REF!</v>
      </c>
      <c r="U17" s="43">
        <f>'январь (2024) прогноз'!U17+'февраль (2024) - прогноз'!U17</f>
        <v>0</v>
      </c>
      <c r="V17" s="44" t="e">
        <f>'январь (2024) прогноз'!V17+'февраль (2024) - прогноз'!V17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43">
        <f>'январь (2024) прогноз'!AA17+'февраль (2024) - прогноз'!AA17</f>
        <v>0</v>
      </c>
      <c r="AB17" s="44" t="e">
        <f>'январь (2024) прогноз'!AB17+'февраль (2024) - прогноз'!AB17</f>
        <v>#REF!</v>
      </c>
      <c r="AC17" s="22"/>
      <c r="AD17" s="72"/>
      <c r="AE17" s="73"/>
      <c r="AF17" s="66" t="str">
        <f t="shared" si="12"/>
        <v/>
      </c>
      <c r="AI17" s="38" t="s">
        <v>2</v>
      </c>
      <c r="AJ17" s="16" t="s">
        <v>2</v>
      </c>
      <c r="AK17" s="53" t="e">
        <f t="shared" si="9"/>
        <v>#REF!</v>
      </c>
      <c r="AL17" s="182">
        <f>'январь (2024) прогноз'!AL17+'февраль (2024) - прогноз'!AL17</f>
        <v>0</v>
      </c>
      <c r="AM17" s="53" t="e">
        <f t="shared" si="10"/>
        <v>#REF!</v>
      </c>
      <c r="AN17" s="53"/>
      <c r="AO17" s="53"/>
      <c r="AP17" s="53"/>
      <c r="AQ17" s="53"/>
      <c r="AR17" s="53"/>
      <c r="AS17" s="53"/>
      <c r="AT17" s="53">
        <v>14464920.855000004</v>
      </c>
      <c r="AU17" s="53">
        <v>14015182.776000004</v>
      </c>
      <c r="AV17" s="53">
        <v>14514921.915000025</v>
      </c>
    </row>
    <row r="18" spans="1:48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 t="e">
        <f t="shared" si="8"/>
        <v>#REF!</v>
      </c>
      <c r="G18" s="84" t="e">
        <f t="shared" si="8"/>
        <v>#REF!</v>
      </c>
      <c r="H18" s="22" t="e">
        <f t="shared" si="1"/>
        <v>#REF!</v>
      </c>
      <c r="I18" s="43">
        <f>'январь (2024) прогноз'!I18+'февраль (2024) - прогноз'!I18</f>
        <v>1</v>
      </c>
      <c r="J18" s="44" t="e">
        <f>'январь (2024) прогноз'!J18+'февраль (2024) - прогноз'!J18</f>
        <v>#REF!</v>
      </c>
      <c r="K18" s="22" t="e">
        <f t="shared" si="2"/>
        <v>#REF!</v>
      </c>
      <c r="L18" s="43">
        <f>'январь (2024) прогноз'!L18+'февраль (2024) - прогноз'!L18</f>
        <v>0</v>
      </c>
      <c r="M18" s="44" t="e">
        <f>'январь (2024) прогноз'!M18+'февраль (2024) - прогноз'!M18</f>
        <v>#REF!</v>
      </c>
      <c r="N18" s="22" t="e">
        <f t="shared" si="3"/>
        <v>#REF!</v>
      </c>
      <c r="O18" s="43">
        <f>'январь (2024) прогноз'!O18+'февраль (2024) - прогноз'!O18</f>
        <v>0</v>
      </c>
      <c r="P18" s="44" t="e">
        <f>'январь (2024) прогноз'!P18+'февраль (2024) - прогноз'!P18</f>
        <v>#REF!</v>
      </c>
      <c r="Q18" s="22" t="e">
        <f t="shared" si="4"/>
        <v>#REF!</v>
      </c>
      <c r="R18" s="43" t="e">
        <f>'январь (2024) прогноз'!R18+'февраль (2024) - прогноз'!R18</f>
        <v>#REF!</v>
      </c>
      <c r="S18" s="44" t="e">
        <f>'январь (2024) прогноз'!S18+'февраль (2024) - прогноз'!S18</f>
        <v>#REF!</v>
      </c>
      <c r="T18" s="22" t="e">
        <f t="shared" si="5"/>
        <v>#REF!</v>
      </c>
      <c r="U18" s="43">
        <f>'январь (2024) прогноз'!U18+'февраль (2024) - прогноз'!U18</f>
        <v>1</v>
      </c>
      <c r="V18" s="44" t="e">
        <f>'январь (2024) прогноз'!V18+'февраль (2024) - прогноз'!V18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43">
        <f>'январь (2024) прогноз'!AA18+'февраль (2024) - прогноз'!AA18</f>
        <v>0</v>
      </c>
      <c r="AB18" s="44" t="e">
        <f>'январь (2024) прогноз'!AB18+'февраль (2024) - прогноз'!AB18</f>
        <v>#REF!</v>
      </c>
      <c r="AC18" s="22" t="e">
        <f t="shared" si="11"/>
        <v>#REF!</v>
      </c>
      <c r="AD18" s="72"/>
      <c r="AE18" s="73"/>
      <c r="AF18" s="66" t="str">
        <f t="shared" si="12"/>
        <v/>
      </c>
      <c r="AI18" s="61" t="s">
        <v>10</v>
      </c>
      <c r="AJ18" s="16" t="s">
        <v>10</v>
      </c>
      <c r="AK18" s="53" t="e">
        <f t="shared" si="9"/>
        <v>#REF!</v>
      </c>
      <c r="AL18" s="182">
        <f>'январь (2024) прогноз'!AL18+'февраль (2024) - прогноз'!AL18</f>
        <v>5</v>
      </c>
      <c r="AM18" s="53" t="e">
        <f t="shared" si="10"/>
        <v>#REF!</v>
      </c>
      <c r="AN18" s="53"/>
      <c r="AO18" s="53"/>
      <c r="AP18" s="53"/>
      <c r="AQ18" s="53"/>
      <c r="AR18" s="53"/>
      <c r="AS18" s="53"/>
      <c r="AT18" s="53">
        <v>23593031.114000075</v>
      </c>
      <c r="AU18" s="53">
        <v>20783223.484000072</v>
      </c>
      <c r="AV18" s="53">
        <v>21403328.139000073</v>
      </c>
    </row>
    <row r="19" spans="1:48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 t="e">
        <f t="shared" si="8"/>
        <v>#REF!</v>
      </c>
      <c r="G19" s="84" t="e">
        <f t="shared" si="8"/>
        <v>#REF!</v>
      </c>
      <c r="H19" s="22" t="e">
        <f t="shared" si="1"/>
        <v>#REF!</v>
      </c>
      <c r="I19" s="43">
        <f>'январь (2024) прогноз'!I19+'февраль (2024) - прогноз'!I19</f>
        <v>0</v>
      </c>
      <c r="J19" s="44" t="e">
        <f>'январь (2024) прогноз'!J19+'февраль (2024) - прогноз'!J19</f>
        <v>#REF!</v>
      </c>
      <c r="K19" s="22" t="e">
        <f t="shared" si="2"/>
        <v>#REF!</v>
      </c>
      <c r="L19" s="43">
        <f>'январь (2024) прогноз'!L19+'февраль (2024) - прогноз'!L19</f>
        <v>0</v>
      </c>
      <c r="M19" s="44" t="e">
        <f>'январь (2024) прогноз'!M19+'февраль (2024) - прогноз'!M19</f>
        <v>#REF!</v>
      </c>
      <c r="N19" s="22" t="e">
        <f t="shared" si="3"/>
        <v>#REF!</v>
      </c>
      <c r="O19" s="43">
        <f>'январь (2024) прогноз'!O19+'февраль (2024) - прогноз'!O19</f>
        <v>0</v>
      </c>
      <c r="P19" s="44" t="e">
        <f>'январь (2024) прогноз'!P19+'февраль (2024) - прогноз'!P19</f>
        <v>#REF!</v>
      </c>
      <c r="Q19" s="22" t="e">
        <f t="shared" si="4"/>
        <v>#REF!</v>
      </c>
      <c r="R19" s="43" t="e">
        <f>'январь (2024) прогноз'!R19+'февраль (2024) - прогноз'!R19</f>
        <v>#REF!</v>
      </c>
      <c r="S19" s="44" t="e">
        <f>'январь (2024) прогноз'!S19+'февраль (2024) - прогноз'!S19</f>
        <v>#REF!</v>
      </c>
      <c r="T19" s="22" t="e">
        <f t="shared" si="5"/>
        <v>#REF!</v>
      </c>
      <c r="U19" s="43">
        <f>'январь (2024) прогноз'!U19+'февраль (2024) - прогноз'!U19</f>
        <v>0</v>
      </c>
      <c r="V19" s="44" t="e">
        <f>'январь (2024) прогноз'!V19+'февраль (2024) - прогноз'!V19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43">
        <f>'январь (2024) прогноз'!AA19+'февраль (2024) - прогноз'!AA19</f>
        <v>0</v>
      </c>
      <c r="AB19" s="44" t="e">
        <f>'январь (2024) прогноз'!AB19+'февраль (2024) - прогноз'!AB19</f>
        <v>#REF!</v>
      </c>
      <c r="AC19" s="22" t="e">
        <f t="shared" si="11"/>
        <v>#REF!</v>
      </c>
      <c r="AD19" s="72"/>
      <c r="AE19" s="73"/>
      <c r="AF19" s="66" t="str">
        <f t="shared" si="12"/>
        <v/>
      </c>
      <c r="AI19" s="60" t="s">
        <v>11</v>
      </c>
      <c r="AJ19" s="16" t="s">
        <v>11</v>
      </c>
      <c r="AK19" s="53" t="e">
        <f t="shared" si="9"/>
        <v>#REF!</v>
      </c>
      <c r="AL19" s="182">
        <f>'январь (2024) прогноз'!AL19+'февраль (2024) - прогноз'!AL19</f>
        <v>3</v>
      </c>
      <c r="AM19" s="53" t="e">
        <f t="shared" si="10"/>
        <v>#REF!</v>
      </c>
      <c r="AN19" s="53"/>
      <c r="AO19" s="53"/>
      <c r="AP19" s="53"/>
      <c r="AQ19" s="53"/>
      <c r="AR19" s="53"/>
      <c r="AS19" s="53"/>
      <c r="AT19" s="53">
        <v>15197416.212000003</v>
      </c>
      <c r="AU19" s="53">
        <v>13510047.439000003</v>
      </c>
      <c r="AV19" s="53">
        <v>14263165.235000025</v>
      </c>
    </row>
    <row r="20" spans="1:48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 t="e">
        <f t="shared" si="8"/>
        <v>#REF!</v>
      </c>
      <c r="G20" s="84" t="e">
        <f t="shared" si="8"/>
        <v>#REF!</v>
      </c>
      <c r="H20" s="22" t="e">
        <f t="shared" si="1"/>
        <v>#REF!</v>
      </c>
      <c r="I20" s="43">
        <f>'январь (2024) прогноз'!I20+'февраль (2024) - прогноз'!I20</f>
        <v>2</v>
      </c>
      <c r="J20" s="44" t="e">
        <f>'январь (2024) прогноз'!J20+'февраль (2024) - прогноз'!J20</f>
        <v>#REF!</v>
      </c>
      <c r="K20" s="22" t="e">
        <f t="shared" si="2"/>
        <v>#REF!</v>
      </c>
      <c r="L20" s="43">
        <f>'январь (2024) прогноз'!L20+'февраль (2024) - прогноз'!L20</f>
        <v>1</v>
      </c>
      <c r="M20" s="44" t="e">
        <f>'январь (2024) прогноз'!M20+'февраль (2024) - прогноз'!M20</f>
        <v>#REF!</v>
      </c>
      <c r="N20" s="22" t="e">
        <f t="shared" si="3"/>
        <v>#REF!</v>
      </c>
      <c r="O20" s="43">
        <f>'январь (2024) прогноз'!O20+'февраль (2024) - прогноз'!O20</f>
        <v>0</v>
      </c>
      <c r="P20" s="44" t="e">
        <f>'январь (2024) прогноз'!P20+'февраль (2024) - прогноз'!P20</f>
        <v>#REF!</v>
      </c>
      <c r="Q20" s="22" t="e">
        <f t="shared" si="4"/>
        <v>#REF!</v>
      </c>
      <c r="R20" s="43" t="e">
        <f>'январь (2024) прогноз'!R20+'февраль (2024) - прогноз'!R20</f>
        <v>#REF!</v>
      </c>
      <c r="S20" s="44" t="e">
        <f>'январь (2024) прогноз'!S20+'февраль (2024) - прогноз'!S20</f>
        <v>#REF!</v>
      </c>
      <c r="T20" s="22" t="e">
        <f t="shared" si="5"/>
        <v>#REF!</v>
      </c>
      <c r="U20" s="43">
        <f>'январь (2024) прогноз'!U20+'февраль (2024) - прогноз'!U20</f>
        <v>0</v>
      </c>
      <c r="V20" s="44" t="e">
        <f>'январь (2024) прогноз'!V20+'февраль (2024) - прогноз'!V20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43">
        <f>'январь (2024) прогноз'!AA20+'февраль (2024) - прогноз'!AA20</f>
        <v>0</v>
      </c>
      <c r="AB20" s="44" t="e">
        <f>'январь (2024) прогноз'!AB20+'февраль (2024) - прогноз'!AB20</f>
        <v>#REF!</v>
      </c>
      <c r="AC20" s="22" t="e">
        <f t="shared" si="11"/>
        <v>#REF!</v>
      </c>
      <c r="AD20" s="72"/>
      <c r="AE20" s="73"/>
      <c r="AF20" s="66" t="str">
        <f t="shared" si="12"/>
        <v/>
      </c>
      <c r="AI20" s="61" t="s">
        <v>12</v>
      </c>
      <c r="AJ20" s="16" t="s">
        <v>12</v>
      </c>
      <c r="AK20" s="53" t="e">
        <f t="shared" si="9"/>
        <v>#REF!</v>
      </c>
      <c r="AL20" s="182">
        <f>'январь (2024) прогноз'!AL20+'февраль (2024) - прогноз'!AL20</f>
        <v>3</v>
      </c>
      <c r="AM20" s="53" t="e">
        <f t="shared" si="10"/>
        <v>#REF!</v>
      </c>
      <c r="AN20" s="53"/>
      <c r="AO20" s="53"/>
      <c r="AP20" s="53"/>
      <c r="AQ20" s="53"/>
      <c r="AR20" s="53"/>
      <c r="AS20" s="53"/>
      <c r="AT20" s="53">
        <v>26258066.165000007</v>
      </c>
      <c r="AU20" s="53">
        <v>24034646.643000007</v>
      </c>
      <c r="AV20" s="53">
        <v>23930126.350000001</v>
      </c>
    </row>
    <row r="21" spans="1:48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 t="e">
        <f t="shared" si="8"/>
        <v>#REF!</v>
      </c>
      <c r="G21" s="84" t="e">
        <f t="shared" si="8"/>
        <v>#REF!</v>
      </c>
      <c r="H21" s="22" t="e">
        <f t="shared" si="1"/>
        <v>#REF!</v>
      </c>
      <c r="I21" s="43">
        <f>'январь (2024) прогноз'!I21+'февраль (2024) - прогноз'!I21</f>
        <v>0</v>
      </c>
      <c r="J21" s="44" t="e">
        <f>'январь (2024) прогноз'!J21+'февраль (2024) - прогноз'!J21</f>
        <v>#REF!</v>
      </c>
      <c r="K21" s="22" t="e">
        <f t="shared" si="2"/>
        <v>#REF!</v>
      </c>
      <c r="L21" s="43">
        <f>'январь (2024) прогноз'!L21+'февраль (2024) - прогноз'!L21</f>
        <v>0</v>
      </c>
      <c r="M21" s="44" t="e">
        <f>'январь (2024) прогноз'!M21+'февраль (2024) - прогноз'!M21</f>
        <v>#REF!</v>
      </c>
      <c r="N21" s="22" t="e">
        <f t="shared" si="3"/>
        <v>#REF!</v>
      </c>
      <c r="O21" s="43">
        <f>'январь (2024) прогноз'!O21+'февраль (2024) - прогноз'!O21</f>
        <v>0</v>
      </c>
      <c r="P21" s="44" t="e">
        <f>'январь (2024) прогноз'!P21+'февраль (2024) - прогноз'!P21</f>
        <v>#REF!</v>
      </c>
      <c r="Q21" s="22" t="e">
        <f t="shared" si="4"/>
        <v>#REF!</v>
      </c>
      <c r="R21" s="43" t="e">
        <f>'январь (2024) прогноз'!R21+'февраль (2024) - прогноз'!R21</f>
        <v>#REF!</v>
      </c>
      <c r="S21" s="44" t="e">
        <f>'январь (2024) прогноз'!S21+'февраль (2024) - прогноз'!S21</f>
        <v>#REF!</v>
      </c>
      <c r="T21" s="22" t="e">
        <f t="shared" si="5"/>
        <v>#REF!</v>
      </c>
      <c r="U21" s="43">
        <f>'январь (2024) прогноз'!U21+'февраль (2024) - прогноз'!U21</f>
        <v>0</v>
      </c>
      <c r="V21" s="44" t="e">
        <f>'январь (2024) прогноз'!V21+'февраль (2024) - прогноз'!V21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43">
        <f>'январь (2024) прогноз'!AA21+'февраль (2024) - прогноз'!AA21</f>
        <v>0</v>
      </c>
      <c r="AB21" s="44" t="e">
        <f>'январь (2024) прогноз'!AB21+'февраль (2024) - прогноз'!AB21</f>
        <v>#REF!</v>
      </c>
      <c r="AC21" s="22" t="e">
        <f t="shared" si="11"/>
        <v>#REF!</v>
      </c>
      <c r="AD21" s="72"/>
      <c r="AE21" s="73"/>
      <c r="AF21" s="66" t="str">
        <f t="shared" si="12"/>
        <v/>
      </c>
      <c r="AI21" s="38" t="s">
        <v>13</v>
      </c>
      <c r="AJ21" s="16" t="s">
        <v>13</v>
      </c>
      <c r="AK21" s="53" t="e">
        <f t="shared" si="9"/>
        <v>#REF!</v>
      </c>
      <c r="AL21" s="182">
        <f>'январь (2024) прогноз'!AL21+'февраль (2024) - прогноз'!AL21</f>
        <v>1</v>
      </c>
      <c r="AM21" s="53" t="e">
        <f t="shared" si="10"/>
        <v>#REF!</v>
      </c>
      <c r="AN21" s="53"/>
      <c r="AO21" s="53"/>
      <c r="AP21" s="53"/>
      <c r="AQ21" s="53"/>
      <c r="AR21" s="53"/>
      <c r="AS21" s="53"/>
      <c r="AT21" s="53">
        <v>11290673.122000039</v>
      </c>
      <c r="AU21" s="53">
        <v>10489919.51900004</v>
      </c>
      <c r="AV21" s="53">
        <v>11000581.324000049</v>
      </c>
    </row>
    <row r="22" spans="1:48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 t="e">
        <f t="shared" si="8"/>
        <v>#REF!</v>
      </c>
      <c r="G22" s="84" t="e">
        <f t="shared" si="8"/>
        <v>#REF!</v>
      </c>
      <c r="H22" s="22" t="e">
        <f t="shared" si="1"/>
        <v>#REF!</v>
      </c>
      <c r="I22" s="43">
        <f>'январь (2024) прогноз'!I22+'февраль (2024) - прогноз'!I22</f>
        <v>1</v>
      </c>
      <c r="J22" s="44" t="e">
        <f>'январь (2024) прогноз'!J22+'февраль (2024) - прогноз'!J22</f>
        <v>#REF!</v>
      </c>
      <c r="K22" s="22" t="e">
        <f t="shared" si="2"/>
        <v>#REF!</v>
      </c>
      <c r="L22" s="43">
        <f>'январь (2024) прогноз'!L22+'февраль (2024) - прогноз'!L22</f>
        <v>0</v>
      </c>
      <c r="M22" s="44" t="e">
        <f>'январь (2024) прогноз'!M22+'февраль (2024) - прогноз'!M22</f>
        <v>#REF!</v>
      </c>
      <c r="N22" s="22" t="e">
        <f t="shared" si="3"/>
        <v>#REF!</v>
      </c>
      <c r="O22" s="43">
        <f>'январь (2024) прогноз'!O22+'февраль (2024) - прогноз'!O22</f>
        <v>0</v>
      </c>
      <c r="P22" s="44" t="e">
        <f>'январь (2024) прогноз'!P22+'февраль (2024) - прогноз'!P22</f>
        <v>#REF!</v>
      </c>
      <c r="Q22" s="22" t="e">
        <f t="shared" si="4"/>
        <v>#REF!</v>
      </c>
      <c r="R22" s="43" t="e">
        <f>'январь (2024) прогноз'!R22+'февраль (2024) - прогноз'!R22</f>
        <v>#REF!</v>
      </c>
      <c r="S22" s="44" t="e">
        <f>'январь (2024) прогноз'!S22+'февраль (2024) - прогноз'!S22</f>
        <v>#REF!</v>
      </c>
      <c r="T22" s="22" t="e">
        <f t="shared" si="5"/>
        <v>#REF!</v>
      </c>
      <c r="U22" s="43">
        <f>'январь (2024) прогноз'!U22+'февраль (2024) - прогноз'!U22</f>
        <v>0</v>
      </c>
      <c r="V22" s="44" t="e">
        <f>'январь (2024) прогноз'!V22+'февраль (2024) - прогноз'!V22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43">
        <f>'январь (2024) прогноз'!AA22+'февраль (2024) - прогноз'!AA22</f>
        <v>0</v>
      </c>
      <c r="AB22" s="44" t="e">
        <f>'январь (2024) прогноз'!AB22+'февраль (2024) - прогноз'!AB22</f>
        <v>#REF!</v>
      </c>
      <c r="AC22" s="22" t="e">
        <f t="shared" si="11"/>
        <v>#REF!</v>
      </c>
      <c r="AD22" s="72"/>
      <c r="AE22" s="73"/>
      <c r="AF22" s="66" t="str">
        <f t="shared" si="12"/>
        <v/>
      </c>
      <c r="AI22" s="61" t="s">
        <v>14</v>
      </c>
      <c r="AJ22" s="16" t="s">
        <v>14</v>
      </c>
      <c r="AK22" s="53" t="e">
        <f t="shared" si="9"/>
        <v>#REF!</v>
      </c>
      <c r="AL22" s="182">
        <f>'январь (2024) прогноз'!AL22+'февраль (2024) - прогноз'!AL22</f>
        <v>2</v>
      </c>
      <c r="AM22" s="53" t="e">
        <f t="shared" si="10"/>
        <v>#REF!</v>
      </c>
      <c r="AN22" s="53"/>
      <c r="AO22" s="53"/>
      <c r="AP22" s="53"/>
      <c r="AQ22" s="53"/>
      <c r="AR22" s="53"/>
      <c r="AS22" s="53"/>
      <c r="AT22" s="53">
        <v>18811499.030000061</v>
      </c>
      <c r="AU22" s="53">
        <v>17132079.105000064</v>
      </c>
      <c r="AV22" s="53">
        <v>18786576.650000066</v>
      </c>
    </row>
    <row r="23" spans="1:48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 t="e">
        <f t="shared" si="8"/>
        <v>#REF!</v>
      </c>
      <c r="G23" s="84" t="e">
        <f t="shared" si="8"/>
        <v>#REF!</v>
      </c>
      <c r="H23" s="22" t="e">
        <f t="shared" si="1"/>
        <v>#REF!</v>
      </c>
      <c r="I23" s="43">
        <f>'январь (2024) прогноз'!I23+'февраль (2024) - прогноз'!I23</f>
        <v>4</v>
      </c>
      <c r="J23" s="44" t="e">
        <f>'январь (2024) прогноз'!J23+'февраль (2024) - прогноз'!J23</f>
        <v>#REF!</v>
      </c>
      <c r="K23" s="22" t="e">
        <f t="shared" si="2"/>
        <v>#REF!</v>
      </c>
      <c r="L23" s="43">
        <f>'январь (2024) прогноз'!L23+'февраль (2024) - прогноз'!L23</f>
        <v>0</v>
      </c>
      <c r="M23" s="44" t="e">
        <f>'январь (2024) прогноз'!M23+'февраль (2024) - прогноз'!M23</f>
        <v>#REF!</v>
      </c>
      <c r="N23" s="22" t="e">
        <f t="shared" si="3"/>
        <v>#REF!</v>
      </c>
      <c r="O23" s="43">
        <f>'январь (2024) прогноз'!O23+'февраль (2024) - прогноз'!O23</f>
        <v>0</v>
      </c>
      <c r="P23" s="44" t="e">
        <f>'январь (2024) прогноз'!P23+'февраль (2024) - прогноз'!P23</f>
        <v>#REF!</v>
      </c>
      <c r="Q23" s="22" t="e">
        <f t="shared" si="4"/>
        <v>#REF!</v>
      </c>
      <c r="R23" s="43" t="e">
        <f>'январь (2024) прогноз'!R23+'февраль (2024) - прогноз'!R23</f>
        <v>#REF!</v>
      </c>
      <c r="S23" s="44" t="e">
        <f>'январь (2024) прогноз'!S23+'февраль (2024) - прогноз'!S23</f>
        <v>#REF!</v>
      </c>
      <c r="T23" s="22" t="e">
        <f t="shared" si="5"/>
        <v>#REF!</v>
      </c>
      <c r="U23" s="43">
        <f>'январь (2024) прогноз'!U23+'февраль (2024) - прогноз'!U23</f>
        <v>0</v>
      </c>
      <c r="V23" s="44" t="e">
        <f>'январь (2024) прогноз'!V23+'февраль (2024) - прогноз'!V23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43">
        <f>'январь (2024) прогноз'!AA23+'февраль (2024) - прогноз'!AA23</f>
        <v>0</v>
      </c>
      <c r="AB23" s="44" t="e">
        <f>'январь (2024) прогноз'!AB23+'февраль (2024) - прогноз'!AB23</f>
        <v>#REF!</v>
      </c>
      <c r="AC23" s="22" t="e">
        <f t="shared" si="11"/>
        <v>#REF!</v>
      </c>
      <c r="AD23" s="72"/>
      <c r="AE23" s="74"/>
      <c r="AF23" s="66" t="str">
        <f t="shared" si="12"/>
        <v/>
      </c>
      <c r="AI23" s="38" t="s">
        <v>25</v>
      </c>
      <c r="AJ23" s="16" t="s">
        <v>25</v>
      </c>
      <c r="AK23" s="53" t="e">
        <f t="shared" si="9"/>
        <v>#REF!</v>
      </c>
      <c r="AL23" s="182">
        <f>'январь (2024) прогноз'!AL23+'февраль (2024) - прогноз'!AL23</f>
        <v>5</v>
      </c>
      <c r="AM23" s="53" t="e">
        <f t="shared" si="10"/>
        <v>#REF!</v>
      </c>
      <c r="AN23" s="53"/>
      <c r="AO23" s="53"/>
      <c r="AP23" s="53"/>
      <c r="AQ23" s="53"/>
      <c r="AR23" s="53"/>
      <c r="AS23" s="53"/>
      <c r="AT23" s="53">
        <v>23795392.083999999</v>
      </c>
      <c r="AU23" s="53">
        <v>21613630.5</v>
      </c>
      <c r="AV23" s="53">
        <v>24020815.879999999</v>
      </c>
    </row>
    <row r="24" spans="1:48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3" t="e">
        <f t="shared" si="8"/>
        <v>#REF!</v>
      </c>
      <c r="G24" s="84" t="e">
        <f t="shared" si="8"/>
        <v>#REF!</v>
      </c>
      <c r="H24" s="88" t="e">
        <f t="shared" si="1"/>
        <v>#REF!</v>
      </c>
      <c r="I24" s="43">
        <f>'январь (2024) прогноз'!I24+'февраль (2024) - прогноз'!I24</f>
        <v>7</v>
      </c>
      <c r="J24" s="44" t="e">
        <f>'январь (2024) прогноз'!J24+'февраль (2024) - прогноз'!J24</f>
        <v>#REF!</v>
      </c>
      <c r="K24" s="28" t="e">
        <f t="shared" si="2"/>
        <v>#REF!</v>
      </c>
      <c r="L24" s="43">
        <f>'январь (2024) прогноз'!L24+'февраль (2024) - прогноз'!L24</f>
        <v>0</v>
      </c>
      <c r="M24" s="44" t="e">
        <f>'январь (2024) прогноз'!M24+'февраль (2024) - прогноз'!M24</f>
        <v>#REF!</v>
      </c>
      <c r="N24" s="28" t="e">
        <f t="shared" si="3"/>
        <v>#REF!</v>
      </c>
      <c r="O24" s="43">
        <f>'январь (2024) прогноз'!O24+'февраль (2024) - прогноз'!O24</f>
        <v>0</v>
      </c>
      <c r="P24" s="44" t="e">
        <f>'январь (2024) прогноз'!P24+'февраль (2024) - прогноз'!P24</f>
        <v>#REF!</v>
      </c>
      <c r="Q24" s="28" t="e">
        <f t="shared" si="4"/>
        <v>#REF!</v>
      </c>
      <c r="R24" s="43" t="e">
        <f>'январь (2024) прогноз'!R24+'февраль (2024) - прогноз'!R24</f>
        <v>#REF!</v>
      </c>
      <c r="S24" s="44" t="e">
        <f>'январь (2024) прогноз'!S24+'февраль (2024) - прогноз'!S24</f>
        <v>#REF!</v>
      </c>
      <c r="T24" s="28" t="e">
        <f t="shared" si="5"/>
        <v>#REF!</v>
      </c>
      <c r="U24" s="43">
        <f>'январь (2024) прогноз'!U24+'февраль (2024) - прогноз'!U24</f>
        <v>0</v>
      </c>
      <c r="V24" s="44" t="e">
        <f>'январь (2024) прогноз'!V24+'февраль (2024) - прогноз'!V24</f>
        <v>#REF!</v>
      </c>
      <c r="W24" s="14" t="e">
        <f t="shared" si="6"/>
        <v>#REF!</v>
      </c>
      <c r="X24" s="29"/>
      <c r="Y24" s="15"/>
      <c r="Z24" s="28" t="str">
        <f t="shared" si="7"/>
        <v/>
      </c>
      <c r="AA24" s="43">
        <f>'январь (2024) прогноз'!AA24+'февраль (2024) - прогноз'!AA24</f>
        <v>0</v>
      </c>
      <c r="AB24" s="44" t="e">
        <f>'январь (2024) прогноз'!AB24+'февраль (2024) - прогноз'!AB24</f>
        <v>#REF!</v>
      </c>
      <c r="AC24" s="28" t="e">
        <f t="shared" si="11"/>
        <v>#REF!</v>
      </c>
      <c r="AD24" s="75"/>
      <c r="AE24" s="76"/>
      <c r="AF24" s="67" t="str">
        <f t="shared" si="12"/>
        <v/>
      </c>
      <c r="AI24" s="62" t="s">
        <v>15</v>
      </c>
      <c r="AJ24" s="16" t="s">
        <v>15</v>
      </c>
      <c r="AK24" s="53" t="e">
        <f t="shared" si="9"/>
        <v>#REF!</v>
      </c>
      <c r="AL24" s="182">
        <f>'январь (2024) прогноз'!AL24+'февраль (2024) - прогноз'!AL24</f>
        <v>6</v>
      </c>
      <c r="AM24" s="53" t="e">
        <f t="shared" si="10"/>
        <v>#REF!</v>
      </c>
      <c r="AN24" s="53"/>
      <c r="AO24" s="53"/>
      <c r="AP24" s="53"/>
      <c r="AQ24" s="53"/>
      <c r="AR24" s="53"/>
      <c r="AS24" s="53"/>
      <c r="AT24" s="53">
        <v>21304265.347000066</v>
      </c>
      <c r="AU24" s="53">
        <v>19140232.121000003</v>
      </c>
      <c r="AV24" s="53">
        <v>20654897.502000071</v>
      </c>
    </row>
    <row r="25" spans="1:48" ht="43.5" customHeight="1" thickBot="1">
      <c r="A25" s="557" t="s">
        <v>23</v>
      </c>
      <c r="B25" s="558"/>
      <c r="C25" s="35" t="e">
        <f>F25+AA25+AD25</f>
        <v>#REF!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 t="e">
        <f>SUM(F9:F24)</f>
        <v>#REF!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35">
        <f>SUM(I9:I24)</f>
        <v>23</v>
      </c>
      <c r="J25" s="91" t="e">
        <f>SUM(J9:J24)</f>
        <v>#REF!</v>
      </c>
      <c r="K25" s="90" t="e">
        <f>IF(AND(I25=0,J25&gt;0),100%,IFERROR(IF(J25/I25-100%&gt;99%,CONCATENATE("в ",ROUNDDOWN(J25/I25,1),IF(ROUNDDOWN(J25/I25,0)&gt;4," раз"," раза")),J25/I25-100%),""))</f>
        <v>#REF!</v>
      </c>
      <c r="L25" s="35">
        <f>SUM(L9:L24)</f>
        <v>1</v>
      </c>
      <c r="M25" s="33" t="e">
        <f>SUM(M9:M24)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35">
        <f>SUM(O9:O24)</f>
        <v>0</v>
      </c>
      <c r="P25" s="33" t="e">
        <f>SUM(P9:P24)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35" t="e">
        <f>SUM(R9:R24)</f>
        <v>#REF!</v>
      </c>
      <c r="S25" s="33" t="e">
        <f>S9+S10+S11+S12+S13+S14+S15+S16+S17+S18+S19+S20+S21+S22+S23+S24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35">
        <f>SUM(U9:U24)</f>
        <v>1</v>
      </c>
      <c r="V25" s="33" t="e">
        <f>SUM(V9:V24)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>
        <f>SUM(AA9:AA24)</f>
        <v>0</v>
      </c>
      <c r="AB25" s="32" t="e">
        <f>SUM(AB9:AB24)</f>
        <v>#REF!</v>
      </c>
      <c r="AC25" s="34" t="e">
        <f t="shared" si="11"/>
        <v>#REF!</v>
      </c>
      <c r="AD25" s="31"/>
      <c r="AE25" s="32"/>
      <c r="AF25" s="34" t="str">
        <f t="shared" si="12"/>
        <v/>
      </c>
      <c r="AJ25" s="57" t="s">
        <v>41</v>
      </c>
      <c r="AK25" s="58" t="e">
        <f>F25</f>
        <v>#REF!</v>
      </c>
      <c r="AL25" s="182">
        <f>'январь (2024) прогноз'!AL25+'февраль (2024) - прогноз'!AL25</f>
        <v>39</v>
      </c>
      <c r="AM25" s="58" t="e">
        <f>G25</f>
        <v>#REF!</v>
      </c>
      <c r="AN25" s="58">
        <f>U25</f>
        <v>1</v>
      </c>
      <c r="AO25" s="58">
        <f>'январь (2024) прогноз'!AO25+'февраль (2024) - прогноз'!AO25</f>
        <v>2</v>
      </c>
      <c r="AP25" s="58" t="e">
        <f>V25</f>
        <v>#REF!</v>
      </c>
      <c r="AQ25" s="58">
        <f>L25</f>
        <v>1</v>
      </c>
      <c r="AR25" s="58">
        <f>'январь (2024) прогноз'!AR25+'февраль (2024) - прогноз'!AR25</f>
        <v>3</v>
      </c>
      <c r="AS25" s="58" t="e">
        <f>M25</f>
        <v>#REF!</v>
      </c>
      <c r="AT25" s="59">
        <v>286050412.89500093</v>
      </c>
      <c r="AU25" s="59">
        <v>256403562.44000095</v>
      </c>
      <c r="AV25" s="53">
        <v>276820565.00900054</v>
      </c>
    </row>
    <row r="26" spans="1:48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12"/>
      <c r="AK26" s="12"/>
      <c r="AL26" s="12"/>
      <c r="AM26" s="12"/>
      <c r="AN26" s="12"/>
      <c r="AO26" s="12"/>
      <c r="AP26" s="12"/>
      <c r="AQ26" s="12"/>
    </row>
    <row r="27" spans="1:48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/>
      <c r="AM27" s="12"/>
      <c r="AN27" s="12"/>
      <c r="AO27" s="12"/>
      <c r="AP27" s="12"/>
      <c r="AQ27" s="12"/>
      <c r="AV27">
        <f>AV25/1000000</f>
        <v>276.82056500900052</v>
      </c>
    </row>
    <row r="28" spans="1:48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</row>
    <row r="29" spans="1:48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48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48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36:48" ht="26.25">
      <c r="AJ33" s="16" t="s">
        <v>0</v>
      </c>
      <c r="AK33" s="118" t="e">
        <f>AK9/AT9*1000000</f>
        <v>#REF!</v>
      </c>
      <c r="AL33" s="118">
        <f>AL9/AU9*1000000</f>
        <v>8.633423112131916E-2</v>
      </c>
      <c r="AM33" s="118" t="e">
        <f>AM9/AV9*1000000</f>
        <v>#REF!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36:48" ht="26.25">
      <c r="AJ34" s="16" t="s">
        <v>4</v>
      </c>
      <c r="AK34" s="118" t="e">
        <f t="shared" ref="AK34:AM49" si="13">AK10/AT10*1000000</f>
        <v>#REF!</v>
      </c>
      <c r="AL34" s="118">
        <f t="shared" si="13"/>
        <v>0</v>
      </c>
      <c r="AM34" s="118" t="e">
        <f t="shared" si="13"/>
        <v>#REF!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36:48" ht="26.25">
      <c r="AJ35" s="16" t="s">
        <v>5</v>
      </c>
      <c r="AK35" s="118" t="e">
        <f t="shared" si="13"/>
        <v>#REF!</v>
      </c>
      <c r="AL35" s="118">
        <f t="shared" si="13"/>
        <v>7.0947073536068425E-2</v>
      </c>
      <c r="AM35" s="118" t="e">
        <f t="shared" si="13"/>
        <v>#REF!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36:48" ht="26.25">
      <c r="AJ36" s="16" t="s">
        <v>6</v>
      </c>
      <c r="AK36" s="118" t="e">
        <f t="shared" si="13"/>
        <v>#REF!</v>
      </c>
      <c r="AL36" s="118">
        <f t="shared" si="13"/>
        <v>0.10994680928446753</v>
      </c>
      <c r="AM36" s="118" t="e">
        <f t="shared" si="13"/>
        <v>#REF!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36:48" ht="26.25">
      <c r="AJ37" s="16" t="s">
        <v>1</v>
      </c>
      <c r="AK37" s="118" t="e">
        <f t="shared" si="13"/>
        <v>#REF!</v>
      </c>
      <c r="AL37" s="118">
        <f t="shared" si="13"/>
        <v>0.13361390625338404</v>
      </c>
      <c r="AM37" s="118" t="e">
        <f t="shared" si="13"/>
        <v>#REF!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36:48" ht="26.25">
      <c r="AJ38" s="16" t="s">
        <v>7</v>
      </c>
      <c r="AK38" s="118" t="e">
        <f t="shared" si="13"/>
        <v>#REF!</v>
      </c>
      <c r="AL38" s="118">
        <f t="shared" si="13"/>
        <v>7.5832633507956701E-2</v>
      </c>
      <c r="AM38" s="118" t="e">
        <f t="shared" si="13"/>
        <v>#REF!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36:48" ht="26.25">
      <c r="AJ39" s="16" t="s">
        <v>8</v>
      </c>
      <c r="AK39" s="118" t="e">
        <f t="shared" si="13"/>
        <v>#REF!</v>
      </c>
      <c r="AL39" s="118">
        <f t="shared" si="13"/>
        <v>0</v>
      </c>
      <c r="AM39" s="118" t="e">
        <f t="shared" si="13"/>
        <v>#REF!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36:48" ht="26.25">
      <c r="AJ40" s="16" t="s">
        <v>9</v>
      </c>
      <c r="AK40" s="118" t="e">
        <f t="shared" si="13"/>
        <v>#REF!</v>
      </c>
      <c r="AL40" s="118">
        <f t="shared" si="13"/>
        <v>0</v>
      </c>
      <c r="AM40" s="118" t="e">
        <f t="shared" si="13"/>
        <v>#REF!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36:48" ht="26.25">
      <c r="AJ41" s="16" t="s">
        <v>2</v>
      </c>
      <c r="AK41" s="118" t="e">
        <f t="shared" si="13"/>
        <v>#REF!</v>
      </c>
      <c r="AL41" s="118">
        <f t="shared" si="13"/>
        <v>0</v>
      </c>
      <c r="AM41" s="118" t="e">
        <f t="shared" si="13"/>
        <v>#REF!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36:48" ht="26.25">
      <c r="AJ42" s="16" t="s">
        <v>10</v>
      </c>
      <c r="AK42" s="118" t="e">
        <f t="shared" si="13"/>
        <v>#REF!</v>
      </c>
      <c r="AL42" s="118">
        <f t="shared" si="13"/>
        <v>0.24057865729294789</v>
      </c>
      <c r="AM42" s="118" t="e">
        <f t="shared" si="13"/>
        <v>#REF!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36:48" ht="26.25">
      <c r="AJ43" s="16" t="s">
        <v>11</v>
      </c>
      <c r="AK43" s="118" t="e">
        <f t="shared" si="13"/>
        <v>#REF!</v>
      </c>
      <c r="AL43" s="118">
        <f t="shared" si="13"/>
        <v>0.22205695528054017</v>
      </c>
      <c r="AM43" s="118" t="e">
        <f t="shared" si="13"/>
        <v>#REF!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36:48" ht="26.25">
      <c r="AJ44" s="16" t="s">
        <v>12</v>
      </c>
      <c r="AK44" s="118" t="e">
        <f t="shared" si="13"/>
        <v>#REF!</v>
      </c>
      <c r="AL44" s="118">
        <f t="shared" si="13"/>
        <v>0.12481980886012892</v>
      </c>
      <c r="AM44" s="118" t="e">
        <f t="shared" si="13"/>
        <v>#REF!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36:48" ht="26.25">
      <c r="AJ45" s="16" t="s">
        <v>13</v>
      </c>
      <c r="AK45" s="118" t="e">
        <f t="shared" si="13"/>
        <v>#REF!</v>
      </c>
      <c r="AL45" s="118">
        <f t="shared" si="13"/>
        <v>9.5329616036494216E-2</v>
      </c>
      <c r="AM45" s="118" t="e">
        <f t="shared" si="13"/>
        <v>#REF!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36:48" ht="26.25">
      <c r="AJ46" s="16" t="s">
        <v>14</v>
      </c>
      <c r="AK46" s="118" t="e">
        <f t="shared" si="13"/>
        <v>#REF!</v>
      </c>
      <c r="AL46" s="118">
        <f t="shared" si="13"/>
        <v>0.11674006334796179</v>
      </c>
      <c r="AM46" s="118" t="e">
        <f t="shared" si="13"/>
        <v>#REF!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36:48" ht="26.25">
      <c r="AJ47" s="16" t="s">
        <v>25</v>
      </c>
      <c r="AK47" s="118" t="e">
        <f t="shared" si="13"/>
        <v>#REF!</v>
      </c>
      <c r="AL47" s="118">
        <f t="shared" si="13"/>
        <v>0.23133549914254339</v>
      </c>
      <c r="AM47" s="118" t="e">
        <f t="shared" si="13"/>
        <v>#REF!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36:48" ht="27" thickBot="1">
      <c r="AJ48" s="16" t="s">
        <v>15</v>
      </c>
      <c r="AK48" s="118" t="e">
        <f t="shared" si="13"/>
        <v>#REF!</v>
      </c>
      <c r="AL48" s="118">
        <f t="shared" si="13"/>
        <v>0.31347582213577269</v>
      </c>
      <c r="AM48" s="118" t="e">
        <f t="shared" si="13"/>
        <v>#REF!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36:59" ht="30.75" thickBot="1">
      <c r="AJ49" s="57" t="s">
        <v>41</v>
      </c>
      <c r="AK49" s="118" t="e">
        <f t="shared" si="13"/>
        <v>#REF!</v>
      </c>
      <c r="AL49" s="118">
        <f t="shared" si="13"/>
        <v>0.15210397089988209</v>
      </c>
      <c r="AM49" s="118" t="e">
        <f t="shared" si="13"/>
        <v>#REF!</v>
      </c>
      <c r="AN49" s="58">
        <f>AN25/AT25*1000000</f>
        <v>3.4958872804251636E-3</v>
      </c>
      <c r="AO49" s="58">
        <f>AO25/AU25*1000000</f>
        <v>7.8002036358913894E-3</v>
      </c>
      <c r="AP49" s="58" t="e">
        <f>AP25/AV25*1000000</f>
        <v>#REF!</v>
      </c>
      <c r="AQ49" s="58">
        <f>AQ25/AT25*1000000</f>
        <v>3.4958872804251636E-3</v>
      </c>
      <c r="AR49" s="58">
        <f>AR25/AU25*1000000</f>
        <v>1.1700305453837082E-2</v>
      </c>
      <c r="AS49" s="58" t="e">
        <f>AS25/AV25*1000000</f>
        <v>#REF!</v>
      </c>
      <c r="AT49" s="58">
        <v>1089950815.4319999</v>
      </c>
      <c r="AU49" s="58">
        <v>1053667086.197</v>
      </c>
      <c r="AV49" s="59">
        <v>1096838234.6589999</v>
      </c>
    </row>
    <row r="52" spans="36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36:59" ht="32.25">
      <c r="AJ53" s="125" t="s">
        <v>34</v>
      </c>
      <c r="AK53" s="126">
        <f>AL33</f>
        <v>8.633423112131916E-2</v>
      </c>
      <c r="AL53" s="126">
        <f>AL34</f>
        <v>0</v>
      </c>
      <c r="AM53" s="126">
        <f>AL35</f>
        <v>7.0947073536068425E-2</v>
      </c>
      <c r="AN53" s="126">
        <f>AL36</f>
        <v>0.10994680928446753</v>
      </c>
      <c r="AO53" s="126">
        <f>AL37</f>
        <v>0.13361390625338404</v>
      </c>
      <c r="AP53" s="126">
        <f>AL38</f>
        <v>7.5832633507956701E-2</v>
      </c>
      <c r="AQ53" s="126">
        <f>AL39</f>
        <v>0</v>
      </c>
      <c r="AR53" s="126">
        <f>AL40</f>
        <v>0</v>
      </c>
      <c r="AS53" s="126">
        <f>AL41</f>
        <v>0</v>
      </c>
      <c r="AT53" s="126">
        <f>AL42</f>
        <v>0.24057865729294789</v>
      </c>
      <c r="AU53" s="126">
        <f>AL43</f>
        <v>0.22205695528054017</v>
      </c>
      <c r="AV53" s="126">
        <f>AL44</f>
        <v>0.12481980886012892</v>
      </c>
      <c r="AW53" s="126">
        <f>AL45</f>
        <v>9.5329616036494216E-2</v>
      </c>
      <c r="AX53" s="126">
        <f>AL46</f>
        <v>0.11674006334796179</v>
      </c>
      <c r="AY53" s="126">
        <f>AL47</f>
        <v>0.23133549914254339</v>
      </c>
      <c r="AZ53" s="126">
        <f>AL48</f>
        <v>0.31347582213577269</v>
      </c>
    </row>
    <row r="54" spans="36:59" ht="32.25">
      <c r="AJ54" s="125" t="s">
        <v>32</v>
      </c>
      <c r="AK54" s="126" t="e">
        <f>AM33</f>
        <v>#REF!</v>
      </c>
      <c r="AL54" s="126" t="e">
        <f>AM34</f>
        <v>#REF!</v>
      </c>
      <c r="AM54" s="126" t="e">
        <f>AM35</f>
        <v>#REF!</v>
      </c>
      <c r="AN54" s="126" t="e">
        <f>AM36</f>
        <v>#REF!</v>
      </c>
      <c r="AO54" s="126" t="e">
        <f>AM37</f>
        <v>#REF!</v>
      </c>
      <c r="AP54" s="126" t="e">
        <f>AM38</f>
        <v>#REF!</v>
      </c>
      <c r="AQ54" s="126" t="e">
        <f>AM39</f>
        <v>#REF!</v>
      </c>
      <c r="AR54" s="126" t="e">
        <f>AM40</f>
        <v>#REF!</v>
      </c>
      <c r="AS54" s="126" t="e">
        <f>AM41</f>
        <v>#REF!</v>
      </c>
      <c r="AT54" s="126" t="e">
        <f>AM42</f>
        <v>#REF!</v>
      </c>
      <c r="AU54" s="126" t="e">
        <f>AM43</f>
        <v>#REF!</v>
      </c>
      <c r="AV54" s="126" t="e">
        <f>AM44</f>
        <v>#REF!</v>
      </c>
      <c r="AW54" s="126" t="e">
        <f>AM45</f>
        <v>#REF!</v>
      </c>
      <c r="AX54" s="126" t="e">
        <f>AM46</f>
        <v>#REF!</v>
      </c>
      <c r="AY54" s="126" t="e">
        <f>AM47</f>
        <v>#REF!</v>
      </c>
      <c r="AZ54" s="126" t="e">
        <f>AM48</f>
        <v>#REF!</v>
      </c>
    </row>
  </sheetData>
  <mergeCells count="26">
    <mergeCell ref="A25:B25"/>
    <mergeCell ref="U27:W27"/>
    <mergeCell ref="AK29:AM30"/>
    <mergeCell ref="AN29:AP30"/>
    <mergeCell ref="AQ29:AS30"/>
    <mergeCell ref="AT29:AV30"/>
    <mergeCell ref="AD5:AF6"/>
    <mergeCell ref="AK5:AM6"/>
    <mergeCell ref="AN5:AP6"/>
    <mergeCell ref="AQ5:AS6"/>
    <mergeCell ref="AT5:AV6"/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</mergeCells>
  <conditionalFormatting sqref="E9:E25 T9:T25 W9:W25 Z9:Z25 AC9:AC25 AF9:AF25 H9:H26 K9:K26 N9:N26 Q9:Q26 L26:M26 R26:X26">
    <cfRule type="containsText" dxfId="126" priority="1" operator="containsText" text="в">
      <formula>NOT(ISERROR(SEARCH("в",E9)))</formula>
    </cfRule>
    <cfRule type="cellIs" dxfId="125" priority="2" operator="between">
      <formula>0.000001</formula>
      <formula>100000</formula>
    </cfRule>
    <cfRule type="cellIs" dxfId="124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W205"/>
  <sheetViews>
    <sheetView tabSelected="1" view="pageBreakPreview" topLeftCell="B151" zoomScale="60" zoomScaleNormal="55" workbookViewId="0">
      <selection activeCell="Q168" sqref="Q168"/>
    </sheetView>
  </sheetViews>
  <sheetFormatPr defaultRowHeight="15"/>
  <cols>
    <col min="1" max="2" width="9.140625" style="523"/>
    <col min="3" max="3" width="18.140625" style="523" customWidth="1"/>
    <col min="4" max="5" width="9.140625" style="523"/>
    <col min="6" max="8" width="13.28515625" style="527" customWidth="1"/>
    <col min="9" max="11" width="14.7109375" style="523" customWidth="1"/>
    <col min="12" max="12" width="24.140625" style="524" customWidth="1"/>
    <col min="13" max="13" width="16.85546875" style="524" customWidth="1"/>
    <col min="14" max="14" width="52.5703125" style="524" customWidth="1"/>
    <col min="15" max="15" width="7.85546875" style="524" customWidth="1"/>
    <col min="16" max="16" width="40.42578125" style="523" customWidth="1"/>
    <col min="17" max="18" width="34.42578125" style="523" customWidth="1"/>
    <col min="19" max="19" width="9.140625" style="523"/>
    <col min="20" max="20" width="0" style="523" hidden="1" customWidth="1"/>
    <col min="21" max="21" width="0" style="531" hidden="1" customWidth="1"/>
    <col min="22" max="22" width="0" style="523" hidden="1" customWidth="1"/>
    <col min="23" max="23" width="64" style="533" hidden="1" customWidth="1"/>
    <col min="24" max="24" width="0" style="523" hidden="1" customWidth="1"/>
    <col min="25" max="16384" width="9.140625" style="523"/>
  </cols>
  <sheetData>
    <row r="1" spans="2:23" ht="22.5" customHeight="1"/>
    <row r="2" spans="2:23" ht="32.25" customHeight="1">
      <c r="B2" s="730" t="s">
        <v>821</v>
      </c>
      <c r="C2" s="730"/>
      <c r="D2" s="730"/>
      <c r="E2" s="730"/>
      <c r="F2" s="730"/>
      <c r="G2" s="730"/>
      <c r="H2" s="730"/>
      <c r="I2" s="730"/>
      <c r="J2" s="730"/>
      <c r="K2" s="730"/>
      <c r="L2" s="730"/>
      <c r="M2" s="730"/>
      <c r="N2" s="730"/>
      <c r="O2" s="730"/>
      <c r="P2" s="730"/>
      <c r="Q2" s="730"/>
      <c r="R2" s="730"/>
    </row>
    <row r="3" spans="2:23" ht="22.5" customHeight="1"/>
    <row r="4" spans="2:23" ht="39" customHeight="1">
      <c r="B4" s="521" t="s">
        <v>80</v>
      </c>
      <c r="C4" s="521" t="s">
        <v>81</v>
      </c>
      <c r="D4" s="673" t="s">
        <v>87</v>
      </c>
      <c r="E4" s="673"/>
      <c r="F4" s="673" t="s">
        <v>82</v>
      </c>
      <c r="G4" s="673"/>
      <c r="H4" s="673"/>
      <c r="I4" s="673" t="s">
        <v>593</v>
      </c>
      <c r="J4" s="673"/>
      <c r="K4" s="673"/>
      <c r="L4" s="673" t="s">
        <v>84</v>
      </c>
      <c r="M4" s="673"/>
      <c r="N4" s="521" t="s">
        <v>702</v>
      </c>
      <c r="O4" s="521" t="s">
        <v>691</v>
      </c>
      <c r="P4" s="521" t="s">
        <v>687</v>
      </c>
      <c r="Q4" s="522" t="s">
        <v>822</v>
      </c>
      <c r="R4" s="521" t="s">
        <v>711</v>
      </c>
    </row>
    <row r="5" spans="2:23" ht="39" hidden="1" customHeight="1">
      <c r="O5"/>
      <c r="P5"/>
      <c r="R5" s="530"/>
      <c r="U5" s="532"/>
    </row>
    <row r="6" spans="2:23" ht="39" customHeight="1">
      <c r="B6" s="525">
        <v>1</v>
      </c>
      <c r="C6" s="526">
        <v>45293</v>
      </c>
      <c r="D6" s="721" t="s">
        <v>0</v>
      </c>
      <c r="E6" s="721"/>
      <c r="F6" s="721" t="s">
        <v>110</v>
      </c>
      <c r="G6" s="721"/>
      <c r="H6" s="721"/>
      <c r="I6" s="722" t="s">
        <v>86</v>
      </c>
      <c r="J6" s="722"/>
      <c r="K6" s="722"/>
      <c r="L6" s="723" t="s">
        <v>431</v>
      </c>
      <c r="M6" s="723"/>
      <c r="N6" s="534" t="str">
        <f t="shared" ref="N6:N13" si="0">W6</f>
        <v>Коррозия подошвы рельса и коррозионно-усталостные трещины</v>
      </c>
      <c r="O6" s="536" t="s">
        <v>765</v>
      </c>
      <c r="P6" s="536" t="s">
        <v>766</v>
      </c>
      <c r="Q6" s="537"/>
      <c r="R6" s="535">
        <f t="shared" ref="R6:R69" si="1">U6/1000</f>
        <v>0.10226</v>
      </c>
      <c r="U6" s="529">
        <v>102.26</v>
      </c>
      <c r="W6" s="532" t="s">
        <v>767</v>
      </c>
    </row>
    <row r="7" spans="2:23" ht="33" customHeight="1">
      <c r="B7" s="525">
        <v>2</v>
      </c>
      <c r="C7" s="526">
        <v>45293</v>
      </c>
      <c r="D7" s="721" t="s">
        <v>0</v>
      </c>
      <c r="E7" s="721"/>
      <c r="F7" s="721" t="s">
        <v>115</v>
      </c>
      <c r="G7" s="721"/>
      <c r="H7" s="721"/>
      <c r="I7" s="722" t="s">
        <v>116</v>
      </c>
      <c r="J7" s="722"/>
      <c r="K7" s="722"/>
      <c r="L7" s="723" t="s">
        <v>591</v>
      </c>
      <c r="M7" s="723"/>
      <c r="N7" s="534" t="str">
        <f t="shared" si="0"/>
        <v>Механические разрушения, обрыв механизмов управления ССПС</v>
      </c>
      <c r="O7" s="536" t="s">
        <v>802</v>
      </c>
      <c r="P7" s="536" t="s">
        <v>803</v>
      </c>
      <c r="Q7" s="538" t="s">
        <v>823</v>
      </c>
      <c r="R7" s="535">
        <f t="shared" si="1"/>
        <v>0.59201000000000004</v>
      </c>
      <c r="U7" s="529">
        <v>592.01</v>
      </c>
      <c r="W7" s="529" t="s">
        <v>808</v>
      </c>
    </row>
    <row r="8" spans="2:23" ht="33" customHeight="1">
      <c r="B8" s="525">
        <v>3</v>
      </c>
      <c r="C8" s="526">
        <v>45294</v>
      </c>
      <c r="D8" s="721" t="s">
        <v>0</v>
      </c>
      <c r="E8" s="721"/>
      <c r="F8" s="721" t="s">
        <v>111</v>
      </c>
      <c r="G8" s="721"/>
      <c r="H8" s="721"/>
      <c r="I8" s="722" t="s">
        <v>86</v>
      </c>
      <c r="J8" s="722"/>
      <c r="K8" s="722"/>
      <c r="L8" s="723" t="s">
        <v>592</v>
      </c>
      <c r="M8" s="723"/>
      <c r="N8" s="534" t="str">
        <f t="shared" si="0"/>
        <v>Отсутствие контроля за качеством выполнения работ сторонними организациями</v>
      </c>
      <c r="O8" s="536" t="s">
        <v>765</v>
      </c>
      <c r="P8" s="536" t="s">
        <v>766</v>
      </c>
      <c r="Q8" s="538" t="s">
        <v>823</v>
      </c>
      <c r="R8" s="535">
        <f t="shared" si="1"/>
        <v>0.13125000000000001</v>
      </c>
      <c r="U8" s="529">
        <v>131.25</v>
      </c>
      <c r="W8" s="532" t="s">
        <v>768</v>
      </c>
    </row>
    <row r="9" spans="2:23" ht="33" customHeight="1">
      <c r="B9" s="525">
        <v>4</v>
      </c>
      <c r="C9" s="526">
        <v>45295</v>
      </c>
      <c r="D9" s="721" t="s">
        <v>1</v>
      </c>
      <c r="E9" s="721"/>
      <c r="F9" s="721" t="s">
        <v>112</v>
      </c>
      <c r="G9" s="721"/>
      <c r="H9" s="721"/>
      <c r="I9" s="722" t="s">
        <v>86</v>
      </c>
      <c r="J9" s="722"/>
      <c r="K9" s="722"/>
      <c r="L9" s="723" t="s">
        <v>594</v>
      </c>
      <c r="M9" s="723"/>
      <c r="N9" s="534" t="str">
        <f t="shared" si="0"/>
        <v>Коррозия подошвы рельса и коррозионно-усталостные трещины</v>
      </c>
      <c r="O9" s="536" t="s">
        <v>765</v>
      </c>
      <c r="P9" s="536" t="s">
        <v>766</v>
      </c>
      <c r="Q9" s="537"/>
      <c r="R9" s="535">
        <f t="shared" si="1"/>
        <v>0.12328</v>
      </c>
      <c r="U9" s="529">
        <v>123.28</v>
      </c>
      <c r="W9" s="532" t="s">
        <v>767</v>
      </c>
    </row>
    <row r="10" spans="2:23" ht="33" customHeight="1">
      <c r="B10" s="525">
        <v>5</v>
      </c>
      <c r="C10" s="526">
        <v>45295</v>
      </c>
      <c r="D10" s="721" t="s">
        <v>0</v>
      </c>
      <c r="E10" s="721"/>
      <c r="F10" s="721" t="s">
        <v>113</v>
      </c>
      <c r="G10" s="721"/>
      <c r="H10" s="721"/>
      <c r="I10" s="722" t="s">
        <v>86</v>
      </c>
      <c r="J10" s="722"/>
      <c r="K10" s="722"/>
      <c r="L10" s="723" t="s">
        <v>595</v>
      </c>
      <c r="M10" s="723"/>
      <c r="N10" s="534" t="str">
        <f t="shared" si="0"/>
        <v>Другие дефекты в сварном стыке</v>
      </c>
      <c r="O10" s="536" t="s">
        <v>765</v>
      </c>
      <c r="P10" s="536" t="s">
        <v>766</v>
      </c>
      <c r="Q10" s="537"/>
      <c r="R10" s="535">
        <f t="shared" si="1"/>
        <v>3.1549999999999905E-2</v>
      </c>
      <c r="U10" s="529">
        <v>31.549999999999901</v>
      </c>
      <c r="W10" s="532" t="s">
        <v>769</v>
      </c>
    </row>
    <row r="11" spans="2:23" ht="33" customHeight="1">
      <c r="B11" s="525">
        <v>6</v>
      </c>
      <c r="C11" s="526">
        <v>45295</v>
      </c>
      <c r="D11" s="721" t="s">
        <v>5</v>
      </c>
      <c r="E11" s="721"/>
      <c r="F11" s="721" t="s">
        <v>707</v>
      </c>
      <c r="G11" s="721"/>
      <c r="H11" s="721"/>
      <c r="I11" s="722" t="s">
        <v>86</v>
      </c>
      <c r="J11" s="722"/>
      <c r="K11" s="722"/>
      <c r="L11" s="723" t="s">
        <v>708</v>
      </c>
      <c r="M11" s="723"/>
      <c r="N11" s="534" t="str">
        <f t="shared" si="0"/>
        <v>Поперечные изломы вследствие прохода колес с большими ползунами и выбоинами</v>
      </c>
      <c r="O11" s="536" t="s">
        <v>765</v>
      </c>
      <c r="P11" s="536" t="s">
        <v>766</v>
      </c>
      <c r="Q11" s="537"/>
      <c r="R11" s="535">
        <f t="shared" si="1"/>
        <v>7.3160000000000003E-2</v>
      </c>
      <c r="U11" s="529">
        <v>73.16</v>
      </c>
      <c r="W11" s="529" t="s">
        <v>771</v>
      </c>
    </row>
    <row r="12" spans="2:23" ht="33" customHeight="1">
      <c r="B12" s="525">
        <v>7</v>
      </c>
      <c r="C12" s="526">
        <v>45296</v>
      </c>
      <c r="D12" s="721" t="s">
        <v>11</v>
      </c>
      <c r="E12" s="721"/>
      <c r="F12" s="721" t="s">
        <v>114</v>
      </c>
      <c r="G12" s="721"/>
      <c r="H12" s="721"/>
      <c r="I12" s="722" t="s">
        <v>86</v>
      </c>
      <c r="J12" s="722"/>
      <c r="K12" s="722"/>
      <c r="L12" s="723" t="s">
        <v>108</v>
      </c>
      <c r="M12" s="723"/>
      <c r="N12" s="534" t="str">
        <f t="shared" si="0"/>
        <v>Коррозия подошвы рельса и коррозионно-усталостные трещины</v>
      </c>
      <c r="O12" s="536" t="s">
        <v>765</v>
      </c>
      <c r="P12" s="536" t="s">
        <v>766</v>
      </c>
      <c r="Q12" s="537"/>
      <c r="R12" s="535">
        <f t="shared" si="1"/>
        <v>2.7890000000000002E-2</v>
      </c>
      <c r="U12" s="529">
        <v>27.89</v>
      </c>
      <c r="W12" s="532" t="s">
        <v>767</v>
      </c>
    </row>
    <row r="13" spans="2:23" ht="33" customHeight="1">
      <c r="B13" s="525">
        <v>8</v>
      </c>
      <c r="C13" s="526">
        <v>45298</v>
      </c>
      <c r="D13" s="721" t="s">
        <v>1</v>
      </c>
      <c r="E13" s="721"/>
      <c r="F13" s="721" t="s">
        <v>117</v>
      </c>
      <c r="G13" s="721"/>
      <c r="H13" s="721"/>
      <c r="I13" s="722" t="s">
        <v>86</v>
      </c>
      <c r="J13" s="722"/>
      <c r="K13" s="722"/>
      <c r="L13" s="723" t="s">
        <v>596</v>
      </c>
      <c r="M13" s="723"/>
      <c r="N13" s="534" t="str">
        <f t="shared" si="0"/>
        <v>Коррозия подошвы рельса и коррозионно-усталостные трещины</v>
      </c>
      <c r="O13" s="536" t="s">
        <v>765</v>
      </c>
      <c r="P13" s="536" t="s">
        <v>766</v>
      </c>
      <c r="Q13" s="537"/>
      <c r="R13" s="535">
        <f t="shared" si="1"/>
        <v>9.9379999999999996E-2</v>
      </c>
      <c r="U13" s="529">
        <v>99.38</v>
      </c>
      <c r="W13" s="532" t="s">
        <v>767</v>
      </c>
    </row>
    <row r="14" spans="2:23" ht="33" customHeight="1">
      <c r="B14" s="525">
        <v>9</v>
      </c>
      <c r="C14" s="526">
        <v>45299</v>
      </c>
      <c r="D14" s="721" t="s">
        <v>25</v>
      </c>
      <c r="E14" s="721"/>
      <c r="F14" s="721" t="s">
        <v>130</v>
      </c>
      <c r="G14" s="721"/>
      <c r="H14" s="721"/>
      <c r="I14" s="724" t="s">
        <v>131</v>
      </c>
      <c r="J14" s="724"/>
      <c r="K14" s="724"/>
      <c r="L14" s="723" t="s">
        <v>597</v>
      </c>
      <c r="M14" s="723"/>
      <c r="N14" s="528" t="s">
        <v>713</v>
      </c>
      <c r="O14" s="536" t="s">
        <v>692</v>
      </c>
      <c r="P14" s="536" t="s">
        <v>484</v>
      </c>
      <c r="Q14" s="537"/>
      <c r="R14" s="535">
        <f t="shared" si="1"/>
        <v>21.420009999999998</v>
      </c>
      <c r="U14" s="529" t="s">
        <v>710</v>
      </c>
      <c r="W14" s="523"/>
    </row>
    <row r="15" spans="2:23" ht="33" customHeight="1">
      <c r="B15" s="525">
        <v>10</v>
      </c>
      <c r="C15" s="526">
        <v>45303</v>
      </c>
      <c r="D15" s="721" t="s">
        <v>133</v>
      </c>
      <c r="E15" s="721"/>
      <c r="F15" s="721" t="s">
        <v>134</v>
      </c>
      <c r="G15" s="721"/>
      <c r="H15" s="721"/>
      <c r="I15" s="726" t="s">
        <v>89</v>
      </c>
      <c r="J15" s="726"/>
      <c r="K15" s="726"/>
      <c r="L15" s="723" t="s">
        <v>584</v>
      </c>
      <c r="M15" s="723"/>
      <c r="N15" s="528" t="s">
        <v>714</v>
      </c>
      <c r="O15" s="536" t="s">
        <v>693</v>
      </c>
      <c r="P15" s="536" t="s">
        <v>485</v>
      </c>
      <c r="Q15" s="538" t="s">
        <v>823</v>
      </c>
      <c r="R15" s="535">
        <f t="shared" si="1"/>
        <v>0.14477999999999999</v>
      </c>
      <c r="U15" s="529">
        <v>144.78</v>
      </c>
      <c r="W15" s="523"/>
    </row>
    <row r="16" spans="2:23" ht="33" customHeight="1">
      <c r="B16" s="525">
        <v>11</v>
      </c>
      <c r="C16" s="526">
        <v>45305</v>
      </c>
      <c r="D16" s="721" t="s">
        <v>15</v>
      </c>
      <c r="E16" s="721"/>
      <c r="F16" s="721" t="s">
        <v>136</v>
      </c>
      <c r="G16" s="721"/>
      <c r="H16" s="721"/>
      <c r="I16" s="722" t="s">
        <v>86</v>
      </c>
      <c r="J16" s="722"/>
      <c r="K16" s="722"/>
      <c r="L16" s="723" t="s">
        <v>450</v>
      </c>
      <c r="M16" s="723"/>
      <c r="N16" s="534" t="str">
        <f>W16</f>
        <v>Несвоевременная замена узлов, деталей и расходных материалов</v>
      </c>
      <c r="O16" s="536" t="s">
        <v>765</v>
      </c>
      <c r="P16" s="536" t="s">
        <v>766</v>
      </c>
      <c r="Q16" s="538" t="s">
        <v>823</v>
      </c>
      <c r="R16" s="535">
        <f t="shared" si="1"/>
        <v>0.22325999999999999</v>
      </c>
      <c r="U16" s="529">
        <v>223.26</v>
      </c>
      <c r="W16" s="532" t="s">
        <v>772</v>
      </c>
    </row>
    <row r="17" spans="2:23" ht="33" customHeight="1">
      <c r="B17" s="525">
        <v>12</v>
      </c>
      <c r="C17" s="526">
        <v>45305</v>
      </c>
      <c r="D17" s="721" t="s">
        <v>15</v>
      </c>
      <c r="E17" s="721"/>
      <c r="F17" s="721" t="s">
        <v>138</v>
      </c>
      <c r="G17" s="721"/>
      <c r="H17" s="721"/>
      <c r="I17" s="722" t="s">
        <v>139</v>
      </c>
      <c r="J17" s="722"/>
      <c r="K17" s="722"/>
      <c r="L17" s="723" t="s">
        <v>450</v>
      </c>
      <c r="M17" s="723"/>
      <c r="N17" s="534" t="str">
        <f>W17</f>
        <v>Дефект накладки ( накладки с трещинами)</v>
      </c>
      <c r="O17" s="536" t="s">
        <v>692</v>
      </c>
      <c r="P17" s="536" t="s">
        <v>484</v>
      </c>
      <c r="Q17" s="537"/>
      <c r="R17" s="535">
        <f t="shared" si="1"/>
        <v>3.3430000000000001E-2</v>
      </c>
      <c r="U17" s="529">
        <v>33.43</v>
      </c>
      <c r="W17" s="529" t="s">
        <v>799</v>
      </c>
    </row>
    <row r="18" spans="2:23" ht="33" customHeight="1">
      <c r="B18" s="525">
        <v>13</v>
      </c>
      <c r="C18" s="526">
        <v>45308</v>
      </c>
      <c r="D18" s="721" t="s">
        <v>1</v>
      </c>
      <c r="E18" s="721"/>
      <c r="F18" s="721" t="s">
        <v>140</v>
      </c>
      <c r="G18" s="721"/>
      <c r="H18" s="721"/>
      <c r="I18" s="725" t="s">
        <v>688</v>
      </c>
      <c r="J18" s="725"/>
      <c r="K18" s="725"/>
      <c r="L18" s="723" t="s">
        <v>598</v>
      </c>
      <c r="M18" s="723"/>
      <c r="N18" s="534" t="s">
        <v>735</v>
      </c>
      <c r="O18" s="536" t="s">
        <v>697</v>
      </c>
      <c r="P18" s="536" t="s">
        <v>698</v>
      </c>
      <c r="Q18" s="538" t="s">
        <v>823</v>
      </c>
      <c r="R18" s="535">
        <f t="shared" si="1"/>
        <v>0.32436999999999999</v>
      </c>
      <c r="U18" s="529" t="s">
        <v>734</v>
      </c>
      <c r="W18" s="523"/>
    </row>
    <row r="19" spans="2:23" ht="33" customHeight="1">
      <c r="B19" s="525">
        <v>14</v>
      </c>
      <c r="C19" s="526">
        <v>45308</v>
      </c>
      <c r="D19" s="721" t="s">
        <v>11</v>
      </c>
      <c r="E19" s="721"/>
      <c r="F19" s="721" t="s">
        <v>143</v>
      </c>
      <c r="G19" s="721"/>
      <c r="H19" s="721"/>
      <c r="I19" s="722" t="s">
        <v>197</v>
      </c>
      <c r="J19" s="722"/>
      <c r="K19" s="722"/>
      <c r="L19" s="723" t="s">
        <v>599</v>
      </c>
      <c r="M19" s="723"/>
      <c r="N19" s="534" t="str">
        <f>W19</f>
        <v>Разрегулировка электрооборудования ССПС</v>
      </c>
      <c r="O19" s="536" t="s">
        <v>802</v>
      </c>
      <c r="P19" s="536" t="s">
        <v>803</v>
      </c>
      <c r="Q19" s="537"/>
      <c r="R19" s="535">
        <f t="shared" si="1"/>
        <v>0.70911000000000002</v>
      </c>
      <c r="U19" s="529">
        <v>709.11</v>
      </c>
      <c r="W19" s="529" t="s">
        <v>800</v>
      </c>
    </row>
    <row r="20" spans="2:23" ht="33" customHeight="1">
      <c r="B20" s="525">
        <v>15</v>
      </c>
      <c r="C20" s="526">
        <v>45310</v>
      </c>
      <c r="D20" s="721" t="s">
        <v>15</v>
      </c>
      <c r="E20" s="721"/>
      <c r="F20" s="721" t="s">
        <v>145</v>
      </c>
      <c r="G20" s="721"/>
      <c r="H20" s="721"/>
      <c r="I20" s="726" t="s">
        <v>89</v>
      </c>
      <c r="J20" s="726"/>
      <c r="K20" s="726"/>
      <c r="L20" s="723" t="s">
        <v>600</v>
      </c>
      <c r="M20" s="723"/>
      <c r="N20" s="528" t="s">
        <v>715</v>
      </c>
      <c r="O20" s="536" t="s">
        <v>694</v>
      </c>
      <c r="P20" s="536" t="s">
        <v>483</v>
      </c>
      <c r="Q20" s="538" t="s">
        <v>823</v>
      </c>
      <c r="R20" s="535">
        <f t="shared" si="1"/>
        <v>0.17296</v>
      </c>
      <c r="U20" s="529">
        <v>172.96</v>
      </c>
      <c r="W20" s="523"/>
    </row>
    <row r="21" spans="2:23" ht="33" customHeight="1">
      <c r="B21" s="525">
        <v>16</v>
      </c>
      <c r="C21" s="526">
        <v>45312</v>
      </c>
      <c r="D21" s="721" t="s">
        <v>11</v>
      </c>
      <c r="E21" s="721"/>
      <c r="F21" s="721" t="s">
        <v>147</v>
      </c>
      <c r="G21" s="721"/>
      <c r="H21" s="721"/>
      <c r="I21" s="725" t="s">
        <v>688</v>
      </c>
      <c r="J21" s="725"/>
      <c r="K21" s="725"/>
      <c r="L21" s="723" t="s">
        <v>108</v>
      </c>
      <c r="M21" s="723"/>
      <c r="N21" s="534" t="s">
        <v>736</v>
      </c>
      <c r="O21" s="536" t="s">
        <v>695</v>
      </c>
      <c r="P21" s="536" t="s">
        <v>696</v>
      </c>
      <c r="Q21" s="538" t="s">
        <v>823</v>
      </c>
      <c r="R21" s="535">
        <f t="shared" si="1"/>
        <v>0.20050999999999899</v>
      </c>
      <c r="U21" s="529" t="s">
        <v>737</v>
      </c>
      <c r="W21" s="523"/>
    </row>
    <row r="22" spans="2:23" ht="33" customHeight="1">
      <c r="B22" s="525">
        <v>17</v>
      </c>
      <c r="C22" s="526">
        <v>45312</v>
      </c>
      <c r="D22" s="721" t="s">
        <v>5</v>
      </c>
      <c r="E22" s="721"/>
      <c r="F22" s="721" t="s">
        <v>149</v>
      </c>
      <c r="G22" s="721"/>
      <c r="H22" s="721"/>
      <c r="I22" s="722" t="s">
        <v>689</v>
      </c>
      <c r="J22" s="722"/>
      <c r="K22" s="722"/>
      <c r="L22" s="727" t="s">
        <v>601</v>
      </c>
      <c r="M22" s="727"/>
      <c r="N22" s="534" t="str">
        <f>W22</f>
        <v>Не наблюдение за сигналами маневровых светофоров</v>
      </c>
      <c r="O22" s="536" t="s">
        <v>695</v>
      </c>
      <c r="P22" s="536" t="s">
        <v>696</v>
      </c>
      <c r="Q22" s="538" t="s">
        <v>823</v>
      </c>
      <c r="R22" s="535">
        <f t="shared" si="1"/>
        <v>0</v>
      </c>
      <c r="U22" s="529">
        <v>0</v>
      </c>
      <c r="W22" s="529" t="s">
        <v>740</v>
      </c>
    </row>
    <row r="23" spans="2:23" ht="33" customHeight="1">
      <c r="B23" s="525">
        <v>18</v>
      </c>
      <c r="C23" s="526">
        <v>45313</v>
      </c>
      <c r="D23" s="721" t="s">
        <v>11</v>
      </c>
      <c r="E23" s="721"/>
      <c r="F23" s="721" t="s">
        <v>147</v>
      </c>
      <c r="G23" s="721"/>
      <c r="H23" s="721"/>
      <c r="I23" s="725" t="s">
        <v>88</v>
      </c>
      <c r="J23" s="725"/>
      <c r="K23" s="725"/>
      <c r="L23" s="723" t="s">
        <v>108</v>
      </c>
      <c r="M23" s="723"/>
      <c r="N23" s="534" t="s">
        <v>718</v>
      </c>
      <c r="O23" s="536" t="s">
        <v>697</v>
      </c>
      <c r="P23" s="536" t="s">
        <v>698</v>
      </c>
      <c r="Q23" s="538" t="s">
        <v>823</v>
      </c>
      <c r="R23" s="535">
        <f t="shared" si="1"/>
        <v>5.9450000000000003E-2</v>
      </c>
      <c r="U23" s="529">
        <v>59.45</v>
      </c>
      <c r="W23" s="523"/>
    </row>
    <row r="24" spans="2:23" ht="33" customHeight="1">
      <c r="B24" s="525">
        <v>19</v>
      </c>
      <c r="C24" s="526">
        <v>45314</v>
      </c>
      <c r="D24" s="721" t="s">
        <v>25</v>
      </c>
      <c r="E24" s="721"/>
      <c r="F24" s="721" t="s">
        <v>152</v>
      </c>
      <c r="G24" s="721"/>
      <c r="H24" s="721"/>
      <c r="I24" s="722" t="s">
        <v>86</v>
      </c>
      <c r="J24" s="722"/>
      <c r="K24" s="722"/>
      <c r="L24" s="723" t="s">
        <v>602</v>
      </c>
      <c r="M24" s="723"/>
      <c r="N24" s="534" t="str">
        <f>W24</f>
        <v>Трещины в шейке от болтовых и других отверстий вне стыка</v>
      </c>
      <c r="O24" s="536" t="s">
        <v>765</v>
      </c>
      <c r="P24" s="536" t="s">
        <v>766</v>
      </c>
      <c r="Q24" s="537"/>
      <c r="R24" s="535">
        <f t="shared" si="1"/>
        <v>3.1800000000000002E-2</v>
      </c>
      <c r="U24" s="529">
        <v>31.8</v>
      </c>
      <c r="W24" s="532" t="s">
        <v>773</v>
      </c>
    </row>
    <row r="25" spans="2:23" ht="33" customHeight="1">
      <c r="B25" s="525">
        <v>20</v>
      </c>
      <c r="C25" s="526">
        <v>45315</v>
      </c>
      <c r="D25" s="721" t="s">
        <v>15</v>
      </c>
      <c r="E25" s="721"/>
      <c r="F25" s="721" t="s">
        <v>603</v>
      </c>
      <c r="G25" s="721"/>
      <c r="H25" s="721"/>
      <c r="I25" s="722" t="s">
        <v>604</v>
      </c>
      <c r="J25" s="722"/>
      <c r="K25" s="722"/>
      <c r="L25" s="723" t="s">
        <v>605</v>
      </c>
      <c r="M25" s="723"/>
      <c r="N25" s="534" t="str">
        <f>W25</f>
        <v>Излом накладки</v>
      </c>
      <c r="O25" s="536" t="s">
        <v>692</v>
      </c>
      <c r="P25" s="536" t="s">
        <v>484</v>
      </c>
      <c r="Q25" s="538" t="s">
        <v>823</v>
      </c>
      <c r="R25" s="535">
        <f t="shared" si="1"/>
        <v>7.8499999999999993E-3</v>
      </c>
      <c r="U25" s="529">
        <v>7.85</v>
      </c>
      <c r="W25" s="529" t="s">
        <v>798</v>
      </c>
    </row>
    <row r="26" spans="2:23" ht="33" customHeight="1">
      <c r="B26" s="525">
        <v>21</v>
      </c>
      <c r="C26" s="526">
        <v>45315</v>
      </c>
      <c r="D26" s="721" t="s">
        <v>0</v>
      </c>
      <c r="E26" s="721"/>
      <c r="F26" s="721" t="s">
        <v>157</v>
      </c>
      <c r="G26" s="721"/>
      <c r="H26" s="721"/>
      <c r="I26" s="722" t="s">
        <v>690</v>
      </c>
      <c r="J26" s="722"/>
      <c r="K26" s="722"/>
      <c r="L26" s="723" t="s">
        <v>606</v>
      </c>
      <c r="M26" s="723"/>
      <c r="N26" s="534" t="str">
        <f>W26</f>
        <v>Неисполнение работниками требований должностных обязанностей и нормативных документов</v>
      </c>
      <c r="O26" s="536" t="s">
        <v>802</v>
      </c>
      <c r="P26" s="536" t="s">
        <v>803</v>
      </c>
      <c r="Q26" s="538" t="s">
        <v>823</v>
      </c>
      <c r="R26" s="535">
        <f t="shared" si="1"/>
        <v>2.0189999999999899E-2</v>
      </c>
      <c r="U26" s="529">
        <v>20.189999999999898</v>
      </c>
      <c r="W26" s="523" t="s">
        <v>730</v>
      </c>
    </row>
    <row r="27" spans="2:23" ht="33" customHeight="1">
      <c r="B27" s="525">
        <v>22</v>
      </c>
      <c r="C27" s="526">
        <v>45316</v>
      </c>
      <c r="D27" s="721" t="s">
        <v>5</v>
      </c>
      <c r="E27" s="721"/>
      <c r="F27" s="721" t="s">
        <v>158</v>
      </c>
      <c r="G27" s="721"/>
      <c r="H27" s="721"/>
      <c r="I27" s="726" t="s">
        <v>607</v>
      </c>
      <c r="J27" s="726"/>
      <c r="K27" s="726"/>
      <c r="L27" s="723" t="s">
        <v>160</v>
      </c>
      <c r="M27" s="723"/>
      <c r="N27" s="528" t="s">
        <v>716</v>
      </c>
      <c r="O27" s="536" t="s">
        <v>695</v>
      </c>
      <c r="P27" s="536" t="s">
        <v>696</v>
      </c>
      <c r="Q27" s="538" t="s">
        <v>823</v>
      </c>
      <c r="R27" s="535">
        <f t="shared" si="1"/>
        <v>1.00278</v>
      </c>
      <c r="U27" s="529">
        <v>1002.78</v>
      </c>
      <c r="W27" s="523"/>
    </row>
    <row r="28" spans="2:23" ht="33" customHeight="1">
      <c r="B28" s="525">
        <v>23</v>
      </c>
      <c r="C28" s="526">
        <v>45317</v>
      </c>
      <c r="D28" s="721" t="s">
        <v>15</v>
      </c>
      <c r="E28" s="721"/>
      <c r="F28" s="721" t="s">
        <v>161</v>
      </c>
      <c r="G28" s="721"/>
      <c r="H28" s="721"/>
      <c r="I28" s="722" t="s">
        <v>86</v>
      </c>
      <c r="J28" s="722"/>
      <c r="K28" s="722"/>
      <c r="L28" s="723" t="s">
        <v>448</v>
      </c>
      <c r="M28" s="723"/>
      <c r="N28" s="534" t="str">
        <f>W28</f>
        <v>Несвоевременная замена узлов, деталей и расходных материалов</v>
      </c>
      <c r="O28" s="536" t="s">
        <v>765</v>
      </c>
      <c r="P28" s="536" t="s">
        <v>766</v>
      </c>
      <c r="Q28" s="538" t="s">
        <v>823</v>
      </c>
      <c r="R28" s="535">
        <f t="shared" si="1"/>
        <v>1.3089999999999999E-2</v>
      </c>
      <c r="U28" s="529">
        <v>13.09</v>
      </c>
      <c r="W28" s="532" t="s">
        <v>772</v>
      </c>
    </row>
    <row r="29" spans="2:23" ht="33" customHeight="1">
      <c r="B29" s="525">
        <v>24</v>
      </c>
      <c r="C29" s="526">
        <v>45322</v>
      </c>
      <c r="D29" s="721" t="s">
        <v>173</v>
      </c>
      <c r="E29" s="721"/>
      <c r="F29" s="721" t="s">
        <v>164</v>
      </c>
      <c r="G29" s="721"/>
      <c r="H29" s="721"/>
      <c r="I29" s="722" t="s">
        <v>165</v>
      </c>
      <c r="J29" s="722"/>
      <c r="K29" s="722"/>
      <c r="L29" s="723" t="s">
        <v>195</v>
      </c>
      <c r="M29" s="723"/>
      <c r="N29" s="534" t="str">
        <f>W29</f>
        <v>Прочие неисправности тормозной магистрали грузового вагона</v>
      </c>
      <c r="O29" s="536" t="s">
        <v>693</v>
      </c>
      <c r="P29" s="536" t="s">
        <v>485</v>
      </c>
      <c r="Q29" s="538" t="s">
        <v>823</v>
      </c>
      <c r="R29" s="535">
        <f t="shared" si="1"/>
        <v>2.40469</v>
      </c>
      <c r="U29" s="529">
        <v>2404.69</v>
      </c>
      <c r="W29" s="523" t="s">
        <v>804</v>
      </c>
    </row>
    <row r="30" spans="2:23" ht="33" customHeight="1">
      <c r="B30" s="525">
        <v>25</v>
      </c>
      <c r="C30" s="526">
        <v>45323</v>
      </c>
      <c r="D30" s="721" t="s">
        <v>25</v>
      </c>
      <c r="E30" s="721"/>
      <c r="F30" s="721" t="s">
        <v>169</v>
      </c>
      <c r="G30" s="721"/>
      <c r="H30" s="721"/>
      <c r="I30" s="722" t="s">
        <v>86</v>
      </c>
      <c r="J30" s="722"/>
      <c r="K30" s="722"/>
      <c r="L30" s="723" t="s">
        <v>608</v>
      </c>
      <c r="M30" s="723"/>
      <c r="N30" s="534" t="str">
        <f>W30</f>
        <v>Трещины и выколы в подошве из-за ударов и других механических повреждений</v>
      </c>
      <c r="O30" s="536" t="s">
        <v>765</v>
      </c>
      <c r="P30" s="536" t="s">
        <v>766</v>
      </c>
      <c r="Q30" s="537"/>
      <c r="R30" s="535">
        <f t="shared" si="1"/>
        <v>1.7940000000000001E-2</v>
      </c>
      <c r="U30" s="529">
        <v>17.940000000000001</v>
      </c>
      <c r="W30" s="532" t="s">
        <v>775</v>
      </c>
    </row>
    <row r="31" spans="2:23" ht="33" customHeight="1">
      <c r="B31" s="525">
        <v>26</v>
      </c>
      <c r="C31" s="526">
        <v>45323</v>
      </c>
      <c r="D31" s="721" t="s">
        <v>25</v>
      </c>
      <c r="E31" s="721"/>
      <c r="F31" s="721" t="s">
        <v>166</v>
      </c>
      <c r="G31" s="721"/>
      <c r="H31" s="721"/>
      <c r="I31" s="722" t="s">
        <v>86</v>
      </c>
      <c r="J31" s="722"/>
      <c r="K31" s="722"/>
      <c r="L31" s="723" t="s">
        <v>609</v>
      </c>
      <c r="M31" s="723"/>
      <c r="N31" s="534" t="str">
        <f>W31</f>
        <v>Остродефектный рельс с любым видом дефекта</v>
      </c>
      <c r="O31" s="536" t="s">
        <v>765</v>
      </c>
      <c r="P31" s="536" t="s">
        <v>766</v>
      </c>
      <c r="Q31" s="537"/>
      <c r="R31" s="535">
        <f t="shared" si="1"/>
        <v>1.7760000000000001E-2</v>
      </c>
      <c r="U31" s="529">
        <v>17.760000000000002</v>
      </c>
      <c r="W31" s="529" t="s">
        <v>774</v>
      </c>
    </row>
    <row r="32" spans="2:23" ht="33" customHeight="1">
      <c r="B32" s="525">
        <v>27</v>
      </c>
      <c r="C32" s="526">
        <v>45324</v>
      </c>
      <c r="D32" s="721" t="s">
        <v>2</v>
      </c>
      <c r="E32" s="721"/>
      <c r="F32" s="721" t="s">
        <v>170</v>
      </c>
      <c r="G32" s="721"/>
      <c r="H32" s="721"/>
      <c r="I32" s="725" t="s">
        <v>88</v>
      </c>
      <c r="J32" s="725"/>
      <c r="K32" s="725"/>
      <c r="L32" s="723" t="s">
        <v>610</v>
      </c>
      <c r="M32" s="723"/>
      <c r="N32" s="534" t="s">
        <v>738</v>
      </c>
      <c r="O32" s="536" t="s">
        <v>703</v>
      </c>
      <c r="P32" s="536" t="s">
        <v>704</v>
      </c>
      <c r="Q32" s="538" t="s">
        <v>823</v>
      </c>
      <c r="R32" s="535">
        <f t="shared" si="1"/>
        <v>2.7799999999999901E-2</v>
      </c>
      <c r="U32" s="529">
        <v>27.799999999999901</v>
      </c>
      <c r="W32" s="523"/>
    </row>
    <row r="33" spans="2:23" ht="33" customHeight="1">
      <c r="B33" s="525">
        <v>28</v>
      </c>
      <c r="C33" s="526">
        <v>45328</v>
      </c>
      <c r="D33" s="721" t="s">
        <v>12</v>
      </c>
      <c r="E33" s="721"/>
      <c r="F33" s="721" t="s">
        <v>174</v>
      </c>
      <c r="G33" s="721"/>
      <c r="H33" s="721"/>
      <c r="I33" s="722" t="s">
        <v>86</v>
      </c>
      <c r="J33" s="722"/>
      <c r="K33" s="722"/>
      <c r="L33" s="723" t="s">
        <v>531</v>
      </c>
      <c r="M33" s="723"/>
      <c r="N33" s="534" t="str">
        <f>W33</f>
        <v>Остродефектный рельс с любым видом дефекта</v>
      </c>
      <c r="O33" s="536" t="s">
        <v>765</v>
      </c>
      <c r="P33" s="536" t="s">
        <v>766</v>
      </c>
      <c r="Q33" s="538" t="s">
        <v>823</v>
      </c>
      <c r="R33" s="535">
        <f t="shared" si="1"/>
        <v>9.41E-3</v>
      </c>
      <c r="U33" s="529">
        <v>9.41</v>
      </c>
      <c r="W33" s="529" t="s">
        <v>774</v>
      </c>
    </row>
    <row r="34" spans="2:23" ht="33" customHeight="1">
      <c r="B34" s="525">
        <v>29</v>
      </c>
      <c r="C34" s="526">
        <v>45329</v>
      </c>
      <c r="D34" s="721" t="s">
        <v>5</v>
      </c>
      <c r="E34" s="721"/>
      <c r="F34" s="721" t="s">
        <v>176</v>
      </c>
      <c r="G34" s="721"/>
      <c r="H34" s="721"/>
      <c r="I34" s="725" t="s">
        <v>88</v>
      </c>
      <c r="J34" s="725"/>
      <c r="K34" s="725"/>
      <c r="L34" s="723" t="s">
        <v>180</v>
      </c>
      <c r="M34" s="723"/>
      <c r="N34" s="534" t="s">
        <v>736</v>
      </c>
      <c r="O34" s="536" t="s">
        <v>695</v>
      </c>
      <c r="P34" s="536" t="s">
        <v>696</v>
      </c>
      <c r="Q34" s="538" t="s">
        <v>823</v>
      </c>
      <c r="R34" s="535">
        <f t="shared" si="1"/>
        <v>0.21309</v>
      </c>
      <c r="U34" s="529">
        <v>213.09</v>
      </c>
      <c r="W34" s="523"/>
    </row>
    <row r="35" spans="2:23" ht="33" customHeight="1">
      <c r="B35" s="525">
        <v>30</v>
      </c>
      <c r="C35" s="526">
        <v>45329</v>
      </c>
      <c r="D35" s="721" t="s">
        <v>0</v>
      </c>
      <c r="E35" s="721"/>
      <c r="F35" s="721" t="s">
        <v>177</v>
      </c>
      <c r="G35" s="721"/>
      <c r="H35" s="721"/>
      <c r="I35" s="722" t="s">
        <v>86</v>
      </c>
      <c r="J35" s="722"/>
      <c r="K35" s="722"/>
      <c r="L35" s="723" t="s">
        <v>611</v>
      </c>
      <c r="M35" s="723"/>
      <c r="N35" s="534" t="str">
        <f>W35</f>
        <v>Другие дефекты в сварном стыке</v>
      </c>
      <c r="O35" s="536" t="s">
        <v>765</v>
      </c>
      <c r="P35" s="536" t="s">
        <v>766</v>
      </c>
      <c r="Q35" s="537"/>
      <c r="R35" s="535">
        <f t="shared" si="1"/>
        <v>1.762E-2</v>
      </c>
      <c r="U35" s="529">
        <v>17.62</v>
      </c>
      <c r="W35" s="532" t="s">
        <v>769</v>
      </c>
    </row>
    <row r="36" spans="2:23" ht="33" customHeight="1">
      <c r="B36" s="525">
        <v>31</v>
      </c>
      <c r="C36" s="526">
        <v>45337</v>
      </c>
      <c r="D36" s="721" t="s">
        <v>6</v>
      </c>
      <c r="E36" s="721"/>
      <c r="F36" s="721" t="s">
        <v>181</v>
      </c>
      <c r="G36" s="721"/>
      <c r="H36" s="721"/>
      <c r="I36" s="722" t="s">
        <v>86</v>
      </c>
      <c r="J36" s="722"/>
      <c r="K36" s="722"/>
      <c r="L36" s="723" t="s">
        <v>613</v>
      </c>
      <c r="M36" s="723"/>
      <c r="N36" s="534" t="str">
        <f>W36</f>
        <v>Другие дефекты вне стыка</v>
      </c>
      <c r="O36" s="536" t="s">
        <v>765</v>
      </c>
      <c r="P36" s="536" t="s">
        <v>766</v>
      </c>
      <c r="Q36" s="537"/>
      <c r="R36" s="535">
        <f t="shared" si="1"/>
        <v>1.6039999999999999E-2</v>
      </c>
      <c r="U36" s="529">
        <v>16.04</v>
      </c>
      <c r="W36" s="532" t="s">
        <v>776</v>
      </c>
    </row>
    <row r="37" spans="2:23" ht="33" customHeight="1">
      <c r="B37" s="525">
        <v>32</v>
      </c>
      <c r="C37" s="526">
        <v>45338</v>
      </c>
      <c r="D37" s="721" t="s">
        <v>6</v>
      </c>
      <c r="E37" s="721"/>
      <c r="F37" s="721" t="s">
        <v>182</v>
      </c>
      <c r="G37" s="721"/>
      <c r="H37" s="721"/>
      <c r="I37" s="722" t="s">
        <v>86</v>
      </c>
      <c r="J37" s="722"/>
      <c r="K37" s="722"/>
      <c r="L37" s="723" t="s">
        <v>614</v>
      </c>
      <c r="M37" s="723"/>
      <c r="N37" s="534" t="str">
        <f>W37</f>
        <v>Остродефектный рельс с любым видом дефекта</v>
      </c>
      <c r="O37" s="536" t="s">
        <v>765</v>
      </c>
      <c r="P37" s="536" t="s">
        <v>766</v>
      </c>
      <c r="Q37" s="537"/>
      <c r="R37" s="535">
        <f t="shared" si="1"/>
        <v>2.3829999999999997E-2</v>
      </c>
      <c r="U37" s="529">
        <v>23.83</v>
      </c>
      <c r="W37" s="532" t="s">
        <v>774</v>
      </c>
    </row>
    <row r="38" spans="2:23" ht="33" customHeight="1">
      <c r="B38" s="525">
        <v>33</v>
      </c>
      <c r="C38" s="526">
        <v>45340</v>
      </c>
      <c r="D38" s="721" t="s">
        <v>12</v>
      </c>
      <c r="E38" s="721"/>
      <c r="F38" s="721" t="s">
        <v>183</v>
      </c>
      <c r="G38" s="721"/>
      <c r="H38" s="721"/>
      <c r="I38" s="725" t="s">
        <v>88</v>
      </c>
      <c r="J38" s="725"/>
      <c r="K38" s="725"/>
      <c r="L38" s="723" t="s">
        <v>500</v>
      </c>
      <c r="M38" s="723"/>
      <c r="N38" s="534" t="s">
        <v>739</v>
      </c>
      <c r="O38" s="536" t="s">
        <v>697</v>
      </c>
      <c r="P38" s="536" t="s">
        <v>698</v>
      </c>
      <c r="Q38" s="537"/>
      <c r="R38" s="535">
        <f t="shared" si="1"/>
        <v>3.1E-4</v>
      </c>
      <c r="U38" s="529">
        <v>0.31</v>
      </c>
      <c r="W38" s="523"/>
    </row>
    <row r="39" spans="2:23" ht="33" customHeight="1">
      <c r="B39" s="525">
        <v>34</v>
      </c>
      <c r="C39" s="526">
        <v>45342</v>
      </c>
      <c r="D39" s="721" t="s">
        <v>12</v>
      </c>
      <c r="E39" s="721"/>
      <c r="F39" s="721" t="s">
        <v>184</v>
      </c>
      <c r="G39" s="721"/>
      <c r="H39" s="721"/>
      <c r="I39" s="722" t="s">
        <v>139</v>
      </c>
      <c r="J39" s="722"/>
      <c r="K39" s="722"/>
      <c r="L39" s="723" t="s">
        <v>615</v>
      </c>
      <c r="M39" s="723"/>
      <c r="N39" s="534" t="str">
        <f>W39</f>
        <v>Нарушение технологии работ на бесстыковом пути.</v>
      </c>
      <c r="O39" s="536" t="s">
        <v>692</v>
      </c>
      <c r="P39" s="536" t="s">
        <v>484</v>
      </c>
      <c r="Q39" s="538" t="s">
        <v>823</v>
      </c>
      <c r="R39" s="535">
        <f t="shared" si="1"/>
        <v>0.105169999999999</v>
      </c>
      <c r="U39" s="529">
        <v>105.16999999999901</v>
      </c>
      <c r="W39" s="529" t="s">
        <v>784</v>
      </c>
    </row>
    <row r="40" spans="2:23" ht="33" customHeight="1">
      <c r="B40" s="525">
        <v>35</v>
      </c>
      <c r="C40" s="526">
        <v>45343</v>
      </c>
      <c r="D40" s="721" t="s">
        <v>5</v>
      </c>
      <c r="E40" s="721"/>
      <c r="F40" s="721" t="s">
        <v>185</v>
      </c>
      <c r="G40" s="721"/>
      <c r="H40" s="721"/>
      <c r="I40" s="725" t="s">
        <v>88</v>
      </c>
      <c r="J40" s="725"/>
      <c r="K40" s="725"/>
      <c r="L40" s="723" t="s">
        <v>180</v>
      </c>
      <c r="M40" s="723"/>
      <c r="N40" s="534" t="s">
        <v>740</v>
      </c>
      <c r="O40" s="536" t="s">
        <v>695</v>
      </c>
      <c r="P40" s="536" t="s">
        <v>696</v>
      </c>
      <c r="Q40" s="538" t="s">
        <v>823</v>
      </c>
      <c r="R40" s="535">
        <f t="shared" si="1"/>
        <v>3.1489999999999997E-2</v>
      </c>
      <c r="U40" s="529">
        <v>31.49</v>
      </c>
      <c r="W40" s="523"/>
    </row>
    <row r="41" spans="2:23" ht="33" customHeight="1">
      <c r="B41" s="525">
        <v>36</v>
      </c>
      <c r="C41" s="526">
        <v>45344</v>
      </c>
      <c r="D41" s="721" t="s">
        <v>13</v>
      </c>
      <c r="E41" s="721"/>
      <c r="F41" s="721" t="s">
        <v>187</v>
      </c>
      <c r="G41" s="721"/>
      <c r="H41" s="721"/>
      <c r="I41" s="722" t="s">
        <v>86</v>
      </c>
      <c r="J41" s="722"/>
      <c r="K41" s="722"/>
      <c r="L41" s="723" t="s">
        <v>186</v>
      </c>
      <c r="M41" s="723"/>
      <c r="N41" s="534" t="str">
        <f>W41</f>
        <v>Нарушение технологии дефектоскопирования рельсового хозяйства</v>
      </c>
      <c r="O41" s="536" t="s">
        <v>765</v>
      </c>
      <c r="P41" s="536" t="s">
        <v>766</v>
      </c>
      <c r="Q41" s="538" t="s">
        <v>823</v>
      </c>
      <c r="R41" s="535">
        <f t="shared" si="1"/>
        <v>2.5760000000000002E-2</v>
      </c>
      <c r="U41" s="529">
        <v>25.76</v>
      </c>
      <c r="W41" s="532" t="s">
        <v>777</v>
      </c>
    </row>
    <row r="42" spans="2:23" ht="33" customHeight="1">
      <c r="B42" s="525">
        <v>37</v>
      </c>
      <c r="C42" s="526">
        <v>45347</v>
      </c>
      <c r="D42" s="721" t="s">
        <v>7</v>
      </c>
      <c r="E42" s="721"/>
      <c r="F42" s="721" t="s">
        <v>198</v>
      </c>
      <c r="G42" s="721"/>
      <c r="H42" s="721"/>
      <c r="I42" s="722" t="s">
        <v>199</v>
      </c>
      <c r="J42" s="722"/>
      <c r="K42" s="722"/>
      <c r="L42" s="723" t="s">
        <v>616</v>
      </c>
      <c r="M42" s="723"/>
      <c r="N42" s="534" t="str">
        <f>W42</f>
        <v>Неисполнение работниками требований должностных обязанностей и нормативных документов</v>
      </c>
      <c r="O42" s="536" t="s">
        <v>693</v>
      </c>
      <c r="P42" s="536" t="s">
        <v>485</v>
      </c>
      <c r="Q42" s="538" t="s">
        <v>823</v>
      </c>
      <c r="R42" s="535">
        <f t="shared" si="1"/>
        <v>1.15E-3</v>
      </c>
      <c r="U42" s="529">
        <v>1.1499999999999999</v>
      </c>
      <c r="W42" s="529" t="s">
        <v>730</v>
      </c>
    </row>
    <row r="43" spans="2:23" ht="33" customHeight="1">
      <c r="B43" s="525">
        <v>38</v>
      </c>
      <c r="C43" s="526" t="s">
        <v>201</v>
      </c>
      <c r="D43" s="721" t="s">
        <v>6</v>
      </c>
      <c r="E43" s="721"/>
      <c r="F43" s="721" t="s">
        <v>202</v>
      </c>
      <c r="G43" s="721"/>
      <c r="H43" s="721"/>
      <c r="I43" s="722" t="s">
        <v>86</v>
      </c>
      <c r="J43" s="722"/>
      <c r="K43" s="722"/>
      <c r="L43" s="723" t="s">
        <v>617</v>
      </c>
      <c r="M43" s="723"/>
      <c r="N43" s="534" t="str">
        <f>W43</f>
        <v>Остродефектный рельс с любым видом дефекта</v>
      </c>
      <c r="O43" s="536" t="s">
        <v>765</v>
      </c>
      <c r="P43" s="536" t="s">
        <v>766</v>
      </c>
      <c r="Q43" s="537"/>
      <c r="R43" s="535">
        <f t="shared" si="1"/>
        <v>2.4030000000000003E-2</v>
      </c>
      <c r="U43" s="529">
        <v>24.03</v>
      </c>
      <c r="W43" s="532" t="s">
        <v>774</v>
      </c>
    </row>
    <row r="44" spans="2:23" ht="33" customHeight="1">
      <c r="B44" s="525">
        <v>39</v>
      </c>
      <c r="C44" s="526">
        <v>45362</v>
      </c>
      <c r="D44" s="721" t="s">
        <v>11</v>
      </c>
      <c r="E44" s="721"/>
      <c r="F44" s="721" t="s">
        <v>205</v>
      </c>
      <c r="G44" s="721"/>
      <c r="H44" s="721"/>
      <c r="I44" s="722" t="s">
        <v>86</v>
      </c>
      <c r="J44" s="722"/>
      <c r="K44" s="722"/>
      <c r="L44" s="723" t="s">
        <v>618</v>
      </c>
      <c r="M44" s="723"/>
      <c r="N44" s="534" t="str">
        <f>W44</f>
        <v>Коррозия подошвы рельса и коррозионно-усталостные трещины</v>
      </c>
      <c r="O44" s="536" t="s">
        <v>765</v>
      </c>
      <c r="P44" s="536" t="s">
        <v>766</v>
      </c>
      <c r="Q44" s="537"/>
      <c r="R44" s="535">
        <f t="shared" si="1"/>
        <v>2.7280000000000002E-2</v>
      </c>
      <c r="U44" s="529">
        <v>27.28</v>
      </c>
      <c r="W44" s="532" t="s">
        <v>767</v>
      </c>
    </row>
    <row r="45" spans="2:23" ht="33" customHeight="1">
      <c r="B45" s="525">
        <v>40</v>
      </c>
      <c r="C45" s="526">
        <v>45365</v>
      </c>
      <c r="D45" s="721" t="s">
        <v>15</v>
      </c>
      <c r="E45" s="721"/>
      <c r="F45" s="721" t="s">
        <v>208</v>
      </c>
      <c r="G45" s="721"/>
      <c r="H45" s="721"/>
      <c r="I45" s="722" t="s">
        <v>86</v>
      </c>
      <c r="J45" s="722"/>
      <c r="K45" s="722"/>
      <c r="L45" s="723" t="s">
        <v>502</v>
      </c>
      <c r="M45" s="723"/>
      <c r="N45" s="534" t="str">
        <f>W45</f>
        <v>Поперечные изломы рельсов из-за шлаковых включений и дефектов микроструктуры в стыке</v>
      </c>
      <c r="O45" s="536" t="s">
        <v>765</v>
      </c>
      <c r="P45" s="536" t="s">
        <v>766</v>
      </c>
      <c r="Q45" s="537"/>
      <c r="R45" s="535">
        <f t="shared" si="1"/>
        <v>0.25535000000000002</v>
      </c>
      <c r="U45" s="529">
        <v>255.35</v>
      </c>
      <c r="W45" s="529" t="s">
        <v>778</v>
      </c>
    </row>
    <row r="46" spans="2:23" ht="33" customHeight="1">
      <c r="B46" s="525">
        <v>41</v>
      </c>
      <c r="C46" s="526">
        <v>45371</v>
      </c>
      <c r="D46" s="721" t="s">
        <v>25</v>
      </c>
      <c r="E46" s="721"/>
      <c r="F46" s="721" t="s">
        <v>222</v>
      </c>
      <c r="G46" s="721"/>
      <c r="H46" s="721"/>
      <c r="I46" s="726" t="s">
        <v>89</v>
      </c>
      <c r="J46" s="726"/>
      <c r="K46" s="726"/>
      <c r="L46" s="723" t="s">
        <v>619</v>
      </c>
      <c r="M46" s="723"/>
      <c r="N46" s="528" t="s">
        <v>718</v>
      </c>
      <c r="O46" s="536" t="s">
        <v>694</v>
      </c>
      <c r="P46" s="536" t="s">
        <v>483</v>
      </c>
      <c r="Q46" s="537"/>
      <c r="R46" s="535">
        <f t="shared" si="1"/>
        <v>0.43172000000000005</v>
      </c>
      <c r="U46" s="529">
        <v>431.72</v>
      </c>
      <c r="W46" s="523"/>
    </row>
    <row r="47" spans="2:23" ht="33" customHeight="1">
      <c r="B47" s="525">
        <v>42</v>
      </c>
      <c r="C47" s="526">
        <v>45371</v>
      </c>
      <c r="D47" s="721" t="s">
        <v>15</v>
      </c>
      <c r="E47" s="721"/>
      <c r="F47" s="721" t="s">
        <v>224</v>
      </c>
      <c r="G47" s="721"/>
      <c r="H47" s="721"/>
      <c r="I47" s="722" t="s">
        <v>86</v>
      </c>
      <c r="J47" s="722"/>
      <c r="K47" s="722"/>
      <c r="L47" s="723" t="s">
        <v>452</v>
      </c>
      <c r="M47" s="723"/>
      <c r="N47" s="534" t="str">
        <f>W47</f>
        <v>Поперечные изломы рельсов из-за шлаковых включений и дефектов микроструктуры вне стыка</v>
      </c>
      <c r="O47" s="536" t="s">
        <v>765</v>
      </c>
      <c r="P47" s="536" t="s">
        <v>766</v>
      </c>
      <c r="Q47" s="537"/>
      <c r="R47" s="535">
        <f t="shared" si="1"/>
        <v>2.6460000000000001E-2</v>
      </c>
      <c r="U47" s="529">
        <v>26.46</v>
      </c>
      <c r="W47" s="529" t="s">
        <v>779</v>
      </c>
    </row>
    <row r="48" spans="2:23" ht="33" customHeight="1">
      <c r="B48" s="525">
        <v>43</v>
      </c>
      <c r="C48" s="526">
        <v>45376</v>
      </c>
      <c r="D48" s="721" t="s">
        <v>15</v>
      </c>
      <c r="E48" s="721"/>
      <c r="F48" s="721" t="s">
        <v>228</v>
      </c>
      <c r="G48" s="721"/>
      <c r="H48" s="721"/>
      <c r="I48" s="722" t="s">
        <v>227</v>
      </c>
      <c r="J48" s="722"/>
      <c r="K48" s="722"/>
      <c r="L48" s="727" t="s">
        <v>229</v>
      </c>
      <c r="M48" s="727"/>
      <c r="N48" s="534" t="str">
        <f>W48</f>
        <v>Ненаблюдение за сигналами светофора</v>
      </c>
      <c r="O48" s="536" t="s">
        <v>802</v>
      </c>
      <c r="P48" s="536" t="s">
        <v>803</v>
      </c>
      <c r="Q48" s="538" t="s">
        <v>823</v>
      </c>
      <c r="R48" s="535">
        <f t="shared" si="1"/>
        <v>0</v>
      </c>
      <c r="U48" s="529">
        <v>0</v>
      </c>
      <c r="W48" s="529" t="s">
        <v>736</v>
      </c>
    </row>
    <row r="49" spans="2:23" ht="33" customHeight="1">
      <c r="B49" s="525">
        <v>44</v>
      </c>
      <c r="C49" s="526">
        <v>45376</v>
      </c>
      <c r="D49" s="721" t="s">
        <v>5</v>
      </c>
      <c r="E49" s="721"/>
      <c r="F49" s="721" t="s">
        <v>226</v>
      </c>
      <c r="G49" s="721"/>
      <c r="H49" s="721"/>
      <c r="I49" s="725" t="s">
        <v>88</v>
      </c>
      <c r="J49" s="725"/>
      <c r="K49" s="725"/>
      <c r="L49" s="723" t="s">
        <v>620</v>
      </c>
      <c r="M49" s="723"/>
      <c r="N49" s="534" t="s">
        <v>741</v>
      </c>
      <c r="O49" s="536" t="s">
        <v>697</v>
      </c>
      <c r="P49" s="536" t="s">
        <v>698</v>
      </c>
      <c r="Q49" s="537"/>
      <c r="R49" s="535">
        <f t="shared" si="1"/>
        <v>0.46555000000000002</v>
      </c>
      <c r="U49" s="529">
        <v>465.55</v>
      </c>
      <c r="W49" s="523"/>
    </row>
    <row r="50" spans="2:23" ht="33" customHeight="1">
      <c r="B50" s="525">
        <v>45</v>
      </c>
      <c r="C50" s="526">
        <v>45377</v>
      </c>
      <c r="D50" s="721" t="s">
        <v>9</v>
      </c>
      <c r="E50" s="721"/>
      <c r="F50" s="721" t="s">
        <v>231</v>
      </c>
      <c r="G50" s="721"/>
      <c r="H50" s="721"/>
      <c r="I50" s="722" t="s">
        <v>199</v>
      </c>
      <c r="J50" s="722"/>
      <c r="K50" s="722"/>
      <c r="L50" s="723" t="s">
        <v>232</v>
      </c>
      <c r="M50" s="723"/>
      <c r="N50" s="534" t="str">
        <f>W50</f>
        <v>Просадки</v>
      </c>
      <c r="O50" s="536" t="s">
        <v>797</v>
      </c>
      <c r="P50" s="536" t="s">
        <v>482</v>
      </c>
      <c r="Q50" s="537"/>
      <c r="R50" s="535">
        <f t="shared" si="1"/>
        <v>2.2530000000000001E-2</v>
      </c>
      <c r="U50" s="529">
        <v>22.53</v>
      </c>
      <c r="W50" s="529" t="s">
        <v>812</v>
      </c>
    </row>
    <row r="51" spans="2:23" ht="33" customHeight="1">
      <c r="B51" s="525">
        <v>46</v>
      </c>
      <c r="C51" s="526">
        <v>45379</v>
      </c>
      <c r="D51" s="721" t="s">
        <v>10</v>
      </c>
      <c r="E51" s="721"/>
      <c r="F51" s="721" t="s">
        <v>233</v>
      </c>
      <c r="G51" s="721"/>
      <c r="H51" s="721"/>
      <c r="I51" s="722" t="s">
        <v>86</v>
      </c>
      <c r="J51" s="722"/>
      <c r="K51" s="722"/>
      <c r="L51" s="723" t="s">
        <v>621</v>
      </c>
      <c r="M51" s="723"/>
      <c r="N51" s="534" t="str">
        <f>W51</f>
        <v>Поперечные трещины в головке вызванные недостаточной контактно-усталостной прочностью металла вне стыка</v>
      </c>
      <c r="O51" s="536" t="s">
        <v>765</v>
      </c>
      <c r="P51" s="536" t="s">
        <v>766</v>
      </c>
      <c r="Q51" s="537"/>
      <c r="R51" s="535">
        <f t="shared" si="1"/>
        <v>0.29049000000000003</v>
      </c>
      <c r="U51" s="529">
        <v>290.49</v>
      </c>
      <c r="W51" s="532" t="s">
        <v>780</v>
      </c>
    </row>
    <row r="52" spans="2:23" ht="33" customHeight="1">
      <c r="B52" s="525">
        <v>47</v>
      </c>
      <c r="C52" s="526">
        <v>45379</v>
      </c>
      <c r="D52" s="721" t="s">
        <v>0</v>
      </c>
      <c r="E52" s="721"/>
      <c r="F52" s="721" t="s">
        <v>256</v>
      </c>
      <c r="G52" s="721"/>
      <c r="H52" s="721"/>
      <c r="I52" s="722" t="s">
        <v>258</v>
      </c>
      <c r="J52" s="722"/>
      <c r="K52" s="722"/>
      <c r="L52" s="723" t="s">
        <v>622</v>
      </c>
      <c r="M52" s="723"/>
      <c r="N52" s="534" t="str">
        <f>W52</f>
        <v>Нарушение технологии производства работ при реконструкции (модернизации), ремонте и обслуживании инфраструктуры путевого хозяйства;-</v>
      </c>
      <c r="O52" s="536" t="s">
        <v>695</v>
      </c>
      <c r="P52" s="536" t="s">
        <v>696</v>
      </c>
      <c r="Q52" s="538" t="s">
        <v>823</v>
      </c>
      <c r="R52" s="535">
        <f t="shared" si="1"/>
        <v>2.4785200000000001</v>
      </c>
      <c r="U52" s="529">
        <v>2478.52</v>
      </c>
      <c r="W52" s="523" t="s">
        <v>789</v>
      </c>
    </row>
    <row r="53" spans="2:23" ht="33" customHeight="1">
      <c r="B53" s="525">
        <v>48</v>
      </c>
      <c r="C53" s="526">
        <v>45383</v>
      </c>
      <c r="D53" s="721" t="s">
        <v>14</v>
      </c>
      <c r="E53" s="721"/>
      <c r="F53" s="721" t="s">
        <v>239</v>
      </c>
      <c r="G53" s="721"/>
      <c r="H53" s="721"/>
      <c r="I53" s="722" t="s">
        <v>86</v>
      </c>
      <c r="J53" s="722"/>
      <c r="K53" s="722"/>
      <c r="L53" s="723" t="s">
        <v>546</v>
      </c>
      <c r="M53" s="723"/>
      <c r="N53" s="534" t="str">
        <f>W53</f>
        <v>Трещины и выколы в подошве из-за ударов и других механических повреждений</v>
      </c>
      <c r="O53" s="536" t="s">
        <v>765</v>
      </c>
      <c r="P53" s="536" t="s">
        <v>766</v>
      </c>
      <c r="Q53" s="538" t="s">
        <v>823</v>
      </c>
      <c r="R53" s="535">
        <f t="shared" si="1"/>
        <v>8.0299999999999989E-3</v>
      </c>
      <c r="U53" s="529">
        <v>8.0299999999999994</v>
      </c>
      <c r="W53" s="529" t="s">
        <v>775</v>
      </c>
    </row>
    <row r="54" spans="2:23" ht="33" customHeight="1">
      <c r="B54" s="525">
        <v>49</v>
      </c>
      <c r="C54" s="526">
        <v>45383</v>
      </c>
      <c r="D54" s="721" t="s">
        <v>13</v>
      </c>
      <c r="E54" s="721"/>
      <c r="F54" s="721" t="s">
        <v>241</v>
      </c>
      <c r="G54" s="721"/>
      <c r="H54" s="721"/>
      <c r="I54" s="726" t="s">
        <v>89</v>
      </c>
      <c r="J54" s="726"/>
      <c r="K54" s="726"/>
      <c r="L54" s="723" t="s">
        <v>623</v>
      </c>
      <c r="M54" s="723"/>
      <c r="N54" s="528" t="s">
        <v>719</v>
      </c>
      <c r="O54" s="536" t="s">
        <v>697</v>
      </c>
      <c r="P54" s="536" t="s">
        <v>698</v>
      </c>
      <c r="Q54" s="538" t="s">
        <v>823</v>
      </c>
      <c r="R54" s="535">
        <f t="shared" si="1"/>
        <v>7.5155200000000004</v>
      </c>
      <c r="U54" s="529">
        <v>7515.52</v>
      </c>
      <c r="W54" s="523"/>
    </row>
    <row r="55" spans="2:23" ht="33" customHeight="1">
      <c r="B55" s="525">
        <v>50</v>
      </c>
      <c r="C55" s="526">
        <v>45385</v>
      </c>
      <c r="D55" s="721" t="s">
        <v>15</v>
      </c>
      <c r="E55" s="721"/>
      <c r="F55" s="721" t="s">
        <v>244</v>
      </c>
      <c r="G55" s="721"/>
      <c r="H55" s="721"/>
      <c r="I55" s="722" t="s">
        <v>86</v>
      </c>
      <c r="J55" s="722"/>
      <c r="K55" s="722"/>
      <c r="L55" s="723" t="s">
        <v>448</v>
      </c>
      <c r="M55" s="723"/>
      <c r="N55" s="534" t="str">
        <f>W55</f>
        <v>Коррозия подошвы рельса и коррозионно-усталостные трещины</v>
      </c>
      <c r="O55" s="536" t="s">
        <v>765</v>
      </c>
      <c r="P55" s="536" t="s">
        <v>766</v>
      </c>
      <c r="Q55" s="537"/>
      <c r="R55" s="535">
        <f t="shared" si="1"/>
        <v>2.5884</v>
      </c>
      <c r="U55" s="529">
        <v>2588.4</v>
      </c>
      <c r="W55" s="532" t="s">
        <v>767</v>
      </c>
    </row>
    <row r="56" spans="2:23" ht="33" customHeight="1">
      <c r="B56" s="525">
        <v>51</v>
      </c>
      <c r="C56" s="526">
        <v>45385</v>
      </c>
      <c r="D56" s="721" t="s">
        <v>0</v>
      </c>
      <c r="E56" s="721"/>
      <c r="F56" s="721" t="s">
        <v>245</v>
      </c>
      <c r="G56" s="721"/>
      <c r="H56" s="721"/>
      <c r="I56" s="722" t="s">
        <v>86</v>
      </c>
      <c r="J56" s="722"/>
      <c r="K56" s="722"/>
      <c r="L56" s="723" t="s">
        <v>250</v>
      </c>
      <c r="M56" s="723"/>
      <c r="N56" s="534" t="str">
        <f>W56</f>
        <v>Неисполнение работниками требований должностных обязанностей и нормативных документов</v>
      </c>
      <c r="O56" s="536" t="s">
        <v>765</v>
      </c>
      <c r="P56" s="536" t="s">
        <v>766</v>
      </c>
      <c r="Q56" s="538" t="s">
        <v>823</v>
      </c>
      <c r="R56" s="535">
        <f t="shared" si="1"/>
        <v>3.168E-2</v>
      </c>
      <c r="U56" s="529">
        <v>31.68</v>
      </c>
      <c r="W56" s="532" t="s">
        <v>730</v>
      </c>
    </row>
    <row r="57" spans="2:23" ht="33" customHeight="1">
      <c r="B57" s="525">
        <v>52</v>
      </c>
      <c r="C57" s="526">
        <v>45386</v>
      </c>
      <c r="D57" s="721" t="s">
        <v>7</v>
      </c>
      <c r="E57" s="721"/>
      <c r="F57" s="721" t="s">
        <v>246</v>
      </c>
      <c r="G57" s="721"/>
      <c r="H57" s="721"/>
      <c r="I57" s="725" t="s">
        <v>88</v>
      </c>
      <c r="J57" s="725"/>
      <c r="K57" s="725"/>
      <c r="L57" s="723" t="s">
        <v>247</v>
      </c>
      <c r="M57" s="723"/>
      <c r="N57" s="534" t="s">
        <v>727</v>
      </c>
      <c r="O57" s="536" t="s">
        <v>697</v>
      </c>
      <c r="P57" s="536" t="s">
        <v>698</v>
      </c>
      <c r="Q57" s="537"/>
      <c r="R57" s="535">
        <f t="shared" si="1"/>
        <v>0.30375000000000002</v>
      </c>
      <c r="U57" s="529">
        <v>303.75</v>
      </c>
      <c r="W57" s="523"/>
    </row>
    <row r="58" spans="2:23" ht="33" customHeight="1">
      <c r="B58" s="525">
        <v>53</v>
      </c>
      <c r="C58" s="526">
        <v>45387</v>
      </c>
      <c r="D58" s="721" t="s">
        <v>12</v>
      </c>
      <c r="E58" s="721"/>
      <c r="F58" s="721" t="s">
        <v>248</v>
      </c>
      <c r="G58" s="721"/>
      <c r="H58" s="721"/>
      <c r="I58" s="722" t="s">
        <v>86</v>
      </c>
      <c r="J58" s="722"/>
      <c r="K58" s="722"/>
      <c r="L58" s="723" t="s">
        <v>624</v>
      </c>
      <c r="M58" s="723"/>
      <c r="N58" s="534" t="str">
        <f>W58</f>
        <v>Нарушение технологии работ на стрелочном переводе.</v>
      </c>
      <c r="O58" s="536" t="s">
        <v>765</v>
      </c>
      <c r="P58" s="536" t="s">
        <v>766</v>
      </c>
      <c r="Q58" s="538" t="s">
        <v>823</v>
      </c>
      <c r="R58" s="535">
        <f t="shared" si="1"/>
        <v>1.2970000000000001E-2</v>
      </c>
      <c r="U58" s="529">
        <v>12.97</v>
      </c>
      <c r="W58" s="532" t="s">
        <v>746</v>
      </c>
    </row>
    <row r="59" spans="2:23" ht="33" customHeight="1">
      <c r="B59" s="525">
        <v>54</v>
      </c>
      <c r="C59" s="526">
        <v>45391</v>
      </c>
      <c r="D59" s="721" t="s">
        <v>2</v>
      </c>
      <c r="E59" s="721"/>
      <c r="F59" s="721" t="s">
        <v>170</v>
      </c>
      <c r="G59" s="721"/>
      <c r="H59" s="721"/>
      <c r="I59" s="725" t="s">
        <v>88</v>
      </c>
      <c r="J59" s="725"/>
      <c r="K59" s="725"/>
      <c r="L59" s="723" t="s">
        <v>610</v>
      </c>
      <c r="M59" s="723"/>
      <c r="N59" s="534" t="s">
        <v>727</v>
      </c>
      <c r="O59" s="536" t="s">
        <v>697</v>
      </c>
      <c r="P59" s="536" t="s">
        <v>698</v>
      </c>
      <c r="Q59" s="537"/>
      <c r="R59" s="535">
        <f t="shared" si="1"/>
        <v>0.9430599999999999</v>
      </c>
      <c r="U59" s="529">
        <v>943.06</v>
      </c>
      <c r="W59" s="523"/>
    </row>
    <row r="60" spans="2:23" ht="33" customHeight="1">
      <c r="B60" s="525">
        <v>55</v>
      </c>
      <c r="C60" s="526">
        <v>45394</v>
      </c>
      <c r="D60" s="721" t="s">
        <v>6</v>
      </c>
      <c r="E60" s="721"/>
      <c r="F60" s="721" t="s">
        <v>252</v>
      </c>
      <c r="G60" s="721"/>
      <c r="H60" s="721"/>
      <c r="I60" s="725" t="s">
        <v>88</v>
      </c>
      <c r="J60" s="725"/>
      <c r="K60" s="725"/>
      <c r="L60" s="723" t="s">
        <v>625</v>
      </c>
      <c r="M60" s="723"/>
      <c r="N60" s="534" t="s">
        <v>721</v>
      </c>
      <c r="O60" s="536" t="s">
        <v>705</v>
      </c>
      <c r="P60" s="536" t="s">
        <v>706</v>
      </c>
      <c r="Q60" s="538" t="s">
        <v>823</v>
      </c>
      <c r="R60" s="535">
        <f t="shared" si="1"/>
        <v>0.224</v>
      </c>
      <c r="U60" s="529">
        <v>224</v>
      </c>
      <c r="W60" s="523"/>
    </row>
    <row r="61" spans="2:23" ht="33" customHeight="1">
      <c r="B61" s="525">
        <v>56</v>
      </c>
      <c r="C61" s="526">
        <v>45399</v>
      </c>
      <c r="D61" s="721" t="s">
        <v>25</v>
      </c>
      <c r="E61" s="721"/>
      <c r="F61" s="721" t="s">
        <v>260</v>
      </c>
      <c r="G61" s="721"/>
      <c r="H61" s="721"/>
      <c r="I61" s="722" t="s">
        <v>199</v>
      </c>
      <c r="J61" s="722"/>
      <c r="K61" s="722"/>
      <c r="L61" s="723" t="s">
        <v>626</v>
      </c>
      <c r="M61" s="723"/>
      <c r="N61" s="534" t="str">
        <f>W61</f>
        <v>Несоответствие высоты оси автосцепки над уровнем верха головки рельса</v>
      </c>
      <c r="O61" s="536" t="s">
        <v>797</v>
      </c>
      <c r="P61" s="536" t="s">
        <v>482</v>
      </c>
      <c r="Q61" s="538" t="s">
        <v>823</v>
      </c>
      <c r="R61" s="535">
        <f t="shared" si="1"/>
        <v>0</v>
      </c>
      <c r="U61" s="529">
        <v>0</v>
      </c>
      <c r="W61" s="529" t="s">
        <v>813</v>
      </c>
    </row>
    <row r="62" spans="2:23" ht="33" customHeight="1">
      <c r="B62" s="525">
        <v>57</v>
      </c>
      <c r="C62" s="526">
        <v>45399</v>
      </c>
      <c r="D62" s="721" t="s">
        <v>5</v>
      </c>
      <c r="E62" s="721"/>
      <c r="F62" s="721" t="s">
        <v>230</v>
      </c>
      <c r="G62" s="721"/>
      <c r="H62" s="721"/>
      <c r="I62" s="725" t="s">
        <v>88</v>
      </c>
      <c r="J62" s="725"/>
      <c r="K62" s="725"/>
      <c r="L62" s="723" t="s">
        <v>627</v>
      </c>
      <c r="M62" s="723"/>
      <c r="N62" s="534" t="s">
        <v>742</v>
      </c>
      <c r="O62" s="536" t="s">
        <v>743</v>
      </c>
      <c r="P62" s="536" t="s">
        <v>744</v>
      </c>
      <c r="Q62" s="538" t="s">
        <v>823</v>
      </c>
      <c r="R62" s="535">
        <f t="shared" si="1"/>
        <v>0.17546999999999999</v>
      </c>
      <c r="U62" s="529">
        <v>175.47</v>
      </c>
      <c r="W62" s="523"/>
    </row>
    <row r="63" spans="2:23" ht="33" customHeight="1">
      <c r="B63" s="525">
        <v>58</v>
      </c>
      <c r="C63" s="526">
        <v>45400</v>
      </c>
      <c r="D63" s="721" t="s">
        <v>15</v>
      </c>
      <c r="E63" s="721"/>
      <c r="F63" s="721" t="s">
        <v>265</v>
      </c>
      <c r="G63" s="721"/>
      <c r="H63" s="721"/>
      <c r="I63" s="722" t="s">
        <v>86</v>
      </c>
      <c r="J63" s="722"/>
      <c r="K63" s="722"/>
      <c r="L63" s="723" t="s">
        <v>449</v>
      </c>
      <c r="M63" s="723"/>
      <c r="N63" s="534" t="str">
        <f>W63</f>
        <v>Прочие неисправности шпал</v>
      </c>
      <c r="O63" s="536" t="s">
        <v>765</v>
      </c>
      <c r="P63" s="536" t="s">
        <v>766</v>
      </c>
      <c r="Q63" s="537"/>
      <c r="R63" s="535">
        <f t="shared" si="1"/>
        <v>0.58528999999999998</v>
      </c>
      <c r="U63" s="529">
        <v>585.29</v>
      </c>
      <c r="W63" s="532" t="s">
        <v>781</v>
      </c>
    </row>
    <row r="64" spans="2:23" ht="33" customHeight="1">
      <c r="B64" s="525">
        <v>59</v>
      </c>
      <c r="C64" s="526">
        <v>45400</v>
      </c>
      <c r="D64" s="721" t="s">
        <v>0</v>
      </c>
      <c r="E64" s="721"/>
      <c r="F64" s="721" t="s">
        <v>277</v>
      </c>
      <c r="G64" s="721"/>
      <c r="H64" s="721"/>
      <c r="I64" s="726" t="s">
        <v>89</v>
      </c>
      <c r="J64" s="726"/>
      <c r="K64" s="726"/>
      <c r="L64" s="723" t="s">
        <v>628</v>
      </c>
      <c r="M64" s="723"/>
      <c r="N64" s="528" t="s">
        <v>720</v>
      </c>
      <c r="O64" s="536" t="s">
        <v>697</v>
      </c>
      <c r="P64" s="536" t="s">
        <v>698</v>
      </c>
      <c r="Q64" s="538" t="s">
        <v>823</v>
      </c>
      <c r="R64" s="535">
        <f t="shared" si="1"/>
        <v>0.35225000000000001</v>
      </c>
      <c r="U64" s="529">
        <v>352.25</v>
      </c>
      <c r="W64" s="523"/>
    </row>
    <row r="65" spans="2:23" ht="33" customHeight="1">
      <c r="B65" s="525">
        <v>60</v>
      </c>
      <c r="C65" s="526">
        <v>45402</v>
      </c>
      <c r="D65" s="721" t="s">
        <v>25</v>
      </c>
      <c r="E65" s="721"/>
      <c r="F65" s="721" t="s">
        <v>152</v>
      </c>
      <c r="G65" s="721"/>
      <c r="H65" s="721"/>
      <c r="I65" s="722" t="s">
        <v>86</v>
      </c>
      <c r="J65" s="722"/>
      <c r="K65" s="722"/>
      <c r="L65" s="723" t="s">
        <v>602</v>
      </c>
      <c r="M65" s="723"/>
      <c r="N65" s="534" t="str">
        <f>W65</f>
        <v>Коррозия подошвы рельса и коррозионно-усталостные трещины</v>
      </c>
      <c r="O65" s="536" t="s">
        <v>765</v>
      </c>
      <c r="P65" s="536" t="s">
        <v>766</v>
      </c>
      <c r="Q65" s="537"/>
      <c r="R65" s="535">
        <f t="shared" si="1"/>
        <v>1.95E-2</v>
      </c>
      <c r="U65" s="529">
        <v>19.5</v>
      </c>
      <c r="W65" s="532" t="s">
        <v>767</v>
      </c>
    </row>
    <row r="66" spans="2:23" ht="33" customHeight="1">
      <c r="B66" s="525">
        <v>61</v>
      </c>
      <c r="C66" s="526">
        <v>45406</v>
      </c>
      <c r="D66" s="721" t="s">
        <v>12</v>
      </c>
      <c r="E66" s="721"/>
      <c r="F66" s="721" t="s">
        <v>268</v>
      </c>
      <c r="G66" s="721"/>
      <c r="H66" s="721"/>
      <c r="I66" s="725" t="s">
        <v>88</v>
      </c>
      <c r="J66" s="725"/>
      <c r="K66" s="725"/>
      <c r="L66" s="723" t="s">
        <v>629</v>
      </c>
      <c r="M66" s="723"/>
      <c r="N66" s="534" t="s">
        <v>721</v>
      </c>
      <c r="O66" s="536" t="s">
        <v>705</v>
      </c>
      <c r="P66" s="536" t="s">
        <v>706</v>
      </c>
      <c r="Q66" s="538" t="s">
        <v>823</v>
      </c>
      <c r="R66" s="535">
        <f t="shared" si="1"/>
        <v>1.4749999999999999E-2</v>
      </c>
      <c r="U66" s="529">
        <v>14.75</v>
      </c>
      <c r="W66" s="523"/>
    </row>
    <row r="67" spans="2:23" ht="33" customHeight="1">
      <c r="B67" s="525">
        <v>62</v>
      </c>
      <c r="C67" s="526">
        <v>45410</v>
      </c>
      <c r="D67" s="721" t="s">
        <v>15</v>
      </c>
      <c r="E67" s="721"/>
      <c r="F67" s="721" t="s">
        <v>271</v>
      </c>
      <c r="G67" s="721"/>
      <c r="H67" s="721"/>
      <c r="I67" s="725" t="s">
        <v>88</v>
      </c>
      <c r="J67" s="725"/>
      <c r="K67" s="725"/>
      <c r="L67" s="723" t="s">
        <v>450</v>
      </c>
      <c r="M67" s="723"/>
      <c r="N67" s="534" t="s">
        <v>718</v>
      </c>
      <c r="O67" s="536" t="s">
        <v>705</v>
      </c>
      <c r="P67" s="536" t="s">
        <v>706</v>
      </c>
      <c r="Q67" s="537"/>
      <c r="R67" s="535">
        <f t="shared" si="1"/>
        <v>0.80935000000000001</v>
      </c>
      <c r="U67" s="529">
        <v>809.35</v>
      </c>
      <c r="W67" s="523"/>
    </row>
    <row r="68" spans="2:23" ht="33" customHeight="1">
      <c r="B68" s="525">
        <v>63</v>
      </c>
      <c r="C68" s="526">
        <v>45411</v>
      </c>
      <c r="D68" s="721" t="s">
        <v>13</v>
      </c>
      <c r="E68" s="721"/>
      <c r="F68" s="721" t="s">
        <v>272</v>
      </c>
      <c r="G68" s="721"/>
      <c r="H68" s="721"/>
      <c r="I68" s="725" t="s">
        <v>88</v>
      </c>
      <c r="J68" s="725"/>
      <c r="K68" s="725"/>
      <c r="L68" s="723" t="s">
        <v>630</v>
      </c>
      <c r="M68" s="723"/>
      <c r="N68" s="534" t="s">
        <v>721</v>
      </c>
      <c r="O68" s="536" t="s">
        <v>705</v>
      </c>
      <c r="P68" s="536" t="s">
        <v>706</v>
      </c>
      <c r="Q68" s="538" t="s">
        <v>823</v>
      </c>
      <c r="R68" s="535">
        <f t="shared" si="1"/>
        <v>6.3170000000000004E-2</v>
      </c>
      <c r="U68" s="529">
        <v>63.17</v>
      </c>
      <c r="W68" s="523"/>
    </row>
    <row r="69" spans="2:23" ht="33" customHeight="1">
      <c r="B69" s="525">
        <v>64</v>
      </c>
      <c r="C69" s="526">
        <v>45413</v>
      </c>
      <c r="D69" s="721" t="s">
        <v>2</v>
      </c>
      <c r="E69" s="721"/>
      <c r="F69" s="721" t="s">
        <v>406</v>
      </c>
      <c r="G69" s="721"/>
      <c r="H69" s="721"/>
      <c r="I69" s="722" t="s">
        <v>575</v>
      </c>
      <c r="J69" s="722"/>
      <c r="K69" s="722"/>
      <c r="L69" s="723" t="s">
        <v>408</v>
      </c>
      <c r="M69" s="723"/>
      <c r="N69" s="534" t="str">
        <f>W69</f>
        <v>Отсутствие зазора между съёмным лабиринтным кольцом буксы и лабиринтным кольцом буксы грузового вагона</v>
      </c>
      <c r="O69" s="536" t="s">
        <v>693</v>
      </c>
      <c r="P69" s="536" t="s">
        <v>485</v>
      </c>
      <c r="Q69" s="537"/>
      <c r="R69" s="535">
        <f t="shared" si="1"/>
        <v>0</v>
      </c>
      <c r="U69" s="529">
        <v>0</v>
      </c>
      <c r="W69" s="523" t="s">
        <v>807</v>
      </c>
    </row>
    <row r="70" spans="2:23" ht="33" customHeight="1">
      <c r="B70" s="525">
        <v>65</v>
      </c>
      <c r="C70" s="526">
        <v>45413</v>
      </c>
      <c r="D70" s="721" t="s">
        <v>0</v>
      </c>
      <c r="E70" s="721"/>
      <c r="F70" s="721" t="s">
        <v>275</v>
      </c>
      <c r="G70" s="721"/>
      <c r="H70" s="721"/>
      <c r="I70" s="722" t="s">
        <v>86</v>
      </c>
      <c r="J70" s="722"/>
      <c r="K70" s="722"/>
      <c r="L70" s="723" t="s">
        <v>250</v>
      </c>
      <c r="M70" s="723"/>
      <c r="N70" s="534" t="str">
        <f>W70</f>
        <v>Неисполнение работниками требований должностных обязанностей и нормативных документов</v>
      </c>
      <c r="O70" s="536" t="s">
        <v>765</v>
      </c>
      <c r="P70" s="536" t="s">
        <v>766</v>
      </c>
      <c r="Q70" s="538" t="s">
        <v>823</v>
      </c>
      <c r="R70" s="535">
        <f t="shared" ref="R70:R133" si="2">U70/1000</f>
        <v>4.3429999999999899E-2</v>
      </c>
      <c r="U70" s="529">
        <v>43.4299999999999</v>
      </c>
      <c r="W70" s="532" t="s">
        <v>730</v>
      </c>
    </row>
    <row r="71" spans="2:23" ht="33" customHeight="1">
      <c r="B71" s="525">
        <v>66</v>
      </c>
      <c r="C71" s="526">
        <v>45413</v>
      </c>
      <c r="D71" s="721" t="s">
        <v>15</v>
      </c>
      <c r="E71" s="721"/>
      <c r="F71" s="721" t="s">
        <v>274</v>
      </c>
      <c r="G71" s="721"/>
      <c r="H71" s="721"/>
      <c r="I71" s="726" t="s">
        <v>89</v>
      </c>
      <c r="J71" s="726"/>
      <c r="K71" s="726"/>
      <c r="L71" s="723" t="s">
        <v>450</v>
      </c>
      <c r="M71" s="723"/>
      <c r="N71" s="528" t="s">
        <v>721</v>
      </c>
      <c r="O71" s="536" t="s">
        <v>697</v>
      </c>
      <c r="P71" s="536" t="s">
        <v>698</v>
      </c>
      <c r="Q71" s="538" t="s">
        <v>823</v>
      </c>
      <c r="R71" s="535">
        <f t="shared" si="2"/>
        <v>0.28350999999999998</v>
      </c>
      <c r="U71" s="529">
        <v>283.51</v>
      </c>
      <c r="W71" s="523"/>
    </row>
    <row r="72" spans="2:23" ht="33" customHeight="1">
      <c r="B72" s="525">
        <v>67</v>
      </c>
      <c r="C72" s="526">
        <v>45415</v>
      </c>
      <c r="D72" s="721" t="s">
        <v>15</v>
      </c>
      <c r="E72" s="721"/>
      <c r="F72" s="721" t="s">
        <v>288</v>
      </c>
      <c r="G72" s="721"/>
      <c r="H72" s="721"/>
      <c r="I72" s="722" t="s">
        <v>199</v>
      </c>
      <c r="J72" s="722"/>
      <c r="K72" s="722"/>
      <c r="L72" s="723" t="s">
        <v>451</v>
      </c>
      <c r="M72" s="723"/>
      <c r="N72" s="534" t="str">
        <f>W72</f>
        <v>Пучение грунта тела насыпи</v>
      </c>
      <c r="O72" s="536" t="s">
        <v>797</v>
      </c>
      <c r="P72" s="536" t="s">
        <v>482</v>
      </c>
      <c r="Q72" s="537"/>
      <c r="R72" s="535">
        <f t="shared" si="2"/>
        <v>0</v>
      </c>
      <c r="U72" s="529">
        <v>0</v>
      </c>
      <c r="W72" s="529" t="s">
        <v>814</v>
      </c>
    </row>
    <row r="73" spans="2:23" ht="33" customHeight="1">
      <c r="B73" s="525">
        <v>68</v>
      </c>
      <c r="C73" s="526">
        <v>45416</v>
      </c>
      <c r="D73" s="721" t="s">
        <v>12</v>
      </c>
      <c r="E73" s="721"/>
      <c r="F73" s="721" t="s">
        <v>280</v>
      </c>
      <c r="G73" s="721"/>
      <c r="H73" s="721"/>
      <c r="I73" s="725" t="s">
        <v>88</v>
      </c>
      <c r="J73" s="725"/>
      <c r="K73" s="725"/>
      <c r="L73" s="723" t="s">
        <v>310</v>
      </c>
      <c r="M73" s="723"/>
      <c r="N73" s="534" t="s">
        <v>721</v>
      </c>
      <c r="O73" s="536" t="s">
        <v>705</v>
      </c>
      <c r="P73" s="536" t="s">
        <v>706</v>
      </c>
      <c r="Q73" s="538" t="s">
        <v>823</v>
      </c>
      <c r="R73" s="535">
        <f t="shared" si="2"/>
        <v>1.3307200000000001</v>
      </c>
      <c r="U73" s="529">
        <v>1330.72</v>
      </c>
      <c r="W73" s="523"/>
    </row>
    <row r="74" spans="2:23" ht="33" customHeight="1">
      <c r="B74" s="525">
        <v>69</v>
      </c>
      <c r="C74" s="526">
        <v>45416</v>
      </c>
      <c r="D74" s="721" t="s">
        <v>13</v>
      </c>
      <c r="E74" s="721"/>
      <c r="F74" s="721" t="s">
        <v>281</v>
      </c>
      <c r="G74" s="721"/>
      <c r="H74" s="721"/>
      <c r="I74" s="725" t="s">
        <v>88</v>
      </c>
      <c r="J74" s="725"/>
      <c r="K74" s="725"/>
      <c r="L74" s="723" t="s">
        <v>631</v>
      </c>
      <c r="M74" s="723"/>
      <c r="N74" s="534" t="s">
        <v>721</v>
      </c>
      <c r="O74" s="536" t="s">
        <v>705</v>
      </c>
      <c r="P74" s="536" t="s">
        <v>706</v>
      </c>
      <c r="Q74" s="538" t="s">
        <v>823</v>
      </c>
      <c r="R74" s="535">
        <f t="shared" si="2"/>
        <v>4.1250000000000002E-2</v>
      </c>
      <c r="U74" s="529">
        <v>41.25</v>
      </c>
      <c r="W74" s="523"/>
    </row>
    <row r="75" spans="2:23" ht="33" customHeight="1">
      <c r="B75" s="525">
        <v>70</v>
      </c>
      <c r="C75" s="526">
        <v>45416</v>
      </c>
      <c r="D75" s="721" t="s">
        <v>25</v>
      </c>
      <c r="E75" s="721"/>
      <c r="F75" s="721" t="s">
        <v>287</v>
      </c>
      <c r="G75" s="721"/>
      <c r="H75" s="721"/>
      <c r="I75" s="722" t="s">
        <v>199</v>
      </c>
      <c r="J75" s="722"/>
      <c r="K75" s="722"/>
      <c r="L75" s="723" t="s">
        <v>632</v>
      </c>
      <c r="M75" s="723"/>
      <c r="N75" s="534" t="str">
        <f t="shared" ref="N75:N82" si="3">W75</f>
        <v>Весенние пучинные просадки</v>
      </c>
      <c r="O75" s="536" t="s">
        <v>797</v>
      </c>
      <c r="P75" s="536" t="s">
        <v>482</v>
      </c>
      <c r="Q75" s="537"/>
      <c r="R75" s="535">
        <f t="shared" si="2"/>
        <v>0</v>
      </c>
      <c r="U75" s="529">
        <v>0</v>
      </c>
      <c r="W75" s="529" t="s">
        <v>815</v>
      </c>
    </row>
    <row r="76" spans="2:23" ht="33" customHeight="1">
      <c r="B76" s="525">
        <v>71</v>
      </c>
      <c r="C76" s="526">
        <v>45419</v>
      </c>
      <c r="D76" s="721" t="s">
        <v>10</v>
      </c>
      <c r="E76" s="721"/>
      <c r="F76" s="721" t="s">
        <v>289</v>
      </c>
      <c r="G76" s="721"/>
      <c r="H76" s="721"/>
      <c r="I76" s="722" t="s">
        <v>86</v>
      </c>
      <c r="J76" s="722"/>
      <c r="K76" s="722"/>
      <c r="L76" s="723" t="s">
        <v>633</v>
      </c>
      <c r="M76" s="723"/>
      <c r="N76" s="534" t="str">
        <f t="shared" si="3"/>
        <v>Коррозия подошвы рельса и коррозионно-усталостные трещины</v>
      </c>
      <c r="O76" s="536" t="s">
        <v>765</v>
      </c>
      <c r="P76" s="536" t="s">
        <v>766</v>
      </c>
      <c r="Q76" s="537"/>
      <c r="R76" s="535">
        <f t="shared" si="2"/>
        <v>7.7170000000000002E-2</v>
      </c>
      <c r="U76" s="529">
        <v>77.17</v>
      </c>
      <c r="W76" s="532" t="s">
        <v>767</v>
      </c>
    </row>
    <row r="77" spans="2:23" ht="33" customHeight="1">
      <c r="B77" s="525">
        <v>72</v>
      </c>
      <c r="C77" s="526">
        <v>45420</v>
      </c>
      <c r="D77" s="721" t="s">
        <v>0</v>
      </c>
      <c r="E77" s="721"/>
      <c r="F77" s="721" t="s">
        <v>290</v>
      </c>
      <c r="G77" s="721"/>
      <c r="H77" s="721"/>
      <c r="I77" s="722" t="s">
        <v>86</v>
      </c>
      <c r="J77" s="722"/>
      <c r="K77" s="722"/>
      <c r="L77" s="723" t="s">
        <v>634</v>
      </c>
      <c r="M77" s="723"/>
      <c r="N77" s="534" t="str">
        <f t="shared" si="3"/>
        <v>Коррозия подошвы рельса и коррозионно-усталостные трещины</v>
      </c>
      <c r="O77" s="536" t="s">
        <v>765</v>
      </c>
      <c r="P77" s="536" t="s">
        <v>766</v>
      </c>
      <c r="Q77" s="537"/>
      <c r="R77" s="535">
        <f t="shared" si="2"/>
        <v>8.5759999999999906E-2</v>
      </c>
      <c r="U77" s="529">
        <v>85.759999999999906</v>
      </c>
      <c r="W77" s="532" t="s">
        <v>767</v>
      </c>
    </row>
    <row r="78" spans="2:23" ht="33" customHeight="1">
      <c r="B78" s="525">
        <v>73</v>
      </c>
      <c r="C78" s="526">
        <v>45421</v>
      </c>
      <c r="D78" s="721" t="s">
        <v>10</v>
      </c>
      <c r="E78" s="721"/>
      <c r="F78" s="721" t="s">
        <v>292</v>
      </c>
      <c r="G78" s="721"/>
      <c r="H78" s="721"/>
      <c r="I78" s="722" t="s">
        <v>199</v>
      </c>
      <c r="J78" s="722"/>
      <c r="K78" s="722"/>
      <c r="L78" s="723" t="s">
        <v>635</v>
      </c>
      <c r="M78" s="723"/>
      <c r="N78" s="534" t="str">
        <f t="shared" si="3"/>
        <v>Просадки</v>
      </c>
      <c r="O78" s="536" t="s">
        <v>797</v>
      </c>
      <c r="P78" s="536" t="s">
        <v>482</v>
      </c>
      <c r="Q78" s="537"/>
      <c r="R78" s="535">
        <f t="shared" si="2"/>
        <v>0.36125000000000002</v>
      </c>
      <c r="U78" s="529">
        <v>361.25</v>
      </c>
      <c r="W78" s="529" t="s">
        <v>812</v>
      </c>
    </row>
    <row r="79" spans="2:23" ht="33" customHeight="1">
      <c r="B79" s="525">
        <v>74</v>
      </c>
      <c r="C79" s="526">
        <v>45422</v>
      </c>
      <c r="D79" s="721" t="s">
        <v>1</v>
      </c>
      <c r="E79" s="721"/>
      <c r="F79" s="721" t="s">
        <v>291</v>
      </c>
      <c r="G79" s="721"/>
      <c r="H79" s="721"/>
      <c r="I79" s="722" t="s">
        <v>86</v>
      </c>
      <c r="J79" s="722"/>
      <c r="K79" s="722"/>
      <c r="L79" s="723" t="s">
        <v>596</v>
      </c>
      <c r="M79" s="723"/>
      <c r="N79" s="534" t="str">
        <f t="shared" si="3"/>
        <v>Коррозия подошвы рельса и коррозионно-усталостные трещины</v>
      </c>
      <c r="O79" s="536" t="s">
        <v>765</v>
      </c>
      <c r="P79" s="536" t="s">
        <v>766</v>
      </c>
      <c r="Q79" s="537"/>
      <c r="R79" s="535">
        <f t="shared" si="2"/>
        <v>0.30151999999999995</v>
      </c>
      <c r="U79" s="529">
        <v>301.52</v>
      </c>
      <c r="W79" s="532" t="s">
        <v>767</v>
      </c>
    </row>
    <row r="80" spans="2:23" ht="33" customHeight="1">
      <c r="B80" s="525">
        <v>75</v>
      </c>
      <c r="C80" s="526">
        <v>45423</v>
      </c>
      <c r="D80" s="721" t="s">
        <v>25</v>
      </c>
      <c r="E80" s="721"/>
      <c r="F80" s="721" t="s">
        <v>293</v>
      </c>
      <c r="G80" s="721"/>
      <c r="H80" s="721"/>
      <c r="I80" s="722" t="s">
        <v>86</v>
      </c>
      <c r="J80" s="722"/>
      <c r="K80" s="722"/>
      <c r="L80" s="723" t="s">
        <v>294</v>
      </c>
      <c r="M80" s="723"/>
      <c r="N80" s="534" t="str">
        <f t="shared" si="3"/>
        <v>Коррозия подошвы рельса и коррозионно-усталостные трещины</v>
      </c>
      <c r="O80" s="536" t="s">
        <v>765</v>
      </c>
      <c r="P80" s="536" t="s">
        <v>766</v>
      </c>
      <c r="Q80" s="537"/>
      <c r="R80" s="535">
        <f t="shared" si="2"/>
        <v>1.5140000000000001E-2</v>
      </c>
      <c r="U80" s="529">
        <v>15.14</v>
      </c>
      <c r="W80" s="532" t="s">
        <v>767</v>
      </c>
    </row>
    <row r="81" spans="2:23" ht="33" customHeight="1">
      <c r="B81" s="525">
        <v>76</v>
      </c>
      <c r="C81" s="526">
        <v>45427</v>
      </c>
      <c r="D81" s="721" t="s">
        <v>6</v>
      </c>
      <c r="E81" s="721"/>
      <c r="F81" s="721" t="s">
        <v>298</v>
      </c>
      <c r="G81" s="721"/>
      <c r="H81" s="721"/>
      <c r="I81" s="722" t="s">
        <v>86</v>
      </c>
      <c r="J81" s="722"/>
      <c r="K81" s="722"/>
      <c r="L81" s="723" t="s">
        <v>636</v>
      </c>
      <c r="M81" s="723"/>
      <c r="N81" s="534" t="str">
        <f t="shared" si="3"/>
        <v>Другие дефекты вне стыка</v>
      </c>
      <c r="O81" s="536" t="s">
        <v>765</v>
      </c>
      <c r="P81" s="536" t="s">
        <v>766</v>
      </c>
      <c r="Q81" s="537"/>
      <c r="R81" s="535">
        <f t="shared" si="2"/>
        <v>4.2549999999999998E-2</v>
      </c>
      <c r="U81" s="529">
        <v>42.55</v>
      </c>
      <c r="W81" s="532" t="s">
        <v>776</v>
      </c>
    </row>
    <row r="82" spans="2:23" ht="33" customHeight="1">
      <c r="B82" s="525">
        <v>77</v>
      </c>
      <c r="C82" s="526">
        <v>45431</v>
      </c>
      <c r="D82" s="721" t="s">
        <v>12</v>
      </c>
      <c r="E82" s="721"/>
      <c r="F82" s="721" t="s">
        <v>300</v>
      </c>
      <c r="G82" s="721"/>
      <c r="H82" s="721"/>
      <c r="I82" s="722" t="s">
        <v>199</v>
      </c>
      <c r="J82" s="722"/>
      <c r="K82" s="722"/>
      <c r="L82" s="723" t="s">
        <v>637</v>
      </c>
      <c r="M82" s="723"/>
      <c r="N82" s="534" t="str">
        <f t="shared" si="3"/>
        <v>Нарушение технологии выполнения путевых работ</v>
      </c>
      <c r="O82" s="536" t="s">
        <v>797</v>
      </c>
      <c r="P82" s="536" t="s">
        <v>482</v>
      </c>
      <c r="Q82" s="538" t="s">
        <v>823</v>
      </c>
      <c r="R82" s="535">
        <f t="shared" si="2"/>
        <v>3.7990000000000003E-2</v>
      </c>
      <c r="U82" s="529">
        <v>37.99</v>
      </c>
      <c r="W82" s="529" t="s">
        <v>816</v>
      </c>
    </row>
    <row r="83" spans="2:23" ht="33" customHeight="1">
      <c r="B83" s="525">
        <v>78</v>
      </c>
      <c r="C83" s="526">
        <v>45432</v>
      </c>
      <c r="D83" s="721" t="s">
        <v>10</v>
      </c>
      <c r="E83" s="721"/>
      <c r="F83" s="721" t="s">
        <v>326</v>
      </c>
      <c r="G83" s="721"/>
      <c r="H83" s="721"/>
      <c r="I83" s="726" t="s">
        <v>89</v>
      </c>
      <c r="J83" s="726"/>
      <c r="K83" s="726"/>
      <c r="L83" s="723" t="s">
        <v>327</v>
      </c>
      <c r="M83" s="723"/>
      <c r="N83" s="528" t="s">
        <v>722</v>
      </c>
      <c r="O83" s="536" t="s">
        <v>705</v>
      </c>
      <c r="P83" s="536" t="s">
        <v>706</v>
      </c>
      <c r="Q83" s="537"/>
      <c r="R83" s="535">
        <f t="shared" si="2"/>
        <v>1.49438</v>
      </c>
      <c r="U83" s="529">
        <v>1494.38</v>
      </c>
      <c r="W83" s="523"/>
    </row>
    <row r="84" spans="2:23" ht="33" customHeight="1">
      <c r="B84" s="525">
        <v>79</v>
      </c>
      <c r="C84" s="526">
        <v>45434</v>
      </c>
      <c r="D84" s="721" t="s">
        <v>15</v>
      </c>
      <c r="E84" s="721"/>
      <c r="F84" s="721" t="s">
        <v>313</v>
      </c>
      <c r="G84" s="721"/>
      <c r="H84" s="721"/>
      <c r="I84" s="722" t="s">
        <v>116</v>
      </c>
      <c r="J84" s="722"/>
      <c r="K84" s="722"/>
      <c r="L84" s="723" t="s">
        <v>412</v>
      </c>
      <c r="M84" s="723"/>
      <c r="N84" s="534" t="str">
        <f>W84</f>
        <v>Обратное возвышение 20мм, в переводной кривой</v>
      </c>
      <c r="O84" s="536" t="s">
        <v>697</v>
      </c>
      <c r="P84" s="536" t="s">
        <v>698</v>
      </c>
      <c r="Q84" s="537"/>
      <c r="R84" s="535">
        <f t="shared" si="2"/>
        <v>3.5959999999999999E-2</v>
      </c>
      <c r="U84" s="529">
        <v>35.96</v>
      </c>
      <c r="W84" s="529" t="s">
        <v>809</v>
      </c>
    </row>
    <row r="85" spans="2:23" ht="33" customHeight="1">
      <c r="B85" s="525">
        <v>80</v>
      </c>
      <c r="C85" s="526">
        <v>45438</v>
      </c>
      <c r="D85" s="721" t="s">
        <v>13</v>
      </c>
      <c r="E85" s="721"/>
      <c r="F85" s="721" t="s">
        <v>316</v>
      </c>
      <c r="G85" s="721"/>
      <c r="H85" s="721"/>
      <c r="I85" s="725" t="s">
        <v>88</v>
      </c>
      <c r="J85" s="725"/>
      <c r="K85" s="725"/>
      <c r="L85" s="723" t="s">
        <v>638</v>
      </c>
      <c r="M85" s="723"/>
      <c r="N85" s="534" t="s">
        <v>721</v>
      </c>
      <c r="O85" s="536" t="s">
        <v>705</v>
      </c>
      <c r="P85" s="536" t="s">
        <v>706</v>
      </c>
      <c r="Q85" s="538" t="s">
        <v>823</v>
      </c>
      <c r="R85" s="535">
        <f t="shared" si="2"/>
        <v>0</v>
      </c>
      <c r="U85" s="529">
        <v>0</v>
      </c>
      <c r="W85" s="523"/>
    </row>
    <row r="86" spans="2:23" ht="33" customHeight="1">
      <c r="B86" s="525">
        <v>81</v>
      </c>
      <c r="C86" s="526">
        <v>45441</v>
      </c>
      <c r="D86" s="721" t="s">
        <v>12</v>
      </c>
      <c r="E86" s="721"/>
      <c r="F86" s="721" t="s">
        <v>318</v>
      </c>
      <c r="G86" s="721"/>
      <c r="H86" s="721"/>
      <c r="I86" s="725" t="s">
        <v>88</v>
      </c>
      <c r="J86" s="725"/>
      <c r="K86" s="725"/>
      <c r="L86" s="723" t="s">
        <v>639</v>
      </c>
      <c r="M86" s="723"/>
      <c r="N86" s="534" t="s">
        <v>745</v>
      </c>
      <c r="O86" s="536" t="s">
        <v>705</v>
      </c>
      <c r="P86" s="536" t="s">
        <v>706</v>
      </c>
      <c r="Q86" s="538" t="s">
        <v>823</v>
      </c>
      <c r="R86" s="535">
        <f t="shared" si="2"/>
        <v>1.0500000000000001E-2</v>
      </c>
      <c r="U86" s="529">
        <v>10.5</v>
      </c>
      <c r="W86" s="523"/>
    </row>
    <row r="87" spans="2:23" ht="33" customHeight="1">
      <c r="B87" s="525">
        <v>82</v>
      </c>
      <c r="C87" s="526">
        <v>45443</v>
      </c>
      <c r="D87" s="721" t="s">
        <v>25</v>
      </c>
      <c r="E87" s="721"/>
      <c r="F87" s="721" t="s">
        <v>319</v>
      </c>
      <c r="G87" s="721"/>
      <c r="H87" s="721"/>
      <c r="I87" s="724" t="s">
        <v>131</v>
      </c>
      <c r="J87" s="724"/>
      <c r="K87" s="724"/>
      <c r="L87" s="723" t="s">
        <v>640</v>
      </c>
      <c r="M87" s="723"/>
      <c r="N87" s="528" t="s">
        <v>723</v>
      </c>
      <c r="O87" s="536" t="s">
        <v>699</v>
      </c>
      <c r="P87" s="536" t="s">
        <v>481</v>
      </c>
      <c r="Q87" s="537"/>
      <c r="R87" s="535">
        <f t="shared" si="2"/>
        <v>15.19497</v>
      </c>
      <c r="U87" s="529">
        <v>15194.97</v>
      </c>
      <c r="W87" s="523"/>
    </row>
    <row r="88" spans="2:23" ht="33" customHeight="1">
      <c r="B88" s="525">
        <v>83</v>
      </c>
      <c r="C88" s="526">
        <v>45443</v>
      </c>
      <c r="D88" s="721" t="s">
        <v>2</v>
      </c>
      <c r="E88" s="721"/>
      <c r="F88" s="721" t="s">
        <v>321</v>
      </c>
      <c r="G88" s="721"/>
      <c r="H88" s="721"/>
      <c r="I88" s="725" t="s">
        <v>88</v>
      </c>
      <c r="J88" s="725"/>
      <c r="K88" s="725"/>
      <c r="L88" s="723" t="s">
        <v>322</v>
      </c>
      <c r="M88" s="723"/>
      <c r="N88" s="534" t="s">
        <v>729</v>
      </c>
      <c r="O88" s="536" t="s">
        <v>705</v>
      </c>
      <c r="P88" s="536" t="s">
        <v>706</v>
      </c>
      <c r="Q88" s="538" t="s">
        <v>823</v>
      </c>
      <c r="R88" s="535">
        <f t="shared" si="2"/>
        <v>7.4700000000000003E-2</v>
      </c>
      <c r="U88" s="529">
        <v>74.7</v>
      </c>
      <c r="W88" s="523"/>
    </row>
    <row r="89" spans="2:23" ht="33" customHeight="1">
      <c r="B89" s="525">
        <v>84</v>
      </c>
      <c r="C89" s="526">
        <v>45444</v>
      </c>
      <c r="D89" s="721" t="s">
        <v>13</v>
      </c>
      <c r="E89" s="721"/>
      <c r="F89" s="721" t="s">
        <v>323</v>
      </c>
      <c r="G89" s="721"/>
      <c r="H89" s="721"/>
      <c r="I89" s="722" t="s">
        <v>324</v>
      </c>
      <c r="J89" s="722"/>
      <c r="K89" s="722"/>
      <c r="L89" s="723" t="s">
        <v>325</v>
      </c>
      <c r="M89" s="723"/>
      <c r="N89" s="534" t="str">
        <f>W89</f>
        <v>Вывалы в своде несквозные</v>
      </c>
      <c r="O89" s="536" t="s">
        <v>797</v>
      </c>
      <c r="P89" s="536" t="s">
        <v>482</v>
      </c>
      <c r="Q89" s="538" t="s">
        <v>823</v>
      </c>
      <c r="R89" s="535">
        <f t="shared" si="2"/>
        <v>2.9700000000000001E-2</v>
      </c>
      <c r="U89" s="529">
        <v>29.7</v>
      </c>
      <c r="W89" s="529" t="s">
        <v>793</v>
      </c>
    </row>
    <row r="90" spans="2:23" ht="33" customHeight="1">
      <c r="B90" s="525">
        <v>85</v>
      </c>
      <c r="C90" s="526">
        <v>45445</v>
      </c>
      <c r="D90" s="721" t="s">
        <v>5</v>
      </c>
      <c r="E90" s="721"/>
      <c r="F90" s="721" t="s">
        <v>230</v>
      </c>
      <c r="G90" s="721"/>
      <c r="H90" s="721"/>
      <c r="I90" s="725" t="s">
        <v>88</v>
      </c>
      <c r="J90" s="725"/>
      <c r="K90" s="725"/>
      <c r="L90" s="723" t="s">
        <v>330</v>
      </c>
      <c r="M90" s="723"/>
      <c r="N90" s="534" t="s">
        <v>746</v>
      </c>
      <c r="O90" s="536" t="s">
        <v>703</v>
      </c>
      <c r="P90" s="536" t="s">
        <v>704</v>
      </c>
      <c r="Q90" s="538" t="s">
        <v>823</v>
      </c>
      <c r="R90" s="535">
        <f t="shared" si="2"/>
        <v>0.13746</v>
      </c>
      <c r="U90" s="529">
        <v>137.46</v>
      </c>
      <c r="W90" s="523"/>
    </row>
    <row r="91" spans="2:23" ht="33" customHeight="1">
      <c r="B91" s="525">
        <v>86</v>
      </c>
      <c r="C91" s="526">
        <v>45447</v>
      </c>
      <c r="D91" s="721" t="s">
        <v>0</v>
      </c>
      <c r="E91" s="721"/>
      <c r="F91" s="721" t="s">
        <v>430</v>
      </c>
      <c r="G91" s="721"/>
      <c r="H91" s="721"/>
      <c r="I91" s="725" t="s">
        <v>88</v>
      </c>
      <c r="J91" s="725"/>
      <c r="K91" s="725"/>
      <c r="L91" s="723" t="s">
        <v>431</v>
      </c>
      <c r="M91" s="723"/>
      <c r="N91" s="534" t="s">
        <v>747</v>
      </c>
      <c r="O91" s="536" t="s">
        <v>703</v>
      </c>
      <c r="P91" s="536" t="s">
        <v>704</v>
      </c>
      <c r="Q91" s="538" t="s">
        <v>823</v>
      </c>
      <c r="R91" s="535">
        <f t="shared" si="2"/>
        <v>1.2999999999999999E-3</v>
      </c>
      <c r="U91" s="529">
        <v>1.3</v>
      </c>
      <c r="W91" s="523"/>
    </row>
    <row r="92" spans="2:23" ht="33" customHeight="1">
      <c r="B92" s="525">
        <v>87</v>
      </c>
      <c r="C92" s="526">
        <v>45450</v>
      </c>
      <c r="D92" s="721" t="s">
        <v>15</v>
      </c>
      <c r="E92" s="721"/>
      <c r="F92" s="721" t="s">
        <v>402</v>
      </c>
      <c r="G92" s="721"/>
      <c r="H92" s="721"/>
      <c r="I92" s="725" t="s">
        <v>88</v>
      </c>
      <c r="J92" s="725"/>
      <c r="K92" s="725"/>
      <c r="L92" s="723" t="s">
        <v>446</v>
      </c>
      <c r="M92" s="723"/>
      <c r="N92" s="534" t="s">
        <v>748</v>
      </c>
      <c r="O92" s="536" t="s">
        <v>703</v>
      </c>
      <c r="P92" s="536" t="s">
        <v>704</v>
      </c>
      <c r="Q92" s="537"/>
      <c r="R92" s="535">
        <f t="shared" si="2"/>
        <v>0.28926799999999997</v>
      </c>
      <c r="U92" s="529">
        <v>289.26799999999997</v>
      </c>
      <c r="W92" s="523"/>
    </row>
    <row r="93" spans="2:23" ht="33" customHeight="1">
      <c r="B93" s="525">
        <v>88</v>
      </c>
      <c r="C93" s="526">
        <v>45450</v>
      </c>
      <c r="D93" s="721" t="s">
        <v>15</v>
      </c>
      <c r="E93" s="721"/>
      <c r="F93" s="721" t="s">
        <v>404</v>
      </c>
      <c r="G93" s="721"/>
      <c r="H93" s="721"/>
      <c r="I93" s="725" t="s">
        <v>88</v>
      </c>
      <c r="J93" s="725"/>
      <c r="K93" s="725"/>
      <c r="L93" s="723" t="s">
        <v>452</v>
      </c>
      <c r="M93" s="723"/>
      <c r="N93" s="534" t="s">
        <v>727</v>
      </c>
      <c r="O93" s="536" t="s">
        <v>697</v>
      </c>
      <c r="P93" s="536" t="s">
        <v>698</v>
      </c>
      <c r="Q93" s="537"/>
      <c r="R93" s="535">
        <f t="shared" si="2"/>
        <v>0</v>
      </c>
      <c r="U93" s="529">
        <v>0</v>
      </c>
      <c r="W93" s="523"/>
    </row>
    <row r="94" spans="2:23" ht="33" customHeight="1">
      <c r="B94" s="525">
        <v>89</v>
      </c>
      <c r="C94" s="526">
        <v>45452</v>
      </c>
      <c r="D94" s="721" t="s">
        <v>25</v>
      </c>
      <c r="E94" s="721"/>
      <c r="F94" s="721" t="s">
        <v>405</v>
      </c>
      <c r="G94" s="721"/>
      <c r="H94" s="721"/>
      <c r="I94" s="726" t="s">
        <v>89</v>
      </c>
      <c r="J94" s="726"/>
      <c r="K94" s="726"/>
      <c r="L94" s="723" t="s">
        <v>411</v>
      </c>
      <c r="M94" s="723"/>
      <c r="N94" s="528" t="s">
        <v>724</v>
      </c>
      <c r="O94" s="536" t="s">
        <v>700</v>
      </c>
      <c r="P94" s="536" t="s">
        <v>701</v>
      </c>
      <c r="Q94" s="537"/>
      <c r="R94" s="535">
        <f t="shared" si="2"/>
        <v>1.294E-2</v>
      </c>
      <c r="U94" s="529">
        <v>12.94</v>
      </c>
      <c r="W94" s="523"/>
    </row>
    <row r="95" spans="2:23" ht="33" customHeight="1">
      <c r="B95" s="525">
        <v>90</v>
      </c>
      <c r="C95" s="526">
        <v>45453</v>
      </c>
      <c r="D95" s="721" t="s">
        <v>15</v>
      </c>
      <c r="E95" s="721"/>
      <c r="F95" s="721" t="s">
        <v>409</v>
      </c>
      <c r="G95" s="721"/>
      <c r="H95" s="721"/>
      <c r="I95" s="725" t="s">
        <v>88</v>
      </c>
      <c r="J95" s="725"/>
      <c r="K95" s="725"/>
      <c r="L95" s="723" t="s">
        <v>410</v>
      </c>
      <c r="M95" s="723"/>
      <c r="N95" s="534" t="s">
        <v>749</v>
      </c>
      <c r="O95" s="536" t="s">
        <v>705</v>
      </c>
      <c r="P95" s="536" t="s">
        <v>706</v>
      </c>
      <c r="Q95" s="538" t="s">
        <v>823</v>
      </c>
      <c r="R95" s="535">
        <f t="shared" si="2"/>
        <v>1.31599</v>
      </c>
      <c r="U95" s="529">
        <v>1315.99</v>
      </c>
      <c r="W95" s="523"/>
    </row>
    <row r="96" spans="2:23" ht="33" customHeight="1">
      <c r="B96" s="525">
        <v>91</v>
      </c>
      <c r="C96" s="526">
        <v>45458</v>
      </c>
      <c r="D96" s="721" t="s">
        <v>13</v>
      </c>
      <c r="E96" s="721"/>
      <c r="F96" s="721" t="s">
        <v>413</v>
      </c>
      <c r="G96" s="721"/>
      <c r="H96" s="721"/>
      <c r="I96" s="722" t="s">
        <v>199</v>
      </c>
      <c r="J96" s="722"/>
      <c r="K96" s="722"/>
      <c r="L96" s="723" t="s">
        <v>631</v>
      </c>
      <c r="M96" s="723"/>
      <c r="N96" s="534" t="str">
        <f>W96</f>
        <v>Просадки</v>
      </c>
      <c r="O96" s="536" t="s">
        <v>797</v>
      </c>
      <c r="P96" s="536" t="s">
        <v>482</v>
      </c>
      <c r="Q96" s="538" t="s">
        <v>823</v>
      </c>
      <c r="R96" s="535">
        <f t="shared" si="2"/>
        <v>1.771E-2</v>
      </c>
      <c r="U96" s="529">
        <v>17.71</v>
      </c>
      <c r="W96" s="529" t="s">
        <v>812</v>
      </c>
    </row>
    <row r="97" spans="2:23" ht="33" customHeight="1">
      <c r="B97" s="525">
        <v>92</v>
      </c>
      <c r="C97" s="526">
        <v>45463</v>
      </c>
      <c r="D97" s="721" t="s">
        <v>1</v>
      </c>
      <c r="E97" s="721"/>
      <c r="F97" s="721" t="s">
        <v>414</v>
      </c>
      <c r="G97" s="721"/>
      <c r="H97" s="721"/>
      <c r="I97" s="726" t="s">
        <v>89</v>
      </c>
      <c r="J97" s="726"/>
      <c r="K97" s="726"/>
      <c r="L97" s="723" t="s">
        <v>641</v>
      </c>
      <c r="M97" s="723"/>
      <c r="N97" s="528" t="s">
        <v>725</v>
      </c>
      <c r="O97" s="536" t="s">
        <v>693</v>
      </c>
      <c r="P97" s="536" t="s">
        <v>485</v>
      </c>
      <c r="Q97" s="538" t="s">
        <v>823</v>
      </c>
      <c r="R97" s="535">
        <f t="shared" si="2"/>
        <v>0.28070999999999996</v>
      </c>
      <c r="U97" s="529">
        <v>280.70999999999998</v>
      </c>
      <c r="W97" s="523"/>
    </row>
    <row r="98" spans="2:23" ht="33" customHeight="1">
      <c r="B98" s="525">
        <v>93</v>
      </c>
      <c r="C98" s="526">
        <v>45471</v>
      </c>
      <c r="D98" s="721" t="s">
        <v>13</v>
      </c>
      <c r="E98" s="721"/>
      <c r="F98" s="721" t="s">
        <v>428</v>
      </c>
      <c r="G98" s="721"/>
      <c r="H98" s="721"/>
      <c r="I98" s="722" t="s">
        <v>116</v>
      </c>
      <c r="J98" s="722"/>
      <c r="K98" s="722"/>
      <c r="L98" s="723" t="s">
        <v>429</v>
      </c>
      <c r="M98" s="723"/>
      <c r="N98" s="534" t="str">
        <f>W98</f>
        <v>Неисправность погрузочно-разгрузочных механизмов специализированных вагонов</v>
      </c>
      <c r="O98" s="536" t="s">
        <v>693</v>
      </c>
      <c r="P98" s="536" t="s">
        <v>485</v>
      </c>
      <c r="Q98" s="537"/>
      <c r="R98" s="535">
        <f t="shared" si="2"/>
        <v>0.13488</v>
      </c>
      <c r="U98" s="529">
        <v>134.88</v>
      </c>
      <c r="W98" s="529" t="s">
        <v>810</v>
      </c>
    </row>
    <row r="99" spans="2:23" ht="33" customHeight="1">
      <c r="B99" s="525">
        <v>94</v>
      </c>
      <c r="C99" s="526">
        <v>45471</v>
      </c>
      <c r="D99" s="721" t="s">
        <v>6</v>
      </c>
      <c r="E99" s="721"/>
      <c r="F99" s="721" t="s">
        <v>415</v>
      </c>
      <c r="G99" s="721"/>
      <c r="H99" s="721"/>
      <c r="I99" s="722" t="s">
        <v>86</v>
      </c>
      <c r="J99" s="722"/>
      <c r="K99" s="722"/>
      <c r="L99" s="723" t="s">
        <v>416</v>
      </c>
      <c r="M99" s="723"/>
      <c r="N99" s="534" t="str">
        <f>W99</f>
        <v>Другие дефекты вне стыка</v>
      </c>
      <c r="O99" s="536" t="s">
        <v>765</v>
      </c>
      <c r="P99" s="536" t="s">
        <v>766</v>
      </c>
      <c r="Q99" s="537"/>
      <c r="R99" s="535">
        <f t="shared" si="2"/>
        <v>5.9249999999999997E-2</v>
      </c>
      <c r="U99" s="529">
        <v>59.25</v>
      </c>
      <c r="W99" s="532" t="s">
        <v>776</v>
      </c>
    </row>
    <row r="100" spans="2:23" ht="33" customHeight="1">
      <c r="B100" s="525">
        <v>95</v>
      </c>
      <c r="C100" s="526">
        <v>45472</v>
      </c>
      <c r="D100" s="721" t="s">
        <v>25</v>
      </c>
      <c r="E100" s="721"/>
      <c r="F100" s="721" t="s">
        <v>418</v>
      </c>
      <c r="G100" s="721"/>
      <c r="H100" s="721"/>
      <c r="I100" s="722" t="s">
        <v>86</v>
      </c>
      <c r="J100" s="722"/>
      <c r="K100" s="722"/>
      <c r="L100" s="723" t="s">
        <v>642</v>
      </c>
      <c r="M100" s="723"/>
      <c r="N100" s="534" t="str">
        <f>W100</f>
        <v>Коррозия подошвы рельса и коррозионно-усталостные трещины</v>
      </c>
      <c r="O100" s="536" t="s">
        <v>765</v>
      </c>
      <c r="P100" s="536" t="s">
        <v>766</v>
      </c>
      <c r="Q100" s="537"/>
      <c r="R100" s="535">
        <f t="shared" si="2"/>
        <v>0</v>
      </c>
      <c r="U100" s="529">
        <v>0</v>
      </c>
      <c r="W100" s="532" t="s">
        <v>767</v>
      </c>
    </row>
    <row r="101" spans="2:23" ht="33" customHeight="1">
      <c r="B101" s="525">
        <v>96</v>
      </c>
      <c r="C101" s="526">
        <v>45473</v>
      </c>
      <c r="D101" s="721" t="s">
        <v>5</v>
      </c>
      <c r="E101" s="721"/>
      <c r="F101" s="721" t="s">
        <v>419</v>
      </c>
      <c r="G101" s="721"/>
      <c r="H101" s="721"/>
      <c r="I101" s="722" t="s">
        <v>86</v>
      </c>
      <c r="J101" s="722"/>
      <c r="K101" s="722"/>
      <c r="L101" s="723" t="s">
        <v>643</v>
      </c>
      <c r="M101" s="723"/>
      <c r="N101" s="534" t="str">
        <f>W101</f>
        <v>Трещины в подошве из-за нарушений технологии сварки рельсов</v>
      </c>
      <c r="O101" s="536" t="s">
        <v>765</v>
      </c>
      <c r="P101" s="536" t="s">
        <v>766</v>
      </c>
      <c r="Q101" s="537"/>
      <c r="R101" s="535">
        <f t="shared" si="2"/>
        <v>0</v>
      </c>
      <c r="U101" s="529">
        <v>0</v>
      </c>
      <c r="W101" s="532" t="s">
        <v>782</v>
      </c>
    </row>
    <row r="102" spans="2:23" ht="33" customHeight="1">
      <c r="B102" s="525">
        <v>97</v>
      </c>
      <c r="C102" s="526">
        <v>45473</v>
      </c>
      <c r="D102" s="721" t="s">
        <v>11</v>
      </c>
      <c r="E102" s="721"/>
      <c r="F102" s="721" t="s">
        <v>417</v>
      </c>
      <c r="G102" s="721"/>
      <c r="H102" s="721"/>
      <c r="I102" s="726" t="s">
        <v>89</v>
      </c>
      <c r="J102" s="726"/>
      <c r="K102" s="726"/>
      <c r="L102" s="723" t="s">
        <v>433</v>
      </c>
      <c r="M102" s="723"/>
      <c r="N102" s="528" t="s">
        <v>726</v>
      </c>
      <c r="O102" s="536" t="s">
        <v>693</v>
      </c>
      <c r="P102" s="536" t="s">
        <v>485</v>
      </c>
      <c r="Q102" s="538" t="s">
        <v>823</v>
      </c>
      <c r="R102" s="535">
        <f t="shared" si="2"/>
        <v>1.5582799999999999</v>
      </c>
      <c r="U102" s="529">
        <v>1558.28</v>
      </c>
      <c r="W102" s="523"/>
    </row>
    <row r="103" spans="2:23" ht="33" customHeight="1">
      <c r="B103" s="525">
        <v>98</v>
      </c>
      <c r="C103" s="526">
        <v>45475</v>
      </c>
      <c r="D103" s="721" t="s">
        <v>10</v>
      </c>
      <c r="E103" s="721"/>
      <c r="F103" s="721" t="s">
        <v>426</v>
      </c>
      <c r="G103" s="721"/>
      <c r="H103" s="721"/>
      <c r="I103" s="726" t="s">
        <v>89</v>
      </c>
      <c r="J103" s="726"/>
      <c r="K103" s="726"/>
      <c r="L103" s="723" t="s">
        <v>435</v>
      </c>
      <c r="M103" s="723"/>
      <c r="N103" s="528" t="s">
        <v>726</v>
      </c>
      <c r="O103" s="536" t="s">
        <v>693</v>
      </c>
      <c r="P103" s="536" t="s">
        <v>485</v>
      </c>
      <c r="Q103" s="538" t="s">
        <v>823</v>
      </c>
      <c r="R103" s="535">
        <f t="shared" si="2"/>
        <v>0.6186799999999999</v>
      </c>
      <c r="U103" s="529">
        <v>618.67999999999995</v>
      </c>
      <c r="W103" s="523"/>
    </row>
    <row r="104" spans="2:23" ht="33" customHeight="1">
      <c r="B104" s="525">
        <v>99</v>
      </c>
      <c r="C104" s="526">
        <v>45476</v>
      </c>
      <c r="D104" s="721" t="s">
        <v>12</v>
      </c>
      <c r="E104" s="721"/>
      <c r="F104" s="721" t="s">
        <v>427</v>
      </c>
      <c r="G104" s="721"/>
      <c r="H104" s="721"/>
      <c r="I104" s="722" t="s">
        <v>86</v>
      </c>
      <c r="J104" s="722"/>
      <c r="K104" s="722"/>
      <c r="L104" s="723" t="s">
        <v>644</v>
      </c>
      <c r="M104" s="723"/>
      <c r="N104" s="534" t="str">
        <f>W104</f>
        <v>Остродефектный рельс с любым видом дефекта</v>
      </c>
      <c r="O104" s="536" t="s">
        <v>765</v>
      </c>
      <c r="P104" s="536" t="s">
        <v>766</v>
      </c>
      <c r="Q104" s="537"/>
      <c r="R104" s="535">
        <f t="shared" si="2"/>
        <v>2.528E-2</v>
      </c>
      <c r="U104" s="529">
        <v>25.28</v>
      </c>
      <c r="W104" s="532" t="s">
        <v>774</v>
      </c>
    </row>
    <row r="105" spans="2:23" ht="33" customHeight="1">
      <c r="B105" s="525">
        <v>100</v>
      </c>
      <c r="C105" s="526">
        <v>45479</v>
      </c>
      <c r="D105" s="721" t="s">
        <v>6</v>
      </c>
      <c r="E105" s="721"/>
      <c r="F105" s="721" t="s">
        <v>436</v>
      </c>
      <c r="G105" s="721"/>
      <c r="H105" s="721"/>
      <c r="I105" s="726" t="s">
        <v>89</v>
      </c>
      <c r="J105" s="726"/>
      <c r="K105" s="726"/>
      <c r="L105" s="723" t="s">
        <v>645</v>
      </c>
      <c r="M105" s="723"/>
      <c r="N105" s="534" t="s">
        <v>727</v>
      </c>
      <c r="O105" s="536" t="s">
        <v>697</v>
      </c>
      <c r="P105" s="536" t="s">
        <v>698</v>
      </c>
      <c r="Q105" s="538" t="s">
        <v>823</v>
      </c>
      <c r="R105" s="535">
        <f t="shared" si="2"/>
        <v>7.737999999999999E-2</v>
      </c>
      <c r="U105" s="529">
        <v>77.38</v>
      </c>
      <c r="W105" s="523"/>
    </row>
    <row r="106" spans="2:23" ht="33" customHeight="1">
      <c r="B106" s="525">
        <v>101</v>
      </c>
      <c r="C106" s="526">
        <v>45480</v>
      </c>
      <c r="D106" s="721" t="s">
        <v>12</v>
      </c>
      <c r="E106" s="721"/>
      <c r="F106" s="721" t="s">
        <v>434</v>
      </c>
      <c r="G106" s="721"/>
      <c r="H106" s="721"/>
      <c r="I106" s="725" t="s">
        <v>88</v>
      </c>
      <c r="J106" s="725"/>
      <c r="K106" s="725"/>
      <c r="L106" s="723" t="s">
        <v>646</v>
      </c>
      <c r="M106" s="723"/>
      <c r="N106" s="534" t="s">
        <v>722</v>
      </c>
      <c r="O106" s="536" t="s">
        <v>705</v>
      </c>
      <c r="P106" s="536" t="s">
        <v>706</v>
      </c>
      <c r="Q106" s="538" t="s">
        <v>823</v>
      </c>
      <c r="R106" s="535">
        <f t="shared" si="2"/>
        <v>0.84253999999999996</v>
      </c>
      <c r="U106" s="529">
        <v>842.54</v>
      </c>
      <c r="W106" s="523"/>
    </row>
    <row r="107" spans="2:23" ht="33" customHeight="1">
      <c r="B107" s="525">
        <v>102</v>
      </c>
      <c r="C107" s="526">
        <v>45482</v>
      </c>
      <c r="D107" s="721" t="s">
        <v>14</v>
      </c>
      <c r="E107" s="721"/>
      <c r="F107" s="721" t="s">
        <v>437</v>
      </c>
      <c r="G107" s="721"/>
      <c r="H107" s="721"/>
      <c r="I107" s="725" t="s">
        <v>88</v>
      </c>
      <c r="J107" s="725"/>
      <c r="K107" s="725"/>
      <c r="L107" s="723" t="s">
        <v>438</v>
      </c>
      <c r="M107" s="723"/>
      <c r="N107" s="534" t="s">
        <v>721</v>
      </c>
      <c r="O107" s="536" t="s">
        <v>705</v>
      </c>
      <c r="P107" s="536" t="s">
        <v>706</v>
      </c>
      <c r="Q107" s="538" t="s">
        <v>823</v>
      </c>
      <c r="R107" s="535">
        <f t="shared" si="2"/>
        <v>1.7950000000000001E-2</v>
      </c>
      <c r="U107" s="529">
        <v>17.95</v>
      </c>
      <c r="W107" s="523"/>
    </row>
    <row r="108" spans="2:23" ht="33" customHeight="1">
      <c r="B108" s="525">
        <v>103</v>
      </c>
      <c r="C108" s="526">
        <v>45482</v>
      </c>
      <c r="D108" s="721" t="s">
        <v>0</v>
      </c>
      <c r="E108" s="721"/>
      <c r="F108" s="721" t="s">
        <v>439</v>
      </c>
      <c r="G108" s="721"/>
      <c r="H108" s="721"/>
      <c r="I108" s="725" t="s">
        <v>88</v>
      </c>
      <c r="J108" s="725"/>
      <c r="K108" s="725"/>
      <c r="L108" s="723" t="s">
        <v>622</v>
      </c>
      <c r="M108" s="723"/>
      <c r="N108" s="534" t="s">
        <v>750</v>
      </c>
      <c r="O108" s="536" t="s">
        <v>703</v>
      </c>
      <c r="P108" s="536" t="s">
        <v>704</v>
      </c>
      <c r="Q108" s="538" t="s">
        <v>823</v>
      </c>
      <c r="R108" s="535">
        <f t="shared" si="2"/>
        <v>2.4195099999999901</v>
      </c>
      <c r="U108" s="529">
        <v>2419.5099999999902</v>
      </c>
      <c r="W108" s="523"/>
    </row>
    <row r="109" spans="2:23" ht="33" customHeight="1">
      <c r="B109" s="525">
        <v>104</v>
      </c>
      <c r="C109" s="526">
        <v>45485</v>
      </c>
      <c r="D109" s="721" t="s">
        <v>5</v>
      </c>
      <c r="E109" s="721"/>
      <c r="F109" s="721" t="s">
        <v>455</v>
      </c>
      <c r="G109" s="721"/>
      <c r="H109" s="721"/>
      <c r="I109" s="725" t="s">
        <v>88</v>
      </c>
      <c r="J109" s="725"/>
      <c r="K109" s="725"/>
      <c r="L109" s="723" t="s">
        <v>647</v>
      </c>
      <c r="M109" s="723"/>
      <c r="N109" s="534" t="s">
        <v>719</v>
      </c>
      <c r="O109" s="536" t="s">
        <v>700</v>
      </c>
      <c r="P109" s="536" t="s">
        <v>701</v>
      </c>
      <c r="Q109" s="537"/>
      <c r="R109" s="535">
        <f t="shared" si="2"/>
        <v>0</v>
      </c>
      <c r="U109" s="529">
        <v>0</v>
      </c>
      <c r="W109" s="523"/>
    </row>
    <row r="110" spans="2:23" ht="33" customHeight="1">
      <c r="B110" s="525">
        <v>105</v>
      </c>
      <c r="C110" s="526">
        <v>45486</v>
      </c>
      <c r="D110" s="721" t="s">
        <v>15</v>
      </c>
      <c r="E110" s="721"/>
      <c r="F110" s="721" t="s">
        <v>444</v>
      </c>
      <c r="G110" s="721"/>
      <c r="H110" s="721"/>
      <c r="I110" s="726" t="s">
        <v>89</v>
      </c>
      <c r="J110" s="726"/>
      <c r="K110" s="726"/>
      <c r="L110" s="723" t="s">
        <v>648</v>
      </c>
      <c r="M110" s="723"/>
      <c r="N110" s="534" t="s">
        <v>721</v>
      </c>
      <c r="O110" s="536" t="s">
        <v>697</v>
      </c>
      <c r="P110" s="536" t="s">
        <v>698</v>
      </c>
      <c r="Q110" s="538" t="s">
        <v>823</v>
      </c>
      <c r="R110" s="535">
        <f t="shared" si="2"/>
        <v>0.19334999999999999</v>
      </c>
      <c r="U110" s="529">
        <v>193.35</v>
      </c>
      <c r="W110" s="523"/>
    </row>
    <row r="111" spans="2:23" ht="33" customHeight="1">
      <c r="B111" s="525">
        <v>106</v>
      </c>
      <c r="C111" s="526">
        <v>45487</v>
      </c>
      <c r="D111" s="721" t="s">
        <v>8</v>
      </c>
      <c r="E111" s="721"/>
      <c r="F111" s="721" t="s">
        <v>445</v>
      </c>
      <c r="G111" s="721"/>
      <c r="H111" s="721"/>
      <c r="I111" s="726" t="s">
        <v>89</v>
      </c>
      <c r="J111" s="726"/>
      <c r="K111" s="726"/>
      <c r="L111" s="723" t="s">
        <v>649</v>
      </c>
      <c r="M111" s="723"/>
      <c r="N111" s="534" t="s">
        <v>728</v>
      </c>
      <c r="O111" s="536" t="s">
        <v>703</v>
      </c>
      <c r="P111" s="536" t="s">
        <v>704</v>
      </c>
      <c r="Q111" s="537"/>
      <c r="R111" s="535">
        <f t="shared" si="2"/>
        <v>8.4300999999999995</v>
      </c>
      <c r="U111" s="529">
        <v>8430.1</v>
      </c>
      <c r="W111" s="523"/>
    </row>
    <row r="112" spans="2:23" ht="33" customHeight="1">
      <c r="B112" s="525">
        <v>107</v>
      </c>
      <c r="C112" s="526">
        <v>45496</v>
      </c>
      <c r="D112" s="721" t="s">
        <v>14</v>
      </c>
      <c r="E112" s="721"/>
      <c r="F112" s="721" t="s">
        <v>454</v>
      </c>
      <c r="G112" s="721"/>
      <c r="H112" s="721"/>
      <c r="I112" s="728" t="s">
        <v>453</v>
      </c>
      <c r="J112" s="728"/>
      <c r="K112" s="728"/>
      <c r="L112" s="723" t="s">
        <v>650</v>
      </c>
      <c r="M112" s="723"/>
      <c r="N112" s="534" t="str">
        <f>W112</f>
        <v>Подмыв основания водными потоками</v>
      </c>
      <c r="O112" s="536" t="s">
        <v>797</v>
      </c>
      <c r="P112" s="536" t="s">
        <v>482</v>
      </c>
      <c r="Q112" s="538" t="s">
        <v>823</v>
      </c>
      <c r="R112" s="535">
        <f t="shared" si="2"/>
        <v>1.9978199999999999</v>
      </c>
      <c r="U112" s="529">
        <v>1997.82</v>
      </c>
      <c r="W112" s="529" t="s">
        <v>801</v>
      </c>
    </row>
    <row r="113" spans="2:23" ht="33" customHeight="1">
      <c r="B113" s="525">
        <v>108</v>
      </c>
      <c r="C113" s="526">
        <v>45499</v>
      </c>
      <c r="D113" s="721" t="s">
        <v>1</v>
      </c>
      <c r="E113" s="721"/>
      <c r="F113" s="721" t="s">
        <v>456</v>
      </c>
      <c r="G113" s="721"/>
      <c r="H113" s="721"/>
      <c r="I113" s="725" t="s">
        <v>88</v>
      </c>
      <c r="J113" s="725"/>
      <c r="K113" s="725"/>
      <c r="L113" s="723" t="s">
        <v>651</v>
      </c>
      <c r="M113" s="723"/>
      <c r="N113" s="534" t="s">
        <v>722</v>
      </c>
      <c r="O113" s="536" t="s">
        <v>705</v>
      </c>
      <c r="P113" s="536" t="s">
        <v>706</v>
      </c>
      <c r="Q113" s="537"/>
      <c r="R113" s="535">
        <f t="shared" si="2"/>
        <v>0.15387999999999999</v>
      </c>
      <c r="U113" s="529" t="s">
        <v>751</v>
      </c>
      <c r="W113" s="523"/>
    </row>
    <row r="114" spans="2:23" ht="33" customHeight="1">
      <c r="B114" s="525">
        <v>109</v>
      </c>
      <c r="C114" s="526">
        <v>45504</v>
      </c>
      <c r="D114" s="721" t="s">
        <v>10</v>
      </c>
      <c r="E114" s="721"/>
      <c r="F114" s="721" t="s">
        <v>457</v>
      </c>
      <c r="G114" s="721"/>
      <c r="H114" s="721"/>
      <c r="I114" s="726" t="s">
        <v>89</v>
      </c>
      <c r="J114" s="726"/>
      <c r="K114" s="726"/>
      <c r="L114" s="723" t="s">
        <v>467</v>
      </c>
      <c r="M114" s="723"/>
      <c r="N114" s="534" t="s">
        <v>729</v>
      </c>
      <c r="O114" s="536" t="s">
        <v>703</v>
      </c>
      <c r="P114" s="536" t="s">
        <v>704</v>
      </c>
      <c r="Q114" s="537"/>
      <c r="R114" s="535">
        <f t="shared" si="2"/>
        <v>0.64203999999999994</v>
      </c>
      <c r="U114" s="529">
        <v>642.04</v>
      </c>
      <c r="W114" s="523"/>
    </row>
    <row r="115" spans="2:23" ht="33" customHeight="1">
      <c r="B115" s="525">
        <v>110</v>
      </c>
      <c r="C115" s="526">
        <v>45505</v>
      </c>
      <c r="D115" s="721" t="s">
        <v>10</v>
      </c>
      <c r="E115" s="721"/>
      <c r="F115" s="721" t="s">
        <v>458</v>
      </c>
      <c r="G115" s="721"/>
      <c r="H115" s="721"/>
      <c r="I115" s="725" t="s">
        <v>88</v>
      </c>
      <c r="J115" s="725"/>
      <c r="K115" s="725"/>
      <c r="L115" s="723" t="s">
        <v>459</v>
      </c>
      <c r="M115" s="723"/>
      <c r="N115" s="534" t="s">
        <v>722</v>
      </c>
      <c r="O115" s="536" t="s">
        <v>705</v>
      </c>
      <c r="P115" s="536" t="s">
        <v>706</v>
      </c>
      <c r="Q115" s="538" t="s">
        <v>823</v>
      </c>
      <c r="R115" s="535">
        <f t="shared" si="2"/>
        <v>0.122039999999999</v>
      </c>
      <c r="U115" s="529">
        <v>122.039999999999</v>
      </c>
      <c r="W115" s="523"/>
    </row>
    <row r="116" spans="2:23" ht="33" customHeight="1">
      <c r="B116" s="525">
        <v>111</v>
      </c>
      <c r="C116" s="526">
        <v>45511</v>
      </c>
      <c r="D116" s="721" t="s">
        <v>0</v>
      </c>
      <c r="E116" s="721"/>
      <c r="F116" s="721" t="s">
        <v>460</v>
      </c>
      <c r="G116" s="721"/>
      <c r="H116" s="721"/>
      <c r="I116" s="725" t="s">
        <v>88</v>
      </c>
      <c r="J116" s="725"/>
      <c r="K116" s="725"/>
      <c r="L116" s="723" t="s">
        <v>461</v>
      </c>
      <c r="M116" s="723"/>
      <c r="N116" s="534" t="s">
        <v>752</v>
      </c>
      <c r="O116" s="536" t="s">
        <v>703</v>
      </c>
      <c r="P116" s="536" t="s">
        <v>704</v>
      </c>
      <c r="Q116" s="537"/>
      <c r="R116" s="535">
        <f t="shared" si="2"/>
        <v>0.27850000000000003</v>
      </c>
      <c r="U116" s="529">
        <v>278.5</v>
      </c>
      <c r="W116" s="523"/>
    </row>
    <row r="117" spans="2:23" ht="33" customHeight="1">
      <c r="B117" s="525">
        <v>112</v>
      </c>
      <c r="C117" s="526">
        <v>45513</v>
      </c>
      <c r="D117" s="721" t="s">
        <v>0</v>
      </c>
      <c r="E117" s="721"/>
      <c r="F117" s="721" t="s">
        <v>462</v>
      </c>
      <c r="G117" s="721"/>
      <c r="H117" s="721"/>
      <c r="I117" s="724" t="s">
        <v>465</v>
      </c>
      <c r="J117" s="724"/>
      <c r="K117" s="724"/>
      <c r="L117" s="723" t="s">
        <v>652</v>
      </c>
      <c r="M117" s="723"/>
      <c r="N117" s="534" t="s">
        <v>730</v>
      </c>
      <c r="O117" s="536" t="s">
        <v>697</v>
      </c>
      <c r="P117" s="536" t="s">
        <v>698</v>
      </c>
      <c r="Q117" s="538" t="s">
        <v>823</v>
      </c>
      <c r="R117" s="535">
        <f t="shared" si="2"/>
        <v>16.42014</v>
      </c>
      <c r="U117" s="529">
        <v>16420.14</v>
      </c>
      <c r="W117" s="523"/>
    </row>
    <row r="118" spans="2:23" ht="33" customHeight="1">
      <c r="B118" s="525">
        <v>113</v>
      </c>
      <c r="C118" s="526">
        <v>45517</v>
      </c>
      <c r="D118" s="721" t="s">
        <v>12</v>
      </c>
      <c r="E118" s="721"/>
      <c r="F118" s="721" t="s">
        <v>463</v>
      </c>
      <c r="G118" s="721"/>
      <c r="H118" s="721"/>
      <c r="I118" s="725" t="s">
        <v>88</v>
      </c>
      <c r="J118" s="725"/>
      <c r="K118" s="725"/>
      <c r="L118" s="723" t="s">
        <v>500</v>
      </c>
      <c r="M118" s="723"/>
      <c r="N118" s="534" t="s">
        <v>753</v>
      </c>
      <c r="O118" s="536" t="s">
        <v>705</v>
      </c>
      <c r="P118" s="536" t="s">
        <v>706</v>
      </c>
      <c r="Q118" s="537"/>
      <c r="R118" s="535">
        <f t="shared" si="2"/>
        <v>5.219E-2</v>
      </c>
      <c r="U118" s="529">
        <v>52.19</v>
      </c>
      <c r="W118" s="523"/>
    </row>
    <row r="119" spans="2:23" ht="33" customHeight="1">
      <c r="B119" s="525">
        <v>114</v>
      </c>
      <c r="C119" s="526">
        <v>45518</v>
      </c>
      <c r="D119" s="721" t="s">
        <v>15</v>
      </c>
      <c r="E119" s="721"/>
      <c r="F119" s="721" t="s">
        <v>464</v>
      </c>
      <c r="G119" s="721"/>
      <c r="H119" s="721"/>
      <c r="I119" s="726" t="s">
        <v>89</v>
      </c>
      <c r="J119" s="726"/>
      <c r="K119" s="726"/>
      <c r="L119" s="723" t="s">
        <v>653</v>
      </c>
      <c r="M119" s="723"/>
      <c r="N119" s="534" t="s">
        <v>722</v>
      </c>
      <c r="O119" s="536" t="s">
        <v>705</v>
      </c>
      <c r="P119" s="536" t="s">
        <v>706</v>
      </c>
      <c r="Q119" s="537"/>
      <c r="R119" s="535">
        <f t="shared" si="2"/>
        <v>2.8568500000000001</v>
      </c>
      <c r="U119" s="529">
        <v>2856.85</v>
      </c>
      <c r="W119" s="523"/>
    </row>
    <row r="120" spans="2:23" ht="33" customHeight="1">
      <c r="B120" s="525">
        <v>115</v>
      </c>
      <c r="C120" s="526">
        <v>45521</v>
      </c>
      <c r="D120" s="721" t="s">
        <v>10</v>
      </c>
      <c r="E120" s="721"/>
      <c r="F120" s="721" t="s">
        <v>466</v>
      </c>
      <c r="G120" s="721"/>
      <c r="H120" s="721"/>
      <c r="I120" s="722" t="s">
        <v>86</v>
      </c>
      <c r="J120" s="722"/>
      <c r="K120" s="722"/>
      <c r="L120" s="723" t="s">
        <v>635</v>
      </c>
      <c r="M120" s="723"/>
      <c r="N120" s="534" t="str">
        <f>W120</f>
        <v>Коррозия подошвы рельса и коррозионно-усталостные трещины</v>
      </c>
      <c r="O120" s="536" t="s">
        <v>765</v>
      </c>
      <c r="P120" s="536" t="s">
        <v>766</v>
      </c>
      <c r="Q120" s="537"/>
      <c r="R120" s="535">
        <f t="shared" si="2"/>
        <v>0.10970999999999999</v>
      </c>
      <c r="U120" s="529">
        <v>109.71</v>
      </c>
      <c r="W120" s="532" t="s">
        <v>767</v>
      </c>
    </row>
    <row r="121" spans="2:23" ht="33" customHeight="1">
      <c r="B121" s="525">
        <v>116</v>
      </c>
      <c r="C121" s="526">
        <v>45523</v>
      </c>
      <c r="D121" s="721" t="s">
        <v>15</v>
      </c>
      <c r="E121" s="721"/>
      <c r="F121" s="721" t="s">
        <v>409</v>
      </c>
      <c r="G121" s="721"/>
      <c r="H121" s="721"/>
      <c r="I121" s="725" t="s">
        <v>88</v>
      </c>
      <c r="J121" s="725"/>
      <c r="K121" s="725"/>
      <c r="L121" s="723" t="s">
        <v>410</v>
      </c>
      <c r="M121" s="723"/>
      <c r="N121" s="534" t="s">
        <v>721</v>
      </c>
      <c r="O121" s="536" t="s">
        <v>697</v>
      </c>
      <c r="P121" s="536" t="s">
        <v>698</v>
      </c>
      <c r="Q121" s="538" t="s">
        <v>823</v>
      </c>
      <c r="R121" s="535">
        <f t="shared" si="2"/>
        <v>1.5429999999999999E-2</v>
      </c>
      <c r="U121" s="529">
        <v>15.43</v>
      </c>
      <c r="W121" s="523"/>
    </row>
    <row r="122" spans="2:23" ht="33" customHeight="1">
      <c r="B122" s="525">
        <v>117</v>
      </c>
      <c r="C122" s="526">
        <v>45523</v>
      </c>
      <c r="D122" s="721" t="s">
        <v>15</v>
      </c>
      <c r="E122" s="721"/>
      <c r="F122" s="721" t="s">
        <v>138</v>
      </c>
      <c r="G122" s="721"/>
      <c r="H122" s="721"/>
      <c r="I122" s="722" t="s">
        <v>86</v>
      </c>
      <c r="J122" s="722"/>
      <c r="K122" s="722"/>
      <c r="L122" s="723" t="s">
        <v>450</v>
      </c>
      <c r="M122" s="723"/>
      <c r="N122" s="534" t="str">
        <f>W122</f>
        <v>Нарушение порядка работы средств дефектоскопии.</v>
      </c>
      <c r="O122" s="536" t="s">
        <v>765</v>
      </c>
      <c r="P122" s="536" t="s">
        <v>766</v>
      </c>
      <c r="Q122" s="538" t="s">
        <v>823</v>
      </c>
      <c r="R122" s="535">
        <f t="shared" si="2"/>
        <v>3.5999999999999994E-5</v>
      </c>
      <c r="U122" s="529">
        <v>3.5999999999999997E-2</v>
      </c>
      <c r="W122" s="532" t="s">
        <v>783</v>
      </c>
    </row>
    <row r="123" spans="2:23" ht="33" customHeight="1">
      <c r="B123" s="525">
        <v>118</v>
      </c>
      <c r="C123" s="526">
        <v>45525</v>
      </c>
      <c r="D123" s="721" t="s">
        <v>25</v>
      </c>
      <c r="E123" s="721"/>
      <c r="F123" s="721" t="s">
        <v>468</v>
      </c>
      <c r="G123" s="721"/>
      <c r="H123" s="721"/>
      <c r="I123" s="725" t="s">
        <v>88</v>
      </c>
      <c r="J123" s="725"/>
      <c r="K123" s="725"/>
      <c r="L123" s="723" t="s">
        <v>626</v>
      </c>
      <c r="M123" s="723"/>
      <c r="N123" s="534" t="s">
        <v>754</v>
      </c>
      <c r="O123" s="536" t="s">
        <v>697</v>
      </c>
      <c r="P123" s="536" t="s">
        <v>698</v>
      </c>
      <c r="Q123" s="537"/>
      <c r="R123" s="535">
        <f t="shared" si="2"/>
        <v>6.1079999999999995E-2</v>
      </c>
      <c r="U123" s="529">
        <v>61.08</v>
      </c>
      <c r="W123" s="523"/>
    </row>
    <row r="124" spans="2:23" ht="33" customHeight="1">
      <c r="B124" s="525">
        <v>119</v>
      </c>
      <c r="C124" s="526" t="s">
        <v>470</v>
      </c>
      <c r="D124" s="721" t="s">
        <v>12</v>
      </c>
      <c r="E124" s="721"/>
      <c r="F124" s="721" t="s">
        <v>248</v>
      </c>
      <c r="G124" s="721"/>
      <c r="H124" s="721"/>
      <c r="I124" s="722" t="s">
        <v>478</v>
      </c>
      <c r="J124" s="722"/>
      <c r="K124" s="722"/>
      <c r="L124" s="723" t="s">
        <v>479</v>
      </c>
      <c r="M124" s="723"/>
      <c r="N124" s="534" t="str">
        <f>W124</f>
        <v>Нарушения порядка работы при ложной занятости-свободности изолированных стрелочных участков</v>
      </c>
      <c r="O124" s="536" t="s">
        <v>759</v>
      </c>
      <c r="P124" s="536" t="s">
        <v>760</v>
      </c>
      <c r="Q124" s="538" t="s">
        <v>823</v>
      </c>
      <c r="R124" s="535">
        <f t="shared" si="2"/>
        <v>0</v>
      </c>
      <c r="U124" s="529">
        <v>0</v>
      </c>
      <c r="W124" s="529" t="s">
        <v>758</v>
      </c>
    </row>
    <row r="125" spans="2:23" ht="33" customHeight="1">
      <c r="B125" s="525">
        <v>120</v>
      </c>
      <c r="C125" s="526" t="s">
        <v>470</v>
      </c>
      <c r="D125" s="721" t="s">
        <v>9</v>
      </c>
      <c r="E125" s="721"/>
      <c r="F125" s="721" t="s">
        <v>469</v>
      </c>
      <c r="G125" s="721"/>
      <c r="H125" s="721"/>
      <c r="I125" s="722" t="s">
        <v>86</v>
      </c>
      <c r="J125" s="722"/>
      <c r="K125" s="722"/>
      <c r="L125" s="723" t="s">
        <v>471</v>
      </c>
      <c r="M125" s="723"/>
      <c r="N125" s="534" t="str">
        <f>W125</f>
        <v>Нарушение технологии работ на бесстыковом пути.</v>
      </c>
      <c r="O125" s="536" t="s">
        <v>765</v>
      </c>
      <c r="P125" s="536" t="s">
        <v>766</v>
      </c>
      <c r="Q125" s="538" t="s">
        <v>823</v>
      </c>
      <c r="R125" s="535">
        <f t="shared" si="2"/>
        <v>2.3960000000000002E-2</v>
      </c>
      <c r="U125" s="529">
        <v>23.96</v>
      </c>
      <c r="W125" s="532" t="s">
        <v>784</v>
      </c>
    </row>
    <row r="126" spans="2:23" ht="33" customHeight="1">
      <c r="B126" s="525">
        <v>121</v>
      </c>
      <c r="C126" s="526" t="s">
        <v>470</v>
      </c>
      <c r="D126" s="721" t="s">
        <v>6</v>
      </c>
      <c r="E126" s="721"/>
      <c r="F126" s="721" t="s">
        <v>472</v>
      </c>
      <c r="G126" s="721"/>
      <c r="H126" s="721"/>
      <c r="I126" s="722" t="s">
        <v>227</v>
      </c>
      <c r="J126" s="722"/>
      <c r="K126" s="722"/>
      <c r="L126" s="727" t="s">
        <v>473</v>
      </c>
      <c r="M126" s="727"/>
      <c r="N126" s="534" t="str">
        <f>W126</f>
        <v>Ненаблюдение за сигналами светофора</v>
      </c>
      <c r="O126" s="536" t="s">
        <v>802</v>
      </c>
      <c r="P126" s="536" t="s">
        <v>803</v>
      </c>
      <c r="Q126" s="538" t="s">
        <v>823</v>
      </c>
      <c r="R126" s="535">
        <f t="shared" si="2"/>
        <v>2.2339999999999999E-2</v>
      </c>
      <c r="U126" s="529">
        <v>22.34</v>
      </c>
      <c r="W126" s="529" t="s">
        <v>736</v>
      </c>
    </row>
    <row r="127" spans="2:23" ht="33" customHeight="1">
      <c r="B127" s="525">
        <v>122</v>
      </c>
      <c r="C127" s="526">
        <v>45531</v>
      </c>
      <c r="D127" s="721" t="s">
        <v>2</v>
      </c>
      <c r="E127" s="721"/>
      <c r="F127" s="721" t="s">
        <v>170</v>
      </c>
      <c r="G127" s="721"/>
      <c r="H127" s="721"/>
      <c r="I127" s="725" t="s">
        <v>88</v>
      </c>
      <c r="J127" s="725"/>
      <c r="K127" s="725"/>
      <c r="L127" s="723" t="s">
        <v>654</v>
      </c>
      <c r="M127" s="723"/>
      <c r="N127" s="534" t="s">
        <v>754</v>
      </c>
      <c r="O127" s="536" t="s">
        <v>697</v>
      </c>
      <c r="P127" s="536" t="s">
        <v>698</v>
      </c>
      <c r="Q127" s="537"/>
      <c r="R127" s="535">
        <f t="shared" si="2"/>
        <v>4.9419999999999999E-2</v>
      </c>
      <c r="U127" s="529">
        <v>49.42</v>
      </c>
      <c r="W127" s="523"/>
    </row>
    <row r="128" spans="2:23" ht="33" customHeight="1">
      <c r="B128" s="525">
        <v>123</v>
      </c>
      <c r="C128" s="526">
        <v>45532</v>
      </c>
      <c r="D128" s="721" t="s">
        <v>15</v>
      </c>
      <c r="E128" s="721"/>
      <c r="F128" s="721" t="s">
        <v>402</v>
      </c>
      <c r="G128" s="721"/>
      <c r="H128" s="721"/>
      <c r="I128" s="725" t="s">
        <v>88</v>
      </c>
      <c r="J128" s="725"/>
      <c r="K128" s="725"/>
      <c r="L128" s="723" t="s">
        <v>446</v>
      </c>
      <c r="M128" s="723"/>
      <c r="N128" s="534" t="s">
        <v>715</v>
      </c>
      <c r="O128" s="536" t="s">
        <v>697</v>
      </c>
      <c r="P128" s="536" t="s">
        <v>698</v>
      </c>
      <c r="Q128" s="538" t="s">
        <v>823</v>
      </c>
      <c r="R128" s="535">
        <f t="shared" si="2"/>
        <v>2.8369999999999999E-2</v>
      </c>
      <c r="U128" s="529">
        <v>28.37</v>
      </c>
      <c r="W128" s="523"/>
    </row>
    <row r="129" spans="2:23" ht="33" customHeight="1">
      <c r="B129" s="525">
        <v>124</v>
      </c>
      <c r="C129" s="526">
        <v>45533</v>
      </c>
      <c r="D129" s="721" t="s">
        <v>6</v>
      </c>
      <c r="E129" s="721"/>
      <c r="F129" s="721" t="s">
        <v>474</v>
      </c>
      <c r="G129" s="721"/>
      <c r="H129" s="721"/>
      <c r="I129" s="726" t="s">
        <v>89</v>
      </c>
      <c r="J129" s="726"/>
      <c r="K129" s="726"/>
      <c r="L129" s="723" t="s">
        <v>655</v>
      </c>
      <c r="M129" s="723"/>
      <c r="N129" s="534" t="s">
        <v>722</v>
      </c>
      <c r="O129" s="536" t="s">
        <v>705</v>
      </c>
      <c r="P129" s="536" t="s">
        <v>706</v>
      </c>
      <c r="Q129" s="538" t="s">
        <v>823</v>
      </c>
      <c r="R129" s="535">
        <f t="shared" si="2"/>
        <v>0.221</v>
      </c>
      <c r="U129" s="529">
        <v>221</v>
      </c>
      <c r="W129" s="523"/>
    </row>
    <row r="130" spans="2:23" ht="33" customHeight="1">
      <c r="B130" s="525">
        <v>125</v>
      </c>
      <c r="C130" s="526">
        <v>45535</v>
      </c>
      <c r="D130" s="721" t="s">
        <v>15</v>
      </c>
      <c r="E130" s="721"/>
      <c r="F130" s="721" t="s">
        <v>476</v>
      </c>
      <c r="G130" s="721"/>
      <c r="H130" s="721"/>
      <c r="I130" s="725" t="s">
        <v>88</v>
      </c>
      <c r="J130" s="725"/>
      <c r="K130" s="725"/>
      <c r="L130" s="723" t="s">
        <v>656</v>
      </c>
      <c r="M130" s="723"/>
      <c r="N130" s="534" t="s">
        <v>722</v>
      </c>
      <c r="O130" s="536" t="s">
        <v>705</v>
      </c>
      <c r="P130" s="536" t="s">
        <v>706</v>
      </c>
      <c r="Q130" s="537"/>
      <c r="R130" s="535">
        <f t="shared" si="2"/>
        <v>0.48413999999999996</v>
      </c>
      <c r="U130" s="529">
        <v>484.14</v>
      </c>
      <c r="W130" s="523"/>
    </row>
    <row r="131" spans="2:23" ht="33" customHeight="1">
      <c r="B131" s="525">
        <v>126</v>
      </c>
      <c r="C131" s="526">
        <v>45536</v>
      </c>
      <c r="D131" s="721" t="s">
        <v>12</v>
      </c>
      <c r="E131" s="721"/>
      <c r="F131" s="721" t="s">
        <v>475</v>
      </c>
      <c r="G131" s="721"/>
      <c r="H131" s="721"/>
      <c r="I131" s="722" t="s">
        <v>86</v>
      </c>
      <c r="J131" s="722"/>
      <c r="K131" s="722"/>
      <c r="L131" s="723" t="s">
        <v>657</v>
      </c>
      <c r="M131" s="723"/>
      <c r="N131" s="534" t="str">
        <f>W131</f>
        <v>Коррозия подошвы рельса и коррозионно-усталостные трещины</v>
      </c>
      <c r="O131" s="536" t="s">
        <v>765</v>
      </c>
      <c r="P131" s="536" t="s">
        <v>766</v>
      </c>
      <c r="Q131" s="537"/>
      <c r="R131" s="535">
        <f t="shared" si="2"/>
        <v>2.1309999999999999E-2</v>
      </c>
      <c r="U131" s="529">
        <v>21.31</v>
      </c>
      <c r="W131" s="532" t="s">
        <v>767</v>
      </c>
    </row>
    <row r="132" spans="2:23" ht="33" customHeight="1">
      <c r="B132" s="525">
        <v>127</v>
      </c>
      <c r="C132" s="526" t="s">
        <v>658</v>
      </c>
      <c r="D132" s="721" t="s">
        <v>5</v>
      </c>
      <c r="E132" s="721"/>
      <c r="F132" s="721" t="s">
        <v>487</v>
      </c>
      <c r="G132" s="721"/>
      <c r="H132" s="721"/>
      <c r="I132" s="725" t="s">
        <v>88</v>
      </c>
      <c r="J132" s="725"/>
      <c r="K132" s="725"/>
      <c r="L132" s="723" t="s">
        <v>491</v>
      </c>
      <c r="M132" s="723"/>
      <c r="N132" s="534" t="s">
        <v>755</v>
      </c>
      <c r="O132" s="536" t="s">
        <v>697</v>
      </c>
      <c r="P132" s="536" t="s">
        <v>698</v>
      </c>
      <c r="Q132" s="537"/>
      <c r="R132" s="535">
        <f t="shared" si="2"/>
        <v>1.3650000000000001E-2</v>
      </c>
      <c r="U132" s="529">
        <v>13.65</v>
      </c>
      <c r="W132" s="523"/>
    </row>
    <row r="133" spans="2:23" ht="33" customHeight="1">
      <c r="B133" s="525">
        <v>128</v>
      </c>
      <c r="C133" s="526">
        <v>45541</v>
      </c>
      <c r="D133" s="721" t="s">
        <v>0</v>
      </c>
      <c r="E133" s="721"/>
      <c r="F133" s="721" t="s">
        <v>488</v>
      </c>
      <c r="G133" s="721"/>
      <c r="H133" s="721"/>
      <c r="I133" s="725" t="s">
        <v>88</v>
      </c>
      <c r="J133" s="725"/>
      <c r="K133" s="725"/>
      <c r="L133" s="723" t="s">
        <v>515</v>
      </c>
      <c r="M133" s="723"/>
      <c r="N133" s="534" t="s">
        <v>730</v>
      </c>
      <c r="O133" s="536" t="s">
        <v>703</v>
      </c>
      <c r="P133" s="536" t="s">
        <v>704</v>
      </c>
      <c r="Q133" s="538" t="s">
        <v>823</v>
      </c>
      <c r="R133" s="535">
        <f t="shared" si="2"/>
        <v>0.51766999999999996</v>
      </c>
      <c r="U133" s="529">
        <v>517.66999999999996</v>
      </c>
      <c r="W133" s="523"/>
    </row>
    <row r="134" spans="2:23" ht="33" customHeight="1">
      <c r="B134" s="525">
        <v>129</v>
      </c>
      <c r="C134" s="526">
        <v>45541</v>
      </c>
      <c r="D134" s="721" t="s">
        <v>12</v>
      </c>
      <c r="E134" s="721"/>
      <c r="F134" s="721" t="s">
        <v>496</v>
      </c>
      <c r="G134" s="721"/>
      <c r="H134" s="721"/>
      <c r="I134" s="722" t="s">
        <v>199</v>
      </c>
      <c r="J134" s="722"/>
      <c r="K134" s="722"/>
      <c r="L134" s="723" t="s">
        <v>497</v>
      </c>
      <c r="M134" s="723"/>
      <c r="N134" s="534" t="str">
        <f>W134</f>
        <v>Неубеждение в сцеплении автосцепок вагонов</v>
      </c>
      <c r="O134" s="536" t="s">
        <v>693</v>
      </c>
      <c r="P134" s="536" t="s">
        <v>485</v>
      </c>
      <c r="Q134" s="538" t="s">
        <v>823</v>
      </c>
      <c r="R134" s="535">
        <f t="shared" ref="R134:R197" si="4">U134/1000</f>
        <v>0</v>
      </c>
      <c r="U134" s="529">
        <v>0</v>
      </c>
      <c r="W134" s="529" t="s">
        <v>817</v>
      </c>
    </row>
    <row r="135" spans="2:23" ht="33" customHeight="1">
      <c r="B135" s="525">
        <v>130</v>
      </c>
      <c r="C135" s="526">
        <v>45541</v>
      </c>
      <c r="D135" s="721" t="s">
        <v>15</v>
      </c>
      <c r="E135" s="721"/>
      <c r="F135" s="721" t="s">
        <v>486</v>
      </c>
      <c r="G135" s="721"/>
      <c r="H135" s="721"/>
      <c r="I135" s="725" t="s">
        <v>88</v>
      </c>
      <c r="J135" s="725"/>
      <c r="K135" s="725"/>
      <c r="L135" s="723" t="s">
        <v>502</v>
      </c>
      <c r="M135" s="723"/>
      <c r="N135" s="534" t="s">
        <v>756</v>
      </c>
      <c r="O135" s="536" t="s">
        <v>703</v>
      </c>
      <c r="P135" s="536" t="s">
        <v>704</v>
      </c>
      <c r="Q135" s="538" t="s">
        <v>823</v>
      </c>
      <c r="R135" s="535">
        <f t="shared" si="4"/>
        <v>4.7630000000000006E-2</v>
      </c>
      <c r="U135" s="529">
        <v>47.63</v>
      </c>
      <c r="W135" s="523"/>
    </row>
    <row r="136" spans="2:23" ht="33" customHeight="1">
      <c r="B136" s="525">
        <v>131</v>
      </c>
      <c r="C136" s="526">
        <v>45543</v>
      </c>
      <c r="D136" s="721" t="s">
        <v>13</v>
      </c>
      <c r="E136" s="721"/>
      <c r="F136" s="721" t="s">
        <v>522</v>
      </c>
      <c r="G136" s="721"/>
      <c r="H136" s="721"/>
      <c r="I136" s="722" t="s">
        <v>199</v>
      </c>
      <c r="J136" s="722"/>
      <c r="K136" s="722"/>
      <c r="L136" s="723" t="s">
        <v>502</v>
      </c>
      <c r="M136" s="723"/>
      <c r="N136" s="534" t="str">
        <f>W136</f>
        <v>Прочая причина</v>
      </c>
      <c r="O136" s="536" t="s">
        <v>697</v>
      </c>
      <c r="P136" s="536" t="s">
        <v>698</v>
      </c>
      <c r="Q136" s="537"/>
      <c r="R136" s="535">
        <f t="shared" si="4"/>
        <v>2.1900000000000001E-3</v>
      </c>
      <c r="U136" s="529">
        <v>2.19</v>
      </c>
      <c r="W136" s="529" t="s">
        <v>770</v>
      </c>
    </row>
    <row r="137" spans="2:23" ht="33" customHeight="1">
      <c r="B137" s="525">
        <v>132</v>
      </c>
      <c r="C137" s="526">
        <v>45543</v>
      </c>
      <c r="D137" s="721" t="s">
        <v>12</v>
      </c>
      <c r="E137" s="721"/>
      <c r="F137" s="721" t="s">
        <v>489</v>
      </c>
      <c r="G137" s="721"/>
      <c r="H137" s="721"/>
      <c r="I137" s="722" t="s">
        <v>86</v>
      </c>
      <c r="J137" s="722"/>
      <c r="K137" s="722"/>
      <c r="L137" s="723" t="s">
        <v>490</v>
      </c>
      <c r="M137" s="723"/>
      <c r="N137" s="534" t="str">
        <f>W137</f>
        <v>Коррозия подошвы рельса и коррозионно-усталостные трещины</v>
      </c>
      <c r="O137" s="536" t="s">
        <v>765</v>
      </c>
      <c r="P137" s="536" t="s">
        <v>766</v>
      </c>
      <c r="Q137" s="537"/>
      <c r="R137" s="535">
        <f t="shared" si="4"/>
        <v>3.882E-2</v>
      </c>
      <c r="U137" s="529">
        <v>38.82</v>
      </c>
      <c r="W137" s="532" t="s">
        <v>767</v>
      </c>
    </row>
    <row r="138" spans="2:23" ht="33" customHeight="1">
      <c r="B138" s="525">
        <v>133</v>
      </c>
      <c r="C138" s="526">
        <v>45544</v>
      </c>
      <c r="D138" s="721" t="s">
        <v>5</v>
      </c>
      <c r="E138" s="721"/>
      <c r="F138" s="721" t="s">
        <v>492</v>
      </c>
      <c r="G138" s="721"/>
      <c r="H138" s="721"/>
      <c r="I138" s="722" t="s">
        <v>86</v>
      </c>
      <c r="J138" s="722"/>
      <c r="K138" s="722"/>
      <c r="L138" s="723" t="s">
        <v>491</v>
      </c>
      <c r="M138" s="723"/>
      <c r="N138" s="534" t="str">
        <f>W138</f>
        <v>Продольные трещины и выколы из-за них в месте перехода головки в шейку в стыке</v>
      </c>
      <c r="O138" s="536" t="s">
        <v>765</v>
      </c>
      <c r="P138" s="536" t="s">
        <v>766</v>
      </c>
      <c r="Q138" s="537"/>
      <c r="R138" s="535">
        <f t="shared" si="4"/>
        <v>0</v>
      </c>
      <c r="U138" s="529">
        <v>0</v>
      </c>
      <c r="W138" s="532" t="s">
        <v>785</v>
      </c>
    </row>
    <row r="139" spans="2:23" ht="33" customHeight="1">
      <c r="B139" s="525">
        <v>134</v>
      </c>
      <c r="C139" s="526">
        <v>45545</v>
      </c>
      <c r="D139" s="721" t="s">
        <v>499</v>
      </c>
      <c r="E139" s="721"/>
      <c r="F139" s="721" t="s">
        <v>493</v>
      </c>
      <c r="G139" s="721"/>
      <c r="H139" s="721"/>
      <c r="I139" s="722" t="s">
        <v>116</v>
      </c>
      <c r="J139" s="722"/>
      <c r="K139" s="722"/>
      <c r="L139" s="723" t="s">
        <v>494</v>
      </c>
      <c r="M139" s="723"/>
      <c r="N139" s="534" t="str">
        <f>W139</f>
        <v>Обрыв болтов крепления половинок корпуса тягового редуктора</v>
      </c>
      <c r="O139" s="536" t="s">
        <v>802</v>
      </c>
      <c r="P139" s="536" t="s">
        <v>803</v>
      </c>
      <c r="Q139" s="537"/>
      <c r="R139" s="535">
        <f t="shared" si="4"/>
        <v>0</v>
      </c>
      <c r="U139" s="529">
        <v>0</v>
      </c>
      <c r="W139" s="529" t="s">
        <v>811</v>
      </c>
    </row>
    <row r="140" spans="2:23" ht="33" customHeight="1">
      <c r="B140" s="525">
        <v>135</v>
      </c>
      <c r="C140" s="526">
        <v>45546</v>
      </c>
      <c r="D140" s="721" t="s">
        <v>10</v>
      </c>
      <c r="E140" s="721"/>
      <c r="F140" s="721" t="s">
        <v>495</v>
      </c>
      <c r="G140" s="721"/>
      <c r="H140" s="721"/>
      <c r="I140" s="726" t="s">
        <v>89</v>
      </c>
      <c r="J140" s="726"/>
      <c r="K140" s="726"/>
      <c r="L140" s="723" t="s">
        <v>709</v>
      </c>
      <c r="M140" s="723"/>
      <c r="N140" s="534" t="s">
        <v>728</v>
      </c>
      <c r="O140" s="536" t="s">
        <v>703</v>
      </c>
      <c r="P140" s="536" t="s">
        <v>704</v>
      </c>
      <c r="Q140" s="537"/>
      <c r="R140" s="535">
        <f t="shared" si="4"/>
        <v>0.75657999999999903</v>
      </c>
      <c r="U140" s="529" t="s">
        <v>712</v>
      </c>
      <c r="W140" s="523"/>
    </row>
    <row r="141" spans="2:23" ht="33" customHeight="1">
      <c r="B141" s="525">
        <v>136</v>
      </c>
      <c r="C141" s="526">
        <v>45547</v>
      </c>
      <c r="D141" s="721" t="s">
        <v>11</v>
      </c>
      <c r="E141" s="721"/>
      <c r="F141" s="721" t="s">
        <v>498</v>
      </c>
      <c r="G141" s="721"/>
      <c r="H141" s="721"/>
      <c r="I141" s="726" t="s">
        <v>89</v>
      </c>
      <c r="J141" s="726"/>
      <c r="K141" s="726"/>
      <c r="L141" s="723" t="s">
        <v>501</v>
      </c>
      <c r="M141" s="723"/>
      <c r="N141" s="534" t="s">
        <v>731</v>
      </c>
      <c r="O141" s="536" t="s">
        <v>703</v>
      </c>
      <c r="P141" s="536" t="s">
        <v>704</v>
      </c>
      <c r="Q141" s="538" t="s">
        <v>823</v>
      </c>
      <c r="R141" s="535">
        <f t="shared" si="4"/>
        <v>2.1685699999999901</v>
      </c>
      <c r="U141" s="529">
        <v>2168.5699999999902</v>
      </c>
      <c r="W141" s="523"/>
    </row>
    <row r="142" spans="2:23" ht="33" customHeight="1">
      <c r="B142" s="525">
        <v>137</v>
      </c>
      <c r="C142" s="526">
        <v>45547</v>
      </c>
      <c r="D142" s="721" t="s">
        <v>12</v>
      </c>
      <c r="E142" s="721"/>
      <c r="F142" s="721" t="s">
        <v>511</v>
      </c>
      <c r="G142" s="721"/>
      <c r="H142" s="721"/>
      <c r="I142" s="722" t="s">
        <v>509</v>
      </c>
      <c r="J142" s="722"/>
      <c r="K142" s="722"/>
      <c r="L142" s="723" t="s">
        <v>510</v>
      </c>
      <c r="M142" s="723"/>
      <c r="N142" s="534" t="str">
        <f>W142</f>
        <v>Нарушение технологии выполнения работ на ИССО и подходах к ним</v>
      </c>
      <c r="O142" s="536" t="s">
        <v>695</v>
      </c>
      <c r="P142" s="536" t="s">
        <v>696</v>
      </c>
      <c r="Q142" s="538" t="s">
        <v>823</v>
      </c>
      <c r="R142" s="535">
        <f t="shared" si="4"/>
        <v>2.1900000000000001E-3</v>
      </c>
      <c r="U142" s="529">
        <v>2.19</v>
      </c>
      <c r="W142" s="529" t="s">
        <v>794</v>
      </c>
    </row>
    <row r="143" spans="2:23" ht="33" customHeight="1">
      <c r="B143" s="525">
        <v>138</v>
      </c>
      <c r="C143" s="526">
        <v>45548</v>
      </c>
      <c r="D143" s="721" t="s">
        <v>12</v>
      </c>
      <c r="E143" s="721"/>
      <c r="F143" s="721" t="s">
        <v>463</v>
      </c>
      <c r="G143" s="721"/>
      <c r="H143" s="721"/>
      <c r="I143" s="725" t="s">
        <v>88</v>
      </c>
      <c r="J143" s="725"/>
      <c r="K143" s="725"/>
      <c r="L143" s="723" t="s">
        <v>500</v>
      </c>
      <c r="M143" s="723"/>
      <c r="N143" s="534" t="s">
        <v>729</v>
      </c>
      <c r="O143" s="536" t="s">
        <v>705</v>
      </c>
      <c r="P143" s="536" t="s">
        <v>706</v>
      </c>
      <c r="Q143" s="538" t="s">
        <v>823</v>
      </c>
      <c r="R143" s="535">
        <f t="shared" si="4"/>
        <v>4.582E-2</v>
      </c>
      <c r="U143" s="529">
        <v>45.82</v>
      </c>
      <c r="W143" s="523"/>
    </row>
    <row r="144" spans="2:23" ht="33" customHeight="1">
      <c r="B144" s="525">
        <v>139</v>
      </c>
      <c r="C144" s="526" t="s">
        <v>659</v>
      </c>
      <c r="D144" s="721" t="s">
        <v>1</v>
      </c>
      <c r="E144" s="721"/>
      <c r="F144" s="721" t="s">
        <v>512</v>
      </c>
      <c r="G144" s="721"/>
      <c r="H144" s="721"/>
      <c r="I144" s="722" t="s">
        <v>513</v>
      </c>
      <c r="J144" s="722"/>
      <c r="K144" s="722"/>
      <c r="L144" s="723" t="s">
        <v>514</v>
      </c>
      <c r="M144" s="723"/>
      <c r="N144" s="534" t="str">
        <f>W144</f>
        <v>Прочие неисправности корпуса поглощающего аппарата грузового вагона</v>
      </c>
      <c r="O144" s="536" t="s">
        <v>693</v>
      </c>
      <c r="P144" s="536" t="s">
        <v>485</v>
      </c>
      <c r="Q144" s="537"/>
      <c r="R144" s="535">
        <f t="shared" si="4"/>
        <v>0</v>
      </c>
      <c r="U144" s="523"/>
      <c r="W144" s="523" t="s">
        <v>820</v>
      </c>
    </row>
    <row r="145" spans="2:23" ht="33" customHeight="1">
      <c r="B145" s="525">
        <v>140</v>
      </c>
      <c r="C145" s="526">
        <v>45552</v>
      </c>
      <c r="D145" s="721" t="s">
        <v>7</v>
      </c>
      <c r="E145" s="721"/>
      <c r="F145" s="721" t="s">
        <v>503</v>
      </c>
      <c r="G145" s="721"/>
      <c r="H145" s="721"/>
      <c r="I145" s="725" t="s">
        <v>88</v>
      </c>
      <c r="J145" s="725"/>
      <c r="K145" s="725"/>
      <c r="L145" s="723" t="s">
        <v>504</v>
      </c>
      <c r="M145" s="723"/>
      <c r="N145" s="534" t="s">
        <v>731</v>
      </c>
      <c r="O145" s="536" t="s">
        <v>703</v>
      </c>
      <c r="P145" s="536" t="s">
        <v>704</v>
      </c>
      <c r="Q145" s="538" t="s">
        <v>823</v>
      </c>
      <c r="R145" s="535">
        <f t="shared" si="4"/>
        <v>6.45E-3</v>
      </c>
      <c r="U145" s="529">
        <v>6.45</v>
      </c>
      <c r="W145" s="523"/>
    </row>
    <row r="146" spans="2:23" ht="33" customHeight="1">
      <c r="B146" s="525">
        <v>141</v>
      </c>
      <c r="C146" s="526">
        <v>45552</v>
      </c>
      <c r="D146" s="721" t="s">
        <v>0</v>
      </c>
      <c r="E146" s="721"/>
      <c r="F146" s="721" t="s">
        <v>506</v>
      </c>
      <c r="G146" s="721"/>
      <c r="H146" s="721"/>
      <c r="I146" s="726" t="s">
        <v>89</v>
      </c>
      <c r="J146" s="726"/>
      <c r="K146" s="726"/>
      <c r="L146" s="723" t="s">
        <v>507</v>
      </c>
      <c r="M146" s="723"/>
      <c r="N146" s="534" t="s">
        <v>732</v>
      </c>
      <c r="O146" s="536" t="s">
        <v>697</v>
      </c>
      <c r="P146" s="536" t="s">
        <v>698</v>
      </c>
      <c r="Q146" s="537"/>
      <c r="R146" s="535">
        <f t="shared" si="4"/>
        <v>1.7570899999999998</v>
      </c>
      <c r="U146" s="529">
        <v>1757.09</v>
      </c>
      <c r="W146" s="523"/>
    </row>
    <row r="147" spans="2:23" ht="33" customHeight="1">
      <c r="B147" s="525">
        <v>142</v>
      </c>
      <c r="C147" s="526">
        <v>45553</v>
      </c>
      <c r="D147" s="721" t="s">
        <v>15</v>
      </c>
      <c r="E147" s="721"/>
      <c r="F147" s="721" t="s">
        <v>505</v>
      </c>
      <c r="G147" s="721"/>
      <c r="H147" s="721"/>
      <c r="I147" s="725" t="s">
        <v>88</v>
      </c>
      <c r="J147" s="725"/>
      <c r="K147" s="725"/>
      <c r="L147" s="723" t="s">
        <v>508</v>
      </c>
      <c r="M147" s="723"/>
      <c r="N147" s="534" t="s">
        <v>727</v>
      </c>
      <c r="O147" s="536" t="s">
        <v>697</v>
      </c>
      <c r="P147" s="536" t="s">
        <v>698</v>
      </c>
      <c r="Q147" s="538" t="s">
        <v>823</v>
      </c>
      <c r="R147" s="535">
        <f t="shared" si="4"/>
        <v>0.56062000000000001</v>
      </c>
      <c r="U147" s="529">
        <v>560.62</v>
      </c>
      <c r="W147" s="523"/>
    </row>
    <row r="148" spans="2:23" ht="33" customHeight="1">
      <c r="B148" s="525">
        <v>143</v>
      </c>
      <c r="C148" s="526">
        <v>45561</v>
      </c>
      <c r="D148" s="721" t="s">
        <v>10</v>
      </c>
      <c r="E148" s="721"/>
      <c r="F148" s="721" t="s">
        <v>480</v>
      </c>
      <c r="G148" s="721"/>
      <c r="H148" s="721"/>
      <c r="I148" s="725" t="s">
        <v>88</v>
      </c>
      <c r="J148" s="725"/>
      <c r="K148" s="725"/>
      <c r="L148" s="723" t="s">
        <v>517</v>
      </c>
      <c r="M148" s="723"/>
      <c r="N148" s="534" t="s">
        <v>729</v>
      </c>
      <c r="O148" s="536" t="s">
        <v>705</v>
      </c>
      <c r="P148" s="536" t="s">
        <v>706</v>
      </c>
      <c r="Q148" s="538" t="s">
        <v>823</v>
      </c>
      <c r="R148" s="535">
        <f t="shared" si="4"/>
        <v>0.19869999999999999</v>
      </c>
      <c r="U148" s="529">
        <v>198.7</v>
      </c>
      <c r="W148" s="523"/>
    </row>
    <row r="149" spans="2:23" ht="33" customHeight="1">
      <c r="B149" s="525">
        <v>144</v>
      </c>
      <c r="C149" s="526">
        <v>45567</v>
      </c>
      <c r="D149" s="721" t="s">
        <v>7</v>
      </c>
      <c r="E149" s="721"/>
      <c r="F149" s="721" t="s">
        <v>519</v>
      </c>
      <c r="G149" s="721"/>
      <c r="H149" s="721"/>
      <c r="I149" s="722" t="s">
        <v>86</v>
      </c>
      <c r="J149" s="722"/>
      <c r="K149" s="722"/>
      <c r="L149" s="723" t="s">
        <v>660</v>
      </c>
      <c r="M149" s="723"/>
      <c r="N149" s="534" t="str">
        <f>W149</f>
        <v>Поперечные трещины в головке вызванные недостаточной контактно-усталостной прочностью металла в стыке</v>
      </c>
      <c r="O149" s="536" t="s">
        <v>765</v>
      </c>
      <c r="P149" s="536" t="s">
        <v>766</v>
      </c>
      <c r="Q149" s="537"/>
      <c r="R149" s="535">
        <f t="shared" si="4"/>
        <v>8.3999999999999993E-4</v>
      </c>
      <c r="U149" s="529">
        <v>0.84</v>
      </c>
      <c r="W149" s="532" t="s">
        <v>786</v>
      </c>
    </row>
    <row r="150" spans="2:23" ht="33" customHeight="1">
      <c r="B150" s="525">
        <v>145</v>
      </c>
      <c r="C150" s="526">
        <v>45570</v>
      </c>
      <c r="D150" s="721" t="s">
        <v>12</v>
      </c>
      <c r="E150" s="721"/>
      <c r="F150" s="721" t="s">
        <v>521</v>
      </c>
      <c r="G150" s="721"/>
      <c r="H150" s="721"/>
      <c r="I150" s="725" t="s">
        <v>88</v>
      </c>
      <c r="J150" s="725"/>
      <c r="K150" s="725"/>
      <c r="L150" s="723" t="s">
        <v>661</v>
      </c>
      <c r="M150" s="723"/>
      <c r="N150" s="534" t="s">
        <v>757</v>
      </c>
      <c r="O150" s="536" t="s">
        <v>703</v>
      </c>
      <c r="P150" s="536" t="s">
        <v>704</v>
      </c>
      <c r="Q150" s="537"/>
      <c r="R150" s="535">
        <f t="shared" si="4"/>
        <v>0.12222</v>
      </c>
      <c r="U150" s="529">
        <v>122.22</v>
      </c>
      <c r="W150" s="523"/>
    </row>
    <row r="151" spans="2:23" ht="33" customHeight="1">
      <c r="B151" s="525">
        <v>146</v>
      </c>
      <c r="C151" s="526">
        <v>45572</v>
      </c>
      <c r="D151" s="721" t="s">
        <v>2</v>
      </c>
      <c r="E151" s="721"/>
      <c r="F151" s="721" t="s">
        <v>523</v>
      </c>
      <c r="G151" s="721"/>
      <c r="H151" s="721"/>
      <c r="I151" s="725" t="s">
        <v>88</v>
      </c>
      <c r="J151" s="725"/>
      <c r="K151" s="725"/>
      <c r="L151" s="723" t="s">
        <v>662</v>
      </c>
      <c r="M151" s="723"/>
      <c r="N151" s="534" t="s">
        <v>758</v>
      </c>
      <c r="O151" s="536" t="s">
        <v>759</v>
      </c>
      <c r="P151" s="536" t="s">
        <v>760</v>
      </c>
      <c r="Q151" s="538" t="s">
        <v>823</v>
      </c>
      <c r="R151" s="535">
        <f t="shared" si="4"/>
        <v>0.15659000000000001</v>
      </c>
      <c r="U151" s="529">
        <v>156.59</v>
      </c>
      <c r="W151" s="523"/>
    </row>
    <row r="152" spans="2:23" ht="33" customHeight="1">
      <c r="B152" s="525">
        <v>147</v>
      </c>
      <c r="C152" s="526">
        <v>45576</v>
      </c>
      <c r="D152" s="721" t="s">
        <v>6</v>
      </c>
      <c r="E152" s="721"/>
      <c r="F152" s="721" t="s">
        <v>525</v>
      </c>
      <c r="G152" s="721"/>
      <c r="H152" s="721"/>
      <c r="I152" s="722" t="s">
        <v>86</v>
      </c>
      <c r="J152" s="722"/>
      <c r="K152" s="722"/>
      <c r="L152" s="723" t="s">
        <v>663</v>
      </c>
      <c r="M152" s="723"/>
      <c r="N152" s="534" t="str">
        <f>W152</f>
        <v>Коррозия подошвы рельса и коррозионно-усталостные трещины</v>
      </c>
      <c r="O152" s="536" t="s">
        <v>765</v>
      </c>
      <c r="P152" s="536" t="s">
        <v>766</v>
      </c>
      <c r="Q152" s="537"/>
      <c r="R152" s="535">
        <f t="shared" si="4"/>
        <v>8.0560000000000007E-2</v>
      </c>
      <c r="U152" s="529">
        <v>80.56</v>
      </c>
      <c r="W152" s="532" t="s">
        <v>767</v>
      </c>
    </row>
    <row r="153" spans="2:23" ht="33" customHeight="1">
      <c r="B153" s="525">
        <v>148</v>
      </c>
      <c r="C153" s="526">
        <v>45576</v>
      </c>
      <c r="D153" s="721" t="s">
        <v>11</v>
      </c>
      <c r="E153" s="721"/>
      <c r="F153" s="721" t="s">
        <v>524</v>
      </c>
      <c r="G153" s="721"/>
      <c r="H153" s="721"/>
      <c r="I153" s="725" t="s">
        <v>520</v>
      </c>
      <c r="J153" s="725"/>
      <c r="K153" s="725"/>
      <c r="L153" s="723" t="s">
        <v>108</v>
      </c>
      <c r="M153" s="723"/>
      <c r="N153" s="534" t="s">
        <v>722</v>
      </c>
      <c r="O153" s="536" t="s">
        <v>705</v>
      </c>
      <c r="P153" s="536" t="s">
        <v>706</v>
      </c>
      <c r="Q153" s="537"/>
      <c r="R153" s="535">
        <f t="shared" si="4"/>
        <v>2.8629999999999999E-2</v>
      </c>
      <c r="U153" s="529">
        <v>28.63</v>
      </c>
      <c r="W153" s="523"/>
    </row>
    <row r="154" spans="2:23" ht="33" customHeight="1">
      <c r="B154" s="525">
        <v>149</v>
      </c>
      <c r="C154" s="526">
        <v>45580</v>
      </c>
      <c r="D154" s="721" t="s">
        <v>2</v>
      </c>
      <c r="E154" s="721"/>
      <c r="F154" s="721" t="s">
        <v>526</v>
      </c>
      <c r="G154" s="721"/>
      <c r="H154" s="721"/>
      <c r="I154" s="725" t="s">
        <v>520</v>
      </c>
      <c r="J154" s="725"/>
      <c r="K154" s="725"/>
      <c r="L154" s="723" t="s">
        <v>664</v>
      </c>
      <c r="M154" s="723"/>
      <c r="N154" s="534" t="s">
        <v>722</v>
      </c>
      <c r="O154" s="536" t="s">
        <v>705</v>
      </c>
      <c r="P154" s="536" t="s">
        <v>706</v>
      </c>
      <c r="Q154" s="537"/>
      <c r="R154" s="535">
        <f t="shared" si="4"/>
        <v>0.49493999999999999</v>
      </c>
      <c r="U154" s="529">
        <v>494.94</v>
      </c>
      <c r="W154" s="523"/>
    </row>
    <row r="155" spans="2:23" ht="33" customHeight="1">
      <c r="B155" s="525">
        <v>150</v>
      </c>
      <c r="C155" s="526">
        <v>45581</v>
      </c>
      <c r="D155" s="721" t="s">
        <v>25</v>
      </c>
      <c r="E155" s="721"/>
      <c r="F155" s="721" t="s">
        <v>516</v>
      </c>
      <c r="G155" s="721"/>
      <c r="H155" s="721"/>
      <c r="I155" s="722" t="s">
        <v>86</v>
      </c>
      <c r="J155" s="722"/>
      <c r="K155" s="722"/>
      <c r="L155" s="723" t="s">
        <v>612</v>
      </c>
      <c r="M155" s="723"/>
      <c r="N155" s="534" t="str">
        <f>W155</f>
        <v>Излом рамного рельса</v>
      </c>
      <c r="O155" s="536" t="s">
        <v>765</v>
      </c>
      <c r="P155" s="536" t="s">
        <v>766</v>
      </c>
      <c r="Q155" s="537"/>
      <c r="R155" s="535">
        <f t="shared" si="4"/>
        <v>1.01E-3</v>
      </c>
      <c r="U155" s="529">
        <v>1.01</v>
      </c>
      <c r="W155" s="532" t="s">
        <v>787</v>
      </c>
    </row>
    <row r="156" spans="2:23" ht="33" customHeight="1">
      <c r="B156" s="525">
        <v>151</v>
      </c>
      <c r="C156" s="526">
        <v>45582</v>
      </c>
      <c r="D156" s="721" t="s">
        <v>11</v>
      </c>
      <c r="E156" s="721"/>
      <c r="F156" s="721" t="s">
        <v>527</v>
      </c>
      <c r="G156" s="721"/>
      <c r="H156" s="721"/>
      <c r="I156" s="725" t="s">
        <v>520</v>
      </c>
      <c r="J156" s="725"/>
      <c r="K156" s="725"/>
      <c r="L156" s="723" t="s">
        <v>618</v>
      </c>
      <c r="M156" s="723"/>
      <c r="N156" s="534" t="s">
        <v>761</v>
      </c>
      <c r="O156" s="536" t="s">
        <v>697</v>
      </c>
      <c r="P156" s="536" t="s">
        <v>698</v>
      </c>
      <c r="Q156" s="537"/>
      <c r="R156" s="535">
        <f t="shared" si="4"/>
        <v>3.2219999999999999E-2</v>
      </c>
      <c r="U156" s="529">
        <v>32.22</v>
      </c>
      <c r="W156" s="523"/>
    </row>
    <row r="157" spans="2:23" ht="33" customHeight="1">
      <c r="B157" s="525">
        <v>152</v>
      </c>
      <c r="C157" s="526">
        <v>45586</v>
      </c>
      <c r="D157" s="721" t="s">
        <v>7</v>
      </c>
      <c r="E157" s="721"/>
      <c r="F157" s="721" t="s">
        <v>528</v>
      </c>
      <c r="G157" s="721"/>
      <c r="H157" s="721"/>
      <c r="I157" s="722" t="s">
        <v>86</v>
      </c>
      <c r="J157" s="722"/>
      <c r="K157" s="722"/>
      <c r="L157" s="723" t="s">
        <v>665</v>
      </c>
      <c r="M157" s="723"/>
      <c r="N157" s="534" t="str">
        <f>W157</f>
        <v>Поперечные изломы без видимых пороков</v>
      </c>
      <c r="O157" s="536" t="s">
        <v>765</v>
      </c>
      <c r="P157" s="536" t="s">
        <v>766</v>
      </c>
      <c r="Q157" s="537"/>
      <c r="R157" s="535">
        <f t="shared" si="4"/>
        <v>5.3539999999999997E-2</v>
      </c>
      <c r="U157" s="529">
        <v>53.54</v>
      </c>
      <c r="W157" s="532" t="s">
        <v>713</v>
      </c>
    </row>
    <row r="158" spans="2:23" ht="33" customHeight="1">
      <c r="B158" s="525">
        <v>153</v>
      </c>
      <c r="C158" s="526">
        <v>45592</v>
      </c>
      <c r="D158" s="721" t="s">
        <v>5</v>
      </c>
      <c r="E158" s="721"/>
      <c r="F158" s="721" t="s">
        <v>529</v>
      </c>
      <c r="G158" s="721"/>
      <c r="H158" s="721"/>
      <c r="I158" s="725" t="s">
        <v>520</v>
      </c>
      <c r="J158" s="725"/>
      <c r="K158" s="725"/>
      <c r="L158" s="723" t="s">
        <v>666</v>
      </c>
      <c r="M158" s="723"/>
      <c r="N158" s="534" t="s">
        <v>727</v>
      </c>
      <c r="O158" s="536" t="s">
        <v>705</v>
      </c>
      <c r="P158" s="536" t="s">
        <v>706</v>
      </c>
      <c r="Q158" s="537"/>
      <c r="R158" s="535">
        <f t="shared" si="4"/>
        <v>0.52954999999999997</v>
      </c>
      <c r="U158" s="529">
        <v>529.54999999999995</v>
      </c>
      <c r="W158" s="523"/>
    </row>
    <row r="159" spans="2:23" ht="33" customHeight="1">
      <c r="B159" s="525">
        <v>154</v>
      </c>
      <c r="C159" s="526">
        <v>45592</v>
      </c>
      <c r="D159" s="721" t="s">
        <v>12</v>
      </c>
      <c r="E159" s="721"/>
      <c r="F159" s="721" t="s">
        <v>530</v>
      </c>
      <c r="G159" s="721"/>
      <c r="H159" s="721"/>
      <c r="I159" s="722" t="s">
        <v>139</v>
      </c>
      <c r="J159" s="722"/>
      <c r="K159" s="722"/>
      <c r="L159" s="723" t="s">
        <v>531</v>
      </c>
      <c r="M159" s="723"/>
      <c r="N159" s="534" t="str">
        <f>W159</f>
        <v>Несвоевременная замена узлов, деталей и расходных материалов</v>
      </c>
      <c r="O159" s="536" t="s">
        <v>692</v>
      </c>
      <c r="P159" s="536" t="s">
        <v>484</v>
      </c>
      <c r="Q159" s="538" t="s">
        <v>823</v>
      </c>
      <c r="R159" s="535">
        <f t="shared" si="4"/>
        <v>4.8649999999999999E-2</v>
      </c>
      <c r="U159" s="529">
        <v>48.65</v>
      </c>
      <c r="W159" s="529" t="s">
        <v>772</v>
      </c>
    </row>
    <row r="160" spans="2:23" ht="33" customHeight="1">
      <c r="B160" s="525">
        <v>155</v>
      </c>
      <c r="C160" s="526">
        <v>45594</v>
      </c>
      <c r="D160" s="721" t="s">
        <v>0</v>
      </c>
      <c r="E160" s="721"/>
      <c r="F160" s="721" t="s">
        <v>460</v>
      </c>
      <c r="G160" s="721"/>
      <c r="H160" s="721"/>
      <c r="I160" s="726" t="s">
        <v>89</v>
      </c>
      <c r="J160" s="726"/>
      <c r="K160" s="726"/>
      <c r="L160" s="723" t="s">
        <v>461</v>
      </c>
      <c r="M160" s="723"/>
      <c r="N160" s="534" t="s">
        <v>733</v>
      </c>
      <c r="O160" s="536" t="s">
        <v>697</v>
      </c>
      <c r="P160" s="536" t="s">
        <v>698</v>
      </c>
      <c r="Q160" s="538" t="s">
        <v>823</v>
      </c>
      <c r="R160" s="535">
        <f t="shared" si="4"/>
        <v>0.71399999999999997</v>
      </c>
      <c r="U160" s="529">
        <v>714</v>
      </c>
      <c r="W160" s="523"/>
    </row>
    <row r="161" spans="2:23" ht="33" customHeight="1">
      <c r="B161" s="525">
        <v>156</v>
      </c>
      <c r="C161" s="526" t="s">
        <v>667</v>
      </c>
      <c r="D161" s="721" t="s">
        <v>0</v>
      </c>
      <c r="E161" s="721"/>
      <c r="F161" s="721" t="s">
        <v>532</v>
      </c>
      <c r="G161" s="721"/>
      <c r="H161" s="721"/>
      <c r="I161" s="725" t="s">
        <v>520</v>
      </c>
      <c r="J161" s="725"/>
      <c r="K161" s="725"/>
      <c r="L161" s="723" t="s">
        <v>668</v>
      </c>
      <c r="M161" s="723"/>
      <c r="N161" s="534" t="s">
        <v>721</v>
      </c>
      <c r="O161" s="536" t="s">
        <v>705</v>
      </c>
      <c r="P161" s="536" t="s">
        <v>706</v>
      </c>
      <c r="Q161" s="538" t="s">
        <v>823</v>
      </c>
      <c r="R161" s="535">
        <f t="shared" si="4"/>
        <v>0.11316</v>
      </c>
      <c r="U161" s="529">
        <v>113.16</v>
      </c>
      <c r="W161" s="523"/>
    </row>
    <row r="162" spans="2:23" ht="33" customHeight="1">
      <c r="B162" s="525">
        <v>157</v>
      </c>
      <c r="C162" s="526">
        <v>45595</v>
      </c>
      <c r="D162" s="721" t="s">
        <v>12</v>
      </c>
      <c r="E162" s="721"/>
      <c r="F162" s="721" t="s">
        <v>534</v>
      </c>
      <c r="G162" s="721"/>
      <c r="H162" s="721"/>
      <c r="I162" s="722" t="s">
        <v>535</v>
      </c>
      <c r="J162" s="722"/>
      <c r="K162" s="722"/>
      <c r="L162" s="723" t="s">
        <v>536</v>
      </c>
      <c r="M162" s="723"/>
      <c r="N162" s="534" t="str">
        <f>W162</f>
        <v>Нарушение технологии работ на бесстыковом пути.</v>
      </c>
      <c r="O162" s="536" t="s">
        <v>695</v>
      </c>
      <c r="P162" s="536" t="s">
        <v>696</v>
      </c>
      <c r="Q162" s="538" t="s">
        <v>823</v>
      </c>
      <c r="R162" s="535">
        <f t="shared" si="4"/>
        <v>0.35886000000000001</v>
      </c>
      <c r="U162" s="529">
        <v>358.86</v>
      </c>
      <c r="W162" s="529" t="s">
        <v>784</v>
      </c>
    </row>
    <row r="163" spans="2:23" ht="33" customHeight="1">
      <c r="B163" s="525">
        <v>158</v>
      </c>
      <c r="C163" s="526">
        <v>45596</v>
      </c>
      <c r="D163" s="721" t="s">
        <v>5</v>
      </c>
      <c r="E163" s="721"/>
      <c r="F163" s="721" t="s">
        <v>533</v>
      </c>
      <c r="G163" s="721"/>
      <c r="H163" s="721"/>
      <c r="I163" s="725" t="s">
        <v>520</v>
      </c>
      <c r="J163" s="725"/>
      <c r="K163" s="725"/>
      <c r="L163" s="723" t="s">
        <v>669</v>
      </c>
      <c r="M163" s="723"/>
      <c r="N163" s="534" t="s">
        <v>755</v>
      </c>
      <c r="O163" s="536" t="s">
        <v>697</v>
      </c>
      <c r="P163" s="536" t="s">
        <v>698</v>
      </c>
      <c r="Q163" s="537"/>
      <c r="R163" s="535">
        <f t="shared" si="4"/>
        <v>2.7379999999999998E-2</v>
      </c>
      <c r="U163" s="529">
        <v>27.38</v>
      </c>
      <c r="W163" s="523"/>
    </row>
    <row r="164" spans="2:23" ht="33" customHeight="1">
      <c r="B164" s="525">
        <v>159</v>
      </c>
      <c r="C164" s="526">
        <v>45599</v>
      </c>
      <c r="D164" s="721" t="s">
        <v>13</v>
      </c>
      <c r="E164" s="721"/>
      <c r="F164" s="721" t="s">
        <v>569</v>
      </c>
      <c r="G164" s="721"/>
      <c r="H164" s="721"/>
      <c r="I164" s="722" t="s">
        <v>199</v>
      </c>
      <c r="J164" s="722"/>
      <c r="K164" s="722"/>
      <c r="L164" s="723" t="s">
        <v>570</v>
      </c>
      <c r="M164" s="723"/>
      <c r="N164" s="534" t="str">
        <f>W164</f>
        <v>Прочее противоправное воздействие на подвижной состав</v>
      </c>
      <c r="O164" s="536" t="s">
        <v>693</v>
      </c>
      <c r="P164" s="536" t="s">
        <v>485</v>
      </c>
      <c r="Q164" s="537"/>
      <c r="R164" s="535">
        <f t="shared" si="4"/>
        <v>2.3980000000000001E-2</v>
      </c>
      <c r="U164" s="529">
        <v>23.98</v>
      </c>
      <c r="W164" s="529" t="s">
        <v>818</v>
      </c>
    </row>
    <row r="165" spans="2:23" ht="33" customHeight="1">
      <c r="B165" s="525">
        <v>160</v>
      </c>
      <c r="C165" s="526">
        <v>45600</v>
      </c>
      <c r="D165" s="721" t="s">
        <v>6</v>
      </c>
      <c r="E165" s="721"/>
      <c r="F165" s="721" t="s">
        <v>537</v>
      </c>
      <c r="G165" s="721"/>
      <c r="H165" s="721"/>
      <c r="I165" s="722" t="s">
        <v>86</v>
      </c>
      <c r="J165" s="722"/>
      <c r="K165" s="722"/>
      <c r="L165" s="723" t="s">
        <v>617</v>
      </c>
      <c r="M165" s="723"/>
      <c r="N165" s="534" t="str">
        <f>W165</f>
        <v>Коррозия подошвы рельса и коррозионно-усталостные трещины</v>
      </c>
      <c r="O165" s="536" t="s">
        <v>765</v>
      </c>
      <c r="P165" s="536" t="s">
        <v>766</v>
      </c>
      <c r="Q165" s="537"/>
      <c r="R165" s="535">
        <f t="shared" si="4"/>
        <v>2.1119999999999903E-2</v>
      </c>
      <c r="U165" s="529">
        <v>21.119999999999902</v>
      </c>
      <c r="W165" s="532" t="s">
        <v>767</v>
      </c>
    </row>
    <row r="166" spans="2:23" ht="33" customHeight="1">
      <c r="B166" s="525">
        <v>161</v>
      </c>
      <c r="C166" s="526">
        <v>45600</v>
      </c>
      <c r="D166" s="721" t="s">
        <v>10</v>
      </c>
      <c r="E166" s="721"/>
      <c r="F166" s="721" t="s">
        <v>538</v>
      </c>
      <c r="G166" s="721"/>
      <c r="H166" s="721"/>
      <c r="I166" s="722" t="s">
        <v>86</v>
      </c>
      <c r="J166" s="722"/>
      <c r="K166" s="722"/>
      <c r="L166" s="723" t="s">
        <v>635</v>
      </c>
      <c r="M166" s="723"/>
      <c r="N166" s="534" t="str">
        <f>W166</f>
        <v>Трещины и выколы в подошве из-за ударов и других механических повреждений</v>
      </c>
      <c r="O166" s="536" t="s">
        <v>765</v>
      </c>
      <c r="P166" s="536" t="s">
        <v>766</v>
      </c>
      <c r="Q166" s="537"/>
      <c r="R166" s="535">
        <f t="shared" si="4"/>
        <v>1.5519999999999999E-2</v>
      </c>
      <c r="U166" s="529">
        <v>15.52</v>
      </c>
      <c r="W166" s="532" t="s">
        <v>775</v>
      </c>
    </row>
    <row r="167" spans="2:23" ht="33" customHeight="1">
      <c r="B167" s="525">
        <v>162</v>
      </c>
      <c r="C167" s="526">
        <v>45602</v>
      </c>
      <c r="D167" s="721" t="s">
        <v>13</v>
      </c>
      <c r="E167" s="721"/>
      <c r="F167" s="721" t="s">
        <v>539</v>
      </c>
      <c r="G167" s="721"/>
      <c r="H167" s="721"/>
      <c r="I167" s="722" t="s">
        <v>535</v>
      </c>
      <c r="J167" s="722"/>
      <c r="K167" s="722"/>
      <c r="L167" s="723" t="s">
        <v>670</v>
      </c>
      <c r="M167" s="723"/>
      <c r="N167" s="534" t="str">
        <f>W167</f>
        <v>Неограждение мест путевых работ</v>
      </c>
      <c r="O167" s="536" t="s">
        <v>695</v>
      </c>
      <c r="P167" s="536" t="s">
        <v>696</v>
      </c>
      <c r="Q167" s="538" t="s">
        <v>823</v>
      </c>
      <c r="R167" s="535">
        <f t="shared" si="4"/>
        <v>4.0999999999999999E-4</v>
      </c>
      <c r="U167" s="529">
        <v>0.41</v>
      </c>
      <c r="W167" s="529" t="s">
        <v>795</v>
      </c>
    </row>
    <row r="168" spans="2:23" ht="33" customHeight="1">
      <c r="B168" s="525">
        <v>163</v>
      </c>
      <c r="C168" s="526">
        <v>45602</v>
      </c>
      <c r="D168" s="721" t="s">
        <v>8</v>
      </c>
      <c r="E168" s="721"/>
      <c r="F168" s="721" t="s">
        <v>540</v>
      </c>
      <c r="G168" s="721"/>
      <c r="H168" s="721"/>
      <c r="I168" s="725" t="s">
        <v>520</v>
      </c>
      <c r="J168" s="725"/>
      <c r="K168" s="725"/>
      <c r="L168" s="723" t="s">
        <v>671</v>
      </c>
      <c r="M168" s="723"/>
      <c r="N168" s="534" t="s">
        <v>762</v>
      </c>
      <c r="O168" s="536" t="s">
        <v>759</v>
      </c>
      <c r="P168" s="536" t="s">
        <v>760</v>
      </c>
      <c r="Q168" s="538" t="s">
        <v>823</v>
      </c>
      <c r="R168" s="535">
        <f t="shared" si="4"/>
        <v>2.1180000000000001E-2</v>
      </c>
      <c r="U168" s="529">
        <v>21.18</v>
      </c>
      <c r="W168" s="523"/>
    </row>
    <row r="169" spans="2:23" ht="33" customHeight="1">
      <c r="B169" s="525">
        <v>164</v>
      </c>
      <c r="C169" s="526" t="s">
        <v>547</v>
      </c>
      <c r="D169" s="721" t="s">
        <v>14</v>
      </c>
      <c r="E169" s="721"/>
      <c r="F169" s="721" t="s">
        <v>545</v>
      </c>
      <c r="G169" s="721"/>
      <c r="H169" s="721"/>
      <c r="I169" s="722" t="s">
        <v>86</v>
      </c>
      <c r="J169" s="722"/>
      <c r="K169" s="722"/>
      <c r="L169" s="723" t="s">
        <v>546</v>
      </c>
      <c r="M169" s="723"/>
      <c r="N169" s="534" t="str">
        <f>W169</f>
        <v>Нарушение порядка работы средств дефектоскопии.</v>
      </c>
      <c r="O169" s="536" t="s">
        <v>765</v>
      </c>
      <c r="P169" s="536" t="s">
        <v>766</v>
      </c>
      <c r="Q169" s="538" t="s">
        <v>823</v>
      </c>
      <c r="R169" s="535">
        <f t="shared" si="4"/>
        <v>7.4599999999999996E-3</v>
      </c>
      <c r="U169" s="529">
        <v>7.46</v>
      </c>
      <c r="W169" s="532" t="s">
        <v>783</v>
      </c>
    </row>
    <row r="170" spans="2:23" ht="33" customHeight="1">
      <c r="B170" s="525">
        <v>165</v>
      </c>
      <c r="C170" s="526">
        <v>45604</v>
      </c>
      <c r="D170" s="721" t="s">
        <v>13</v>
      </c>
      <c r="E170" s="721"/>
      <c r="F170" s="721" t="s">
        <v>541</v>
      </c>
      <c r="G170" s="721"/>
      <c r="H170" s="721"/>
      <c r="I170" s="722" t="s">
        <v>86</v>
      </c>
      <c r="J170" s="722"/>
      <c r="K170" s="722"/>
      <c r="L170" s="723" t="s">
        <v>542</v>
      </c>
      <c r="M170" s="723"/>
      <c r="N170" s="534" t="str">
        <f>W170</f>
        <v>Коррозия подошвы рельса и коррозионно-усталостные трещины</v>
      </c>
      <c r="O170" s="536" t="s">
        <v>765</v>
      </c>
      <c r="P170" s="536" t="s">
        <v>766</v>
      </c>
      <c r="Q170" s="538" t="s">
        <v>823</v>
      </c>
      <c r="R170" s="535">
        <f t="shared" si="4"/>
        <v>6.3320000000000001E-2</v>
      </c>
      <c r="U170" s="529">
        <v>63.32</v>
      </c>
      <c r="W170" s="529" t="s">
        <v>767</v>
      </c>
    </row>
    <row r="171" spans="2:23" ht="33" customHeight="1">
      <c r="B171" s="525">
        <v>166</v>
      </c>
      <c r="C171" s="526">
        <v>45605</v>
      </c>
      <c r="D171" s="721" t="s">
        <v>14</v>
      </c>
      <c r="E171" s="721"/>
      <c r="F171" s="721" t="s">
        <v>543</v>
      </c>
      <c r="G171" s="721"/>
      <c r="H171" s="721"/>
      <c r="I171" s="722" t="s">
        <v>86</v>
      </c>
      <c r="J171" s="722"/>
      <c r="K171" s="722"/>
      <c r="L171" s="723" t="s">
        <v>672</v>
      </c>
      <c r="M171" s="723"/>
      <c r="N171" s="534" t="str">
        <f>W171</f>
        <v>Нарушение технологии дефектоскопирования рельсового хозяйства</v>
      </c>
      <c r="O171" s="536" t="s">
        <v>765</v>
      </c>
      <c r="P171" s="536" t="s">
        <v>766</v>
      </c>
      <c r="Q171" s="538" t="s">
        <v>823</v>
      </c>
      <c r="R171" s="535">
        <f t="shared" si="4"/>
        <v>2.615E-2</v>
      </c>
      <c r="U171" s="529">
        <v>26.15</v>
      </c>
      <c r="W171" s="532" t="s">
        <v>777</v>
      </c>
    </row>
    <row r="172" spans="2:23" ht="33" customHeight="1">
      <c r="B172" s="525">
        <v>167</v>
      </c>
      <c r="C172" s="526">
        <v>45605</v>
      </c>
      <c r="D172" s="721" t="s">
        <v>14</v>
      </c>
      <c r="E172" s="721"/>
      <c r="F172" s="721" t="s">
        <v>544</v>
      </c>
      <c r="G172" s="721"/>
      <c r="H172" s="721"/>
      <c r="I172" s="722" t="s">
        <v>86</v>
      </c>
      <c r="J172" s="722"/>
      <c r="K172" s="722"/>
      <c r="L172" s="723" t="s">
        <v>673</v>
      </c>
      <c r="M172" s="723"/>
      <c r="N172" s="534" t="str">
        <f>W172</f>
        <v>Другие дефекты в сварном стыке</v>
      </c>
      <c r="O172" s="536" t="s">
        <v>765</v>
      </c>
      <c r="P172" s="536" t="s">
        <v>766</v>
      </c>
      <c r="Q172" s="538" t="s">
        <v>823</v>
      </c>
      <c r="R172" s="535">
        <f t="shared" si="4"/>
        <v>1.2240000000000001E-2</v>
      </c>
      <c r="U172" s="529">
        <v>12.24</v>
      </c>
      <c r="W172" s="529" t="s">
        <v>769</v>
      </c>
    </row>
    <row r="173" spans="2:23" ht="33" customHeight="1">
      <c r="B173" s="525">
        <v>168</v>
      </c>
      <c r="C173" s="526">
        <v>45605</v>
      </c>
      <c r="D173" s="721" t="s">
        <v>5</v>
      </c>
      <c r="E173" s="721"/>
      <c r="F173" s="721" t="s">
        <v>230</v>
      </c>
      <c r="G173" s="721"/>
      <c r="H173" s="721"/>
      <c r="I173" s="725" t="s">
        <v>520</v>
      </c>
      <c r="J173" s="725"/>
      <c r="K173" s="725"/>
      <c r="L173" s="723" t="s">
        <v>588</v>
      </c>
      <c r="M173" s="723"/>
      <c r="N173" s="534" t="s">
        <v>763</v>
      </c>
      <c r="O173" s="536" t="s">
        <v>697</v>
      </c>
      <c r="P173" s="536" t="s">
        <v>698</v>
      </c>
      <c r="Q173" s="538" t="s">
        <v>823</v>
      </c>
      <c r="R173" s="535">
        <f t="shared" si="4"/>
        <v>4.1579999999999999E-2</v>
      </c>
      <c r="U173" s="529">
        <v>41.58</v>
      </c>
      <c r="W173" s="523"/>
    </row>
    <row r="174" spans="2:23" ht="33" customHeight="1">
      <c r="B174" s="525">
        <v>169</v>
      </c>
      <c r="C174" s="526">
        <v>45610</v>
      </c>
      <c r="D174" s="721" t="s">
        <v>0</v>
      </c>
      <c r="E174" s="721"/>
      <c r="F174" s="721" t="s">
        <v>548</v>
      </c>
      <c r="G174" s="721"/>
      <c r="H174" s="721"/>
      <c r="I174" s="726" t="s">
        <v>89</v>
      </c>
      <c r="J174" s="726"/>
      <c r="K174" s="726"/>
      <c r="L174" s="723" t="s">
        <v>674</v>
      </c>
      <c r="M174" s="723"/>
      <c r="N174" s="534" t="s">
        <v>727</v>
      </c>
      <c r="O174" s="536" t="s">
        <v>697</v>
      </c>
      <c r="P174" s="536" t="s">
        <v>698</v>
      </c>
      <c r="Q174" s="538" t="s">
        <v>823</v>
      </c>
      <c r="R174" s="535">
        <f t="shared" si="4"/>
        <v>2.5508899999999999</v>
      </c>
      <c r="U174" s="529">
        <v>2550.89</v>
      </c>
      <c r="W174" s="523"/>
    </row>
    <row r="175" spans="2:23" ht="33" customHeight="1">
      <c r="B175" s="525">
        <v>170</v>
      </c>
      <c r="C175" s="526">
        <v>45612</v>
      </c>
      <c r="D175" s="721" t="s">
        <v>0</v>
      </c>
      <c r="E175" s="721"/>
      <c r="F175" s="721" t="s">
        <v>549</v>
      </c>
      <c r="G175" s="721"/>
      <c r="H175" s="721"/>
      <c r="I175" s="725" t="s">
        <v>520</v>
      </c>
      <c r="J175" s="725"/>
      <c r="K175" s="725"/>
      <c r="L175" s="723" t="s">
        <v>674</v>
      </c>
      <c r="M175" s="723"/>
      <c r="N175" s="534" t="s">
        <v>727</v>
      </c>
      <c r="O175" s="536" t="s">
        <v>697</v>
      </c>
      <c r="P175" s="536" t="s">
        <v>698</v>
      </c>
      <c r="Q175" s="538" t="s">
        <v>823</v>
      </c>
      <c r="R175" s="535">
        <f t="shared" si="4"/>
        <v>0.25629000000000002</v>
      </c>
      <c r="U175" s="529">
        <v>256.29000000000002</v>
      </c>
      <c r="W175" s="523"/>
    </row>
    <row r="176" spans="2:23" ht="33" customHeight="1">
      <c r="B176" s="525">
        <v>171</v>
      </c>
      <c r="C176" s="526">
        <v>45614</v>
      </c>
      <c r="D176" s="721" t="s">
        <v>13</v>
      </c>
      <c r="E176" s="721"/>
      <c r="F176" s="721" t="s">
        <v>574</v>
      </c>
      <c r="G176" s="721"/>
      <c r="H176" s="721"/>
      <c r="I176" s="722" t="s">
        <v>575</v>
      </c>
      <c r="J176" s="722"/>
      <c r="K176" s="722"/>
      <c r="L176" s="723" t="s">
        <v>589</v>
      </c>
      <c r="M176" s="723"/>
      <c r="N176" s="534" t="str">
        <f>W176</f>
        <v>Наличие металлических примесей в смазке</v>
      </c>
      <c r="O176" s="536" t="s">
        <v>693</v>
      </c>
      <c r="P176" s="536" t="s">
        <v>485</v>
      </c>
      <c r="Q176" s="538" t="s">
        <v>823</v>
      </c>
      <c r="R176" s="535">
        <f t="shared" si="4"/>
        <v>6.3789999999999999E-2</v>
      </c>
      <c r="U176" s="529">
        <v>63.79</v>
      </c>
      <c r="W176" s="523" t="s">
        <v>806</v>
      </c>
    </row>
    <row r="177" spans="2:23" ht="33" customHeight="1">
      <c r="B177" s="525">
        <v>172</v>
      </c>
      <c r="C177" s="526">
        <v>45616</v>
      </c>
      <c r="D177" s="721" t="s">
        <v>15</v>
      </c>
      <c r="E177" s="721"/>
      <c r="F177" s="721" t="s">
        <v>550</v>
      </c>
      <c r="G177" s="721"/>
      <c r="H177" s="721"/>
      <c r="I177" s="722" t="s">
        <v>86</v>
      </c>
      <c r="J177" s="722"/>
      <c r="K177" s="722"/>
      <c r="L177" s="723" t="s">
        <v>675</v>
      </c>
      <c r="M177" s="723"/>
      <c r="N177" s="534" t="str">
        <f>W177</f>
        <v>Коррозия подошвы рельса и коррозионно-усталостные трещины</v>
      </c>
      <c r="O177" s="536" t="s">
        <v>765</v>
      </c>
      <c r="P177" s="536" t="s">
        <v>766</v>
      </c>
      <c r="Q177" s="537"/>
      <c r="R177" s="535">
        <f t="shared" si="4"/>
        <v>7.2999999999999996E-4</v>
      </c>
      <c r="U177" s="529">
        <v>0.73</v>
      </c>
      <c r="W177" s="532" t="s">
        <v>767</v>
      </c>
    </row>
    <row r="178" spans="2:23" ht="33" customHeight="1">
      <c r="B178" s="525">
        <v>173</v>
      </c>
      <c r="C178" s="526">
        <v>45620</v>
      </c>
      <c r="D178" s="721" t="s">
        <v>5</v>
      </c>
      <c r="E178" s="721"/>
      <c r="F178" s="721" t="s">
        <v>551</v>
      </c>
      <c r="G178" s="721"/>
      <c r="H178" s="721"/>
      <c r="I178" s="725" t="s">
        <v>520</v>
      </c>
      <c r="J178" s="725"/>
      <c r="K178" s="725"/>
      <c r="L178" s="723" t="s">
        <v>676</v>
      </c>
      <c r="M178" s="723"/>
      <c r="N178" s="534" t="s">
        <v>764</v>
      </c>
      <c r="O178" s="536" t="s">
        <v>695</v>
      </c>
      <c r="P178" s="536" t="s">
        <v>696</v>
      </c>
      <c r="Q178" s="538" t="s">
        <v>823</v>
      </c>
      <c r="R178" s="535">
        <f t="shared" si="4"/>
        <v>3.8299999999999994E-2</v>
      </c>
      <c r="U178" s="529">
        <v>38.299999999999997</v>
      </c>
      <c r="W178" s="523"/>
    </row>
    <row r="179" spans="2:23" ht="33" customHeight="1">
      <c r="B179" s="525">
        <v>174</v>
      </c>
      <c r="C179" s="526">
        <v>45620</v>
      </c>
      <c r="D179" s="721" t="s">
        <v>15</v>
      </c>
      <c r="E179" s="721"/>
      <c r="F179" s="721" t="s">
        <v>552</v>
      </c>
      <c r="G179" s="721"/>
      <c r="H179" s="721"/>
      <c r="I179" s="722" t="s">
        <v>86</v>
      </c>
      <c r="J179" s="722"/>
      <c r="K179" s="722"/>
      <c r="L179" s="723" t="s">
        <v>677</v>
      </c>
      <c r="M179" s="723"/>
      <c r="N179" s="534" t="str">
        <f t="shared" ref="N179:N184" si="5">W179</f>
        <v>Поперечные изломы без видимых пороков</v>
      </c>
      <c r="O179" s="536" t="s">
        <v>765</v>
      </c>
      <c r="P179" s="536" t="s">
        <v>766</v>
      </c>
      <c r="Q179" s="537"/>
      <c r="R179" s="535">
        <f t="shared" si="4"/>
        <v>1.2789999999999999E-2</v>
      </c>
      <c r="U179" s="529">
        <v>12.79</v>
      </c>
      <c r="W179" s="532" t="s">
        <v>713</v>
      </c>
    </row>
    <row r="180" spans="2:23" ht="33" customHeight="1">
      <c r="B180" s="525">
        <v>175</v>
      </c>
      <c r="C180" s="526">
        <v>45621</v>
      </c>
      <c r="D180" s="721" t="s">
        <v>2</v>
      </c>
      <c r="E180" s="721"/>
      <c r="F180" s="721" t="s">
        <v>553</v>
      </c>
      <c r="G180" s="721"/>
      <c r="H180" s="721"/>
      <c r="I180" s="722" t="s">
        <v>86</v>
      </c>
      <c r="J180" s="722"/>
      <c r="K180" s="722"/>
      <c r="L180" s="723" t="s">
        <v>678</v>
      </c>
      <c r="M180" s="723"/>
      <c r="N180" s="534" t="str">
        <f t="shared" si="5"/>
        <v>Остродефектный рельс с любым видом дефекта</v>
      </c>
      <c r="O180" s="536" t="s">
        <v>765</v>
      </c>
      <c r="P180" s="536" t="s">
        <v>766</v>
      </c>
      <c r="Q180" s="537"/>
      <c r="R180" s="535">
        <f t="shared" si="4"/>
        <v>1.9789999999999999E-2</v>
      </c>
      <c r="U180" s="529">
        <v>19.79</v>
      </c>
      <c r="W180" s="532" t="s">
        <v>774</v>
      </c>
    </row>
    <row r="181" spans="2:23" ht="33" customHeight="1">
      <c r="B181" s="525">
        <v>176</v>
      </c>
      <c r="C181" s="526">
        <v>45623</v>
      </c>
      <c r="D181" s="721" t="s">
        <v>13</v>
      </c>
      <c r="E181" s="721"/>
      <c r="F181" s="721" t="s">
        <v>554</v>
      </c>
      <c r="G181" s="721"/>
      <c r="H181" s="721"/>
      <c r="I181" s="722" t="s">
        <v>86</v>
      </c>
      <c r="J181" s="722"/>
      <c r="K181" s="722"/>
      <c r="L181" s="723" t="s">
        <v>623</v>
      </c>
      <c r="M181" s="723"/>
      <c r="N181" s="534" t="str">
        <f t="shared" si="5"/>
        <v>Нарушение технологии дефектоскопирования рельсового хозяйства</v>
      </c>
      <c r="O181" s="536" t="s">
        <v>765</v>
      </c>
      <c r="P181" s="536" t="s">
        <v>766</v>
      </c>
      <c r="Q181" s="537"/>
      <c r="R181" s="535">
        <f t="shared" si="4"/>
        <v>3.9159999999999993E-2</v>
      </c>
      <c r="U181" s="529">
        <v>39.159999999999997</v>
      </c>
      <c r="W181" s="532" t="s">
        <v>777</v>
      </c>
    </row>
    <row r="182" spans="2:23" ht="33" customHeight="1">
      <c r="B182" s="525">
        <v>177</v>
      </c>
      <c r="C182" s="526">
        <v>45624</v>
      </c>
      <c r="D182" s="721" t="s">
        <v>5</v>
      </c>
      <c r="E182" s="721"/>
      <c r="F182" s="721" t="s">
        <v>555</v>
      </c>
      <c r="G182" s="721"/>
      <c r="H182" s="721"/>
      <c r="I182" s="722" t="s">
        <v>86</v>
      </c>
      <c r="J182" s="722"/>
      <c r="K182" s="722"/>
      <c r="L182" s="723" t="s">
        <v>643</v>
      </c>
      <c r="M182" s="723"/>
      <c r="N182" s="534" t="str">
        <f t="shared" si="5"/>
        <v>Несоблюдение технологии шлифовки металлических частей стрелочных переводов</v>
      </c>
      <c r="O182" s="536" t="s">
        <v>765</v>
      </c>
      <c r="P182" s="536" t="s">
        <v>766</v>
      </c>
      <c r="Q182" s="538" t="s">
        <v>823</v>
      </c>
      <c r="R182" s="535">
        <f t="shared" si="4"/>
        <v>0</v>
      </c>
      <c r="U182" s="529">
        <v>0</v>
      </c>
      <c r="W182" s="532" t="s">
        <v>731</v>
      </c>
    </row>
    <row r="183" spans="2:23" ht="33" customHeight="1">
      <c r="B183" s="525">
        <v>178</v>
      </c>
      <c r="C183" s="526">
        <v>45624</v>
      </c>
      <c r="D183" s="721" t="s">
        <v>5</v>
      </c>
      <c r="E183" s="721"/>
      <c r="F183" s="721" t="s">
        <v>563</v>
      </c>
      <c r="G183" s="721"/>
      <c r="H183" s="721"/>
      <c r="I183" s="722" t="s">
        <v>86</v>
      </c>
      <c r="J183" s="722"/>
      <c r="K183" s="722"/>
      <c r="L183" s="723" t="s">
        <v>588</v>
      </c>
      <c r="M183" s="723"/>
      <c r="N183" s="534" t="str">
        <f t="shared" si="5"/>
        <v>Коррозия подошвы рельса и коррозионно-усталостные трещины</v>
      </c>
      <c r="O183" s="536" t="s">
        <v>765</v>
      </c>
      <c r="P183" s="536" t="s">
        <v>766</v>
      </c>
      <c r="Q183" s="538" t="s">
        <v>823</v>
      </c>
      <c r="R183" s="535">
        <f t="shared" si="4"/>
        <v>0</v>
      </c>
      <c r="U183" s="529">
        <v>0</v>
      </c>
      <c r="W183" s="532" t="s">
        <v>767</v>
      </c>
    </row>
    <row r="184" spans="2:23" ht="33" customHeight="1">
      <c r="B184" s="525">
        <v>179</v>
      </c>
      <c r="C184" s="526">
        <v>45625</v>
      </c>
      <c r="D184" s="721" t="s">
        <v>12</v>
      </c>
      <c r="E184" s="721"/>
      <c r="F184" s="721" t="s">
        <v>558</v>
      </c>
      <c r="G184" s="721"/>
      <c r="H184" s="721"/>
      <c r="I184" s="722" t="s">
        <v>556</v>
      </c>
      <c r="J184" s="722"/>
      <c r="K184" s="722"/>
      <c r="L184" s="723" t="s">
        <v>557</v>
      </c>
      <c r="M184" s="723"/>
      <c r="N184" s="534" t="str">
        <f t="shared" si="5"/>
        <v>Неправильные действия руководителя работ</v>
      </c>
      <c r="O184" s="536" t="s">
        <v>695</v>
      </c>
      <c r="P184" s="536" t="s">
        <v>696</v>
      </c>
      <c r="Q184" s="538" t="s">
        <v>823</v>
      </c>
      <c r="R184" s="535">
        <f t="shared" si="4"/>
        <v>0</v>
      </c>
      <c r="U184" s="529">
        <v>0</v>
      </c>
      <c r="W184" s="529" t="s">
        <v>717</v>
      </c>
    </row>
    <row r="185" spans="2:23" ht="33" customHeight="1">
      <c r="B185" s="525">
        <v>180</v>
      </c>
      <c r="C185" s="526">
        <v>45626</v>
      </c>
      <c r="D185" s="721" t="s">
        <v>13</v>
      </c>
      <c r="E185" s="721"/>
      <c r="F185" s="721" t="s">
        <v>302</v>
      </c>
      <c r="G185" s="721"/>
      <c r="H185" s="721"/>
      <c r="I185" s="725" t="s">
        <v>520</v>
      </c>
      <c r="J185" s="725"/>
      <c r="K185" s="725"/>
      <c r="L185" s="723" t="s">
        <v>303</v>
      </c>
      <c r="M185" s="723"/>
      <c r="N185" s="534" t="s">
        <v>746</v>
      </c>
      <c r="O185" s="536" t="s">
        <v>703</v>
      </c>
      <c r="P185" s="536" t="s">
        <v>704</v>
      </c>
      <c r="Q185" s="538" t="s">
        <v>823</v>
      </c>
      <c r="R185" s="535">
        <f t="shared" si="4"/>
        <v>4.2389999999999997E-2</v>
      </c>
      <c r="U185" s="529">
        <v>42.39</v>
      </c>
      <c r="W185" s="523"/>
    </row>
    <row r="186" spans="2:23" ht="33" customHeight="1">
      <c r="B186" s="525">
        <v>181</v>
      </c>
      <c r="C186" s="526">
        <v>45627</v>
      </c>
      <c r="D186" s="721" t="s">
        <v>7</v>
      </c>
      <c r="E186" s="721"/>
      <c r="F186" s="721" t="s">
        <v>246</v>
      </c>
      <c r="G186" s="721"/>
      <c r="H186" s="721"/>
      <c r="I186" s="725" t="s">
        <v>520</v>
      </c>
      <c r="J186" s="725"/>
      <c r="K186" s="725"/>
      <c r="L186" s="723" t="s">
        <v>247</v>
      </c>
      <c r="M186" s="723"/>
      <c r="N186" s="534" t="s">
        <v>722</v>
      </c>
      <c r="O186" s="536" t="s">
        <v>705</v>
      </c>
      <c r="P186" s="536" t="s">
        <v>706</v>
      </c>
      <c r="Q186" s="537"/>
      <c r="R186" s="535">
        <f t="shared" si="4"/>
        <v>8.2360000000000003E-2</v>
      </c>
      <c r="U186" s="529">
        <v>82.36</v>
      </c>
      <c r="W186" s="523"/>
    </row>
    <row r="187" spans="2:23" ht="33" customHeight="1">
      <c r="B187" s="525">
        <v>182</v>
      </c>
      <c r="C187" s="526">
        <v>45631</v>
      </c>
      <c r="D187" s="721" t="s">
        <v>5</v>
      </c>
      <c r="E187" s="721"/>
      <c r="F187" s="721" t="s">
        <v>559</v>
      </c>
      <c r="G187" s="721"/>
      <c r="H187" s="721"/>
      <c r="I187" s="722" t="s">
        <v>86</v>
      </c>
      <c r="J187" s="722"/>
      <c r="K187" s="722"/>
      <c r="L187" s="723" t="s">
        <v>679</v>
      </c>
      <c r="M187" s="723"/>
      <c r="N187" s="534" t="str">
        <f t="shared" ref="N187:N202" si="6">W187</f>
        <v>Нарушение технологии дефектоскопирования рельсового хозяйства</v>
      </c>
      <c r="O187" s="536" t="s">
        <v>765</v>
      </c>
      <c r="P187" s="536" t="s">
        <v>766</v>
      </c>
      <c r="Q187" s="538" t="s">
        <v>823</v>
      </c>
      <c r="R187" s="535">
        <f t="shared" si="4"/>
        <v>6.695000000000001E-2</v>
      </c>
      <c r="U187" s="529">
        <v>66.95</v>
      </c>
      <c r="W187" s="532" t="s">
        <v>777</v>
      </c>
    </row>
    <row r="188" spans="2:23" ht="33" customHeight="1">
      <c r="B188" s="525">
        <v>183</v>
      </c>
      <c r="C188" s="526">
        <v>45631</v>
      </c>
      <c r="D188" s="721" t="s">
        <v>0</v>
      </c>
      <c r="E188" s="721"/>
      <c r="F188" s="721" t="s">
        <v>275</v>
      </c>
      <c r="G188" s="721"/>
      <c r="H188" s="721"/>
      <c r="I188" s="722" t="s">
        <v>86</v>
      </c>
      <c r="J188" s="722"/>
      <c r="K188" s="722"/>
      <c r="L188" s="723" t="s">
        <v>447</v>
      </c>
      <c r="M188" s="723"/>
      <c r="N188" s="534" t="str">
        <f t="shared" si="6"/>
        <v>Коррозия подошвы рельса и коррозионно-усталостные трещины</v>
      </c>
      <c r="O188" s="536" t="s">
        <v>765</v>
      </c>
      <c r="P188" s="536" t="s">
        <v>766</v>
      </c>
      <c r="Q188" s="537"/>
      <c r="R188" s="535">
        <f t="shared" si="4"/>
        <v>7.2419999999999901E-2</v>
      </c>
      <c r="U188" s="529">
        <v>72.419999999999902</v>
      </c>
      <c r="W188" s="532" t="s">
        <v>767</v>
      </c>
    </row>
    <row r="189" spans="2:23" ht="33" customHeight="1">
      <c r="B189" s="525">
        <v>184</v>
      </c>
      <c r="C189" s="526">
        <v>45631</v>
      </c>
      <c r="D189" s="721" t="s">
        <v>9</v>
      </c>
      <c r="E189" s="721"/>
      <c r="F189" s="721" t="s">
        <v>582</v>
      </c>
      <c r="G189" s="721"/>
      <c r="H189" s="721"/>
      <c r="I189" s="722" t="s">
        <v>575</v>
      </c>
      <c r="J189" s="722"/>
      <c r="K189" s="722"/>
      <c r="L189" s="723" t="s">
        <v>583</v>
      </c>
      <c r="M189" s="723"/>
      <c r="N189" s="534" t="str">
        <f t="shared" si="6"/>
        <v>Тонкий гребень колеса грузового вагона</v>
      </c>
      <c r="O189" s="536" t="s">
        <v>693</v>
      </c>
      <c r="P189" s="536" t="s">
        <v>485</v>
      </c>
      <c r="Q189" s="537"/>
      <c r="R189" s="535">
        <f t="shared" si="4"/>
        <v>3.5299999999999997E-3</v>
      </c>
      <c r="U189" s="529">
        <v>3.53</v>
      </c>
      <c r="W189" s="523" t="s">
        <v>805</v>
      </c>
    </row>
    <row r="190" spans="2:23" ht="33" customHeight="1">
      <c r="B190" s="525">
        <v>185</v>
      </c>
      <c r="C190" s="526">
        <v>45632</v>
      </c>
      <c r="D190" s="721" t="s">
        <v>13</v>
      </c>
      <c r="E190" s="721"/>
      <c r="F190" s="721" t="s">
        <v>560</v>
      </c>
      <c r="G190" s="721"/>
      <c r="H190" s="721"/>
      <c r="I190" s="722" t="s">
        <v>86</v>
      </c>
      <c r="J190" s="722"/>
      <c r="K190" s="722"/>
      <c r="L190" s="723" t="s">
        <v>680</v>
      </c>
      <c r="M190" s="723"/>
      <c r="N190" s="534" t="str">
        <f t="shared" si="6"/>
        <v>Несоблюдение технологических процессов при производстве работ АЛТС</v>
      </c>
      <c r="O190" s="536" t="s">
        <v>765</v>
      </c>
      <c r="P190" s="536" t="s">
        <v>766</v>
      </c>
      <c r="Q190" s="538" t="s">
        <v>823</v>
      </c>
      <c r="R190" s="535">
        <f t="shared" si="4"/>
        <v>3.4599999999999999E-2</v>
      </c>
      <c r="U190" s="529">
        <v>34.6</v>
      </c>
      <c r="W190" s="532" t="s">
        <v>788</v>
      </c>
    </row>
    <row r="191" spans="2:23" ht="33" customHeight="1">
      <c r="B191" s="525">
        <v>186</v>
      </c>
      <c r="C191" s="526" t="s">
        <v>561</v>
      </c>
      <c r="D191" s="721" t="s">
        <v>11</v>
      </c>
      <c r="E191" s="721"/>
      <c r="F191" s="721" t="s">
        <v>562</v>
      </c>
      <c r="G191" s="721"/>
      <c r="H191" s="721"/>
      <c r="I191" s="722" t="s">
        <v>86</v>
      </c>
      <c r="J191" s="722"/>
      <c r="K191" s="722"/>
      <c r="L191" s="723" t="s">
        <v>681</v>
      </c>
      <c r="M191" s="723"/>
      <c r="N191" s="534" t="str">
        <f t="shared" si="6"/>
        <v>Эксплуатация неисправных технических средств</v>
      </c>
      <c r="O191" s="536" t="s">
        <v>765</v>
      </c>
      <c r="P191" s="536" t="s">
        <v>766</v>
      </c>
      <c r="Q191" s="538" t="s">
        <v>823</v>
      </c>
      <c r="R191" s="535">
        <f t="shared" si="4"/>
        <v>7.2319999999999995E-2</v>
      </c>
      <c r="U191" s="529">
        <v>72.319999999999993</v>
      </c>
      <c r="W191" s="532" t="s">
        <v>750</v>
      </c>
    </row>
    <row r="192" spans="2:23" ht="33" customHeight="1">
      <c r="B192" s="525">
        <v>187</v>
      </c>
      <c r="C192" s="526" t="s">
        <v>590</v>
      </c>
      <c r="D192" s="721" t="s">
        <v>10</v>
      </c>
      <c r="E192" s="721"/>
      <c r="F192" s="721" t="s">
        <v>564</v>
      </c>
      <c r="G192" s="721"/>
      <c r="H192" s="721"/>
      <c r="I192" s="722" t="s">
        <v>86</v>
      </c>
      <c r="J192" s="722"/>
      <c r="K192" s="722"/>
      <c r="L192" s="723" t="s">
        <v>682</v>
      </c>
      <c r="M192" s="723"/>
      <c r="N192" s="534" t="str">
        <f t="shared" si="6"/>
        <v>Поперечные трещины в головке вызванные недостаточной контактно-усталостной прочностью металла вне стыка</v>
      </c>
      <c r="O192" s="536" t="s">
        <v>765</v>
      </c>
      <c r="P192" s="536" t="s">
        <v>766</v>
      </c>
      <c r="Q192" s="537"/>
      <c r="R192" s="535">
        <f t="shared" si="4"/>
        <v>3.3599999999999997E-3</v>
      </c>
      <c r="U192" s="529">
        <v>3.36</v>
      </c>
      <c r="W192" s="532" t="s">
        <v>780</v>
      </c>
    </row>
    <row r="193" spans="2:23" ht="33" customHeight="1">
      <c r="B193" s="525">
        <v>188</v>
      </c>
      <c r="C193" s="526" t="s">
        <v>585</v>
      </c>
      <c r="D193" s="721" t="s">
        <v>15</v>
      </c>
      <c r="E193" s="721"/>
      <c r="F193" s="721" t="s">
        <v>586</v>
      </c>
      <c r="G193" s="721"/>
      <c r="H193" s="721"/>
      <c r="I193" s="729" t="s">
        <v>199</v>
      </c>
      <c r="J193" s="729"/>
      <c r="K193" s="729"/>
      <c r="L193" s="723" t="s">
        <v>587</v>
      </c>
      <c r="M193" s="723"/>
      <c r="N193" s="534" t="str">
        <f t="shared" si="6"/>
        <v>Наличие участков железнодорожного пути с неустойчивым (деформирующимся) земляным полотном</v>
      </c>
      <c r="O193" s="536" t="s">
        <v>797</v>
      </c>
      <c r="P193" s="536" t="s">
        <v>482</v>
      </c>
      <c r="Q193" s="538" t="s">
        <v>823</v>
      </c>
      <c r="R193" s="535">
        <f t="shared" si="4"/>
        <v>1.41974</v>
      </c>
      <c r="U193" s="529">
        <v>1419.74</v>
      </c>
      <c r="W193" s="529" t="s">
        <v>819</v>
      </c>
    </row>
    <row r="194" spans="2:23" ht="33" customHeight="1">
      <c r="B194" s="525">
        <v>189</v>
      </c>
      <c r="C194" s="526">
        <v>45639</v>
      </c>
      <c r="D194" s="721" t="s">
        <v>13</v>
      </c>
      <c r="E194" s="721"/>
      <c r="F194" s="721" t="s">
        <v>565</v>
      </c>
      <c r="G194" s="721"/>
      <c r="H194" s="721"/>
      <c r="I194" s="722" t="s">
        <v>568</v>
      </c>
      <c r="J194" s="722"/>
      <c r="K194" s="722"/>
      <c r="L194" s="723" t="s">
        <v>683</v>
      </c>
      <c r="M194" s="723"/>
      <c r="N194" s="534" t="str">
        <f t="shared" si="6"/>
        <v>Неснятие с пути ремонтных приспособлений</v>
      </c>
      <c r="O194" s="536" t="s">
        <v>695</v>
      </c>
      <c r="P194" s="536" t="s">
        <v>696</v>
      </c>
      <c r="Q194" s="538" t="s">
        <v>823</v>
      </c>
      <c r="R194" s="535">
        <f t="shared" si="4"/>
        <v>5.4999999999999901E-3</v>
      </c>
      <c r="U194" s="529">
        <v>5.4999999999999902</v>
      </c>
      <c r="W194" s="529" t="s">
        <v>796</v>
      </c>
    </row>
    <row r="195" spans="2:23" ht="33" customHeight="1">
      <c r="B195" s="525">
        <v>190</v>
      </c>
      <c r="C195" s="526">
        <v>45640</v>
      </c>
      <c r="D195" s="721" t="s">
        <v>12</v>
      </c>
      <c r="E195" s="721"/>
      <c r="F195" s="721" t="s">
        <v>566</v>
      </c>
      <c r="G195" s="721"/>
      <c r="H195" s="721"/>
      <c r="I195" s="722" t="s">
        <v>86</v>
      </c>
      <c r="J195" s="722"/>
      <c r="K195" s="722"/>
      <c r="L195" s="723" t="s">
        <v>684</v>
      </c>
      <c r="M195" s="723"/>
      <c r="N195" s="534" t="str">
        <f t="shared" si="6"/>
        <v>Несоблюдение технологических процессов при производстве работ АЛТС</v>
      </c>
      <c r="O195" s="536" t="s">
        <v>765</v>
      </c>
      <c r="P195" s="536" t="s">
        <v>766</v>
      </c>
      <c r="Q195" s="538" t="s">
        <v>823</v>
      </c>
      <c r="R195" s="535">
        <f t="shared" si="4"/>
        <v>4.0399999999999998E-2</v>
      </c>
      <c r="U195" s="529">
        <v>40.4</v>
      </c>
      <c r="W195" s="532" t="s">
        <v>788</v>
      </c>
    </row>
    <row r="196" spans="2:23" ht="33" customHeight="1">
      <c r="B196" s="525">
        <v>191</v>
      </c>
      <c r="C196" s="526">
        <v>45640</v>
      </c>
      <c r="D196" s="721" t="s">
        <v>12</v>
      </c>
      <c r="E196" s="721"/>
      <c r="F196" s="721" t="s">
        <v>567</v>
      </c>
      <c r="G196" s="721"/>
      <c r="H196" s="721"/>
      <c r="I196" s="722" t="s">
        <v>86</v>
      </c>
      <c r="J196" s="722"/>
      <c r="K196" s="722"/>
      <c r="L196" s="723" t="s">
        <v>684</v>
      </c>
      <c r="M196" s="723"/>
      <c r="N196" s="534" t="str">
        <f t="shared" si="6"/>
        <v>Коррозия подошвы рельса и коррозионно-усталостные трещины</v>
      </c>
      <c r="O196" s="536" t="s">
        <v>765</v>
      </c>
      <c r="P196" s="536" t="s">
        <v>766</v>
      </c>
      <c r="Q196" s="538" t="s">
        <v>823</v>
      </c>
      <c r="R196" s="535">
        <f t="shared" si="4"/>
        <v>2.0300000000000002E-2</v>
      </c>
      <c r="U196" s="529">
        <v>20.3</v>
      </c>
      <c r="W196" s="529" t="s">
        <v>767</v>
      </c>
    </row>
    <row r="197" spans="2:23" ht="33" customHeight="1">
      <c r="B197" s="525">
        <v>192</v>
      </c>
      <c r="C197" s="526">
        <v>45643</v>
      </c>
      <c r="D197" s="721" t="s">
        <v>1</v>
      </c>
      <c r="E197" s="721"/>
      <c r="F197" s="721" t="s">
        <v>112</v>
      </c>
      <c r="G197" s="721"/>
      <c r="H197" s="721"/>
      <c r="I197" s="722" t="s">
        <v>86</v>
      </c>
      <c r="J197" s="722"/>
      <c r="K197" s="722"/>
      <c r="L197" s="723" t="s">
        <v>594</v>
      </c>
      <c r="M197" s="723"/>
      <c r="N197" s="534" t="str">
        <f t="shared" si="6"/>
        <v>Коррозия подошвы рельса и коррозионно-усталостные трещины</v>
      </c>
      <c r="O197" s="536" t="s">
        <v>765</v>
      </c>
      <c r="P197" s="536" t="s">
        <v>766</v>
      </c>
      <c r="Q197" s="537"/>
      <c r="R197" s="535">
        <f t="shared" si="4"/>
        <v>6.275E-2</v>
      </c>
      <c r="U197" s="529">
        <v>62.75</v>
      </c>
      <c r="W197" s="532" t="s">
        <v>767</v>
      </c>
    </row>
    <row r="198" spans="2:23" ht="33" customHeight="1">
      <c r="B198" s="525">
        <v>193</v>
      </c>
      <c r="C198" s="526">
        <v>45649</v>
      </c>
      <c r="D198" s="721" t="s">
        <v>13</v>
      </c>
      <c r="E198" s="721"/>
      <c r="F198" s="721" t="s">
        <v>571</v>
      </c>
      <c r="G198" s="721"/>
      <c r="H198" s="721"/>
      <c r="I198" s="722" t="s">
        <v>86</v>
      </c>
      <c r="J198" s="722"/>
      <c r="K198" s="722"/>
      <c r="L198" s="723" t="s">
        <v>685</v>
      </c>
      <c r="M198" s="723"/>
      <c r="N198" s="534" t="str">
        <f t="shared" si="6"/>
        <v>Смятие головки в сварном стыке</v>
      </c>
      <c r="O198" s="536" t="s">
        <v>765</v>
      </c>
      <c r="P198" s="536" t="s">
        <v>766</v>
      </c>
      <c r="Q198" s="538" t="s">
        <v>823</v>
      </c>
      <c r="R198" s="535">
        <f t="shared" ref="R198:R202" si="7">U198/1000</f>
        <v>3.5929999999999997E-2</v>
      </c>
      <c r="U198" s="529">
        <v>35.93</v>
      </c>
      <c r="W198" s="529" t="s">
        <v>790</v>
      </c>
    </row>
    <row r="199" spans="2:23" ht="33" customHeight="1">
      <c r="B199" s="525">
        <v>194</v>
      </c>
      <c r="C199" s="526">
        <v>45649</v>
      </c>
      <c r="D199" s="721" t="s">
        <v>12</v>
      </c>
      <c r="E199" s="721"/>
      <c r="F199" s="721" t="s">
        <v>572</v>
      </c>
      <c r="G199" s="721"/>
      <c r="H199" s="721"/>
      <c r="I199" s="722" t="s">
        <v>573</v>
      </c>
      <c r="J199" s="722"/>
      <c r="K199" s="722"/>
      <c r="L199" s="723" t="s">
        <v>686</v>
      </c>
      <c r="M199" s="723"/>
      <c r="N199" s="534" t="str">
        <f t="shared" si="6"/>
        <v>Излом накладки</v>
      </c>
      <c r="O199" s="536" t="s">
        <v>692</v>
      </c>
      <c r="P199" s="536" t="s">
        <v>484</v>
      </c>
      <c r="Q199" s="538" t="s">
        <v>823</v>
      </c>
      <c r="R199" s="535">
        <f t="shared" si="7"/>
        <v>3.4119999999999998E-2</v>
      </c>
      <c r="U199" s="529">
        <v>34.119999999999997</v>
      </c>
      <c r="W199" s="529" t="s">
        <v>798</v>
      </c>
    </row>
    <row r="200" spans="2:23" ht="33" customHeight="1">
      <c r="B200" s="525">
        <v>195</v>
      </c>
      <c r="C200" s="526">
        <v>45651</v>
      </c>
      <c r="D200" s="721" t="s">
        <v>25</v>
      </c>
      <c r="E200" s="721"/>
      <c r="F200" s="721" t="s">
        <v>580</v>
      </c>
      <c r="G200" s="721"/>
      <c r="H200" s="721"/>
      <c r="I200" s="722" t="s">
        <v>86</v>
      </c>
      <c r="J200" s="722"/>
      <c r="K200" s="722"/>
      <c r="L200" s="723" t="s">
        <v>581</v>
      </c>
      <c r="M200" s="723"/>
      <c r="N200" s="534" t="str">
        <f t="shared" si="6"/>
        <v>Смятие и вертикальный износ головки из-за недостаточной прочности металла в стыке</v>
      </c>
      <c r="O200" s="536" t="s">
        <v>765</v>
      </c>
      <c r="P200" s="536" t="s">
        <v>766</v>
      </c>
      <c r="Q200" s="537"/>
      <c r="R200" s="535">
        <f t="shared" si="7"/>
        <v>0</v>
      </c>
      <c r="U200" s="529">
        <v>0</v>
      </c>
      <c r="W200" s="529" t="s">
        <v>791</v>
      </c>
    </row>
    <row r="201" spans="2:23" ht="33" customHeight="1">
      <c r="B201" s="525">
        <v>196</v>
      </c>
      <c r="C201" s="526">
        <v>45653</v>
      </c>
      <c r="D201" s="721" t="s">
        <v>13</v>
      </c>
      <c r="E201" s="721"/>
      <c r="F201" s="721" t="s">
        <v>576</v>
      </c>
      <c r="G201" s="721"/>
      <c r="H201" s="721"/>
      <c r="I201" s="722" t="s">
        <v>86</v>
      </c>
      <c r="J201" s="722"/>
      <c r="K201" s="722"/>
      <c r="L201" s="723" t="s">
        <v>542</v>
      </c>
      <c r="M201" s="723"/>
      <c r="N201" s="534" t="str">
        <f t="shared" si="6"/>
        <v>Поперечные трещины в головке и изломы из-за них вследствие ударов по рельсу и других механич повреждений</v>
      </c>
      <c r="O201" s="536" t="s">
        <v>765</v>
      </c>
      <c r="P201" s="536" t="s">
        <v>766</v>
      </c>
      <c r="Q201" s="538" t="s">
        <v>823</v>
      </c>
      <c r="R201" s="535">
        <f t="shared" si="7"/>
        <v>3.9450000000000006E-2</v>
      </c>
      <c r="U201" s="529">
        <v>39.450000000000003</v>
      </c>
      <c r="W201" s="529" t="s">
        <v>792</v>
      </c>
    </row>
    <row r="202" spans="2:23" ht="33" customHeight="1">
      <c r="B202" s="525">
        <v>197</v>
      </c>
      <c r="C202" s="526">
        <v>45655</v>
      </c>
      <c r="D202" s="721" t="s">
        <v>13</v>
      </c>
      <c r="E202" s="721"/>
      <c r="F202" s="721" t="s">
        <v>577</v>
      </c>
      <c r="G202" s="721"/>
      <c r="H202" s="721"/>
      <c r="I202" s="722" t="s">
        <v>578</v>
      </c>
      <c r="J202" s="722"/>
      <c r="K202" s="722"/>
      <c r="L202" s="723" t="s">
        <v>579</v>
      </c>
      <c r="M202" s="723"/>
      <c r="N202" s="534" t="str">
        <f t="shared" si="6"/>
        <v>Нарушение технологии работ на бесстыковом пути.</v>
      </c>
      <c r="O202" s="536" t="s">
        <v>695</v>
      </c>
      <c r="P202" s="536" t="s">
        <v>696</v>
      </c>
      <c r="Q202" s="538" t="s">
        <v>823</v>
      </c>
      <c r="R202" s="535">
        <f t="shared" si="7"/>
        <v>2.963E-2</v>
      </c>
      <c r="U202" s="529">
        <v>29.63</v>
      </c>
      <c r="W202" s="529" t="s">
        <v>784</v>
      </c>
    </row>
    <row r="203" spans="2:23" ht="28.5" customHeight="1"/>
    <row r="204" spans="2:23" ht="28.5" customHeight="1"/>
    <row r="205" spans="2:23" ht="28.5" customHeight="1"/>
  </sheetData>
  <autoFilter ref="B5:X202"/>
  <mergeCells count="793">
    <mergeCell ref="D137:E137"/>
    <mergeCell ref="F137:H137"/>
    <mergeCell ref="I137:K137"/>
    <mergeCell ref="L137:M137"/>
    <mergeCell ref="D138:E138"/>
    <mergeCell ref="F138:H138"/>
    <mergeCell ref="I138:K138"/>
    <mergeCell ref="L138:M138"/>
    <mergeCell ref="D134:E134"/>
    <mergeCell ref="F134:H134"/>
    <mergeCell ref="I134:K134"/>
    <mergeCell ref="L134:M134"/>
    <mergeCell ref="D135:E135"/>
    <mergeCell ref="B2:R2"/>
    <mergeCell ref="D11:E11"/>
    <mergeCell ref="F11:H11"/>
    <mergeCell ref="I11:K11"/>
    <mergeCell ref="L11:M11"/>
    <mergeCell ref="D136:E136"/>
    <mergeCell ref="F136:H136"/>
    <mergeCell ref="I136:K136"/>
    <mergeCell ref="L136:M136"/>
    <mergeCell ref="D201:E201"/>
    <mergeCell ref="F201:H201"/>
    <mergeCell ref="I201:K201"/>
    <mergeCell ref="L201:M201"/>
    <mergeCell ref="D202:E202"/>
    <mergeCell ref="F202:H202"/>
    <mergeCell ref="I202:K202"/>
    <mergeCell ref="L202:M202"/>
    <mergeCell ref="D199:E199"/>
    <mergeCell ref="F199:H199"/>
    <mergeCell ref="I199:K199"/>
    <mergeCell ref="L199:M199"/>
    <mergeCell ref="D200:E200"/>
    <mergeCell ref="F200:H200"/>
    <mergeCell ref="I200:K200"/>
    <mergeCell ref="L200:M200"/>
    <mergeCell ref="D197:E197"/>
    <mergeCell ref="F197:H197"/>
    <mergeCell ref="I197:K197"/>
    <mergeCell ref="L197:M197"/>
    <mergeCell ref="D198:E198"/>
    <mergeCell ref="F198:H198"/>
    <mergeCell ref="I198:K198"/>
    <mergeCell ref="L198:M198"/>
    <mergeCell ref="D195:E195"/>
    <mergeCell ref="F195:H195"/>
    <mergeCell ref="I195:K195"/>
    <mergeCell ref="L195:M195"/>
    <mergeCell ref="D196:E196"/>
    <mergeCell ref="F196:H196"/>
    <mergeCell ref="I196:K196"/>
    <mergeCell ref="L196:M196"/>
    <mergeCell ref="D193:E193"/>
    <mergeCell ref="F193:H193"/>
    <mergeCell ref="I193:K193"/>
    <mergeCell ref="L193:M193"/>
    <mergeCell ref="D194:E194"/>
    <mergeCell ref="F194:H194"/>
    <mergeCell ref="I194:K194"/>
    <mergeCell ref="L194:M194"/>
    <mergeCell ref="D191:E191"/>
    <mergeCell ref="F191:H191"/>
    <mergeCell ref="I191:K191"/>
    <mergeCell ref="L191:M191"/>
    <mergeCell ref="D192:E192"/>
    <mergeCell ref="F192:H192"/>
    <mergeCell ref="I192:K192"/>
    <mergeCell ref="L192:M192"/>
    <mergeCell ref="D189:E189"/>
    <mergeCell ref="F189:H189"/>
    <mergeCell ref="I189:K189"/>
    <mergeCell ref="L189:M189"/>
    <mergeCell ref="D190:E190"/>
    <mergeCell ref="F190:H190"/>
    <mergeCell ref="I190:K190"/>
    <mergeCell ref="L190:M190"/>
    <mergeCell ref="D187:E187"/>
    <mergeCell ref="F187:H187"/>
    <mergeCell ref="I187:K187"/>
    <mergeCell ref="L187:M187"/>
    <mergeCell ref="D188:E188"/>
    <mergeCell ref="F188:H188"/>
    <mergeCell ref="I188:K188"/>
    <mergeCell ref="L188:M188"/>
    <mergeCell ref="D185:E185"/>
    <mergeCell ref="F185:H185"/>
    <mergeCell ref="I185:K185"/>
    <mergeCell ref="L185:M185"/>
    <mergeCell ref="D186:E186"/>
    <mergeCell ref="F186:H186"/>
    <mergeCell ref="I186:K186"/>
    <mergeCell ref="L186:M186"/>
    <mergeCell ref="D183:E183"/>
    <mergeCell ref="F183:H183"/>
    <mergeCell ref="I183:K183"/>
    <mergeCell ref="L183:M183"/>
    <mergeCell ref="D184:E184"/>
    <mergeCell ref="F184:H184"/>
    <mergeCell ref="I184:K184"/>
    <mergeCell ref="L184:M184"/>
    <mergeCell ref="D181:E181"/>
    <mergeCell ref="F181:H181"/>
    <mergeCell ref="I181:K181"/>
    <mergeCell ref="L181:M181"/>
    <mergeCell ref="D182:E182"/>
    <mergeCell ref="F182:H182"/>
    <mergeCell ref="I182:K182"/>
    <mergeCell ref="L182:M182"/>
    <mergeCell ref="D179:E179"/>
    <mergeCell ref="F179:H179"/>
    <mergeCell ref="I179:K179"/>
    <mergeCell ref="L179:M179"/>
    <mergeCell ref="D180:E180"/>
    <mergeCell ref="F180:H180"/>
    <mergeCell ref="I180:K180"/>
    <mergeCell ref="L180:M180"/>
    <mergeCell ref="D177:E177"/>
    <mergeCell ref="F177:H177"/>
    <mergeCell ref="I177:K177"/>
    <mergeCell ref="L177:M177"/>
    <mergeCell ref="D178:E178"/>
    <mergeCell ref="F178:H178"/>
    <mergeCell ref="I178:K178"/>
    <mergeCell ref="L178:M178"/>
    <mergeCell ref="D175:E175"/>
    <mergeCell ref="F175:H175"/>
    <mergeCell ref="I175:K175"/>
    <mergeCell ref="L175:M175"/>
    <mergeCell ref="D176:E176"/>
    <mergeCell ref="F176:H176"/>
    <mergeCell ref="I176:K176"/>
    <mergeCell ref="L176:M176"/>
    <mergeCell ref="D173:E173"/>
    <mergeCell ref="F173:H173"/>
    <mergeCell ref="I173:K173"/>
    <mergeCell ref="L173:M173"/>
    <mergeCell ref="D174:E174"/>
    <mergeCell ref="F174:H174"/>
    <mergeCell ref="I174:K174"/>
    <mergeCell ref="L174:M174"/>
    <mergeCell ref="D171:E171"/>
    <mergeCell ref="F171:H171"/>
    <mergeCell ref="I171:K171"/>
    <mergeCell ref="L171:M171"/>
    <mergeCell ref="D172:E172"/>
    <mergeCell ref="F172:H172"/>
    <mergeCell ref="I172:K172"/>
    <mergeCell ref="L172:M172"/>
    <mergeCell ref="D169:E169"/>
    <mergeCell ref="F169:H169"/>
    <mergeCell ref="I169:K169"/>
    <mergeCell ref="L169:M169"/>
    <mergeCell ref="D170:E170"/>
    <mergeCell ref="F170:H170"/>
    <mergeCell ref="I170:K170"/>
    <mergeCell ref="L170:M170"/>
    <mergeCell ref="D167:E167"/>
    <mergeCell ref="F167:H167"/>
    <mergeCell ref="I167:K167"/>
    <mergeCell ref="L167:M167"/>
    <mergeCell ref="D168:E168"/>
    <mergeCell ref="F168:H168"/>
    <mergeCell ref="I168:K168"/>
    <mergeCell ref="L168:M168"/>
    <mergeCell ref="D165:E165"/>
    <mergeCell ref="F165:H165"/>
    <mergeCell ref="I165:K165"/>
    <mergeCell ref="L165:M165"/>
    <mergeCell ref="D166:E166"/>
    <mergeCell ref="F166:H166"/>
    <mergeCell ref="I166:K166"/>
    <mergeCell ref="L166:M166"/>
    <mergeCell ref="D163:E163"/>
    <mergeCell ref="F163:H163"/>
    <mergeCell ref="I163:K163"/>
    <mergeCell ref="L163:M163"/>
    <mergeCell ref="D164:E164"/>
    <mergeCell ref="F164:H164"/>
    <mergeCell ref="I164:K164"/>
    <mergeCell ref="L164:M164"/>
    <mergeCell ref="D161:E161"/>
    <mergeCell ref="F161:H161"/>
    <mergeCell ref="I161:K161"/>
    <mergeCell ref="L161:M161"/>
    <mergeCell ref="D162:E162"/>
    <mergeCell ref="F162:H162"/>
    <mergeCell ref="I162:K162"/>
    <mergeCell ref="L162:M162"/>
    <mergeCell ref="D159:E159"/>
    <mergeCell ref="F159:H159"/>
    <mergeCell ref="I159:K159"/>
    <mergeCell ref="L159:M159"/>
    <mergeCell ref="D160:E160"/>
    <mergeCell ref="F160:H160"/>
    <mergeCell ref="I160:K160"/>
    <mergeCell ref="L160:M160"/>
    <mergeCell ref="D157:E157"/>
    <mergeCell ref="F157:H157"/>
    <mergeCell ref="I157:K157"/>
    <mergeCell ref="L157:M157"/>
    <mergeCell ref="D158:E158"/>
    <mergeCell ref="F158:H158"/>
    <mergeCell ref="I158:K158"/>
    <mergeCell ref="L158:M158"/>
    <mergeCell ref="D155:E155"/>
    <mergeCell ref="F155:H155"/>
    <mergeCell ref="I155:K155"/>
    <mergeCell ref="L155:M155"/>
    <mergeCell ref="D156:E156"/>
    <mergeCell ref="F156:H156"/>
    <mergeCell ref="I156:K156"/>
    <mergeCell ref="L156:M156"/>
    <mergeCell ref="D153:E153"/>
    <mergeCell ref="F153:H153"/>
    <mergeCell ref="I153:K153"/>
    <mergeCell ref="L153:M153"/>
    <mergeCell ref="D154:E154"/>
    <mergeCell ref="F154:H154"/>
    <mergeCell ref="I154:K154"/>
    <mergeCell ref="L154:M154"/>
    <mergeCell ref="D151:E151"/>
    <mergeCell ref="F151:H151"/>
    <mergeCell ref="I151:K151"/>
    <mergeCell ref="L151:M151"/>
    <mergeCell ref="D152:E152"/>
    <mergeCell ref="F152:H152"/>
    <mergeCell ref="I152:K152"/>
    <mergeCell ref="L152:M152"/>
    <mergeCell ref="D149:E149"/>
    <mergeCell ref="F149:H149"/>
    <mergeCell ref="I149:K149"/>
    <mergeCell ref="L149:M149"/>
    <mergeCell ref="D150:E150"/>
    <mergeCell ref="F150:H150"/>
    <mergeCell ref="I150:K150"/>
    <mergeCell ref="L150:M150"/>
    <mergeCell ref="D148:E148"/>
    <mergeCell ref="F148:H148"/>
    <mergeCell ref="I148:K148"/>
    <mergeCell ref="L148:M148"/>
    <mergeCell ref="D146:E146"/>
    <mergeCell ref="F146:H146"/>
    <mergeCell ref="I146:K146"/>
    <mergeCell ref="L146:M146"/>
    <mergeCell ref="D147:E147"/>
    <mergeCell ref="F147:H147"/>
    <mergeCell ref="I147:K147"/>
    <mergeCell ref="L147:M147"/>
    <mergeCell ref="D144:E144"/>
    <mergeCell ref="F144:H144"/>
    <mergeCell ref="I144:K144"/>
    <mergeCell ref="L144:M144"/>
    <mergeCell ref="D145:E145"/>
    <mergeCell ref="F145:H145"/>
    <mergeCell ref="I145:K145"/>
    <mergeCell ref="L145:M145"/>
    <mergeCell ref="D142:E142"/>
    <mergeCell ref="F142:H142"/>
    <mergeCell ref="I142:K142"/>
    <mergeCell ref="L142:M142"/>
    <mergeCell ref="D143:E143"/>
    <mergeCell ref="F143:H143"/>
    <mergeCell ref="I143:K143"/>
    <mergeCell ref="L143:M143"/>
    <mergeCell ref="D139:E139"/>
    <mergeCell ref="F139:H139"/>
    <mergeCell ref="I139:K139"/>
    <mergeCell ref="L139:M139"/>
    <mergeCell ref="D141:E141"/>
    <mergeCell ref="F141:H141"/>
    <mergeCell ref="I141:K141"/>
    <mergeCell ref="L141:M141"/>
    <mergeCell ref="D140:E140"/>
    <mergeCell ref="F140:H140"/>
    <mergeCell ref="I140:K140"/>
    <mergeCell ref="L140:M140"/>
    <mergeCell ref="F135:H135"/>
    <mergeCell ref="I135:K135"/>
    <mergeCell ref="L135:M135"/>
    <mergeCell ref="D132:E132"/>
    <mergeCell ref="F132:H132"/>
    <mergeCell ref="I132:K132"/>
    <mergeCell ref="L132:M132"/>
    <mergeCell ref="D133:E133"/>
    <mergeCell ref="F133:H133"/>
    <mergeCell ref="I133:K133"/>
    <mergeCell ref="L133:M133"/>
    <mergeCell ref="D130:E130"/>
    <mergeCell ref="F130:H130"/>
    <mergeCell ref="I130:K130"/>
    <mergeCell ref="L130:M130"/>
    <mergeCell ref="D131:E131"/>
    <mergeCell ref="F131:H131"/>
    <mergeCell ref="I131:K131"/>
    <mergeCell ref="L131:M131"/>
    <mergeCell ref="D128:E128"/>
    <mergeCell ref="F128:H128"/>
    <mergeCell ref="I128:K128"/>
    <mergeCell ref="L128:M128"/>
    <mergeCell ref="D129:E129"/>
    <mergeCell ref="F129:H129"/>
    <mergeCell ref="I129:K129"/>
    <mergeCell ref="L129:M129"/>
    <mergeCell ref="D126:E126"/>
    <mergeCell ref="F126:H126"/>
    <mergeCell ref="I126:K126"/>
    <mergeCell ref="L126:M126"/>
    <mergeCell ref="D127:E127"/>
    <mergeCell ref="F127:H127"/>
    <mergeCell ref="I127:K127"/>
    <mergeCell ref="L127:M127"/>
    <mergeCell ref="D124:E124"/>
    <mergeCell ref="F124:H124"/>
    <mergeCell ref="I124:K124"/>
    <mergeCell ref="L124:M124"/>
    <mergeCell ref="D125:E125"/>
    <mergeCell ref="F125:H125"/>
    <mergeCell ref="I125:K125"/>
    <mergeCell ref="L125:M125"/>
    <mergeCell ref="D122:E122"/>
    <mergeCell ref="F122:H122"/>
    <mergeCell ref="I122:K122"/>
    <mergeCell ref="L122:M122"/>
    <mergeCell ref="D123:E123"/>
    <mergeCell ref="F123:H123"/>
    <mergeCell ref="I123:K123"/>
    <mergeCell ref="L123:M123"/>
    <mergeCell ref="D120:E120"/>
    <mergeCell ref="F120:H120"/>
    <mergeCell ref="I120:K120"/>
    <mergeCell ref="L120:M120"/>
    <mergeCell ref="D121:E121"/>
    <mergeCell ref="F121:H121"/>
    <mergeCell ref="I121:K121"/>
    <mergeCell ref="L121:M121"/>
    <mergeCell ref="D118:E118"/>
    <mergeCell ref="F118:H118"/>
    <mergeCell ref="I118:K118"/>
    <mergeCell ref="L118:M118"/>
    <mergeCell ref="D119:E119"/>
    <mergeCell ref="F119:H119"/>
    <mergeCell ref="I119:K119"/>
    <mergeCell ref="L119:M119"/>
    <mergeCell ref="D116:E116"/>
    <mergeCell ref="F116:H116"/>
    <mergeCell ref="I116:K116"/>
    <mergeCell ref="L116:M116"/>
    <mergeCell ref="D117:E117"/>
    <mergeCell ref="F117:H117"/>
    <mergeCell ref="I117:K117"/>
    <mergeCell ref="L117:M117"/>
    <mergeCell ref="D114:E114"/>
    <mergeCell ref="F114:H114"/>
    <mergeCell ref="I114:K114"/>
    <mergeCell ref="L114:M114"/>
    <mergeCell ref="D115:E115"/>
    <mergeCell ref="F115:H115"/>
    <mergeCell ref="I115:K115"/>
    <mergeCell ref="L115:M115"/>
    <mergeCell ref="D113:E113"/>
    <mergeCell ref="F113:H113"/>
    <mergeCell ref="I113:K113"/>
    <mergeCell ref="L113:M113"/>
    <mergeCell ref="D111:E111"/>
    <mergeCell ref="F111:H111"/>
    <mergeCell ref="I111:K111"/>
    <mergeCell ref="L111:M111"/>
    <mergeCell ref="D112:E112"/>
    <mergeCell ref="F112:H112"/>
    <mergeCell ref="I112:K112"/>
    <mergeCell ref="L112:M112"/>
    <mergeCell ref="D109:E109"/>
    <mergeCell ref="F109:H109"/>
    <mergeCell ref="I109:K109"/>
    <mergeCell ref="L109:M109"/>
    <mergeCell ref="D110:E110"/>
    <mergeCell ref="F110:H110"/>
    <mergeCell ref="I110:K110"/>
    <mergeCell ref="L110:M110"/>
    <mergeCell ref="D107:E107"/>
    <mergeCell ref="F107:H107"/>
    <mergeCell ref="I107:K107"/>
    <mergeCell ref="L107:M107"/>
    <mergeCell ref="D108:E108"/>
    <mergeCell ref="F108:H108"/>
    <mergeCell ref="I108:K108"/>
    <mergeCell ref="L108:M108"/>
    <mergeCell ref="D105:E105"/>
    <mergeCell ref="F105:H105"/>
    <mergeCell ref="I105:K105"/>
    <mergeCell ref="L105:M105"/>
    <mergeCell ref="D106:E106"/>
    <mergeCell ref="F106:H106"/>
    <mergeCell ref="I106:K106"/>
    <mergeCell ref="L106:M106"/>
    <mergeCell ref="D103:E103"/>
    <mergeCell ref="F103:H103"/>
    <mergeCell ref="I103:K103"/>
    <mergeCell ref="L103:M103"/>
    <mergeCell ref="D104:E104"/>
    <mergeCell ref="F104:H104"/>
    <mergeCell ref="I104:K104"/>
    <mergeCell ref="L104:M104"/>
    <mergeCell ref="D101:E101"/>
    <mergeCell ref="F101:H101"/>
    <mergeCell ref="I101:K101"/>
    <mergeCell ref="L101:M101"/>
    <mergeCell ref="D102:E102"/>
    <mergeCell ref="F102:H102"/>
    <mergeCell ref="I102:K102"/>
    <mergeCell ref="L102:M102"/>
    <mergeCell ref="D99:E99"/>
    <mergeCell ref="F99:H99"/>
    <mergeCell ref="I99:K99"/>
    <mergeCell ref="L99:M99"/>
    <mergeCell ref="D100:E100"/>
    <mergeCell ref="F100:H100"/>
    <mergeCell ref="I100:K100"/>
    <mergeCell ref="L100:M100"/>
    <mergeCell ref="D97:E97"/>
    <mergeCell ref="F97:H97"/>
    <mergeCell ref="I97:K97"/>
    <mergeCell ref="L97:M97"/>
    <mergeCell ref="D98:E98"/>
    <mergeCell ref="F98:H98"/>
    <mergeCell ref="I98:K98"/>
    <mergeCell ref="L98:M98"/>
    <mergeCell ref="D95:E95"/>
    <mergeCell ref="F95:H95"/>
    <mergeCell ref="I95:K95"/>
    <mergeCell ref="L95:M95"/>
    <mergeCell ref="D96:E96"/>
    <mergeCell ref="F96:H96"/>
    <mergeCell ref="I96:K96"/>
    <mergeCell ref="L96:M96"/>
    <mergeCell ref="D93:E93"/>
    <mergeCell ref="F93:H93"/>
    <mergeCell ref="I93:K93"/>
    <mergeCell ref="L93:M93"/>
    <mergeCell ref="D94:E94"/>
    <mergeCell ref="F94:H94"/>
    <mergeCell ref="I94:K94"/>
    <mergeCell ref="L94:M94"/>
    <mergeCell ref="D91:E91"/>
    <mergeCell ref="F91:H91"/>
    <mergeCell ref="I91:K91"/>
    <mergeCell ref="L91:M91"/>
    <mergeCell ref="D92:E92"/>
    <mergeCell ref="F92:H92"/>
    <mergeCell ref="I92:K92"/>
    <mergeCell ref="L92:M92"/>
    <mergeCell ref="D89:E89"/>
    <mergeCell ref="F89:H89"/>
    <mergeCell ref="I89:K89"/>
    <mergeCell ref="L89:M89"/>
    <mergeCell ref="D90:E90"/>
    <mergeCell ref="F90:H90"/>
    <mergeCell ref="I90:K90"/>
    <mergeCell ref="L90:M90"/>
    <mergeCell ref="D87:E87"/>
    <mergeCell ref="F87:H87"/>
    <mergeCell ref="I87:K87"/>
    <mergeCell ref="L87:M87"/>
    <mergeCell ref="D88:E88"/>
    <mergeCell ref="F88:H88"/>
    <mergeCell ref="I88:K88"/>
    <mergeCell ref="L88:M88"/>
    <mergeCell ref="D85:E85"/>
    <mergeCell ref="F85:H85"/>
    <mergeCell ref="I85:K85"/>
    <mergeCell ref="L85:M85"/>
    <mergeCell ref="D86:E86"/>
    <mergeCell ref="F86:H86"/>
    <mergeCell ref="I86:K86"/>
    <mergeCell ref="L86:M86"/>
    <mergeCell ref="D83:E83"/>
    <mergeCell ref="F83:H83"/>
    <mergeCell ref="I83:K83"/>
    <mergeCell ref="L83:M83"/>
    <mergeCell ref="D84:E84"/>
    <mergeCell ref="F84:H84"/>
    <mergeCell ref="I84:K84"/>
    <mergeCell ref="L84:M84"/>
    <mergeCell ref="D81:E81"/>
    <mergeCell ref="F81:H81"/>
    <mergeCell ref="I81:K81"/>
    <mergeCell ref="L81:M81"/>
    <mergeCell ref="D82:E82"/>
    <mergeCell ref="F82:H82"/>
    <mergeCell ref="I82:K82"/>
    <mergeCell ref="L82:M82"/>
    <mergeCell ref="D80:E80"/>
    <mergeCell ref="F80:H80"/>
    <mergeCell ref="I80:K80"/>
    <mergeCell ref="L80:M80"/>
    <mergeCell ref="D78:E78"/>
    <mergeCell ref="F78:H78"/>
    <mergeCell ref="I78:K78"/>
    <mergeCell ref="L78:M78"/>
    <mergeCell ref="D79:E79"/>
    <mergeCell ref="F79:H79"/>
    <mergeCell ref="I79:K79"/>
    <mergeCell ref="L79:M79"/>
    <mergeCell ref="D76:E76"/>
    <mergeCell ref="F76:H76"/>
    <mergeCell ref="I76:K76"/>
    <mergeCell ref="L76:M76"/>
    <mergeCell ref="D77:E77"/>
    <mergeCell ref="F77:H77"/>
    <mergeCell ref="I77:K77"/>
    <mergeCell ref="L77:M77"/>
    <mergeCell ref="D74:E74"/>
    <mergeCell ref="F74:H74"/>
    <mergeCell ref="I74:K74"/>
    <mergeCell ref="L74:M74"/>
    <mergeCell ref="D75:E75"/>
    <mergeCell ref="F75:H75"/>
    <mergeCell ref="I75:K75"/>
    <mergeCell ref="L75:M75"/>
    <mergeCell ref="D72:E72"/>
    <mergeCell ref="F72:H72"/>
    <mergeCell ref="I72:K72"/>
    <mergeCell ref="L72:M72"/>
    <mergeCell ref="D73:E73"/>
    <mergeCell ref="F73:H73"/>
    <mergeCell ref="I73:K73"/>
    <mergeCell ref="L73:M73"/>
    <mergeCell ref="D70:E70"/>
    <mergeCell ref="F70:H70"/>
    <mergeCell ref="I70:K70"/>
    <mergeCell ref="L70:M70"/>
    <mergeCell ref="D71:E71"/>
    <mergeCell ref="F71:H71"/>
    <mergeCell ref="I71:K71"/>
    <mergeCell ref="L71:M71"/>
    <mergeCell ref="D68:E68"/>
    <mergeCell ref="F68:H68"/>
    <mergeCell ref="I68:K68"/>
    <mergeCell ref="L68:M68"/>
    <mergeCell ref="D69:E69"/>
    <mergeCell ref="F69:H69"/>
    <mergeCell ref="I69:K69"/>
    <mergeCell ref="L69:M69"/>
    <mergeCell ref="D66:E66"/>
    <mergeCell ref="F66:H66"/>
    <mergeCell ref="I66:K66"/>
    <mergeCell ref="L66:M66"/>
    <mergeCell ref="D67:E67"/>
    <mergeCell ref="F67:H67"/>
    <mergeCell ref="I67:K67"/>
    <mergeCell ref="L67:M67"/>
    <mergeCell ref="D64:E64"/>
    <mergeCell ref="F64:H64"/>
    <mergeCell ref="I64:K64"/>
    <mergeCell ref="L64:M64"/>
    <mergeCell ref="D65:E65"/>
    <mergeCell ref="F65:H65"/>
    <mergeCell ref="I65:K65"/>
    <mergeCell ref="L65:M65"/>
    <mergeCell ref="D62:E62"/>
    <mergeCell ref="F62:H62"/>
    <mergeCell ref="I62:K62"/>
    <mergeCell ref="L62:M62"/>
    <mergeCell ref="D63:E63"/>
    <mergeCell ref="F63:H63"/>
    <mergeCell ref="I63:K63"/>
    <mergeCell ref="L63:M63"/>
    <mergeCell ref="D60:E60"/>
    <mergeCell ref="F60:H60"/>
    <mergeCell ref="I60:K60"/>
    <mergeCell ref="L60:M60"/>
    <mergeCell ref="D61:E61"/>
    <mergeCell ref="F61:H61"/>
    <mergeCell ref="I61:K61"/>
    <mergeCell ref="L61:M61"/>
    <mergeCell ref="D58:E58"/>
    <mergeCell ref="F58:H58"/>
    <mergeCell ref="I58:K58"/>
    <mergeCell ref="L58:M58"/>
    <mergeCell ref="D59:E59"/>
    <mergeCell ref="F59:H59"/>
    <mergeCell ref="I59:K59"/>
    <mergeCell ref="L59:M59"/>
    <mergeCell ref="D56:E56"/>
    <mergeCell ref="F56:H56"/>
    <mergeCell ref="I56:K56"/>
    <mergeCell ref="L56:M56"/>
    <mergeCell ref="D57:E57"/>
    <mergeCell ref="F57:H57"/>
    <mergeCell ref="I57:K57"/>
    <mergeCell ref="L57:M57"/>
    <mergeCell ref="D54:E54"/>
    <mergeCell ref="F54:H54"/>
    <mergeCell ref="I54:K54"/>
    <mergeCell ref="L54:M54"/>
    <mergeCell ref="D55:E55"/>
    <mergeCell ref="F55:H55"/>
    <mergeCell ref="I55:K55"/>
    <mergeCell ref="L55:M55"/>
    <mergeCell ref="D53:E53"/>
    <mergeCell ref="F53:H53"/>
    <mergeCell ref="I53:K53"/>
    <mergeCell ref="L53:M53"/>
    <mergeCell ref="D51:E51"/>
    <mergeCell ref="F51:H51"/>
    <mergeCell ref="I51:K51"/>
    <mergeCell ref="L51:M51"/>
    <mergeCell ref="D52:E52"/>
    <mergeCell ref="F52:H52"/>
    <mergeCell ref="I52:K52"/>
    <mergeCell ref="L52:M52"/>
    <mergeCell ref="D49:E49"/>
    <mergeCell ref="F49:H49"/>
    <mergeCell ref="I49:K49"/>
    <mergeCell ref="L49:M49"/>
    <mergeCell ref="D50:E50"/>
    <mergeCell ref="F50:H50"/>
    <mergeCell ref="I50:K50"/>
    <mergeCell ref="L50:M50"/>
    <mergeCell ref="D47:E47"/>
    <mergeCell ref="F47:H47"/>
    <mergeCell ref="I47:K47"/>
    <mergeCell ref="L47:M47"/>
    <mergeCell ref="D48:E48"/>
    <mergeCell ref="F48:H48"/>
    <mergeCell ref="I48:K48"/>
    <mergeCell ref="L48:M48"/>
    <mergeCell ref="D45:E45"/>
    <mergeCell ref="F45:H45"/>
    <mergeCell ref="I45:K45"/>
    <mergeCell ref="L45:M45"/>
    <mergeCell ref="D46:E46"/>
    <mergeCell ref="F46:H46"/>
    <mergeCell ref="I46:K46"/>
    <mergeCell ref="L46:M46"/>
    <mergeCell ref="D43:E43"/>
    <mergeCell ref="F43:H43"/>
    <mergeCell ref="I43:K43"/>
    <mergeCell ref="L43:M43"/>
    <mergeCell ref="D44:E44"/>
    <mergeCell ref="F44:H44"/>
    <mergeCell ref="I44:K44"/>
    <mergeCell ref="L44:M44"/>
    <mergeCell ref="D41:E41"/>
    <mergeCell ref="F41:H41"/>
    <mergeCell ref="I41:K41"/>
    <mergeCell ref="L41:M41"/>
    <mergeCell ref="D42:E42"/>
    <mergeCell ref="F42:H42"/>
    <mergeCell ref="I42:K42"/>
    <mergeCell ref="L42:M42"/>
    <mergeCell ref="D39:E39"/>
    <mergeCell ref="F39:H39"/>
    <mergeCell ref="I39:K39"/>
    <mergeCell ref="L39:M39"/>
    <mergeCell ref="D40:E40"/>
    <mergeCell ref="F40:H40"/>
    <mergeCell ref="I40:K40"/>
    <mergeCell ref="L40:M40"/>
    <mergeCell ref="D37:E37"/>
    <mergeCell ref="F37:H37"/>
    <mergeCell ref="I37:K37"/>
    <mergeCell ref="L37:M37"/>
    <mergeCell ref="D38:E38"/>
    <mergeCell ref="F38:H38"/>
    <mergeCell ref="I38:K38"/>
    <mergeCell ref="L38:M38"/>
    <mergeCell ref="D36:E36"/>
    <mergeCell ref="F36:H36"/>
    <mergeCell ref="I36:K36"/>
    <mergeCell ref="L36:M36"/>
    <mergeCell ref="D34:E34"/>
    <mergeCell ref="F34:H34"/>
    <mergeCell ref="I34:K34"/>
    <mergeCell ref="L34:M34"/>
    <mergeCell ref="D35:E35"/>
    <mergeCell ref="F35:H35"/>
    <mergeCell ref="I35:K35"/>
    <mergeCell ref="L35:M35"/>
    <mergeCell ref="D32:E32"/>
    <mergeCell ref="F32:H32"/>
    <mergeCell ref="I32:K32"/>
    <mergeCell ref="L32:M32"/>
    <mergeCell ref="D33:E33"/>
    <mergeCell ref="F33:H33"/>
    <mergeCell ref="I33:K33"/>
    <mergeCell ref="L33:M33"/>
    <mergeCell ref="D31:E31"/>
    <mergeCell ref="F31:H31"/>
    <mergeCell ref="I31:K31"/>
    <mergeCell ref="L31:M31"/>
    <mergeCell ref="D4:E4"/>
    <mergeCell ref="F4:H4"/>
    <mergeCell ref="I4:K4"/>
    <mergeCell ref="L4:M4"/>
    <mergeCell ref="D29:E29"/>
    <mergeCell ref="F29:H29"/>
    <mergeCell ref="I29:K29"/>
    <mergeCell ref="L29:M29"/>
    <mergeCell ref="D30:E30"/>
    <mergeCell ref="F30:H30"/>
    <mergeCell ref="I30:K30"/>
    <mergeCell ref="L30:M30"/>
    <mergeCell ref="D27:E27"/>
    <mergeCell ref="F27:H27"/>
    <mergeCell ref="I27:K27"/>
    <mergeCell ref="L27:M27"/>
    <mergeCell ref="D28:E28"/>
    <mergeCell ref="F28:H28"/>
    <mergeCell ref="I28:K28"/>
    <mergeCell ref="L28:M28"/>
    <mergeCell ref="D25:E25"/>
    <mergeCell ref="F25:H25"/>
    <mergeCell ref="I25:K25"/>
    <mergeCell ref="L25:M25"/>
    <mergeCell ref="D26:E26"/>
    <mergeCell ref="F26:H26"/>
    <mergeCell ref="I26:K26"/>
    <mergeCell ref="L26:M26"/>
    <mergeCell ref="D23:E23"/>
    <mergeCell ref="F23:H23"/>
    <mergeCell ref="I23:K23"/>
    <mergeCell ref="L23:M23"/>
    <mergeCell ref="D24:E24"/>
    <mergeCell ref="F24:H24"/>
    <mergeCell ref="I24:K24"/>
    <mergeCell ref="L24:M24"/>
    <mergeCell ref="D21:E21"/>
    <mergeCell ref="F21:H21"/>
    <mergeCell ref="I21:K21"/>
    <mergeCell ref="L21:M21"/>
    <mergeCell ref="D22:E22"/>
    <mergeCell ref="F22:H22"/>
    <mergeCell ref="I22:K22"/>
    <mergeCell ref="L22:M22"/>
    <mergeCell ref="D19:E19"/>
    <mergeCell ref="F19:H19"/>
    <mergeCell ref="I19:K19"/>
    <mergeCell ref="L19:M19"/>
    <mergeCell ref="D20:E20"/>
    <mergeCell ref="F20:H20"/>
    <mergeCell ref="I20:K20"/>
    <mergeCell ref="L20:M20"/>
    <mergeCell ref="D17:E17"/>
    <mergeCell ref="F17:H17"/>
    <mergeCell ref="I17:K17"/>
    <mergeCell ref="L17:M17"/>
    <mergeCell ref="D18:E18"/>
    <mergeCell ref="F18:H18"/>
    <mergeCell ref="I18:K18"/>
    <mergeCell ref="L18:M18"/>
    <mergeCell ref="D15:E15"/>
    <mergeCell ref="F15:H15"/>
    <mergeCell ref="I15:K15"/>
    <mergeCell ref="L15:M15"/>
    <mergeCell ref="D16:E16"/>
    <mergeCell ref="F16:H16"/>
    <mergeCell ref="I16:K16"/>
    <mergeCell ref="L16:M16"/>
    <mergeCell ref="D13:E13"/>
    <mergeCell ref="F13:H13"/>
    <mergeCell ref="I13:K13"/>
    <mergeCell ref="L13:M13"/>
    <mergeCell ref="D14:E14"/>
    <mergeCell ref="F14:H14"/>
    <mergeCell ref="I14:K14"/>
    <mergeCell ref="L14:M14"/>
    <mergeCell ref="D10:E10"/>
    <mergeCell ref="F10:H10"/>
    <mergeCell ref="I10:K10"/>
    <mergeCell ref="L10:M10"/>
    <mergeCell ref="D12:E12"/>
    <mergeCell ref="F12:H12"/>
    <mergeCell ref="I12:K12"/>
    <mergeCell ref="L12:M12"/>
    <mergeCell ref="D8:E8"/>
    <mergeCell ref="F8:H8"/>
    <mergeCell ref="I8:K8"/>
    <mergeCell ref="L8:M8"/>
    <mergeCell ref="D9:E9"/>
    <mergeCell ref="F9:H9"/>
    <mergeCell ref="I9:K9"/>
    <mergeCell ref="L9:M9"/>
    <mergeCell ref="D6:E6"/>
    <mergeCell ref="F6:H6"/>
    <mergeCell ref="I6:K6"/>
    <mergeCell ref="L6:M6"/>
    <mergeCell ref="D7:E7"/>
    <mergeCell ref="F7:H7"/>
    <mergeCell ref="I7:K7"/>
    <mergeCell ref="L7:M7"/>
  </mergeCells>
  <pageMargins left="0.70866141732283472" right="0.70866141732283472" top="0.74803149606299213" bottom="0.74803149606299213" header="0.31496062992125984" footer="0.31496062992125984"/>
  <pageSetup paperSize="9" scale="37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 tint="0.499984740745262"/>
    <pageSetUpPr fitToPage="1"/>
  </sheetPr>
  <dimension ref="A1:BG54"/>
  <sheetViews>
    <sheetView view="pageBreakPreview" topLeftCell="V7" zoomScale="40" zoomScaleNormal="100" zoomScaleSheetLayoutView="40" zoomScalePageLayoutView="55" workbookViewId="0">
      <selection activeCell="AT25" sqref="AT25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6" width="19.5703125" customWidth="1"/>
    <col min="47" max="47" width="26.140625" customWidth="1"/>
    <col min="48" max="48" width="19.5703125" customWidth="1"/>
    <col min="49" max="49" width="13.5703125" customWidth="1"/>
    <col min="50" max="50" width="13.85546875" customWidth="1"/>
    <col min="51" max="52" width="14.28515625" customWidth="1"/>
  </cols>
  <sheetData>
    <row r="1" spans="1:48" ht="28.5" customHeight="1"/>
    <row r="2" spans="1:48" ht="33.75" customHeight="1">
      <c r="B2" s="539" t="s">
        <v>121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48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48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48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48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48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2023</v>
      </c>
      <c r="G7" s="13">
        <v>2024</v>
      </c>
      <c r="H7" s="20" t="s">
        <v>3</v>
      </c>
      <c r="I7" s="37">
        <v>2023</v>
      </c>
      <c r="J7" s="13">
        <v>2024</v>
      </c>
      <c r="K7" s="20" t="s">
        <v>3</v>
      </c>
      <c r="L7" s="37">
        <v>2023</v>
      </c>
      <c r="M7" s="13">
        <v>2024</v>
      </c>
      <c r="N7" s="20" t="s">
        <v>3</v>
      </c>
      <c r="O7" s="37">
        <v>2023</v>
      </c>
      <c r="P7" s="13">
        <v>2024</v>
      </c>
      <c r="Q7" s="20" t="s">
        <v>3</v>
      </c>
      <c r="R7" s="37">
        <v>2023</v>
      </c>
      <c r="S7" s="13">
        <v>2024</v>
      </c>
      <c r="T7" s="20" t="s">
        <v>3</v>
      </c>
      <c r="U7" s="37">
        <v>2023</v>
      </c>
      <c r="V7" s="13">
        <v>2024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2023</v>
      </c>
      <c r="AB7" s="13">
        <v>2024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48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48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>
        <f>I9+O9+R9+U9+L9</f>
        <v>1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/>
      <c r="J9" s="44" t="e">
        <f>#REF!</f>
        <v>#REF!</v>
      </c>
      <c r="K9" s="42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>
        <v>1</v>
      </c>
      <c r="M9" s="44" t="e">
        <f>#REF!</f>
        <v>#REF!</v>
      </c>
      <c r="N9" s="42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/>
      <c r="P9" s="44" t="e">
        <f>#REF!</f>
        <v>#REF!</v>
      </c>
      <c r="Q9" s="42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/>
      <c r="S9" s="44" t="e">
        <f>#REF!</f>
        <v>#REF!</v>
      </c>
      <c r="T9" s="42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/>
      <c r="V9" s="44" t="e">
        <f>#REF!</f>
        <v>#REF!</v>
      </c>
      <c r="W9" s="45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6">
        <v>1</v>
      </c>
      <c r="AB9" s="44" t="e">
        <f>#REF!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41" t="s">
        <v>0</v>
      </c>
      <c r="AJ9" s="16" t="s">
        <v>0</v>
      </c>
      <c r="AK9" s="53">
        <f>F9-L9-U9</f>
        <v>0</v>
      </c>
      <c r="AL9" s="182">
        <v>2</v>
      </c>
      <c r="AM9" s="53">
        <v>2</v>
      </c>
      <c r="AN9" s="53"/>
      <c r="AO9" s="53"/>
      <c r="AP9" s="53"/>
      <c r="AQ9" s="53"/>
      <c r="AR9" s="53"/>
      <c r="AS9" s="53"/>
      <c r="AT9" s="53">
        <v>13496770.603000011</v>
      </c>
      <c r="AU9" s="53">
        <v>12248265.243000045</v>
      </c>
      <c r="AV9" s="53">
        <v>14426887.608000029</v>
      </c>
    </row>
    <row r="10" spans="1:48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23">
        <f t="shared" ref="F10:F24" si="8">I10+O10+R10+U10+L10</f>
        <v>0</v>
      </c>
      <c r="G10" s="17" t="e">
        <f t="shared" ref="G10:G24" si="9">J10+P10+S10+M10+V10</f>
        <v>#REF!</v>
      </c>
      <c r="H10" s="22" t="e">
        <f t="shared" si="1"/>
        <v>#REF!</v>
      </c>
      <c r="I10" s="24"/>
      <c r="J10" s="44" t="e">
        <f>#REF!</f>
        <v>#REF!</v>
      </c>
      <c r="K10" s="22" t="e">
        <f t="shared" si="2"/>
        <v>#REF!</v>
      </c>
      <c r="L10" s="24"/>
      <c r="M10" s="44" t="e">
        <f>#REF!</f>
        <v>#REF!</v>
      </c>
      <c r="N10" s="22" t="e">
        <f t="shared" si="3"/>
        <v>#REF!</v>
      </c>
      <c r="O10" s="24"/>
      <c r="P10" s="44" t="e">
        <f>#REF!</f>
        <v>#REF!</v>
      </c>
      <c r="Q10" s="22" t="e">
        <f t="shared" si="4"/>
        <v>#REF!</v>
      </c>
      <c r="R10" s="24"/>
      <c r="S10" s="44" t="e">
        <f>#REF!</f>
        <v>#REF!</v>
      </c>
      <c r="T10" s="22" t="e">
        <f t="shared" si="5"/>
        <v>#REF!</v>
      </c>
      <c r="U10" s="24"/>
      <c r="V10" s="44" t="e">
        <f>#REF!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23"/>
      <c r="AB10" s="44" t="e">
        <f>#REF!</f>
        <v>#REF!</v>
      </c>
      <c r="AC10" s="22"/>
      <c r="AD10" s="70"/>
      <c r="AE10" s="71"/>
      <c r="AF10" s="66"/>
      <c r="AI10" s="61" t="s">
        <v>4</v>
      </c>
      <c r="AJ10" s="16" t="s">
        <v>4</v>
      </c>
      <c r="AK10" s="53">
        <f t="shared" ref="AK10:AK24" si="10">F10-L10-U10</f>
        <v>0</v>
      </c>
      <c r="AL10" s="182">
        <v>0</v>
      </c>
      <c r="AM10" s="53" t="e">
        <f t="shared" ref="AM10:AM24" si="11">G10-V10-M10</f>
        <v>#REF!</v>
      </c>
      <c r="AN10" s="53"/>
      <c r="AO10" s="53"/>
      <c r="AP10" s="53"/>
      <c r="AQ10" s="53"/>
      <c r="AR10" s="53"/>
      <c r="AS10" s="53"/>
      <c r="AT10" s="53">
        <v>212075.78000000061</v>
      </c>
      <c r="AU10" s="53">
        <v>214807</v>
      </c>
      <c r="AV10" s="53">
        <v>227975.22000000064</v>
      </c>
    </row>
    <row r="11" spans="1:48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23">
        <f t="shared" si="8"/>
        <v>0</v>
      </c>
      <c r="G11" s="17" t="e">
        <f t="shared" si="9"/>
        <v>#REF!</v>
      </c>
      <c r="H11" s="22" t="e">
        <f t="shared" si="1"/>
        <v>#REF!</v>
      </c>
      <c r="I11" s="24"/>
      <c r="J11" s="44" t="e">
        <f>#REF!</f>
        <v>#REF!</v>
      </c>
      <c r="K11" s="22" t="e">
        <f t="shared" si="2"/>
        <v>#REF!</v>
      </c>
      <c r="L11" s="24"/>
      <c r="M11" s="44" t="e">
        <f>#REF!</f>
        <v>#REF!</v>
      </c>
      <c r="N11" s="22" t="e">
        <f t="shared" si="3"/>
        <v>#REF!</v>
      </c>
      <c r="O11" s="24"/>
      <c r="P11" s="44" t="e">
        <f>#REF!</f>
        <v>#REF!</v>
      </c>
      <c r="Q11" s="22" t="e">
        <f t="shared" si="4"/>
        <v>#REF!</v>
      </c>
      <c r="R11" s="24"/>
      <c r="S11" s="44" t="e">
        <f>#REF!</f>
        <v>#REF!</v>
      </c>
      <c r="T11" s="22" t="e">
        <f t="shared" si="5"/>
        <v>#REF!</v>
      </c>
      <c r="U11" s="24"/>
      <c r="V11" s="44" t="e">
        <f>#REF!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26"/>
      <c r="AB11" s="44" t="e">
        <f>#REF!</f>
        <v>#REF!</v>
      </c>
      <c r="AC11" s="22" t="e">
        <f t="shared" ref="AC11:AC25" si="12">IF(AND(IF(AA11="",0,AA11)=0,IF(AB11="",0,AB11)&gt;0),100%,IFERROR(IF(IF(AB11="",0,AB11)/IF(AA11="",0,AA11)-100%&gt;99%,CONCATENATE("в ",ROUNDDOWN(IF(AB11="",0,AB11)/IF(AA11="",0,AA11),1),IF(ROUNDDOWN(IF(AB11="",0,AB11)/IF(AA11="",0,AA11),0)&gt;4," раз"," раза")),IF(AB11="",0,AB11)/IF(AA11="",0,AA11)-100%),""))</f>
        <v>#REF!</v>
      </c>
      <c r="AD11" s="72"/>
      <c r="AE11" s="73"/>
      <c r="AF11" s="66" t="str">
        <f t="shared" ref="AF11:AF25" si="13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53">
        <f t="shared" si="10"/>
        <v>0</v>
      </c>
      <c r="AL11" s="182">
        <v>1</v>
      </c>
      <c r="AM11" s="53" t="e">
        <f t="shared" si="11"/>
        <v>#REF!</v>
      </c>
      <c r="AN11" s="53"/>
      <c r="AO11" s="53"/>
      <c r="AP11" s="53"/>
      <c r="AQ11" s="53"/>
      <c r="AR11" s="53"/>
      <c r="AS11" s="53"/>
      <c r="AT11" s="53">
        <v>16450946.546000073</v>
      </c>
      <c r="AU11" s="53">
        <v>14998865.656000048</v>
      </c>
      <c r="AV11" s="53">
        <v>17630181.312000096</v>
      </c>
    </row>
    <row r="12" spans="1:48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23">
        <f t="shared" si="8"/>
        <v>5</v>
      </c>
      <c r="G12" s="17" t="e">
        <f t="shared" si="9"/>
        <v>#REF!</v>
      </c>
      <c r="H12" s="22" t="e">
        <f t="shared" si="1"/>
        <v>#REF!</v>
      </c>
      <c r="I12" s="24">
        <v>4</v>
      </c>
      <c r="J12" s="44" t="e">
        <f>#REF!</f>
        <v>#REF!</v>
      </c>
      <c r="K12" s="22" t="e">
        <f t="shared" si="2"/>
        <v>#REF!</v>
      </c>
      <c r="L12" s="24">
        <v>1</v>
      </c>
      <c r="M12" s="44" t="e">
        <f>#REF!</f>
        <v>#REF!</v>
      </c>
      <c r="N12" s="22" t="e">
        <f t="shared" si="3"/>
        <v>#REF!</v>
      </c>
      <c r="O12" s="24"/>
      <c r="P12" s="44" t="e">
        <f>#REF!</f>
        <v>#REF!</v>
      </c>
      <c r="Q12" s="22" t="e">
        <f t="shared" si="4"/>
        <v>#REF!</v>
      </c>
      <c r="R12" s="24"/>
      <c r="S12" s="44" t="e">
        <f>#REF!</f>
        <v>#REF!</v>
      </c>
      <c r="T12" s="22" t="e">
        <f t="shared" si="5"/>
        <v>#REF!</v>
      </c>
      <c r="U12" s="24"/>
      <c r="V12" s="44" t="e">
        <f>#REF!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26"/>
      <c r="AB12" s="44" t="e">
        <f>#REF!</f>
        <v>#REF!</v>
      </c>
      <c r="AC12" s="22" t="e">
        <f t="shared" si="12"/>
        <v>#REF!</v>
      </c>
      <c r="AD12" s="72"/>
      <c r="AE12" s="73"/>
      <c r="AF12" s="66" t="str">
        <f t="shared" si="13"/>
        <v/>
      </c>
      <c r="AI12" s="61" t="s">
        <v>6</v>
      </c>
      <c r="AJ12" s="16" t="s">
        <v>6</v>
      </c>
      <c r="AK12" s="53">
        <f t="shared" si="10"/>
        <v>4</v>
      </c>
      <c r="AL12" s="182">
        <v>1</v>
      </c>
      <c r="AM12" s="53" t="e">
        <f t="shared" si="11"/>
        <v>#REF!</v>
      </c>
      <c r="AN12" s="53"/>
      <c r="AO12" s="53"/>
      <c r="AP12" s="53"/>
      <c r="AQ12" s="53"/>
      <c r="AR12" s="53"/>
      <c r="AS12" s="53"/>
      <c r="AT12" s="53">
        <v>10567570.18400003</v>
      </c>
      <c r="AU12" s="53">
        <v>9813358.6390000321</v>
      </c>
      <c r="AV12" s="53">
        <v>10473055.248000037</v>
      </c>
    </row>
    <row r="13" spans="1:48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23">
        <f t="shared" si="8"/>
        <v>0</v>
      </c>
      <c r="G13" s="17" t="e">
        <f t="shared" si="9"/>
        <v>#REF!</v>
      </c>
      <c r="H13" s="22" t="e">
        <f t="shared" si="1"/>
        <v>#REF!</v>
      </c>
      <c r="I13" s="24"/>
      <c r="J13" s="44" t="e">
        <f>#REF!</f>
        <v>#REF!</v>
      </c>
      <c r="K13" s="22" t="e">
        <f t="shared" si="2"/>
        <v>#REF!</v>
      </c>
      <c r="L13" s="24"/>
      <c r="M13" s="44" t="e">
        <f>#REF!</f>
        <v>#REF!</v>
      </c>
      <c r="N13" s="22" t="e">
        <f t="shared" si="3"/>
        <v>#REF!</v>
      </c>
      <c r="O13" s="24"/>
      <c r="P13" s="44" t="e">
        <f>#REF!</f>
        <v>#REF!</v>
      </c>
      <c r="Q13" s="22" t="e">
        <f t="shared" si="4"/>
        <v>#REF!</v>
      </c>
      <c r="R13" s="24"/>
      <c r="S13" s="44" t="e">
        <f>#REF!</f>
        <v>#REF!</v>
      </c>
      <c r="T13" s="22" t="e">
        <f t="shared" si="5"/>
        <v>#REF!</v>
      </c>
      <c r="U13" s="24"/>
      <c r="V13" s="44" t="e">
        <f>#REF!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26"/>
      <c r="AB13" s="44" t="e">
        <f>#REF!</f>
        <v>#REF!</v>
      </c>
      <c r="AC13" s="22" t="e">
        <f t="shared" si="12"/>
        <v>#REF!</v>
      </c>
      <c r="AD13" s="72"/>
      <c r="AE13" s="73"/>
      <c r="AF13" s="66" t="str">
        <f t="shared" si="13"/>
        <v/>
      </c>
      <c r="AI13" s="38" t="s">
        <v>1</v>
      </c>
      <c r="AJ13" s="16" t="s">
        <v>1</v>
      </c>
      <c r="AK13" s="53">
        <f t="shared" si="10"/>
        <v>0</v>
      </c>
      <c r="AL13" s="182">
        <v>1</v>
      </c>
      <c r="AM13" s="53" t="e">
        <f t="shared" si="11"/>
        <v>#REF!</v>
      </c>
      <c r="AN13" s="53"/>
      <c r="AO13" s="53"/>
      <c r="AP13" s="53"/>
      <c r="AQ13" s="53"/>
      <c r="AR13" s="53"/>
      <c r="AS13" s="53"/>
      <c r="AT13" s="53">
        <v>9035037.5350000281</v>
      </c>
      <c r="AU13" s="53">
        <v>7796130.5220000017</v>
      </c>
      <c r="AV13" s="53">
        <v>9072239.6820000019</v>
      </c>
    </row>
    <row r="14" spans="1:48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23">
        <f t="shared" si="8"/>
        <v>1</v>
      </c>
      <c r="G14" s="17" t="e">
        <f t="shared" si="9"/>
        <v>#REF!</v>
      </c>
      <c r="H14" s="22" t="e">
        <f t="shared" si="1"/>
        <v>#REF!</v>
      </c>
      <c r="I14" s="24">
        <v>1</v>
      </c>
      <c r="J14" s="44" t="e">
        <f>#REF!</f>
        <v>#REF!</v>
      </c>
      <c r="K14" s="22" t="e">
        <f t="shared" si="2"/>
        <v>#REF!</v>
      </c>
      <c r="L14" s="24"/>
      <c r="M14" s="44" t="e">
        <f>#REF!</f>
        <v>#REF!</v>
      </c>
      <c r="N14" s="22" t="e">
        <f t="shared" si="3"/>
        <v>#REF!</v>
      </c>
      <c r="O14" s="24"/>
      <c r="P14" s="44" t="e">
        <f>#REF!</f>
        <v>#REF!</v>
      </c>
      <c r="Q14" s="22" t="e">
        <f t="shared" si="4"/>
        <v>#REF!</v>
      </c>
      <c r="R14" s="24"/>
      <c r="S14" s="44" t="e">
        <f>#REF!</f>
        <v>#REF!</v>
      </c>
      <c r="T14" s="22" t="e">
        <f t="shared" si="5"/>
        <v>#REF!</v>
      </c>
      <c r="U14" s="24"/>
      <c r="V14" s="44" t="e">
        <f>#REF!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26">
        <v>1</v>
      </c>
      <c r="AB14" s="44" t="e">
        <f>#REF!</f>
        <v>#REF!</v>
      </c>
      <c r="AC14" s="22" t="e">
        <f t="shared" si="12"/>
        <v>#REF!</v>
      </c>
      <c r="AD14" s="72"/>
      <c r="AE14" s="73"/>
      <c r="AF14" s="66" t="str">
        <f t="shared" si="13"/>
        <v/>
      </c>
      <c r="AI14" s="61" t="s">
        <v>7</v>
      </c>
      <c r="AJ14" s="16" t="s">
        <v>7</v>
      </c>
      <c r="AK14" s="53">
        <f t="shared" si="10"/>
        <v>1</v>
      </c>
      <c r="AL14" s="182">
        <v>1</v>
      </c>
      <c r="AM14" s="53" t="e">
        <f t="shared" si="11"/>
        <v>#REF!</v>
      </c>
      <c r="AN14" s="53"/>
      <c r="AO14" s="53"/>
      <c r="AP14" s="53"/>
      <c r="AQ14" s="53"/>
      <c r="AR14" s="53"/>
      <c r="AS14" s="53"/>
      <c r="AT14" s="53">
        <v>8538617.3260000255</v>
      </c>
      <c r="AU14" s="53">
        <v>7064859.999000025</v>
      </c>
      <c r="AV14" s="53">
        <v>8225077.7020000257</v>
      </c>
    </row>
    <row r="15" spans="1:48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23">
        <f t="shared" si="8"/>
        <v>0</v>
      </c>
      <c r="G15" s="17" t="e">
        <f t="shared" si="9"/>
        <v>#REF!</v>
      </c>
      <c r="H15" s="22" t="e">
        <f t="shared" si="1"/>
        <v>#REF!</v>
      </c>
      <c r="I15" s="24"/>
      <c r="J15" s="44" t="e">
        <f>#REF!</f>
        <v>#REF!</v>
      </c>
      <c r="K15" s="22" t="e">
        <f t="shared" si="2"/>
        <v>#REF!</v>
      </c>
      <c r="L15" s="24"/>
      <c r="M15" s="44" t="e">
        <f>#REF!</f>
        <v>#REF!</v>
      </c>
      <c r="N15" s="22" t="e">
        <f t="shared" si="3"/>
        <v>#REF!</v>
      </c>
      <c r="O15" s="24"/>
      <c r="P15" s="44" t="e">
        <f>#REF!</f>
        <v>#REF!</v>
      </c>
      <c r="Q15" s="22" t="e">
        <f t="shared" si="4"/>
        <v>#REF!</v>
      </c>
      <c r="R15" s="24"/>
      <c r="S15" s="44" t="e">
        <f>#REF!</f>
        <v>#REF!</v>
      </c>
      <c r="T15" s="22" t="e">
        <f t="shared" si="5"/>
        <v>#REF!</v>
      </c>
      <c r="U15" s="24"/>
      <c r="V15" s="44" t="e">
        <f>#REF!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26"/>
      <c r="AB15" s="44" t="e">
        <f>#REF!</f>
        <v>#REF!</v>
      </c>
      <c r="AC15" s="22" t="e">
        <f t="shared" si="12"/>
        <v>#REF!</v>
      </c>
      <c r="AD15" s="72"/>
      <c r="AE15" s="73"/>
      <c r="AF15" s="66" t="str">
        <f t="shared" si="13"/>
        <v/>
      </c>
      <c r="AI15" s="38" t="s">
        <v>8</v>
      </c>
      <c r="AJ15" s="16" t="s">
        <v>8</v>
      </c>
      <c r="AK15" s="53">
        <f t="shared" si="10"/>
        <v>0</v>
      </c>
      <c r="AL15" s="182">
        <v>1</v>
      </c>
      <c r="AM15" s="53" t="e">
        <f t="shared" si="11"/>
        <v>#REF!</v>
      </c>
      <c r="AN15" s="53"/>
      <c r="AO15" s="56"/>
      <c r="AP15" s="53"/>
      <c r="AQ15" s="56"/>
      <c r="AR15" s="56"/>
      <c r="AS15" s="56"/>
      <c r="AT15" s="56">
        <v>5424528.3320000023</v>
      </c>
      <c r="AU15" s="56">
        <v>5037627.4390000021</v>
      </c>
      <c r="AV15" s="56">
        <v>5949629.7590000182</v>
      </c>
    </row>
    <row r="16" spans="1:48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23">
        <f t="shared" si="8"/>
        <v>1</v>
      </c>
      <c r="G16" s="17" t="e">
        <f t="shared" si="9"/>
        <v>#REF!</v>
      </c>
      <c r="H16" s="22" t="e">
        <f t="shared" si="1"/>
        <v>#REF!</v>
      </c>
      <c r="I16" s="24">
        <v>1</v>
      </c>
      <c r="J16" s="44" t="e">
        <f>#REF!</f>
        <v>#REF!</v>
      </c>
      <c r="K16" s="22" t="e">
        <f t="shared" si="2"/>
        <v>#REF!</v>
      </c>
      <c r="L16" s="24"/>
      <c r="M16" s="44" t="e">
        <f>#REF!</f>
        <v>#REF!</v>
      </c>
      <c r="N16" s="22" t="e">
        <f t="shared" si="3"/>
        <v>#REF!</v>
      </c>
      <c r="O16" s="24"/>
      <c r="P16" s="44" t="e">
        <f>#REF!</f>
        <v>#REF!</v>
      </c>
      <c r="Q16" s="22" t="e">
        <f t="shared" si="4"/>
        <v>#REF!</v>
      </c>
      <c r="R16" s="24"/>
      <c r="S16" s="44" t="e">
        <f>#REF!</f>
        <v>#REF!</v>
      </c>
      <c r="T16" s="22" t="e">
        <f t="shared" si="5"/>
        <v>#REF!</v>
      </c>
      <c r="U16" s="24"/>
      <c r="V16" s="44" t="e">
        <f>#REF!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26"/>
      <c r="AB16" s="44" t="e">
        <f>#REF!</f>
        <v>#REF!</v>
      </c>
      <c r="AC16" s="22" t="e">
        <f t="shared" si="12"/>
        <v>#REF!</v>
      </c>
      <c r="AD16" s="72"/>
      <c r="AE16" s="73"/>
      <c r="AF16" s="66" t="str">
        <f t="shared" si="13"/>
        <v/>
      </c>
      <c r="AI16" s="61" t="s">
        <v>9</v>
      </c>
      <c r="AJ16" s="16" t="s">
        <v>9</v>
      </c>
      <c r="AK16" s="53">
        <f t="shared" si="10"/>
        <v>1</v>
      </c>
      <c r="AL16" s="182">
        <v>1</v>
      </c>
      <c r="AM16" s="53" t="e">
        <f t="shared" si="11"/>
        <v>#REF!</v>
      </c>
      <c r="AN16" s="53"/>
      <c r="AO16" s="53"/>
      <c r="AP16" s="53"/>
      <c r="AQ16" s="53"/>
      <c r="AR16" s="53"/>
      <c r="AS16" s="53"/>
      <c r="AT16" s="53">
        <v>5351835.2290000003</v>
      </c>
      <c r="AU16" s="53">
        <v>4498806.9170000013</v>
      </c>
      <c r="AV16" s="53">
        <v>4704595.0140000014</v>
      </c>
    </row>
    <row r="17" spans="1:48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23">
        <f t="shared" si="8"/>
        <v>0</v>
      </c>
      <c r="G17" s="17" t="e">
        <f t="shared" si="9"/>
        <v>#REF!</v>
      </c>
      <c r="H17" s="22" t="e">
        <f t="shared" si="1"/>
        <v>#REF!</v>
      </c>
      <c r="I17" s="24"/>
      <c r="J17" s="44" t="e">
        <f>#REF!</f>
        <v>#REF!</v>
      </c>
      <c r="K17" s="22" t="e">
        <f t="shared" si="2"/>
        <v>#REF!</v>
      </c>
      <c r="L17" s="24"/>
      <c r="M17" s="44" t="e">
        <f>#REF!</f>
        <v>#REF!</v>
      </c>
      <c r="N17" s="22" t="e">
        <f t="shared" si="3"/>
        <v>#REF!</v>
      </c>
      <c r="O17" s="24"/>
      <c r="P17" s="44" t="e">
        <f>#REF!</f>
        <v>#REF!</v>
      </c>
      <c r="Q17" s="22" t="e">
        <f t="shared" si="4"/>
        <v>#REF!</v>
      </c>
      <c r="R17" s="24"/>
      <c r="S17" s="44" t="e">
        <f>#REF!</f>
        <v>#REF!</v>
      </c>
      <c r="T17" s="22" t="e">
        <f t="shared" si="5"/>
        <v>#REF!</v>
      </c>
      <c r="U17" s="24"/>
      <c r="V17" s="44" t="e">
        <f>#REF!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26"/>
      <c r="AB17" s="44" t="e">
        <f>#REF!</f>
        <v>#REF!</v>
      </c>
      <c r="AC17" s="22"/>
      <c r="AD17" s="72"/>
      <c r="AE17" s="73"/>
      <c r="AF17" s="66" t="str">
        <f t="shared" si="13"/>
        <v/>
      </c>
      <c r="AI17" s="38" t="s">
        <v>2</v>
      </c>
      <c r="AJ17" s="16" t="s">
        <v>2</v>
      </c>
      <c r="AK17" s="53">
        <f t="shared" si="10"/>
        <v>0</v>
      </c>
      <c r="AL17" s="182">
        <v>1</v>
      </c>
      <c r="AM17" s="53" t="e">
        <f t="shared" si="11"/>
        <v>#REF!</v>
      </c>
      <c r="AN17" s="53"/>
      <c r="AO17" s="53"/>
      <c r="AP17" s="53"/>
      <c r="AQ17" s="53"/>
      <c r="AR17" s="53"/>
      <c r="AS17" s="53"/>
      <c r="AT17" s="53">
        <v>7630805.4390000021</v>
      </c>
      <c r="AU17" s="53">
        <v>7491272.7070000023</v>
      </c>
      <c r="AV17" s="53">
        <v>8028454.0790000036</v>
      </c>
    </row>
    <row r="18" spans="1:48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23">
        <f t="shared" si="8"/>
        <v>3</v>
      </c>
      <c r="G18" s="17" t="e">
        <f t="shared" si="9"/>
        <v>#REF!</v>
      </c>
      <c r="H18" s="22" t="e">
        <f t="shared" si="1"/>
        <v>#REF!</v>
      </c>
      <c r="I18" s="24">
        <v>3</v>
      </c>
      <c r="J18" s="44" t="e">
        <f>#REF!</f>
        <v>#REF!</v>
      </c>
      <c r="K18" s="22" t="e">
        <f t="shared" si="2"/>
        <v>#REF!</v>
      </c>
      <c r="L18" s="24"/>
      <c r="M18" s="44" t="e">
        <f>#REF!</f>
        <v>#REF!</v>
      </c>
      <c r="N18" s="22" t="e">
        <f t="shared" si="3"/>
        <v>#REF!</v>
      </c>
      <c r="O18" s="24"/>
      <c r="P18" s="44" t="e">
        <f>#REF!</f>
        <v>#REF!</v>
      </c>
      <c r="Q18" s="22" t="e">
        <f t="shared" si="4"/>
        <v>#REF!</v>
      </c>
      <c r="R18" s="24"/>
      <c r="S18" s="44" t="e">
        <f>#REF!</f>
        <v>#REF!</v>
      </c>
      <c r="T18" s="22" t="e">
        <f t="shared" si="5"/>
        <v>#REF!</v>
      </c>
      <c r="U18" s="24"/>
      <c r="V18" s="44" t="e">
        <f>#REF!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26"/>
      <c r="AB18" s="44" t="e">
        <f>#REF!</f>
        <v>#REF!</v>
      </c>
      <c r="AC18" s="22" t="e">
        <f t="shared" si="12"/>
        <v>#REF!</v>
      </c>
      <c r="AD18" s="72"/>
      <c r="AE18" s="73"/>
      <c r="AF18" s="66" t="str">
        <f t="shared" si="13"/>
        <v/>
      </c>
      <c r="AI18" s="61" t="s">
        <v>10</v>
      </c>
      <c r="AJ18" s="16" t="s">
        <v>10</v>
      </c>
      <c r="AK18" s="53">
        <f t="shared" si="10"/>
        <v>3</v>
      </c>
      <c r="AL18" s="182">
        <v>2</v>
      </c>
      <c r="AM18" s="53" t="e">
        <f t="shared" si="11"/>
        <v>#REF!</v>
      </c>
      <c r="AN18" s="53"/>
      <c r="AO18" s="53"/>
      <c r="AP18" s="53"/>
      <c r="AQ18" s="53"/>
      <c r="AR18" s="53"/>
      <c r="AS18" s="53"/>
      <c r="AT18" s="53">
        <v>12487464.651000042</v>
      </c>
      <c r="AU18" s="53">
        <v>10916648.568000039</v>
      </c>
      <c r="AV18" s="53">
        <v>12064228.466000037</v>
      </c>
    </row>
    <row r="19" spans="1:48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23">
        <f t="shared" si="8"/>
        <v>1</v>
      </c>
      <c r="G19" s="17" t="e">
        <f t="shared" si="9"/>
        <v>#REF!</v>
      </c>
      <c r="H19" s="22" t="e">
        <f t="shared" si="1"/>
        <v>#REF!</v>
      </c>
      <c r="I19" s="24">
        <v>1</v>
      </c>
      <c r="J19" s="44" t="e">
        <f>#REF!</f>
        <v>#REF!</v>
      </c>
      <c r="K19" s="22" t="e">
        <f t="shared" si="2"/>
        <v>#REF!</v>
      </c>
      <c r="L19" s="24"/>
      <c r="M19" s="44" t="e">
        <f>#REF!</f>
        <v>#REF!</v>
      </c>
      <c r="N19" s="22" t="e">
        <f t="shared" si="3"/>
        <v>#REF!</v>
      </c>
      <c r="O19" s="24"/>
      <c r="P19" s="44" t="e">
        <f>#REF!</f>
        <v>#REF!</v>
      </c>
      <c r="Q19" s="22" t="e">
        <f t="shared" si="4"/>
        <v>#REF!</v>
      </c>
      <c r="R19" s="24"/>
      <c r="S19" s="44" t="e">
        <f>#REF!</f>
        <v>#REF!</v>
      </c>
      <c r="T19" s="22" t="e">
        <f t="shared" si="5"/>
        <v>#REF!</v>
      </c>
      <c r="U19" s="24"/>
      <c r="V19" s="44" t="e">
        <f>#REF!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26">
        <v>1</v>
      </c>
      <c r="AB19" s="44" t="e">
        <f>#REF!</f>
        <v>#REF!</v>
      </c>
      <c r="AC19" s="22" t="e">
        <f t="shared" si="12"/>
        <v>#REF!</v>
      </c>
      <c r="AD19" s="72"/>
      <c r="AE19" s="73"/>
      <c r="AF19" s="66" t="str">
        <f t="shared" si="13"/>
        <v/>
      </c>
      <c r="AI19" s="60" t="s">
        <v>11</v>
      </c>
      <c r="AJ19" s="16" t="s">
        <v>11</v>
      </c>
      <c r="AK19" s="53">
        <f t="shared" si="10"/>
        <v>1</v>
      </c>
      <c r="AL19" s="182">
        <v>1</v>
      </c>
      <c r="AM19" s="53" t="e">
        <f t="shared" si="11"/>
        <v>#REF!</v>
      </c>
      <c r="AN19" s="53"/>
      <c r="AO19" s="53"/>
      <c r="AP19" s="53"/>
      <c r="AQ19" s="53"/>
      <c r="AR19" s="53"/>
      <c r="AS19" s="53"/>
      <c r="AT19" s="53">
        <v>8347488.4890000019</v>
      </c>
      <c r="AU19" s="53">
        <v>7425685.9760000017</v>
      </c>
      <c r="AV19" s="53">
        <v>7787069.3010000018</v>
      </c>
    </row>
    <row r="20" spans="1:48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23">
        <f t="shared" si="8"/>
        <v>2</v>
      </c>
      <c r="G20" s="17" t="e">
        <f t="shared" si="9"/>
        <v>#REF!</v>
      </c>
      <c r="H20" s="22" t="e">
        <f t="shared" si="1"/>
        <v>#REF!</v>
      </c>
      <c r="I20" s="24">
        <v>2</v>
      </c>
      <c r="J20" s="44" t="e">
        <f>#REF!</f>
        <v>#REF!</v>
      </c>
      <c r="K20" s="22" t="e">
        <f t="shared" si="2"/>
        <v>#REF!</v>
      </c>
      <c r="L20" s="24"/>
      <c r="M20" s="44" t="e">
        <f>#REF!</f>
        <v>#REF!</v>
      </c>
      <c r="N20" s="22" t="e">
        <f t="shared" si="3"/>
        <v>#REF!</v>
      </c>
      <c r="O20" s="24"/>
      <c r="P20" s="44" t="e">
        <f>#REF!</f>
        <v>#REF!</v>
      </c>
      <c r="Q20" s="22" t="e">
        <f t="shared" si="4"/>
        <v>#REF!</v>
      </c>
      <c r="R20" s="24"/>
      <c r="S20" s="44" t="e">
        <f>#REF!</f>
        <v>#REF!</v>
      </c>
      <c r="T20" s="22" t="e">
        <f t="shared" si="5"/>
        <v>#REF!</v>
      </c>
      <c r="U20" s="24"/>
      <c r="V20" s="44" t="e">
        <f>#REF!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26"/>
      <c r="AB20" s="44" t="e">
        <f>#REF!</f>
        <v>#REF!</v>
      </c>
      <c r="AC20" s="22" t="e">
        <f t="shared" si="12"/>
        <v>#REF!</v>
      </c>
      <c r="AD20" s="72"/>
      <c r="AE20" s="73"/>
      <c r="AF20" s="66" t="str">
        <f t="shared" si="13"/>
        <v/>
      </c>
      <c r="AI20" s="61" t="s">
        <v>12</v>
      </c>
      <c r="AJ20" s="16" t="s">
        <v>12</v>
      </c>
      <c r="AK20" s="53">
        <f t="shared" si="10"/>
        <v>2</v>
      </c>
      <c r="AL20" s="182">
        <v>3</v>
      </c>
      <c r="AM20" s="53" t="e">
        <f t="shared" si="11"/>
        <v>#REF!</v>
      </c>
      <c r="AN20" s="53"/>
      <c r="AO20" s="53"/>
      <c r="AP20" s="53"/>
      <c r="AQ20" s="53"/>
      <c r="AR20" s="53"/>
      <c r="AS20" s="53"/>
      <c r="AT20" s="53">
        <v>13946866.971000003</v>
      </c>
      <c r="AU20" s="53">
        <v>12579379.187000003</v>
      </c>
      <c r="AV20" s="53">
        <v>13372401.829000004</v>
      </c>
    </row>
    <row r="21" spans="1:48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23">
        <f t="shared" si="8"/>
        <v>2</v>
      </c>
      <c r="G21" s="17" t="e">
        <f t="shared" si="9"/>
        <v>#REF!</v>
      </c>
      <c r="H21" s="22" t="e">
        <f t="shared" si="1"/>
        <v>#REF!</v>
      </c>
      <c r="I21" s="24">
        <v>1</v>
      </c>
      <c r="J21" s="44" t="e">
        <f>#REF!</f>
        <v>#REF!</v>
      </c>
      <c r="K21" s="22" t="e">
        <f t="shared" si="2"/>
        <v>#REF!</v>
      </c>
      <c r="L21" s="24"/>
      <c r="M21" s="44" t="e">
        <f>#REF!</f>
        <v>#REF!</v>
      </c>
      <c r="N21" s="22" t="e">
        <f t="shared" si="3"/>
        <v>#REF!</v>
      </c>
      <c r="O21" s="24"/>
      <c r="P21" s="44" t="e">
        <f>#REF!</f>
        <v>#REF!</v>
      </c>
      <c r="Q21" s="22" t="e">
        <f t="shared" si="4"/>
        <v>#REF!</v>
      </c>
      <c r="R21" s="24">
        <v>1</v>
      </c>
      <c r="S21" s="44" t="e">
        <f>#REF!</f>
        <v>#REF!</v>
      </c>
      <c r="T21" s="22" t="e">
        <f t="shared" si="5"/>
        <v>#REF!</v>
      </c>
      <c r="U21" s="24"/>
      <c r="V21" s="44" t="e">
        <f>#REF!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26"/>
      <c r="AB21" s="44" t="e">
        <f>#REF!</f>
        <v>#REF!</v>
      </c>
      <c r="AC21" s="22" t="e">
        <f t="shared" si="12"/>
        <v>#REF!</v>
      </c>
      <c r="AD21" s="72"/>
      <c r="AE21" s="73"/>
      <c r="AF21" s="66" t="str">
        <f t="shared" si="13"/>
        <v/>
      </c>
      <c r="AI21" s="38" t="s">
        <v>13</v>
      </c>
      <c r="AJ21" s="16" t="s">
        <v>13</v>
      </c>
      <c r="AK21" s="53">
        <f t="shared" si="10"/>
        <v>2</v>
      </c>
      <c r="AL21" s="182">
        <v>2</v>
      </c>
      <c r="AM21" s="53" t="e">
        <f t="shared" si="11"/>
        <v>#REF!</v>
      </c>
      <c r="AN21" s="53"/>
      <c r="AO21" s="53"/>
      <c r="AP21" s="53"/>
      <c r="AQ21" s="53"/>
      <c r="AR21" s="53"/>
      <c r="AS21" s="53"/>
      <c r="AT21" s="53">
        <v>6102500.696000021</v>
      </c>
      <c r="AU21" s="53">
        <v>5495569.3750000214</v>
      </c>
      <c r="AV21" s="53">
        <v>6126773.4450000226</v>
      </c>
    </row>
    <row r="22" spans="1:48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23">
        <f t="shared" si="8"/>
        <v>0</v>
      </c>
      <c r="G22" s="17" t="e">
        <f t="shared" si="9"/>
        <v>#REF!</v>
      </c>
      <c r="H22" s="22" t="e">
        <f t="shared" si="1"/>
        <v>#REF!</v>
      </c>
      <c r="I22" s="24"/>
      <c r="J22" s="44" t="e">
        <f>#REF!</f>
        <v>#REF!</v>
      </c>
      <c r="K22" s="22" t="e">
        <f t="shared" si="2"/>
        <v>#REF!</v>
      </c>
      <c r="L22" s="24"/>
      <c r="M22" s="44" t="e">
        <f>#REF!</f>
        <v>#REF!</v>
      </c>
      <c r="N22" s="22" t="e">
        <f t="shared" si="3"/>
        <v>#REF!</v>
      </c>
      <c r="O22" s="24"/>
      <c r="P22" s="44" t="e">
        <f>#REF!</f>
        <v>#REF!</v>
      </c>
      <c r="Q22" s="22" t="e">
        <f t="shared" si="4"/>
        <v>#REF!</v>
      </c>
      <c r="R22" s="24"/>
      <c r="S22" s="44" t="e">
        <f>#REF!</f>
        <v>#REF!</v>
      </c>
      <c r="T22" s="22" t="e">
        <f t="shared" si="5"/>
        <v>#REF!</v>
      </c>
      <c r="U22" s="24"/>
      <c r="V22" s="44" t="e">
        <f>#REF!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26"/>
      <c r="AB22" s="44" t="e">
        <f>#REF!</f>
        <v>#REF!</v>
      </c>
      <c r="AC22" s="22" t="e">
        <f t="shared" si="12"/>
        <v>#REF!</v>
      </c>
      <c r="AD22" s="72"/>
      <c r="AE22" s="73"/>
      <c r="AF22" s="66" t="str">
        <f t="shared" si="13"/>
        <v/>
      </c>
      <c r="AI22" s="61" t="s">
        <v>14</v>
      </c>
      <c r="AJ22" s="16" t="s">
        <v>14</v>
      </c>
      <c r="AK22" s="53">
        <f t="shared" si="10"/>
        <v>0</v>
      </c>
      <c r="AL22" s="182">
        <v>1</v>
      </c>
      <c r="AM22" s="53" t="e">
        <f t="shared" si="11"/>
        <v>#REF!</v>
      </c>
      <c r="AN22" s="53"/>
      <c r="AO22" s="53"/>
      <c r="AP22" s="53"/>
      <c r="AQ22" s="53"/>
      <c r="AR22" s="53"/>
      <c r="AS22" s="53"/>
      <c r="AT22" s="53">
        <v>10095855.686000034</v>
      </c>
      <c r="AU22" s="53">
        <v>8961939.4890000299</v>
      </c>
      <c r="AV22" s="53">
        <v>10361796.833000036</v>
      </c>
    </row>
    <row r="23" spans="1:48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23">
        <f t="shared" si="8"/>
        <v>2</v>
      </c>
      <c r="G23" s="17" t="e">
        <f t="shared" si="9"/>
        <v>#REF!</v>
      </c>
      <c r="H23" s="22" t="e">
        <f t="shared" si="1"/>
        <v>#REF!</v>
      </c>
      <c r="I23" s="24">
        <v>2</v>
      </c>
      <c r="J23" s="44" t="e">
        <f>#REF!</f>
        <v>#REF!</v>
      </c>
      <c r="K23" s="22" t="e">
        <f t="shared" si="2"/>
        <v>#REF!</v>
      </c>
      <c r="L23" s="24"/>
      <c r="M23" s="44" t="e">
        <f>#REF!</f>
        <v>#REF!</v>
      </c>
      <c r="N23" s="22" t="e">
        <f t="shared" si="3"/>
        <v>#REF!</v>
      </c>
      <c r="O23" s="24"/>
      <c r="P23" s="44" t="e">
        <f>#REF!</f>
        <v>#REF!</v>
      </c>
      <c r="Q23" s="22" t="e">
        <f t="shared" si="4"/>
        <v>#REF!</v>
      </c>
      <c r="R23" s="24"/>
      <c r="S23" s="44" t="e">
        <f>#REF!</f>
        <v>#REF!</v>
      </c>
      <c r="T23" s="22" t="e">
        <f t="shared" si="5"/>
        <v>#REF!</v>
      </c>
      <c r="U23" s="24"/>
      <c r="V23" s="44" t="e">
        <f>#REF!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26"/>
      <c r="AB23" s="44" t="e">
        <f>#REF!</f>
        <v>#REF!</v>
      </c>
      <c r="AC23" s="22" t="e">
        <f t="shared" si="12"/>
        <v>#REF!</v>
      </c>
      <c r="AD23" s="72"/>
      <c r="AE23" s="74"/>
      <c r="AF23" s="66" t="str">
        <f t="shared" si="13"/>
        <v/>
      </c>
      <c r="AI23" s="38" t="s">
        <v>25</v>
      </c>
      <c r="AJ23" s="16" t="s">
        <v>25</v>
      </c>
      <c r="AK23" s="53">
        <f t="shared" si="10"/>
        <v>2</v>
      </c>
      <c r="AL23" s="182">
        <v>2</v>
      </c>
      <c r="AM23" s="53" t="e">
        <f t="shared" si="11"/>
        <v>#REF!</v>
      </c>
      <c r="AN23" s="53"/>
      <c r="AO23" s="53"/>
      <c r="AP23" s="53"/>
      <c r="AQ23" s="53"/>
      <c r="AR23" s="53"/>
      <c r="AS23" s="53"/>
      <c r="AT23" s="53">
        <v>12794189.869999999</v>
      </c>
      <c r="AU23" s="53">
        <v>11525652</v>
      </c>
      <c r="AV23" s="53">
        <v>12900442.58</v>
      </c>
    </row>
    <row r="24" spans="1:48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6">
        <f t="shared" si="8"/>
        <v>4</v>
      </c>
      <c r="G24" s="87" t="e">
        <f t="shared" si="9"/>
        <v>#REF!</v>
      </c>
      <c r="H24" s="88" t="e">
        <f t="shared" si="1"/>
        <v>#REF!</v>
      </c>
      <c r="I24" s="29">
        <v>4</v>
      </c>
      <c r="J24" s="44" t="e">
        <f>#REF!</f>
        <v>#REF!</v>
      </c>
      <c r="K24" s="28" t="e">
        <f t="shared" si="2"/>
        <v>#REF!</v>
      </c>
      <c r="L24" s="29"/>
      <c r="M24" s="44" t="e">
        <f>#REF!</f>
        <v>#REF!</v>
      </c>
      <c r="N24" s="28" t="e">
        <f t="shared" si="3"/>
        <v>#REF!</v>
      </c>
      <c r="O24" s="29"/>
      <c r="P24" s="44" t="e">
        <f>#REF!</f>
        <v>#REF!</v>
      </c>
      <c r="Q24" s="28" t="e">
        <f t="shared" si="4"/>
        <v>#REF!</v>
      </c>
      <c r="R24" s="29"/>
      <c r="S24" s="44" t="e">
        <f>#REF!</f>
        <v>#REF!</v>
      </c>
      <c r="T24" s="28" t="e">
        <f t="shared" si="5"/>
        <v>#REF!</v>
      </c>
      <c r="U24" s="29"/>
      <c r="V24" s="44" t="e">
        <f>#REF!</f>
        <v>#REF!</v>
      </c>
      <c r="W24" s="14" t="e">
        <f t="shared" si="6"/>
        <v>#REF!</v>
      </c>
      <c r="X24" s="29"/>
      <c r="Y24" s="15"/>
      <c r="Z24" s="28" t="str">
        <f t="shared" si="7"/>
        <v/>
      </c>
      <c r="AA24" s="30">
        <v>2</v>
      </c>
      <c r="AB24" s="44" t="e">
        <f>#REF!</f>
        <v>#REF!</v>
      </c>
      <c r="AC24" s="28" t="e">
        <f t="shared" si="12"/>
        <v>#REF!</v>
      </c>
      <c r="AD24" s="75"/>
      <c r="AE24" s="76"/>
      <c r="AF24" s="67" t="str">
        <f t="shared" si="13"/>
        <v/>
      </c>
      <c r="AI24" s="62" t="s">
        <v>15</v>
      </c>
      <c r="AJ24" s="16" t="s">
        <v>15</v>
      </c>
      <c r="AK24" s="53">
        <f t="shared" si="10"/>
        <v>4</v>
      </c>
      <c r="AL24" s="182">
        <v>2</v>
      </c>
      <c r="AM24" s="53" t="e">
        <f t="shared" si="11"/>
        <v>#REF!</v>
      </c>
      <c r="AN24" s="53"/>
      <c r="AO24" s="53"/>
      <c r="AP24" s="53"/>
      <c r="AQ24" s="53"/>
      <c r="AR24" s="53"/>
      <c r="AS24" s="53"/>
      <c r="AT24" s="53">
        <v>11575816.298000036</v>
      </c>
      <c r="AU24" s="53">
        <v>10198129.095000001</v>
      </c>
      <c r="AV24" s="53">
        <v>11248932.762000037</v>
      </c>
    </row>
    <row r="25" spans="1:48" ht="43.5" customHeight="1" thickBot="1">
      <c r="A25" s="557" t="s">
        <v>23</v>
      </c>
      <c r="B25" s="558"/>
      <c r="C25" s="35">
        <f>F25+AA25+AD25</f>
        <v>27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>
        <f>SUM(F9:F24)</f>
        <v>22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35">
        <f>SUM(I9:I24)</f>
        <v>19</v>
      </c>
      <c r="J25" s="91" t="e">
        <f>SUM(J9:J24)</f>
        <v>#REF!</v>
      </c>
      <c r="K25" s="90" t="e">
        <f>IF(AND(I25=0,J25&gt;0),100%,IFERROR(IF(J25/I25-100%&gt;99%,CONCATENATE("в ",ROUNDDOWN(J25/I25,1),IF(ROUNDDOWN(J25/I25,0)&gt;4," раз"," раза")),J25/I25-100%),""))</f>
        <v>#REF!</v>
      </c>
      <c r="L25" s="35">
        <f>SUM(L9:L24)</f>
        <v>2</v>
      </c>
      <c r="M25" s="33" t="e">
        <f>SUM(M9:M24)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35">
        <f>SUM(O9:O24)</f>
        <v>0</v>
      </c>
      <c r="P25" s="33" t="e">
        <f>SUM(P9:P24)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35">
        <f>SUM(R9:R24)</f>
        <v>1</v>
      </c>
      <c r="S25" s="33" t="e">
        <f>S9+S10+S11+S12+S13+S14+S15+S16+S17+S18+S19+S20+S21+S22+S23+S24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35">
        <f>SUM(U9:U24)</f>
        <v>0</v>
      </c>
      <c r="V25" s="33" t="e">
        <f>SUM(V9:V24)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>
        <f>SUM(AA9:AA24)</f>
        <v>5</v>
      </c>
      <c r="AB25" s="32" t="e">
        <f>SUM(AB9:AB24)</f>
        <v>#REF!</v>
      </c>
      <c r="AC25" s="34" t="e">
        <f t="shared" si="12"/>
        <v>#REF!</v>
      </c>
      <c r="AD25" s="31"/>
      <c r="AE25" s="32"/>
      <c r="AF25" s="34" t="str">
        <f t="shared" si="13"/>
        <v/>
      </c>
      <c r="AJ25" s="57" t="s">
        <v>41</v>
      </c>
      <c r="AK25" s="58">
        <f>F25</f>
        <v>22</v>
      </c>
      <c r="AL25" s="58">
        <v>24</v>
      </c>
      <c r="AM25" s="58" t="e">
        <f>G25</f>
        <v>#REF!</v>
      </c>
      <c r="AN25" s="58">
        <f>U25</f>
        <v>0</v>
      </c>
      <c r="AO25" s="58">
        <v>1</v>
      </c>
      <c r="AP25" s="58" t="e">
        <f>V25</f>
        <v>#REF!</v>
      </c>
      <c r="AQ25" s="58">
        <f>L25</f>
        <v>2</v>
      </c>
      <c r="AR25" s="58">
        <v>1</v>
      </c>
      <c r="AS25" s="58" t="e">
        <f>M25</f>
        <v>#REF!</v>
      </c>
      <c r="AT25" s="59">
        <v>152058369.6350005</v>
      </c>
      <c r="AU25" s="59">
        <v>136266997.81200051</v>
      </c>
      <c r="AV25" s="59">
        <v>152599740.84000051</v>
      </c>
    </row>
    <row r="26" spans="1:48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12"/>
      <c r="AK26" s="12"/>
      <c r="AL26" s="12"/>
      <c r="AM26" s="12"/>
      <c r="AN26" s="12"/>
      <c r="AO26" s="12"/>
      <c r="AP26" s="12"/>
      <c r="AQ26" s="12"/>
      <c r="AT26">
        <f>AT25/1000000</f>
        <v>152.0583696350005</v>
      </c>
      <c r="AV26">
        <f>AV25/1000000</f>
        <v>152.59974084000052</v>
      </c>
    </row>
    <row r="27" spans="1:48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/>
      <c r="AM27" s="12"/>
      <c r="AN27" s="12"/>
      <c r="AO27" s="12"/>
      <c r="AP27" s="12"/>
      <c r="AQ27" s="12"/>
    </row>
    <row r="28" spans="1:48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</row>
    <row r="29" spans="1:48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48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48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36:48" ht="26.25">
      <c r="AJ33" s="16" t="s">
        <v>0</v>
      </c>
      <c r="AK33" s="118">
        <f>AK9/AT9*1000000</f>
        <v>0</v>
      </c>
      <c r="AL33" s="118">
        <f>AL9/AU9*1000000</f>
        <v>0.16328842985687395</v>
      </c>
      <c r="AM33" s="118">
        <f>AM9/AV9*1000000</f>
        <v>0.1386300395721497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36:48" ht="26.25">
      <c r="AJ34" s="16" t="s">
        <v>4</v>
      </c>
      <c r="AK34" s="118">
        <f t="shared" ref="AK34:AM49" si="14">AK10/AT10*1000000</f>
        <v>0</v>
      </c>
      <c r="AL34" s="118">
        <f t="shared" si="14"/>
        <v>0</v>
      </c>
      <c r="AM34" s="118" t="e">
        <f t="shared" si="14"/>
        <v>#REF!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36:48" ht="26.25">
      <c r="AJ35" s="16" t="s">
        <v>5</v>
      </c>
      <c r="AK35" s="118">
        <f t="shared" si="14"/>
        <v>0</v>
      </c>
      <c r="AL35" s="118">
        <f t="shared" si="14"/>
        <v>6.6671708576839378E-2</v>
      </c>
      <c r="AM35" s="118" t="e">
        <f t="shared" si="14"/>
        <v>#REF!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36:48" ht="26.25">
      <c r="AJ36" s="16" t="s">
        <v>6</v>
      </c>
      <c r="AK36" s="118">
        <f t="shared" si="14"/>
        <v>0.3785165303237118</v>
      </c>
      <c r="AL36" s="118">
        <f t="shared" si="14"/>
        <v>0.10190191113833567</v>
      </c>
      <c r="AM36" s="118" t="e">
        <f t="shared" si="14"/>
        <v>#REF!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36:48" ht="26.25">
      <c r="AJ37" s="16" t="s">
        <v>1</v>
      </c>
      <c r="AK37" s="118">
        <f t="shared" si="14"/>
        <v>0</v>
      </c>
      <c r="AL37" s="118">
        <f t="shared" si="14"/>
        <v>0.12826876065993087</v>
      </c>
      <c r="AM37" s="118" t="e">
        <f t="shared" si="14"/>
        <v>#REF!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36:48" ht="26.25">
      <c r="AJ38" s="16" t="s">
        <v>7</v>
      </c>
      <c r="AK38" s="118">
        <f t="shared" si="14"/>
        <v>0.11711498030893217</v>
      </c>
      <c r="AL38" s="118">
        <f t="shared" si="14"/>
        <v>0.14154562158932266</v>
      </c>
      <c r="AM38" s="118" t="e">
        <f t="shared" si="14"/>
        <v>#REF!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36:48" ht="26.25">
      <c r="AJ39" s="16" t="s">
        <v>8</v>
      </c>
      <c r="AK39" s="118">
        <f t="shared" si="14"/>
        <v>0</v>
      </c>
      <c r="AL39" s="118">
        <f t="shared" si="14"/>
        <v>0.19850614443185297</v>
      </c>
      <c r="AM39" s="118" t="e">
        <f t="shared" si="14"/>
        <v>#REF!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36:48" ht="26.25">
      <c r="AJ40" s="16" t="s">
        <v>9</v>
      </c>
      <c r="AK40" s="118">
        <f t="shared" si="14"/>
        <v>0.18685179143432856</v>
      </c>
      <c r="AL40" s="118">
        <f t="shared" si="14"/>
        <v>0.22228115552619521</v>
      </c>
      <c r="AM40" s="118" t="e">
        <f t="shared" si="14"/>
        <v>#REF!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36:48" ht="26.25">
      <c r="AJ41" s="16" t="s">
        <v>2</v>
      </c>
      <c r="AK41" s="118">
        <f t="shared" si="14"/>
        <v>0</v>
      </c>
      <c r="AL41" s="118">
        <f t="shared" si="14"/>
        <v>0.13348866596000156</v>
      </c>
      <c r="AM41" s="118" t="e">
        <f t="shared" si="14"/>
        <v>#REF!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36:48" ht="26.25">
      <c r="AJ42" s="16" t="s">
        <v>10</v>
      </c>
      <c r="AK42" s="118">
        <f t="shared" si="14"/>
        <v>0.24024092030240493</v>
      </c>
      <c r="AL42" s="118">
        <f t="shared" si="14"/>
        <v>0.18320641060687784</v>
      </c>
      <c r="AM42" s="118" t="e">
        <f t="shared" si="14"/>
        <v>#REF!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36:48" ht="26.25">
      <c r="AJ43" s="16" t="s">
        <v>11</v>
      </c>
      <c r="AK43" s="118">
        <f t="shared" si="14"/>
        <v>0.11979651140792365</v>
      </c>
      <c r="AL43" s="118">
        <f t="shared" si="14"/>
        <v>0.13466769309017707</v>
      </c>
      <c r="AM43" s="118" t="e">
        <f t="shared" si="14"/>
        <v>#REF!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36:48" ht="26.25">
      <c r="AJ44" s="16" t="s">
        <v>12</v>
      </c>
      <c r="AK44" s="118">
        <f t="shared" si="14"/>
        <v>0.14340138212823281</v>
      </c>
      <c r="AL44" s="118">
        <f t="shared" si="14"/>
        <v>0.23848553695720623</v>
      </c>
      <c r="AM44" s="118" t="e">
        <f t="shared" si="14"/>
        <v>#REF!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36:48" ht="26.25">
      <c r="AJ45" s="16" t="s">
        <v>13</v>
      </c>
      <c r="AK45" s="118">
        <f t="shared" si="14"/>
        <v>0.32773449764797752</v>
      </c>
      <c r="AL45" s="118">
        <f t="shared" si="14"/>
        <v>0.36392953368912612</v>
      </c>
      <c r="AM45" s="118" t="e">
        <f t="shared" si="14"/>
        <v>#REF!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36:48" ht="26.25">
      <c r="AJ46" s="16" t="s">
        <v>14</v>
      </c>
      <c r="AK46" s="118">
        <f t="shared" si="14"/>
        <v>0</v>
      </c>
      <c r="AL46" s="118">
        <f t="shared" si="14"/>
        <v>0.11158298951107733</v>
      </c>
      <c r="AM46" s="118" t="e">
        <f t="shared" si="14"/>
        <v>#REF!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36:48" ht="26.25">
      <c r="AJ47" s="16" t="s">
        <v>25</v>
      </c>
      <c r="AK47" s="118">
        <f t="shared" si="14"/>
        <v>0.15632095664686271</v>
      </c>
      <c r="AL47" s="118">
        <f t="shared" si="14"/>
        <v>0.17352597492966124</v>
      </c>
      <c r="AM47" s="118" t="e">
        <f t="shared" si="14"/>
        <v>#REF!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36:48" ht="27" thickBot="1">
      <c r="AJ48" s="16" t="s">
        <v>15</v>
      </c>
      <c r="AK48" s="118">
        <f t="shared" si="14"/>
        <v>0.34554798530200276</v>
      </c>
      <c r="AL48" s="118">
        <f t="shared" si="14"/>
        <v>0.19611440308012693</v>
      </c>
      <c r="AM48" s="118" t="e">
        <f t="shared" si="14"/>
        <v>#REF!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36:59" ht="30.75" thickBot="1">
      <c r="AJ49" s="57" t="s">
        <v>41</v>
      </c>
      <c r="AK49" s="118">
        <f t="shared" si="14"/>
        <v>0.14468128293633947</v>
      </c>
      <c r="AL49" s="118">
        <f t="shared" si="14"/>
        <v>0.17612481661268692</v>
      </c>
      <c r="AM49" s="118" t="e">
        <f t="shared" si="14"/>
        <v>#REF!</v>
      </c>
      <c r="AN49" s="331">
        <f>AN25/AT25*1000000</f>
        <v>0</v>
      </c>
      <c r="AO49" s="331">
        <f>AO25/AU25*1000000</f>
        <v>7.3385340255286216E-3</v>
      </c>
      <c r="AP49" s="331" t="e">
        <f>AP25/AV25*1000000</f>
        <v>#REF!</v>
      </c>
      <c r="AQ49" s="331">
        <f>AQ25/AT25*1000000</f>
        <v>1.3152843903303589E-2</v>
      </c>
      <c r="AR49" s="331">
        <f>AR25/AU25*1000000</f>
        <v>7.3385340255286216E-3</v>
      </c>
      <c r="AS49" s="331" t="e">
        <f>AS25/AV25*1000000</f>
        <v>#REF!</v>
      </c>
      <c r="AT49" s="58">
        <v>1089950815.4319999</v>
      </c>
      <c r="AU49" s="58">
        <v>1053667086.197</v>
      </c>
      <c r="AV49" s="59">
        <v>1096838234.6589999</v>
      </c>
    </row>
    <row r="52" spans="36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36:59" ht="32.25">
      <c r="AJ53" s="125" t="s">
        <v>34</v>
      </c>
      <c r="AK53" s="126">
        <f>AL33</f>
        <v>0.16328842985687395</v>
      </c>
      <c r="AL53" s="126">
        <f>AL34</f>
        <v>0</v>
      </c>
      <c r="AM53" s="126">
        <f>AL35</f>
        <v>6.6671708576839378E-2</v>
      </c>
      <c r="AN53" s="126">
        <f>AL36</f>
        <v>0.10190191113833567</v>
      </c>
      <c r="AO53" s="126">
        <f>AL37</f>
        <v>0.12826876065993087</v>
      </c>
      <c r="AP53" s="126">
        <f>AL38</f>
        <v>0.14154562158932266</v>
      </c>
      <c r="AQ53" s="126">
        <f>AL39</f>
        <v>0.19850614443185297</v>
      </c>
      <c r="AR53" s="126">
        <f>AL40</f>
        <v>0.22228115552619521</v>
      </c>
      <c r="AS53" s="126">
        <f>AL41</f>
        <v>0.13348866596000156</v>
      </c>
      <c r="AT53" s="126">
        <f>AL42</f>
        <v>0.18320641060687784</v>
      </c>
      <c r="AU53" s="126">
        <f>AL43</f>
        <v>0.13466769309017707</v>
      </c>
      <c r="AV53" s="126">
        <f>AL44</f>
        <v>0.23848553695720623</v>
      </c>
      <c r="AW53" s="126">
        <f>AL45</f>
        <v>0.36392953368912612</v>
      </c>
      <c r="AX53" s="126">
        <f>AL46</f>
        <v>0.11158298951107733</v>
      </c>
      <c r="AY53" s="126">
        <f>AL47</f>
        <v>0.17352597492966124</v>
      </c>
      <c r="AZ53" s="126">
        <f>AL48</f>
        <v>0.19611440308012693</v>
      </c>
    </row>
    <row r="54" spans="36:59" ht="32.25">
      <c r="AJ54" s="125" t="s">
        <v>32</v>
      </c>
      <c r="AK54" s="126">
        <f>AM33</f>
        <v>0.1386300395721497</v>
      </c>
      <c r="AL54" s="126" t="e">
        <f>AM34</f>
        <v>#REF!</v>
      </c>
      <c r="AM54" s="126" t="e">
        <f>AM35</f>
        <v>#REF!</v>
      </c>
      <c r="AN54" s="126" t="e">
        <f>AM36</f>
        <v>#REF!</v>
      </c>
      <c r="AO54" s="126" t="e">
        <f>AM37</f>
        <v>#REF!</v>
      </c>
      <c r="AP54" s="126" t="e">
        <f>AM38</f>
        <v>#REF!</v>
      </c>
      <c r="AQ54" s="126" t="e">
        <f>AM39</f>
        <v>#REF!</v>
      </c>
      <c r="AR54" s="126" t="e">
        <f>AM40</f>
        <v>#REF!</v>
      </c>
      <c r="AS54" s="126" t="e">
        <f>AM41</f>
        <v>#REF!</v>
      </c>
      <c r="AT54" s="126" t="e">
        <f>AM42</f>
        <v>#REF!</v>
      </c>
      <c r="AU54" s="126" t="e">
        <f>AM43</f>
        <v>#REF!</v>
      </c>
      <c r="AV54" s="126" t="e">
        <f>AM44</f>
        <v>#REF!</v>
      </c>
      <c r="AW54" s="126" t="e">
        <f>AM45</f>
        <v>#REF!</v>
      </c>
      <c r="AX54" s="126" t="e">
        <f>AM46</f>
        <v>#REF!</v>
      </c>
      <c r="AY54" s="126" t="e">
        <f>AM47</f>
        <v>#REF!</v>
      </c>
      <c r="AZ54" s="126" t="e">
        <f>AM48</f>
        <v>#REF!</v>
      </c>
    </row>
  </sheetData>
  <mergeCells count="26"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  <mergeCell ref="AT29:AV30"/>
    <mergeCell ref="AD5:AF6"/>
    <mergeCell ref="AK5:AM6"/>
    <mergeCell ref="AN5:AP6"/>
    <mergeCell ref="AQ5:AS6"/>
    <mergeCell ref="AT5:AV6"/>
    <mergeCell ref="A25:B25"/>
    <mergeCell ref="U27:W27"/>
    <mergeCell ref="AK29:AM30"/>
    <mergeCell ref="AN29:AP30"/>
    <mergeCell ref="AQ29:AS30"/>
  </mergeCells>
  <conditionalFormatting sqref="E9:E25 T9:T25 W9:W25 Z9:Z25 AC9:AC25 AF9:AF25 H9:H26 K9:K26 N9:N26 Q9:Q26 L26:M26 R26:X26">
    <cfRule type="containsText" dxfId="123" priority="1" operator="containsText" text="в">
      <formula>NOT(ISERROR(SEARCH("в",E9)))</formula>
    </cfRule>
    <cfRule type="cellIs" dxfId="122" priority="2" operator="between">
      <formula>0.000001</formula>
      <formula>100000</formula>
    </cfRule>
    <cfRule type="cellIs" dxfId="121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BG54"/>
  <sheetViews>
    <sheetView view="pageBreakPreview" zoomScale="40" zoomScaleNormal="100" zoomScaleSheetLayoutView="40" zoomScalePageLayoutView="55" workbookViewId="0">
      <selection activeCell="S32" sqref="S32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6" width="19.5703125" customWidth="1"/>
    <col min="47" max="47" width="26.140625" customWidth="1"/>
    <col min="48" max="48" width="19.5703125" customWidth="1"/>
    <col min="49" max="49" width="13.5703125" customWidth="1"/>
    <col min="50" max="50" width="13.85546875" customWidth="1"/>
    <col min="51" max="52" width="14.28515625" customWidth="1"/>
  </cols>
  <sheetData>
    <row r="1" spans="1:48" ht="28.5" customHeight="1"/>
    <row r="2" spans="1:48" ht="33.75" customHeight="1">
      <c r="B2" s="539" t="s">
        <v>96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48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48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48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48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48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2021</v>
      </c>
      <c r="G7" s="13">
        <v>2022</v>
      </c>
      <c r="H7" s="20" t="s">
        <v>3</v>
      </c>
      <c r="I7" s="37">
        <v>2021</v>
      </c>
      <c r="J7" s="13">
        <v>2022</v>
      </c>
      <c r="K7" s="20" t="s">
        <v>3</v>
      </c>
      <c r="L7" s="37">
        <v>2021</v>
      </c>
      <c r="M7" s="13">
        <v>2022</v>
      </c>
      <c r="N7" s="20" t="s">
        <v>3</v>
      </c>
      <c r="O7" s="37">
        <v>2021</v>
      </c>
      <c r="P7" s="13">
        <v>2022</v>
      </c>
      <c r="Q7" s="20" t="s">
        <v>3</v>
      </c>
      <c r="R7" s="37">
        <v>2021</v>
      </c>
      <c r="S7" s="13">
        <v>2022</v>
      </c>
      <c r="T7" s="20" t="s">
        <v>3</v>
      </c>
      <c r="U7" s="37">
        <v>2021</v>
      </c>
      <c r="V7" s="13">
        <v>2022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2021</v>
      </c>
      <c r="AB7" s="13">
        <v>2022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48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48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>
        <f>I9+O9+R9+L9+U9</f>
        <v>3</v>
      </c>
      <c r="G9" s="84">
        <f>J9+P9+S9+M9+V9</f>
        <v>1</v>
      </c>
      <c r="H9" s="85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-0.66666666666666674</v>
      </c>
      <c r="I9" s="43">
        <v>2</v>
      </c>
      <c r="J9" s="44">
        <v>1</v>
      </c>
      <c r="K9" s="42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-0.5</v>
      </c>
      <c r="L9" s="43"/>
      <c r="M9" s="44"/>
      <c r="N9" s="42" t="str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/>
      </c>
      <c r="O9" s="43">
        <v>1</v>
      </c>
      <c r="P9" s="44">
        <v>0</v>
      </c>
      <c r="Q9" s="42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-1</v>
      </c>
      <c r="R9" s="43"/>
      <c r="S9" s="44"/>
      <c r="T9" s="42" t="str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/>
      </c>
      <c r="U9" s="43"/>
      <c r="V9" s="44"/>
      <c r="W9" s="45" t="str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/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6"/>
      <c r="AB9" s="44"/>
      <c r="AC9" s="42" t="str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/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41" t="s">
        <v>0</v>
      </c>
      <c r="AJ9" s="16" t="s">
        <v>0</v>
      </c>
      <c r="AK9" s="53">
        <f>F9-L9-U9</f>
        <v>3</v>
      </c>
      <c r="AL9" s="211">
        <v>3</v>
      </c>
      <c r="AM9" s="53">
        <f>G9-V9-M9</f>
        <v>1</v>
      </c>
      <c r="AN9" s="53"/>
      <c r="AO9" s="53"/>
      <c r="AP9" s="53"/>
      <c r="AQ9" s="53"/>
      <c r="AR9" s="53"/>
      <c r="AS9" s="53"/>
      <c r="AT9" s="53">
        <v>11727123.445000019</v>
      </c>
      <c r="AU9" s="53">
        <v>11964342.254000016</v>
      </c>
      <c r="AV9" s="53">
        <v>11962770.61700001</v>
      </c>
    </row>
    <row r="10" spans="1:48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>
        <f t="shared" ref="F10:G24" si="8">I10+O10+R10+L10+U10</f>
        <v>0</v>
      </c>
      <c r="G10" s="84">
        <f t="shared" si="8"/>
        <v>0</v>
      </c>
      <c r="H10" s="22" t="str">
        <f t="shared" si="1"/>
        <v/>
      </c>
      <c r="I10" s="24"/>
      <c r="J10" s="19"/>
      <c r="K10" s="22" t="str">
        <f t="shared" si="2"/>
        <v/>
      </c>
      <c r="L10" s="24"/>
      <c r="M10" s="19"/>
      <c r="N10" s="22" t="str">
        <f t="shared" si="3"/>
        <v/>
      </c>
      <c r="O10" s="24"/>
      <c r="P10" s="44"/>
      <c r="Q10" s="22" t="str">
        <f t="shared" si="4"/>
        <v/>
      </c>
      <c r="R10" s="24"/>
      <c r="S10" s="51"/>
      <c r="T10" s="22" t="str">
        <f t="shared" si="5"/>
        <v/>
      </c>
      <c r="U10" s="24"/>
      <c r="V10" s="18"/>
      <c r="W10" s="25" t="str">
        <f t="shared" si="6"/>
        <v/>
      </c>
      <c r="X10" s="24"/>
      <c r="Y10" s="18"/>
      <c r="Z10" s="22" t="str">
        <f t="shared" si="7"/>
        <v/>
      </c>
      <c r="AA10" s="23"/>
      <c r="AB10" s="44"/>
      <c r="AC10" s="42" t="str">
        <f>IF(AND(IF(AA10="",0,AA10)=0,IF(AB10="",0,AB10)&gt;0),100%,IFERROR(IF(IF(AB10="",0,AB10)/IF(AA10="",0,AA10)-100%&gt;99%,CONCATENATE("в ",ROUNDDOWN(IF(AB10="",0,AB10)/IF(AA10="",0,AA10),1),IF(ROUNDDOWN(IF(AB10="",0,AB10)/IF(AA10="",0,AA10),0)&gt;4," раз"," раза")),IF(AB10="",0,AB10)/IF(AA10="",0,AA10)-100%),""))</f>
        <v/>
      </c>
      <c r="AD10" s="70"/>
      <c r="AE10" s="71"/>
      <c r="AF10" s="66"/>
      <c r="AI10" s="61" t="s">
        <v>4</v>
      </c>
      <c r="AJ10" s="16" t="s">
        <v>4</v>
      </c>
      <c r="AK10" s="53">
        <f t="shared" ref="AK10:AK24" si="9">F10-L10-U10</f>
        <v>0</v>
      </c>
      <c r="AL10" s="205">
        <v>0</v>
      </c>
      <c r="AM10" s="53">
        <f t="shared" ref="AM10:AM24" si="10">G10-V10-M10</f>
        <v>0</v>
      </c>
      <c r="AN10" s="53"/>
      <c r="AO10" s="53"/>
      <c r="AP10" s="53"/>
      <c r="AQ10" s="53"/>
      <c r="AR10" s="53"/>
      <c r="AS10" s="53"/>
      <c r="AT10" s="53">
        <v>200545</v>
      </c>
      <c r="AU10" s="53">
        <v>196424</v>
      </c>
      <c r="AV10" s="53">
        <v>171645.00000000061</v>
      </c>
    </row>
    <row r="11" spans="1:48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>
        <f t="shared" si="8"/>
        <v>1</v>
      </c>
      <c r="G11" s="84">
        <f t="shared" si="8"/>
        <v>0</v>
      </c>
      <c r="H11" s="22">
        <f t="shared" si="1"/>
        <v>-1</v>
      </c>
      <c r="I11" s="24">
        <v>1</v>
      </c>
      <c r="J11" s="18">
        <v>0</v>
      </c>
      <c r="K11" s="22">
        <f t="shared" si="2"/>
        <v>-1</v>
      </c>
      <c r="L11" s="24"/>
      <c r="M11" s="18"/>
      <c r="N11" s="22" t="str">
        <f t="shared" si="3"/>
        <v/>
      </c>
      <c r="O11" s="24"/>
      <c r="P11" s="44"/>
      <c r="Q11" s="22" t="str">
        <f t="shared" si="4"/>
        <v/>
      </c>
      <c r="R11" s="24"/>
      <c r="S11" s="17"/>
      <c r="T11" s="22" t="str">
        <f t="shared" si="5"/>
        <v/>
      </c>
      <c r="U11" s="24"/>
      <c r="V11" s="18"/>
      <c r="W11" s="25" t="str">
        <f t="shared" si="6"/>
        <v/>
      </c>
      <c r="X11" s="24"/>
      <c r="Y11" s="18"/>
      <c r="Z11" s="22" t="str">
        <f t="shared" si="7"/>
        <v/>
      </c>
      <c r="AA11" s="26"/>
      <c r="AB11" s="44"/>
      <c r="AC11" s="22" t="str">
        <f t="shared" ref="AC11:AC25" si="11">IF(AND(IF(AA11="",0,AA11)=0,IF(AB11="",0,AB11)&gt;0),100%,IFERROR(IF(IF(AB11="",0,AB11)/IF(AA11="",0,AA11)-100%&gt;99%,CONCATENATE("в ",ROUNDDOWN(IF(AB11="",0,AB11)/IF(AA11="",0,AA11),1),IF(ROUNDDOWN(IF(AB11="",0,AB11)/IF(AA11="",0,AA11),0)&gt;4," раз"," раза")),IF(AB11="",0,AB11)/IF(AA11="",0,AA11)-100%),""))</f>
        <v/>
      </c>
      <c r="AD11" s="72"/>
      <c r="AE11" s="73"/>
      <c r="AF11" s="66" t="str">
        <f t="shared" ref="AF11:AF25" si="12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53">
        <f t="shared" si="9"/>
        <v>1</v>
      </c>
      <c r="AL11" s="205">
        <v>1</v>
      </c>
      <c r="AM11" s="53">
        <f t="shared" si="10"/>
        <v>0</v>
      </c>
      <c r="AN11" s="53"/>
      <c r="AO11" s="53"/>
      <c r="AP11" s="53"/>
      <c r="AQ11" s="53"/>
      <c r="AR11" s="53"/>
      <c r="AS11" s="53"/>
      <c r="AT11" s="53">
        <v>14629940.702000059</v>
      </c>
      <c r="AU11" s="53">
        <v>14122805.029000022</v>
      </c>
      <c r="AV11" s="53">
        <v>14621135.76100006</v>
      </c>
    </row>
    <row r="12" spans="1:48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>
        <f t="shared" si="8"/>
        <v>1</v>
      </c>
      <c r="G12" s="84">
        <f t="shared" si="8"/>
        <v>2</v>
      </c>
      <c r="H12" s="22" t="str">
        <f t="shared" si="1"/>
        <v>в 2 раза</v>
      </c>
      <c r="I12" s="24">
        <v>1</v>
      </c>
      <c r="J12" s="130">
        <v>1</v>
      </c>
      <c r="K12" s="22">
        <f t="shared" si="2"/>
        <v>0</v>
      </c>
      <c r="L12" s="24"/>
      <c r="M12" s="18"/>
      <c r="N12" s="22" t="str">
        <f t="shared" si="3"/>
        <v/>
      </c>
      <c r="O12" s="24"/>
      <c r="P12" s="44"/>
      <c r="Q12" s="22" t="str">
        <f t="shared" si="4"/>
        <v/>
      </c>
      <c r="R12" s="24">
        <v>0</v>
      </c>
      <c r="S12" s="130">
        <v>1</v>
      </c>
      <c r="T12" s="22">
        <f t="shared" si="5"/>
        <v>1</v>
      </c>
      <c r="U12" s="24"/>
      <c r="V12" s="18"/>
      <c r="W12" s="25" t="str">
        <f t="shared" si="6"/>
        <v/>
      </c>
      <c r="X12" s="24"/>
      <c r="Y12" s="18"/>
      <c r="Z12" s="22" t="str">
        <f t="shared" si="7"/>
        <v/>
      </c>
      <c r="AA12" s="26"/>
      <c r="AB12" s="44"/>
      <c r="AC12" s="22" t="str">
        <f>IF(AND(IF(AA12="",0,AA12)=0,IF(AB12="",0,AB12)&gt;0),100%,IFERROR(IF(IF(AB12="",0,AB12)/IF(AA12="",0,AA12)-100%&gt;99%,CONCATENATE("в ",ROUNDDOWN(IF(AB12="",0,AB12)/IF(AA12="",0,AA12),1),IF(ROUNDDOWN(IF(AB12="",0,AB12)/IF(AA12="",0,AA12),0)&gt;4," раз"," раза")),IF(AB12="",0,AB12)/IF(AA12="",0,AA12)-100%),""))</f>
        <v/>
      </c>
      <c r="AD12" s="72"/>
      <c r="AE12" s="73"/>
      <c r="AF12" s="66" t="str">
        <f t="shared" si="12"/>
        <v/>
      </c>
      <c r="AI12" s="61" t="s">
        <v>6</v>
      </c>
      <c r="AJ12" s="16" t="s">
        <v>6</v>
      </c>
      <c r="AK12" s="53">
        <f t="shared" si="9"/>
        <v>1</v>
      </c>
      <c r="AL12" s="205">
        <v>1</v>
      </c>
      <c r="AM12" s="53">
        <f t="shared" si="10"/>
        <v>2</v>
      </c>
      <c r="AN12" s="53"/>
      <c r="AO12" s="53"/>
      <c r="AP12" s="53"/>
      <c r="AQ12" s="53"/>
      <c r="AR12" s="53"/>
      <c r="AS12" s="53"/>
      <c r="AT12" s="53">
        <v>9689395.5590000413</v>
      </c>
      <c r="AU12" s="53">
        <v>9208053.994000027</v>
      </c>
      <c r="AV12" s="53">
        <v>9502459.9840000346</v>
      </c>
    </row>
    <row r="13" spans="1:48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>
        <f t="shared" si="8"/>
        <v>3</v>
      </c>
      <c r="G13" s="84">
        <f t="shared" si="8"/>
        <v>0</v>
      </c>
      <c r="H13" s="22">
        <f t="shared" si="1"/>
        <v>-1</v>
      </c>
      <c r="I13" s="24">
        <v>2</v>
      </c>
      <c r="J13" s="18">
        <v>0</v>
      </c>
      <c r="K13" s="22">
        <f t="shared" si="2"/>
        <v>-1</v>
      </c>
      <c r="L13" s="24"/>
      <c r="M13" s="18"/>
      <c r="N13" s="22" t="str">
        <f t="shared" si="3"/>
        <v/>
      </c>
      <c r="O13" s="24"/>
      <c r="P13" s="44"/>
      <c r="Q13" s="22" t="str">
        <f t="shared" si="4"/>
        <v/>
      </c>
      <c r="R13" s="24"/>
      <c r="S13" s="130"/>
      <c r="T13" s="22" t="str">
        <f t="shared" si="5"/>
        <v/>
      </c>
      <c r="U13" s="24">
        <v>1</v>
      </c>
      <c r="V13" s="18">
        <v>0</v>
      </c>
      <c r="W13" s="25">
        <f t="shared" si="6"/>
        <v>-1</v>
      </c>
      <c r="X13" s="24"/>
      <c r="Y13" s="18"/>
      <c r="Z13" s="22" t="str">
        <f t="shared" si="7"/>
        <v/>
      </c>
      <c r="AA13" s="26"/>
      <c r="AB13" s="44"/>
      <c r="AC13" s="22" t="str">
        <f t="shared" si="11"/>
        <v/>
      </c>
      <c r="AD13" s="72"/>
      <c r="AE13" s="73"/>
      <c r="AF13" s="66" t="str">
        <f t="shared" si="12"/>
        <v/>
      </c>
      <c r="AI13" s="38" t="s">
        <v>1</v>
      </c>
      <c r="AJ13" s="16" t="s">
        <v>1</v>
      </c>
      <c r="AK13" s="53">
        <f t="shared" si="9"/>
        <v>2</v>
      </c>
      <c r="AL13" s="205">
        <v>1</v>
      </c>
      <c r="AM13" s="53">
        <f t="shared" si="10"/>
        <v>0</v>
      </c>
      <c r="AN13" s="53"/>
      <c r="AO13" s="53"/>
      <c r="AP13" s="53"/>
      <c r="AQ13" s="53"/>
      <c r="AR13" s="53"/>
      <c r="AS13" s="53"/>
      <c r="AT13" s="53">
        <v>7662198.5340000009</v>
      </c>
      <c r="AU13" s="53">
        <v>7810886.6350000007</v>
      </c>
      <c r="AV13" s="53">
        <v>7807932.0540000014</v>
      </c>
    </row>
    <row r="14" spans="1:48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>
        <f t="shared" si="8"/>
        <v>1</v>
      </c>
      <c r="G14" s="84">
        <f t="shared" si="8"/>
        <v>0</v>
      </c>
      <c r="H14" s="22">
        <f t="shared" si="1"/>
        <v>-1</v>
      </c>
      <c r="I14" s="24"/>
      <c r="J14" s="18"/>
      <c r="K14" s="22" t="str">
        <f t="shared" si="2"/>
        <v/>
      </c>
      <c r="L14" s="24"/>
      <c r="M14" s="18"/>
      <c r="N14" s="22" t="str">
        <f t="shared" si="3"/>
        <v/>
      </c>
      <c r="O14" s="24"/>
      <c r="P14" s="44"/>
      <c r="Q14" s="22" t="str">
        <f t="shared" si="4"/>
        <v/>
      </c>
      <c r="R14" s="24"/>
      <c r="S14" s="130"/>
      <c r="T14" s="22" t="str">
        <f t="shared" si="5"/>
        <v/>
      </c>
      <c r="U14" s="24">
        <v>1</v>
      </c>
      <c r="V14" s="18">
        <v>0</v>
      </c>
      <c r="W14" s="25">
        <f t="shared" si="6"/>
        <v>-1</v>
      </c>
      <c r="X14" s="24"/>
      <c r="Y14" s="18"/>
      <c r="Z14" s="22" t="str">
        <f t="shared" si="7"/>
        <v/>
      </c>
      <c r="AA14" s="26"/>
      <c r="AB14" s="44"/>
      <c r="AC14" s="22" t="str">
        <f t="shared" si="11"/>
        <v/>
      </c>
      <c r="AD14" s="72"/>
      <c r="AE14" s="73"/>
      <c r="AF14" s="66" t="str">
        <f t="shared" si="12"/>
        <v/>
      </c>
      <c r="AI14" s="61" t="s">
        <v>7</v>
      </c>
      <c r="AJ14" s="16" t="s">
        <v>7</v>
      </c>
      <c r="AK14" s="53">
        <f t="shared" si="9"/>
        <v>0</v>
      </c>
      <c r="AL14" s="205">
        <v>1</v>
      </c>
      <c r="AM14" s="53">
        <f t="shared" si="10"/>
        <v>0</v>
      </c>
      <c r="AN14" s="53"/>
      <c r="AO14" s="53"/>
      <c r="AP14" s="53"/>
      <c r="AQ14" s="53"/>
      <c r="AR14" s="53"/>
      <c r="AS14" s="53"/>
      <c r="AT14" s="53">
        <v>6902742.2470000256</v>
      </c>
      <c r="AU14" s="53">
        <v>6685623.3140000235</v>
      </c>
      <c r="AV14" s="53">
        <v>7236216.3470000261</v>
      </c>
    </row>
    <row r="15" spans="1:48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>
        <f t="shared" si="8"/>
        <v>0</v>
      </c>
      <c r="G15" s="84">
        <f t="shared" si="8"/>
        <v>0</v>
      </c>
      <c r="H15" s="22" t="str">
        <f t="shared" si="1"/>
        <v/>
      </c>
      <c r="I15" s="24"/>
      <c r="J15" s="18"/>
      <c r="K15" s="22" t="str">
        <f t="shared" si="2"/>
        <v/>
      </c>
      <c r="L15" s="24"/>
      <c r="M15" s="18"/>
      <c r="N15" s="22" t="str">
        <f t="shared" si="3"/>
        <v/>
      </c>
      <c r="O15" s="24"/>
      <c r="P15" s="44"/>
      <c r="Q15" s="22" t="str">
        <f t="shared" si="4"/>
        <v/>
      </c>
      <c r="R15" s="24"/>
      <c r="S15" s="130"/>
      <c r="T15" s="22" t="str">
        <f t="shared" si="5"/>
        <v/>
      </c>
      <c r="U15" s="24"/>
      <c r="V15" s="18"/>
      <c r="W15" s="25" t="str">
        <f t="shared" si="6"/>
        <v/>
      </c>
      <c r="X15" s="24"/>
      <c r="Y15" s="18"/>
      <c r="Z15" s="22" t="str">
        <f t="shared" si="7"/>
        <v/>
      </c>
      <c r="AA15" s="26"/>
      <c r="AB15" s="44"/>
      <c r="AC15" s="22" t="str">
        <f t="shared" si="11"/>
        <v/>
      </c>
      <c r="AD15" s="72"/>
      <c r="AE15" s="73"/>
      <c r="AF15" s="66" t="str">
        <f t="shared" si="12"/>
        <v/>
      </c>
      <c r="AI15" s="38" t="s">
        <v>8</v>
      </c>
      <c r="AJ15" s="16" t="s">
        <v>8</v>
      </c>
      <c r="AK15" s="53">
        <f t="shared" si="9"/>
        <v>0</v>
      </c>
      <c r="AL15" s="205">
        <v>1</v>
      </c>
      <c r="AM15" s="53">
        <f t="shared" si="10"/>
        <v>0</v>
      </c>
      <c r="AN15" s="53"/>
      <c r="AO15" s="56"/>
      <c r="AP15" s="53"/>
      <c r="AQ15" s="56"/>
      <c r="AR15" s="56"/>
      <c r="AS15" s="56"/>
      <c r="AT15" s="56">
        <v>5045690.8410000019</v>
      </c>
      <c r="AU15" s="56">
        <v>4704532.7350000013</v>
      </c>
      <c r="AV15" s="56">
        <v>4632202.4640000025</v>
      </c>
    </row>
    <row r="16" spans="1:48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>
        <f t="shared" si="8"/>
        <v>2</v>
      </c>
      <c r="G16" s="84">
        <f t="shared" si="8"/>
        <v>0</v>
      </c>
      <c r="H16" s="22">
        <f t="shared" si="1"/>
        <v>-1</v>
      </c>
      <c r="I16" s="24">
        <v>1</v>
      </c>
      <c r="J16" s="18">
        <v>0</v>
      </c>
      <c r="K16" s="22">
        <f t="shared" si="2"/>
        <v>-1</v>
      </c>
      <c r="L16" s="24"/>
      <c r="M16" s="18"/>
      <c r="N16" s="22" t="str">
        <f t="shared" si="3"/>
        <v/>
      </c>
      <c r="O16" s="24"/>
      <c r="P16" s="44"/>
      <c r="Q16" s="22" t="str">
        <f>IF(AND(IF(O16="",0,O16)=0,IF(P16="",0,P16)&gt;0),100%,IFERROR(IF(IF(P16="",0,P16)/IF(O16="",0,O16)-100%&gt;99%,CONCATENATE("в ",ROUNDDOWN(IF(P16="",0,P16)/IF(O16="",0,O16),1),IF(ROUNDDOWN(IF(P16="",0,P16)/IF(O16="",0,O16),0)&gt;4," раз"," раза")),IF(P16="",0,P16)/IF(O16="",0,O16)-100%),""))</f>
        <v/>
      </c>
      <c r="R16" s="24">
        <v>1</v>
      </c>
      <c r="S16" s="130">
        <v>0</v>
      </c>
      <c r="T16" s="22">
        <f t="shared" si="5"/>
        <v>-1</v>
      </c>
      <c r="U16" s="24"/>
      <c r="V16" s="18"/>
      <c r="W16" s="25" t="str">
        <f t="shared" si="6"/>
        <v/>
      </c>
      <c r="X16" s="24"/>
      <c r="Y16" s="18"/>
      <c r="Z16" s="22" t="str">
        <f t="shared" si="7"/>
        <v/>
      </c>
      <c r="AA16" s="26"/>
      <c r="AB16" s="44"/>
      <c r="AC16" s="22" t="str">
        <f t="shared" si="11"/>
        <v/>
      </c>
      <c r="AD16" s="72"/>
      <c r="AE16" s="73"/>
      <c r="AF16" s="66" t="str">
        <f t="shared" si="12"/>
        <v/>
      </c>
      <c r="AI16" s="61" t="s">
        <v>9</v>
      </c>
      <c r="AJ16" s="16" t="s">
        <v>9</v>
      </c>
      <c r="AK16" s="53">
        <f t="shared" si="9"/>
        <v>2</v>
      </c>
      <c r="AL16" s="205">
        <v>2</v>
      </c>
      <c r="AM16" s="53">
        <f t="shared" si="10"/>
        <v>0</v>
      </c>
      <c r="AN16" s="53"/>
      <c r="AO16" s="53"/>
      <c r="AP16" s="53"/>
      <c r="AQ16" s="53"/>
      <c r="AR16" s="53"/>
      <c r="AS16" s="53"/>
      <c r="AT16" s="53">
        <v>4349566.8250000011</v>
      </c>
      <c r="AU16" s="53">
        <v>4276192.7770000007</v>
      </c>
      <c r="AV16" s="53">
        <v>4684011.5220000017</v>
      </c>
    </row>
    <row r="17" spans="1:48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>
        <f t="shared" si="8"/>
        <v>0</v>
      </c>
      <c r="G17" s="84">
        <f t="shared" si="8"/>
        <v>1</v>
      </c>
      <c r="H17" s="22">
        <f t="shared" si="1"/>
        <v>1</v>
      </c>
      <c r="I17" s="24"/>
      <c r="J17" s="18"/>
      <c r="K17" s="22" t="str">
        <f t="shared" si="2"/>
        <v/>
      </c>
      <c r="L17" s="24"/>
      <c r="M17" s="18"/>
      <c r="N17" s="22" t="str">
        <f t="shared" si="3"/>
        <v/>
      </c>
      <c r="O17" s="24"/>
      <c r="P17" s="44"/>
      <c r="Q17" s="22" t="str">
        <f t="shared" si="4"/>
        <v/>
      </c>
      <c r="R17" s="24">
        <v>0</v>
      </c>
      <c r="S17" s="130">
        <v>1</v>
      </c>
      <c r="T17" s="22">
        <f t="shared" si="5"/>
        <v>1</v>
      </c>
      <c r="U17" s="24"/>
      <c r="V17" s="18"/>
      <c r="W17" s="25" t="str">
        <f t="shared" si="6"/>
        <v/>
      </c>
      <c r="X17" s="24"/>
      <c r="Y17" s="18"/>
      <c r="Z17" s="22" t="str">
        <f t="shared" si="7"/>
        <v/>
      </c>
      <c r="AA17" s="26"/>
      <c r="AB17" s="44"/>
      <c r="AC17" s="22"/>
      <c r="AD17" s="72"/>
      <c r="AE17" s="73"/>
      <c r="AF17" s="66" t="str">
        <f t="shared" si="12"/>
        <v/>
      </c>
      <c r="AI17" s="38" t="s">
        <v>2</v>
      </c>
      <c r="AJ17" s="16" t="s">
        <v>2</v>
      </c>
      <c r="AK17" s="53">
        <f t="shared" si="9"/>
        <v>0</v>
      </c>
      <c r="AL17" s="205">
        <v>1</v>
      </c>
      <c r="AM17" s="53">
        <f t="shared" si="10"/>
        <v>1</v>
      </c>
      <c r="AN17" s="53"/>
      <c r="AO17" s="53"/>
      <c r="AP17" s="53"/>
      <c r="AQ17" s="53"/>
      <c r="AR17" s="53"/>
      <c r="AS17" s="53"/>
      <c r="AT17" s="53">
        <v>7041598.7190000024</v>
      </c>
      <c r="AU17" s="53">
        <v>7021569.6930000018</v>
      </c>
      <c r="AV17" s="53">
        <v>7195249.6850000024</v>
      </c>
    </row>
    <row r="18" spans="1:48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>
        <f t="shared" si="8"/>
        <v>2</v>
      </c>
      <c r="G18" s="84">
        <f t="shared" si="8"/>
        <v>1</v>
      </c>
      <c r="H18" s="22">
        <f t="shared" si="1"/>
        <v>-0.5</v>
      </c>
      <c r="I18" s="24">
        <v>2</v>
      </c>
      <c r="J18" s="18">
        <v>1</v>
      </c>
      <c r="K18" s="22">
        <f t="shared" si="2"/>
        <v>-0.5</v>
      </c>
      <c r="L18" s="24"/>
      <c r="M18" s="18"/>
      <c r="N18" s="22" t="str">
        <f t="shared" si="3"/>
        <v/>
      </c>
      <c r="O18" s="24"/>
      <c r="P18" s="44"/>
      <c r="Q18" s="22" t="str">
        <f t="shared" si="4"/>
        <v/>
      </c>
      <c r="R18" s="24"/>
      <c r="S18" s="130"/>
      <c r="T18" s="22" t="str">
        <f t="shared" si="5"/>
        <v/>
      </c>
      <c r="U18" s="24"/>
      <c r="V18" s="18"/>
      <c r="W18" s="25" t="str">
        <f t="shared" si="6"/>
        <v/>
      </c>
      <c r="X18" s="24"/>
      <c r="Y18" s="18"/>
      <c r="Z18" s="22" t="str">
        <f t="shared" si="7"/>
        <v/>
      </c>
      <c r="AA18" s="26"/>
      <c r="AB18" s="44"/>
      <c r="AC18" s="22" t="str">
        <f t="shared" si="11"/>
        <v/>
      </c>
      <c r="AD18" s="72"/>
      <c r="AE18" s="73"/>
      <c r="AF18" s="66" t="str">
        <f t="shared" si="12"/>
        <v/>
      </c>
      <c r="AI18" s="61" t="s">
        <v>10</v>
      </c>
      <c r="AJ18" s="16" t="s">
        <v>10</v>
      </c>
      <c r="AK18" s="53">
        <f t="shared" si="9"/>
        <v>2</v>
      </c>
      <c r="AL18" s="205">
        <v>1</v>
      </c>
      <c r="AM18" s="53">
        <f t="shared" si="10"/>
        <v>1</v>
      </c>
      <c r="AN18" s="53"/>
      <c r="AO18" s="53"/>
      <c r="AP18" s="53"/>
      <c r="AQ18" s="53"/>
      <c r="AR18" s="53"/>
      <c r="AS18" s="53"/>
      <c r="AT18" s="53">
        <v>10810195.45000004</v>
      </c>
      <c r="AU18" s="53">
        <v>10914231.959000042</v>
      </c>
      <c r="AV18" s="53">
        <v>10622753.442000039</v>
      </c>
    </row>
    <row r="19" spans="1:48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>
        <f t="shared" si="8"/>
        <v>2</v>
      </c>
      <c r="G19" s="84">
        <f t="shared" si="8"/>
        <v>5</v>
      </c>
      <c r="H19" s="22" t="str">
        <f t="shared" si="1"/>
        <v>в 2,5 раза</v>
      </c>
      <c r="I19" s="24">
        <v>2</v>
      </c>
      <c r="J19" s="18">
        <v>3</v>
      </c>
      <c r="K19" s="22">
        <f t="shared" si="2"/>
        <v>0.5</v>
      </c>
      <c r="L19" s="24"/>
      <c r="M19" s="18"/>
      <c r="N19" s="22" t="str">
        <f t="shared" si="3"/>
        <v/>
      </c>
      <c r="O19" s="24"/>
      <c r="P19" s="44"/>
      <c r="Q19" s="22" t="str">
        <f t="shared" si="4"/>
        <v/>
      </c>
      <c r="R19" s="24">
        <v>0</v>
      </c>
      <c r="S19" s="130">
        <v>2</v>
      </c>
      <c r="T19" s="22">
        <f t="shared" si="5"/>
        <v>1</v>
      </c>
      <c r="U19" s="24"/>
      <c r="V19" s="18"/>
      <c r="W19" s="25" t="str">
        <f t="shared" si="6"/>
        <v/>
      </c>
      <c r="X19" s="24"/>
      <c r="Y19" s="18"/>
      <c r="Z19" s="22" t="str">
        <f t="shared" si="7"/>
        <v/>
      </c>
      <c r="AA19" s="26"/>
      <c r="AB19" s="44"/>
      <c r="AC19" s="22" t="str">
        <f t="shared" si="11"/>
        <v/>
      </c>
      <c r="AD19" s="72"/>
      <c r="AE19" s="73"/>
      <c r="AF19" s="66" t="str">
        <f t="shared" si="12"/>
        <v/>
      </c>
      <c r="AI19" s="60" t="s">
        <v>11</v>
      </c>
      <c r="AJ19" s="16" t="s">
        <v>11</v>
      </c>
      <c r="AK19" s="53">
        <f t="shared" si="9"/>
        <v>2</v>
      </c>
      <c r="AL19" s="205">
        <v>2</v>
      </c>
      <c r="AM19" s="53">
        <f t="shared" si="10"/>
        <v>5</v>
      </c>
      <c r="AN19" s="53"/>
      <c r="AO19" s="53"/>
      <c r="AP19" s="53"/>
      <c r="AQ19" s="53"/>
      <c r="AR19" s="53"/>
      <c r="AS19" s="53"/>
      <c r="AT19" s="53">
        <v>7389975.2120000012</v>
      </c>
      <c r="AU19" s="53">
        <v>7004674.7310000015</v>
      </c>
      <c r="AV19" s="53">
        <v>7146551.1320000021</v>
      </c>
    </row>
    <row r="20" spans="1:48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>
        <f t="shared" si="8"/>
        <v>6</v>
      </c>
      <c r="G20" s="84">
        <f t="shared" si="8"/>
        <v>1</v>
      </c>
      <c r="H20" s="22">
        <f t="shared" si="1"/>
        <v>-0.83333333333333337</v>
      </c>
      <c r="I20" s="24">
        <v>5</v>
      </c>
      <c r="J20" s="18">
        <v>1</v>
      </c>
      <c r="K20" s="22">
        <f t="shared" si="2"/>
        <v>-0.8</v>
      </c>
      <c r="L20" s="24"/>
      <c r="M20" s="18"/>
      <c r="N20" s="22" t="str">
        <f t="shared" si="3"/>
        <v/>
      </c>
      <c r="O20" s="24"/>
      <c r="P20" s="44"/>
      <c r="Q20" s="22" t="str">
        <f t="shared" si="4"/>
        <v/>
      </c>
      <c r="R20" s="24">
        <v>1</v>
      </c>
      <c r="S20" s="18">
        <v>0</v>
      </c>
      <c r="T20" s="22">
        <f t="shared" si="5"/>
        <v>-1</v>
      </c>
      <c r="U20" s="24"/>
      <c r="V20" s="18"/>
      <c r="W20" s="25" t="str">
        <f t="shared" si="6"/>
        <v/>
      </c>
      <c r="X20" s="24"/>
      <c r="Y20" s="18"/>
      <c r="Z20" s="22" t="str">
        <f t="shared" si="7"/>
        <v/>
      </c>
      <c r="AA20" s="26"/>
      <c r="AB20" s="44"/>
      <c r="AC20" s="22" t="str">
        <f t="shared" si="11"/>
        <v/>
      </c>
      <c r="AD20" s="72"/>
      <c r="AE20" s="73"/>
      <c r="AF20" s="66" t="str">
        <f t="shared" si="12"/>
        <v/>
      </c>
      <c r="AI20" s="61" t="s">
        <v>12</v>
      </c>
      <c r="AJ20" s="16" t="s">
        <v>12</v>
      </c>
      <c r="AK20" s="53">
        <f t="shared" si="9"/>
        <v>6</v>
      </c>
      <c r="AL20" s="205">
        <v>3</v>
      </c>
      <c r="AM20" s="53">
        <f t="shared" si="10"/>
        <v>1</v>
      </c>
      <c r="AN20" s="53"/>
      <c r="AO20" s="53"/>
      <c r="AP20" s="53"/>
      <c r="AQ20" s="53"/>
      <c r="AR20" s="53"/>
      <c r="AS20" s="53"/>
      <c r="AT20" s="53">
        <v>12490531.183000004</v>
      </c>
      <c r="AU20" s="53">
        <v>12493663.727000004</v>
      </c>
      <c r="AV20" s="53">
        <v>12209922.184000004</v>
      </c>
    </row>
    <row r="21" spans="1:48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>
        <f t="shared" si="8"/>
        <v>1</v>
      </c>
      <c r="G21" s="84">
        <f t="shared" si="8"/>
        <v>2</v>
      </c>
      <c r="H21" s="22" t="str">
        <f t="shared" si="1"/>
        <v>в 2 раза</v>
      </c>
      <c r="I21" s="24">
        <v>1</v>
      </c>
      <c r="J21" s="18">
        <v>2</v>
      </c>
      <c r="K21" s="22" t="str">
        <f t="shared" si="2"/>
        <v>в 2 раза</v>
      </c>
      <c r="L21" s="24"/>
      <c r="M21" s="18"/>
      <c r="N21" s="22" t="str">
        <f t="shared" si="3"/>
        <v/>
      </c>
      <c r="O21" s="24"/>
      <c r="P21" s="44"/>
      <c r="Q21" s="22" t="str">
        <f t="shared" si="4"/>
        <v/>
      </c>
      <c r="R21" s="24"/>
      <c r="S21" s="18"/>
      <c r="T21" s="22" t="str">
        <f t="shared" si="5"/>
        <v/>
      </c>
      <c r="U21" s="24"/>
      <c r="V21" s="18"/>
      <c r="W21" s="25" t="str">
        <f t="shared" si="6"/>
        <v/>
      </c>
      <c r="X21" s="24"/>
      <c r="Y21" s="18"/>
      <c r="Z21" s="22" t="str">
        <f t="shared" si="7"/>
        <v/>
      </c>
      <c r="AA21" s="26"/>
      <c r="AB21" s="44"/>
      <c r="AC21" s="22" t="str">
        <f t="shared" si="11"/>
        <v/>
      </c>
      <c r="AD21" s="72"/>
      <c r="AE21" s="73"/>
      <c r="AF21" s="66" t="str">
        <f t="shared" si="12"/>
        <v/>
      </c>
      <c r="AI21" s="38" t="s">
        <v>13</v>
      </c>
      <c r="AJ21" s="16" t="s">
        <v>13</v>
      </c>
      <c r="AK21" s="53">
        <f t="shared" si="9"/>
        <v>1</v>
      </c>
      <c r="AL21" s="205">
        <v>1</v>
      </c>
      <c r="AM21" s="53">
        <f t="shared" si="10"/>
        <v>2</v>
      </c>
      <c r="AN21" s="53"/>
      <c r="AO21" s="53"/>
      <c r="AP21" s="53"/>
      <c r="AQ21" s="53"/>
      <c r="AR21" s="53"/>
      <c r="AS21" s="53"/>
      <c r="AT21" s="53">
        <v>5347817.4810000192</v>
      </c>
      <c r="AU21" s="53">
        <v>5356174.3940000199</v>
      </c>
      <c r="AV21" s="53">
        <v>5448201.2120000217</v>
      </c>
    </row>
    <row r="22" spans="1:48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>
        <f t="shared" si="8"/>
        <v>1</v>
      </c>
      <c r="G22" s="84">
        <f t="shared" si="8"/>
        <v>0</v>
      </c>
      <c r="H22" s="22">
        <f t="shared" si="1"/>
        <v>-1</v>
      </c>
      <c r="I22" s="24">
        <v>1</v>
      </c>
      <c r="J22" s="18">
        <v>0</v>
      </c>
      <c r="K22" s="22">
        <f t="shared" si="2"/>
        <v>-1</v>
      </c>
      <c r="L22" s="24"/>
      <c r="M22" s="18"/>
      <c r="N22" s="22" t="str">
        <f t="shared" si="3"/>
        <v/>
      </c>
      <c r="O22" s="24"/>
      <c r="P22" s="44"/>
      <c r="Q22" s="22" t="str">
        <f t="shared" si="4"/>
        <v/>
      </c>
      <c r="R22" s="24"/>
      <c r="S22" s="18"/>
      <c r="T22" s="22" t="str">
        <f t="shared" si="5"/>
        <v/>
      </c>
      <c r="U22" s="24"/>
      <c r="V22" s="18"/>
      <c r="W22" s="25" t="str">
        <f t="shared" si="6"/>
        <v/>
      </c>
      <c r="X22" s="24"/>
      <c r="Y22" s="18"/>
      <c r="Z22" s="22" t="str">
        <f t="shared" si="7"/>
        <v/>
      </c>
      <c r="AA22" s="26">
        <v>0</v>
      </c>
      <c r="AB22" s="44">
        <v>1</v>
      </c>
      <c r="AC22" s="22">
        <f t="shared" si="11"/>
        <v>1</v>
      </c>
      <c r="AD22" s="72"/>
      <c r="AE22" s="73"/>
      <c r="AF22" s="66" t="str">
        <f t="shared" si="12"/>
        <v/>
      </c>
      <c r="AI22" s="61" t="s">
        <v>14</v>
      </c>
      <c r="AJ22" s="16" t="s">
        <v>14</v>
      </c>
      <c r="AK22" s="53">
        <f t="shared" si="9"/>
        <v>1</v>
      </c>
      <c r="AL22" s="205">
        <v>1</v>
      </c>
      <c r="AM22" s="53">
        <f t="shared" si="10"/>
        <v>0</v>
      </c>
      <c r="AN22" s="53"/>
      <c r="AO22" s="53"/>
      <c r="AP22" s="53"/>
      <c r="AQ22" s="53"/>
      <c r="AR22" s="53"/>
      <c r="AS22" s="53"/>
      <c r="AT22" s="53">
        <v>8705192.4880000334</v>
      </c>
      <c r="AU22" s="53">
        <v>8942055.5170000326</v>
      </c>
      <c r="AV22" s="53">
        <v>9068057.4900000338</v>
      </c>
    </row>
    <row r="23" spans="1:48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>
        <f t="shared" si="8"/>
        <v>0</v>
      </c>
      <c r="G23" s="84">
        <f t="shared" si="8"/>
        <v>3</v>
      </c>
      <c r="H23" s="22">
        <f t="shared" si="1"/>
        <v>1</v>
      </c>
      <c r="I23" s="24">
        <v>0</v>
      </c>
      <c r="J23" s="130">
        <v>3</v>
      </c>
      <c r="K23" s="22">
        <f t="shared" si="2"/>
        <v>1</v>
      </c>
      <c r="L23" s="24"/>
      <c r="M23" s="18"/>
      <c r="N23" s="22" t="str">
        <f t="shared" si="3"/>
        <v/>
      </c>
      <c r="O23" s="24"/>
      <c r="P23" s="44"/>
      <c r="Q23" s="22" t="str">
        <f t="shared" si="4"/>
        <v/>
      </c>
      <c r="R23" s="24"/>
      <c r="S23" s="18"/>
      <c r="T23" s="22" t="str">
        <f t="shared" si="5"/>
        <v/>
      </c>
      <c r="U23" s="24"/>
      <c r="V23" s="18"/>
      <c r="W23" s="25" t="str">
        <f t="shared" si="6"/>
        <v/>
      </c>
      <c r="X23" s="24"/>
      <c r="Y23" s="18"/>
      <c r="Z23" s="22" t="str">
        <f t="shared" si="7"/>
        <v/>
      </c>
      <c r="AA23" s="26">
        <v>0</v>
      </c>
      <c r="AB23" s="44">
        <v>1</v>
      </c>
      <c r="AC23" s="22">
        <f t="shared" si="11"/>
        <v>1</v>
      </c>
      <c r="AD23" s="72"/>
      <c r="AE23" s="74"/>
      <c r="AF23" s="66" t="str">
        <f t="shared" si="12"/>
        <v/>
      </c>
      <c r="AI23" s="38" t="s">
        <v>25</v>
      </c>
      <c r="AJ23" s="16" t="s">
        <v>25</v>
      </c>
      <c r="AK23" s="53">
        <f t="shared" si="9"/>
        <v>0</v>
      </c>
      <c r="AL23" s="205">
        <v>2</v>
      </c>
      <c r="AM23" s="53">
        <f t="shared" si="10"/>
        <v>3</v>
      </c>
      <c r="AN23" s="53"/>
      <c r="AO23" s="53"/>
      <c r="AP23" s="53"/>
      <c r="AQ23" s="53"/>
      <c r="AR23" s="53"/>
      <c r="AS23" s="53"/>
      <c r="AT23" s="53">
        <v>11101192</v>
      </c>
      <c r="AU23" s="53">
        <v>11306266</v>
      </c>
      <c r="AV23" s="53">
        <v>11378799</v>
      </c>
    </row>
    <row r="24" spans="1:48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3">
        <f t="shared" si="8"/>
        <v>4</v>
      </c>
      <c r="G24" s="84">
        <f t="shared" si="8"/>
        <v>2</v>
      </c>
      <c r="H24" s="88">
        <f t="shared" si="1"/>
        <v>-0.5</v>
      </c>
      <c r="I24" s="29">
        <v>3</v>
      </c>
      <c r="J24" s="15">
        <v>2</v>
      </c>
      <c r="K24" s="28">
        <f t="shared" si="2"/>
        <v>-0.33333333333333337</v>
      </c>
      <c r="L24" s="29"/>
      <c r="M24" s="15"/>
      <c r="N24" s="28" t="str">
        <f t="shared" si="3"/>
        <v/>
      </c>
      <c r="O24" s="29"/>
      <c r="P24" s="44"/>
      <c r="Q24" s="28" t="str">
        <f t="shared" si="4"/>
        <v/>
      </c>
      <c r="R24" s="29">
        <v>1</v>
      </c>
      <c r="S24" s="15">
        <v>0</v>
      </c>
      <c r="T24" s="28">
        <f t="shared" si="5"/>
        <v>-1</v>
      </c>
      <c r="U24" s="29"/>
      <c r="V24" s="15"/>
      <c r="W24" s="14" t="str">
        <f t="shared" si="6"/>
        <v/>
      </c>
      <c r="X24" s="29"/>
      <c r="Y24" s="15"/>
      <c r="Z24" s="28" t="str">
        <f t="shared" si="7"/>
        <v/>
      </c>
      <c r="AA24" s="30">
        <v>1</v>
      </c>
      <c r="AB24" s="44">
        <v>0</v>
      </c>
      <c r="AC24" s="28">
        <f t="shared" si="11"/>
        <v>-1</v>
      </c>
      <c r="AD24" s="75"/>
      <c r="AE24" s="76"/>
      <c r="AF24" s="67" t="str">
        <f t="shared" si="12"/>
        <v/>
      </c>
      <c r="AI24" s="62" t="s">
        <v>15</v>
      </c>
      <c r="AJ24" s="16" t="s">
        <v>15</v>
      </c>
      <c r="AK24" s="53">
        <f t="shared" si="9"/>
        <v>4</v>
      </c>
      <c r="AL24" s="205">
        <v>2</v>
      </c>
      <c r="AM24" s="53">
        <f t="shared" si="10"/>
        <v>2</v>
      </c>
      <c r="AN24" s="53"/>
      <c r="AO24" s="53"/>
      <c r="AP24" s="53"/>
      <c r="AQ24" s="53"/>
      <c r="AR24" s="53"/>
      <c r="AS24" s="53"/>
      <c r="AT24" s="53">
        <v>9690759.120000001</v>
      </c>
      <c r="AU24" s="53">
        <v>9857992.2130000014</v>
      </c>
      <c r="AV24" s="53">
        <v>9922373.4880000353</v>
      </c>
    </row>
    <row r="25" spans="1:48" ht="43.5" customHeight="1" thickBot="1">
      <c r="A25" s="557" t="s">
        <v>23</v>
      </c>
      <c r="B25" s="558"/>
      <c r="C25" s="35">
        <f>F25+AA25+AD25</f>
        <v>28</v>
      </c>
      <c r="D25" s="33">
        <f>G25+AB25+AE25</f>
        <v>20</v>
      </c>
      <c r="E25" s="34">
        <f>IF(AND(C25=0,D25&gt;0),100%,IFERROR(IF(D25/C25-100%&gt;99%,CONCATENATE("в ",ROUNDDOWN(D25/C25,1),IF(ROUNDDOWN(D25/C25,0)&gt;4," раз"," раза")),D25/C25-100%),""))</f>
        <v>-0.2857142857142857</v>
      </c>
      <c r="F25" s="35">
        <f>SUM(F9:F24)</f>
        <v>27</v>
      </c>
      <c r="G25" s="33">
        <f>SUM(G9:G24)</f>
        <v>18</v>
      </c>
      <c r="H25" s="89">
        <f>IF(AND(F25=0,G25&gt;0),100%,IFERROR(IF(G25/F25-100%&gt;99%,CONCATENATE("в ",ROUNDDOWN(G25/F25,1),IF(ROUNDDOWN(G25/F25,0)&gt;4," раз"," раза")),G25/F25-100%),""))</f>
        <v>-0.33333333333333337</v>
      </c>
      <c r="I25" s="35">
        <f>SUM(I9:I24)</f>
        <v>21</v>
      </c>
      <c r="J25" s="91">
        <f>SUM(J9:J24)</f>
        <v>14</v>
      </c>
      <c r="K25" s="90">
        <f>IF(AND(I25=0,J25&gt;0),100%,IFERROR(IF(J25/I25-100%&gt;99%,CONCATENATE("в ",ROUNDDOWN(J25/I25,1),IF(ROUNDDOWN(J25/I25,0)&gt;4," раз"," раза")),J25/I25-100%),""))</f>
        <v>-0.33333333333333337</v>
      </c>
      <c r="L25" s="35">
        <f>SUM(L9:L24)</f>
        <v>0</v>
      </c>
      <c r="M25" s="33">
        <f>SUM(M9:M24)</f>
        <v>0</v>
      </c>
      <c r="N25" s="34" t="str">
        <f>IF(AND(L25=0,M25&gt;0),100%,IFERROR(IF(M25/L25-100%&gt;99%,CONCATENATE("в ",ROUNDDOWN(M25/L25,1),IF(ROUNDDOWN(M25/L25,0)&gt;4," раз"," раза")),M25/L25-100%),""))</f>
        <v/>
      </c>
      <c r="O25" s="35">
        <f>SUM(O9:O24)</f>
        <v>1</v>
      </c>
      <c r="P25" s="33">
        <f>SUM(P9:P24)</f>
        <v>0</v>
      </c>
      <c r="Q25" s="34">
        <f>IF(AND(O25=0,P25&gt;0),100%,IFERROR(IF(P25/O25-100%&gt;99%,CONCATENATE("в ",ROUNDDOWN(P25/O25,1),IF(ROUNDDOWN(P25/O25,0)&gt;4," раз"," раза")),P25/O25-100%),""))</f>
        <v>-1</v>
      </c>
      <c r="R25" s="35">
        <f>SUM(R9:R24)</f>
        <v>3</v>
      </c>
      <c r="S25" s="33">
        <f>S9+S10+S11+S12+S13+S14+S15+S16+S17+S18+S19+S20+S21+S22+S23+S24</f>
        <v>4</v>
      </c>
      <c r="T25" s="34">
        <f>IF(AND(R25=0,S25&gt;0),100%,IFERROR(IF(S25/R25-100%&gt;99%,CONCATENATE("в ",ROUNDDOWN(S25/R25,1),IF(ROUNDDOWN(S25/R25,0)&gt;4," раз"," раза")),S25/R25-100%),""))</f>
        <v>0.33333333333333326</v>
      </c>
      <c r="U25" s="35">
        <f>SUM(U9:U24)</f>
        <v>2</v>
      </c>
      <c r="V25" s="33">
        <f>SUM(V9:V24)</f>
        <v>0</v>
      </c>
      <c r="W25" s="36">
        <f>IF(AND(U25=0,V25&gt;0),100%,IFERROR(IF(V25/U25-100%&gt;99%,CONCATENATE("в ",ROUNDDOWN(V25/U25,1),IF(ROUNDDOWN(V25/U25,0)&gt;4," раз"," раза")),V25/U25-100%),""))</f>
        <v>-1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>
        <f>SUM(AA9:AA24)</f>
        <v>1</v>
      </c>
      <c r="AB25" s="32">
        <f>SUM(AB9:AB24)</f>
        <v>2</v>
      </c>
      <c r="AC25" s="34" t="str">
        <f t="shared" si="11"/>
        <v>в 2 раза</v>
      </c>
      <c r="AD25" s="31"/>
      <c r="AE25" s="32"/>
      <c r="AF25" s="34" t="str">
        <f t="shared" si="12"/>
        <v/>
      </c>
      <c r="AJ25" s="57" t="s">
        <v>41</v>
      </c>
      <c r="AK25" s="58">
        <f>F25</f>
        <v>27</v>
      </c>
      <c r="AL25" s="58">
        <v>25</v>
      </c>
      <c r="AM25" s="58">
        <f>G25</f>
        <v>18</v>
      </c>
      <c r="AN25" s="58">
        <f>U25</f>
        <v>2</v>
      </c>
      <c r="AO25" s="58">
        <v>1</v>
      </c>
      <c r="AP25" s="58">
        <f>V25</f>
        <v>0</v>
      </c>
      <c r="AQ25" s="58">
        <f>L25</f>
        <v>0</v>
      </c>
      <c r="AR25" s="58">
        <v>1</v>
      </c>
      <c r="AS25" s="58">
        <f>M25</f>
        <v>0</v>
      </c>
      <c r="AT25" s="59">
        <v>132784464.8060005</v>
      </c>
      <c r="AU25" s="59">
        <v>131865488.97200048</v>
      </c>
      <c r="AV25" s="59">
        <v>133610281.38200048</v>
      </c>
    </row>
    <row r="26" spans="1:48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12"/>
      <c r="AK26" s="12"/>
      <c r="AL26" s="12"/>
      <c r="AM26" s="12"/>
      <c r="AN26" s="12"/>
      <c r="AO26" s="12"/>
      <c r="AP26" s="12"/>
      <c r="AQ26" s="12"/>
    </row>
    <row r="27" spans="1:48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/>
      <c r="AM27" s="12"/>
      <c r="AN27" s="12"/>
      <c r="AO27" s="12"/>
      <c r="AP27" s="12"/>
      <c r="AQ27" s="12"/>
      <c r="AV27">
        <f>AV25/1000000</f>
        <v>133.61028138200047</v>
      </c>
    </row>
    <row r="28" spans="1:48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</row>
    <row r="29" spans="1:48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48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48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36:48" ht="26.25">
      <c r="AJ33" s="16" t="s">
        <v>0</v>
      </c>
      <c r="AK33" s="118">
        <f>AK9/AT9*1000000</f>
        <v>0.25581720991255369</v>
      </c>
      <c r="AL33" s="118">
        <f>AL9/AU9*1000000</f>
        <v>0.25074508370880277</v>
      </c>
      <c r="AM33" s="118">
        <f>AM9/AV9*1000000</f>
        <v>8.3592675310427147E-2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36:48" ht="26.25">
      <c r="AJ34" s="16" t="s">
        <v>4</v>
      </c>
      <c r="AK34" s="118">
        <f t="shared" ref="AK34:AM49" si="13">AK10/AT10*1000000</f>
        <v>0</v>
      </c>
      <c r="AL34" s="118">
        <f t="shared" si="13"/>
        <v>0</v>
      </c>
      <c r="AM34" s="118">
        <f t="shared" si="13"/>
        <v>0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36:48" ht="26.25">
      <c r="AJ35" s="16" t="s">
        <v>5</v>
      </c>
      <c r="AK35" s="118">
        <f t="shared" si="13"/>
        <v>6.8352976978456922E-2</v>
      </c>
      <c r="AL35" s="118">
        <f t="shared" si="13"/>
        <v>7.0807463386103678E-2</v>
      </c>
      <c r="AM35" s="118">
        <f t="shared" si="13"/>
        <v>0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36:48" ht="26.25">
      <c r="AJ36" s="16" t="s">
        <v>6</v>
      </c>
      <c r="AK36" s="118">
        <f t="shared" si="13"/>
        <v>0.10320561214689447</v>
      </c>
      <c r="AL36" s="118">
        <f t="shared" si="13"/>
        <v>0.10860057952001591</v>
      </c>
      <c r="AM36" s="118">
        <f t="shared" si="13"/>
        <v>0.2104718150213252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36:48" ht="26.25">
      <c r="AJ37" s="16" t="s">
        <v>1</v>
      </c>
      <c r="AK37" s="118">
        <f t="shared" si="13"/>
        <v>0.26102168863483011</v>
      </c>
      <c r="AL37" s="118">
        <f t="shared" si="13"/>
        <v>0.12802643883206224</v>
      </c>
      <c r="AM37" s="118">
        <f t="shared" si="13"/>
        <v>0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36:48" ht="26.25">
      <c r="AJ38" s="16" t="s">
        <v>7</v>
      </c>
      <c r="AK38" s="118">
        <f t="shared" si="13"/>
        <v>0</v>
      </c>
      <c r="AL38" s="118">
        <f t="shared" si="13"/>
        <v>0.14957468481748754</v>
      </c>
      <c r="AM38" s="118">
        <f t="shared" si="13"/>
        <v>0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36:48" ht="26.25">
      <c r="AJ39" s="16" t="s">
        <v>8</v>
      </c>
      <c r="AK39" s="118">
        <f t="shared" si="13"/>
        <v>0</v>
      </c>
      <c r="AL39" s="118">
        <f t="shared" si="13"/>
        <v>0.21256096116844209</v>
      </c>
      <c r="AM39" s="118">
        <f t="shared" si="13"/>
        <v>0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36:48" ht="26.25">
      <c r="AJ40" s="16" t="s">
        <v>9</v>
      </c>
      <c r="AK40" s="118">
        <f t="shared" si="13"/>
        <v>0.45981590362162089</v>
      </c>
      <c r="AL40" s="118">
        <f t="shared" si="13"/>
        <v>0.46770576171337086</v>
      </c>
      <c r="AM40" s="118">
        <f t="shared" si="13"/>
        <v>0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36:48" ht="26.25">
      <c r="AJ41" s="16" t="s">
        <v>2</v>
      </c>
      <c r="AK41" s="118">
        <f t="shared" si="13"/>
        <v>0</v>
      </c>
      <c r="AL41" s="118">
        <f t="shared" si="13"/>
        <v>0.14241829729283009</v>
      </c>
      <c r="AM41" s="118">
        <f t="shared" si="13"/>
        <v>0.13898058354871387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36:48" ht="26.25">
      <c r="AJ42" s="16" t="s">
        <v>10</v>
      </c>
      <c r="AK42" s="118">
        <f t="shared" si="13"/>
        <v>0.18501053096130585</v>
      </c>
      <c r="AL42" s="118">
        <f t="shared" si="13"/>
        <v>9.1623487915279717E-2</v>
      </c>
      <c r="AM42" s="118">
        <f t="shared" si="13"/>
        <v>9.4137551573607953E-2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36:48" ht="26.25">
      <c r="AJ43" s="16" t="s">
        <v>11</v>
      </c>
      <c r="AK43" s="118">
        <f t="shared" si="13"/>
        <v>0.27063690237449739</v>
      </c>
      <c r="AL43" s="118">
        <f t="shared" si="13"/>
        <v>0.28552360770568941</v>
      </c>
      <c r="AM43" s="118">
        <f t="shared" si="13"/>
        <v>0.69963817618425439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36:48" ht="26.25">
      <c r="AJ44" s="16" t="s">
        <v>12</v>
      </c>
      <c r="AK44" s="118">
        <f t="shared" si="13"/>
        <v>0.48036387821249626</v>
      </c>
      <c r="AL44" s="118">
        <f t="shared" si="13"/>
        <v>0.24012171814074945</v>
      </c>
      <c r="AM44" s="118">
        <f t="shared" si="13"/>
        <v>8.1900603863832105E-2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36:48" ht="26.25">
      <c r="AJ45" s="16" t="s">
        <v>13</v>
      </c>
      <c r="AK45" s="118">
        <f t="shared" si="13"/>
        <v>0.18699217083470926</v>
      </c>
      <c r="AL45" s="118">
        <f t="shared" si="13"/>
        <v>0.18670041832846196</v>
      </c>
      <c r="AM45" s="118">
        <f t="shared" si="13"/>
        <v>0.36709363736325823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36:48" ht="26.25">
      <c r="AJ46" s="16" t="s">
        <v>14</v>
      </c>
      <c r="AK46" s="118">
        <f t="shared" si="13"/>
        <v>0.114873967620875</v>
      </c>
      <c r="AL46" s="118">
        <f t="shared" si="13"/>
        <v>0.11183111065446502</v>
      </c>
      <c r="AM46" s="118">
        <f t="shared" si="13"/>
        <v>0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36:48" ht="26.25">
      <c r="AJ47" s="16" t="s">
        <v>25</v>
      </c>
      <c r="AK47" s="118">
        <f t="shared" si="13"/>
        <v>0</v>
      </c>
      <c r="AL47" s="118">
        <f t="shared" si="13"/>
        <v>0.17689306089207524</v>
      </c>
      <c r="AM47" s="118">
        <f t="shared" si="13"/>
        <v>0.26364821102824648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36:48" ht="27" thickBot="1">
      <c r="AJ48" s="16" t="s">
        <v>15</v>
      </c>
      <c r="AK48" s="118">
        <f t="shared" si="13"/>
        <v>0.4127643614363205</v>
      </c>
      <c r="AL48" s="118">
        <f t="shared" si="13"/>
        <v>0.20288106916564061</v>
      </c>
      <c r="AM48" s="118">
        <f t="shared" si="13"/>
        <v>0.20156467627617214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36:59" ht="30.75" thickBot="1">
      <c r="AJ49" s="57" t="s">
        <v>41</v>
      </c>
      <c r="AK49" s="118">
        <f t="shared" si="13"/>
        <v>0.20333703976174686</v>
      </c>
      <c r="AL49" s="118">
        <f t="shared" si="13"/>
        <v>0.18958713303151173</v>
      </c>
      <c r="AM49" s="118">
        <f t="shared" si="13"/>
        <v>0.13472017133574346</v>
      </c>
      <c r="AN49" s="58">
        <f>AN25/AT25*1000000</f>
        <v>1.506200294531458E-2</v>
      </c>
      <c r="AO49" s="58">
        <f>AO25/AU25*1000000</f>
        <v>7.5834853212604688E-3</v>
      </c>
      <c r="AP49" s="58">
        <f>AP25/AV25*1000000</f>
        <v>0</v>
      </c>
      <c r="AQ49" s="58">
        <f>AQ25/AT25*1000000</f>
        <v>0</v>
      </c>
      <c r="AR49" s="58">
        <f>AR25/AU25*1000000</f>
        <v>7.5834853212604688E-3</v>
      </c>
      <c r="AS49" s="58">
        <f>AS25/AV25*1000000</f>
        <v>0</v>
      </c>
      <c r="AT49" s="58">
        <v>1089950815.4319999</v>
      </c>
      <c r="AU49" s="58">
        <v>1053667086.197</v>
      </c>
      <c r="AV49" s="59">
        <v>1096838234.6589999</v>
      </c>
    </row>
    <row r="52" spans="36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36:59" ht="32.25">
      <c r="AJ53" s="125" t="s">
        <v>34</v>
      </c>
      <c r="AK53" s="126">
        <f>AL33</f>
        <v>0.25074508370880277</v>
      </c>
      <c r="AL53" s="126">
        <f>AL34</f>
        <v>0</v>
      </c>
      <c r="AM53" s="126">
        <f>AL35</f>
        <v>7.0807463386103678E-2</v>
      </c>
      <c r="AN53" s="126">
        <f>AL36</f>
        <v>0.10860057952001591</v>
      </c>
      <c r="AO53" s="126">
        <f>AL37</f>
        <v>0.12802643883206224</v>
      </c>
      <c r="AP53" s="126">
        <f>AL38</f>
        <v>0.14957468481748754</v>
      </c>
      <c r="AQ53" s="126">
        <f>AL39</f>
        <v>0.21256096116844209</v>
      </c>
      <c r="AR53" s="126">
        <f>AL40</f>
        <v>0.46770576171337086</v>
      </c>
      <c r="AS53" s="126">
        <f>AL41</f>
        <v>0.14241829729283009</v>
      </c>
      <c r="AT53" s="126">
        <f>AL42</f>
        <v>9.1623487915279717E-2</v>
      </c>
      <c r="AU53" s="126">
        <f>AL43</f>
        <v>0.28552360770568941</v>
      </c>
      <c r="AV53" s="126">
        <f>AL44</f>
        <v>0.24012171814074945</v>
      </c>
      <c r="AW53" s="126">
        <f>AL45</f>
        <v>0.18670041832846196</v>
      </c>
      <c r="AX53" s="126">
        <f>AL46</f>
        <v>0.11183111065446502</v>
      </c>
      <c r="AY53" s="126">
        <f>AL47</f>
        <v>0.17689306089207524</v>
      </c>
      <c r="AZ53" s="126">
        <f>AL48</f>
        <v>0.20288106916564061</v>
      </c>
    </row>
    <row r="54" spans="36:59" ht="32.25">
      <c r="AJ54" s="125" t="s">
        <v>32</v>
      </c>
      <c r="AK54" s="126">
        <f>AM33</f>
        <v>8.3592675310427147E-2</v>
      </c>
      <c r="AL54" s="126">
        <f>AM34</f>
        <v>0</v>
      </c>
      <c r="AM54" s="126">
        <f>AM35</f>
        <v>0</v>
      </c>
      <c r="AN54" s="126">
        <f>AM36</f>
        <v>0.2104718150213252</v>
      </c>
      <c r="AO54" s="126">
        <f>AM37</f>
        <v>0</v>
      </c>
      <c r="AP54" s="126">
        <f>AM38</f>
        <v>0</v>
      </c>
      <c r="AQ54" s="126">
        <f>AM39</f>
        <v>0</v>
      </c>
      <c r="AR54" s="126">
        <f>AM40</f>
        <v>0</v>
      </c>
      <c r="AS54" s="126">
        <f>AM41</f>
        <v>0.13898058354871387</v>
      </c>
      <c r="AT54" s="126">
        <f>AM42</f>
        <v>9.4137551573607953E-2</v>
      </c>
      <c r="AU54" s="126">
        <f>AM43</f>
        <v>0.69963817618425439</v>
      </c>
      <c r="AV54" s="126">
        <f>AM44</f>
        <v>8.1900603863832105E-2</v>
      </c>
      <c r="AW54" s="126">
        <f>AM45</f>
        <v>0.36709363736325823</v>
      </c>
      <c r="AX54" s="126">
        <f>AM46</f>
        <v>0</v>
      </c>
      <c r="AY54" s="126">
        <f>AM47</f>
        <v>0.26364821102824648</v>
      </c>
      <c r="AZ54" s="126">
        <f>AM48</f>
        <v>0.20156467627617214</v>
      </c>
    </row>
  </sheetData>
  <mergeCells count="26"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  <mergeCell ref="AT29:AV30"/>
    <mergeCell ref="AD5:AF6"/>
    <mergeCell ref="AK5:AM6"/>
    <mergeCell ref="AN5:AP6"/>
    <mergeCell ref="AQ5:AS6"/>
    <mergeCell ref="AT5:AV6"/>
    <mergeCell ref="A25:B25"/>
    <mergeCell ref="U27:W27"/>
    <mergeCell ref="AK29:AM30"/>
    <mergeCell ref="AN29:AP30"/>
    <mergeCell ref="AQ29:AS30"/>
  </mergeCells>
  <conditionalFormatting sqref="E9:E25 T9:T25 W9:W25 Z9:Z25 AC9:AC25 AF9:AF25 H9:H26 K9:K26 N9:N26 Q9:Q26 L26:M26 R26:X26">
    <cfRule type="containsText" dxfId="120" priority="1" operator="containsText" text="в">
      <formula>NOT(ISERROR(SEARCH("в",E9)))</formula>
    </cfRule>
    <cfRule type="cellIs" dxfId="119" priority="2" operator="between">
      <formula>0.000001</formula>
      <formula>100000</formula>
    </cfRule>
    <cfRule type="cellIs" dxfId="118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 tint="-0.34998626667073579"/>
    <pageSetUpPr fitToPage="1"/>
  </sheetPr>
  <dimension ref="A1:BG54"/>
  <sheetViews>
    <sheetView view="pageBreakPreview" topLeftCell="V1" zoomScale="40" zoomScaleNormal="100" zoomScaleSheetLayoutView="40" zoomScalePageLayoutView="55" workbookViewId="0">
      <selection activeCell="AX26" sqref="AX26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6" width="19.5703125" customWidth="1"/>
    <col min="47" max="47" width="26.140625" customWidth="1"/>
    <col min="48" max="48" width="19.5703125" customWidth="1"/>
    <col min="49" max="49" width="13.5703125" customWidth="1"/>
    <col min="50" max="50" width="13.85546875" customWidth="1"/>
    <col min="51" max="52" width="14.28515625" customWidth="1"/>
  </cols>
  <sheetData>
    <row r="1" spans="1:48" ht="28.5" customHeight="1"/>
    <row r="2" spans="1:48" ht="33.75" customHeight="1">
      <c r="B2" s="539" t="s">
        <v>96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48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48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48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48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48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2021</v>
      </c>
      <c r="G7" s="13">
        <v>2022</v>
      </c>
      <c r="H7" s="20" t="s">
        <v>3</v>
      </c>
      <c r="I7" s="37">
        <v>2021</v>
      </c>
      <c r="J7" s="13">
        <v>2022</v>
      </c>
      <c r="K7" s="20" t="s">
        <v>3</v>
      </c>
      <c r="L7" s="37">
        <v>2021</v>
      </c>
      <c r="M7" s="13">
        <v>2022</v>
      </c>
      <c r="N7" s="20" t="s">
        <v>3</v>
      </c>
      <c r="O7" s="37">
        <v>2021</v>
      </c>
      <c r="P7" s="13">
        <v>2022</v>
      </c>
      <c r="Q7" s="20" t="s">
        <v>3</v>
      </c>
      <c r="R7" s="37">
        <v>2021</v>
      </c>
      <c r="S7" s="13">
        <v>2022</v>
      </c>
      <c r="T7" s="20" t="s">
        <v>3</v>
      </c>
      <c r="U7" s="37">
        <v>2021</v>
      </c>
      <c r="V7" s="13">
        <v>2022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2021</v>
      </c>
      <c r="AB7" s="13">
        <v>2022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48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48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>
        <f>I9+O9+R9+L9+U9</f>
        <v>1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>
        <v>1</v>
      </c>
      <c r="J9" s="44" t="e">
        <f>#REF!</f>
        <v>#REF!</v>
      </c>
      <c r="K9" s="42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>
        <v>0</v>
      </c>
      <c r="M9" s="44" t="e">
        <f>#REF!</f>
        <v>#REF!</v>
      </c>
      <c r="N9" s="42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/>
      <c r="P9" s="44" t="e">
        <f>#REF!</f>
        <v>#REF!</v>
      </c>
      <c r="Q9" s="42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/>
      <c r="S9" s="44" t="e">
        <f>#REF!</f>
        <v>#REF!</v>
      </c>
      <c r="T9" s="42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/>
      <c r="V9" s="44" t="e">
        <f>#REF!</f>
        <v>#REF!</v>
      </c>
      <c r="W9" s="45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6"/>
      <c r="AB9" s="44" t="e">
        <f>#REF!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41" t="s">
        <v>0</v>
      </c>
      <c r="AJ9" s="16" t="s">
        <v>0</v>
      </c>
      <c r="AK9" s="53">
        <f>F9-L9-U9</f>
        <v>1</v>
      </c>
      <c r="AL9" s="182">
        <v>1</v>
      </c>
      <c r="AM9" s="53" t="e">
        <f>G9-V9-M9</f>
        <v>#REF!</v>
      </c>
      <c r="AN9" s="53"/>
      <c r="AO9" s="53"/>
      <c r="AP9" s="53"/>
      <c r="AQ9" s="53"/>
      <c r="AR9" s="53"/>
      <c r="AS9" s="53"/>
      <c r="AT9" s="53">
        <v>13185005.337000011</v>
      </c>
      <c r="AU9" s="53">
        <v>11727123.445000019</v>
      </c>
      <c r="AV9" s="53">
        <v>13530547.300000001</v>
      </c>
    </row>
    <row r="10" spans="1:48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>
        <f t="shared" ref="F10:G24" si="8">I10+O10+R10+L10+U10</f>
        <v>0</v>
      </c>
      <c r="G10" s="84" t="e">
        <f t="shared" si="8"/>
        <v>#REF!</v>
      </c>
      <c r="H10" s="22" t="e">
        <f t="shared" si="1"/>
        <v>#REF!</v>
      </c>
      <c r="I10" s="24"/>
      <c r="J10" s="44" t="e">
        <f>#REF!</f>
        <v>#REF!</v>
      </c>
      <c r="K10" s="22" t="e">
        <f t="shared" si="2"/>
        <v>#REF!</v>
      </c>
      <c r="L10" s="24"/>
      <c r="M10" s="44" t="e">
        <f>#REF!</f>
        <v>#REF!</v>
      </c>
      <c r="N10" s="22" t="e">
        <f t="shared" si="3"/>
        <v>#REF!</v>
      </c>
      <c r="O10" s="24"/>
      <c r="P10" s="44" t="e">
        <f>#REF!</f>
        <v>#REF!</v>
      </c>
      <c r="Q10" s="22" t="e">
        <f t="shared" si="4"/>
        <v>#REF!</v>
      </c>
      <c r="R10" s="24"/>
      <c r="S10" s="44" t="e">
        <f>#REF!</f>
        <v>#REF!</v>
      </c>
      <c r="T10" s="22" t="e">
        <f t="shared" si="5"/>
        <v>#REF!</v>
      </c>
      <c r="U10" s="24"/>
      <c r="V10" s="44" t="e">
        <f>#REF!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23"/>
      <c r="AB10" s="44" t="e">
        <f>#REF!</f>
        <v>#REF!</v>
      </c>
      <c r="AC10" s="22"/>
      <c r="AD10" s="70"/>
      <c r="AE10" s="71"/>
      <c r="AF10" s="66"/>
      <c r="AI10" s="61" t="s">
        <v>4</v>
      </c>
      <c r="AJ10" s="16" t="s">
        <v>4</v>
      </c>
      <c r="AK10" s="53">
        <f t="shared" ref="AK10:AK24" si="9">F10-L10-U10</f>
        <v>0</v>
      </c>
      <c r="AL10" s="182">
        <v>0</v>
      </c>
      <c r="AM10" s="53" t="e">
        <f t="shared" ref="AM10:AM24" si="10">G10-V10-M10</f>
        <v>#REF!</v>
      </c>
      <c r="AN10" s="53"/>
      <c r="AO10" s="53"/>
      <c r="AP10" s="53"/>
      <c r="AQ10" s="53"/>
      <c r="AR10" s="53"/>
      <c r="AS10" s="53"/>
      <c r="AT10" s="53">
        <v>219468.81000000061</v>
      </c>
      <c r="AU10" s="53">
        <v>200545</v>
      </c>
      <c r="AV10" s="53">
        <v>220298.25999999998</v>
      </c>
    </row>
    <row r="11" spans="1:48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>
        <f t="shared" si="8"/>
        <v>0</v>
      </c>
      <c r="G11" s="84" t="e">
        <f t="shared" si="8"/>
        <v>#REF!</v>
      </c>
      <c r="H11" s="22" t="e">
        <f t="shared" si="1"/>
        <v>#REF!</v>
      </c>
      <c r="I11" s="24"/>
      <c r="J11" s="44" t="e">
        <f>#REF!</f>
        <v>#REF!</v>
      </c>
      <c r="K11" s="22" t="e">
        <f t="shared" si="2"/>
        <v>#REF!</v>
      </c>
      <c r="L11" s="24"/>
      <c r="M11" s="44" t="e">
        <f>#REF!</f>
        <v>#REF!</v>
      </c>
      <c r="N11" s="22" t="e">
        <f t="shared" si="3"/>
        <v>#REF!</v>
      </c>
      <c r="O11" s="24">
        <v>0</v>
      </c>
      <c r="P11" s="44" t="e">
        <f>#REF!</f>
        <v>#REF!</v>
      </c>
      <c r="Q11" s="22" t="e">
        <f t="shared" si="4"/>
        <v>#REF!</v>
      </c>
      <c r="R11" s="24"/>
      <c r="S11" s="44" t="e">
        <f>#REF!</f>
        <v>#REF!</v>
      </c>
      <c r="T11" s="22" t="e">
        <f t="shared" si="5"/>
        <v>#REF!</v>
      </c>
      <c r="U11" s="24"/>
      <c r="V11" s="44" t="e">
        <f>#REF!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26"/>
      <c r="AB11" s="44" t="e">
        <f>#REF!</f>
        <v>#REF!</v>
      </c>
      <c r="AC11" s="22" t="e">
        <f t="shared" ref="AC11:AC25" si="11">IF(AND(IF(AA11="",0,AA11)=0,IF(AB11="",0,AB11)&gt;0),100%,IFERROR(IF(IF(AB11="",0,AB11)/IF(AA11="",0,AA11)-100%&gt;99%,CONCATENATE("в ",ROUNDDOWN(IF(AB11="",0,AB11)/IF(AA11="",0,AA11),1),IF(ROUNDDOWN(IF(AB11="",0,AB11)/IF(AA11="",0,AA11),0)&gt;4," раз"," раза")),IF(AB11="",0,AB11)/IF(AA11="",0,AA11)-100%),""))</f>
        <v>#REF!</v>
      </c>
      <c r="AD11" s="72"/>
      <c r="AE11" s="73"/>
      <c r="AF11" s="66" t="str">
        <f t="shared" ref="AF11:AF25" si="12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53">
        <f t="shared" si="9"/>
        <v>0</v>
      </c>
      <c r="AL11" s="182">
        <v>1</v>
      </c>
      <c r="AM11" s="53" t="e">
        <f t="shared" si="10"/>
        <v>#REF!</v>
      </c>
      <c r="AN11" s="53"/>
      <c r="AO11" s="53"/>
      <c r="AP11" s="53"/>
      <c r="AQ11" s="53"/>
      <c r="AR11" s="53"/>
      <c r="AS11" s="53"/>
      <c r="AT11" s="53">
        <v>15918779.81100006</v>
      </c>
      <c r="AU11" s="53">
        <v>14629940.702000059</v>
      </c>
      <c r="AV11" s="53">
        <v>16999908.310000002</v>
      </c>
    </row>
    <row r="12" spans="1:48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>
        <f t="shared" si="8"/>
        <v>2</v>
      </c>
      <c r="G12" s="84" t="e">
        <f t="shared" si="8"/>
        <v>#REF!</v>
      </c>
      <c r="H12" s="22" t="e">
        <f t="shared" si="1"/>
        <v>#REF!</v>
      </c>
      <c r="I12" s="24">
        <v>1</v>
      </c>
      <c r="J12" s="44" t="e">
        <f>#REF!</f>
        <v>#REF!</v>
      </c>
      <c r="K12" s="22" t="e">
        <f t="shared" si="2"/>
        <v>#REF!</v>
      </c>
      <c r="L12" s="24"/>
      <c r="M12" s="44" t="e">
        <f>#REF!</f>
        <v>#REF!</v>
      </c>
      <c r="N12" s="22" t="e">
        <f t="shared" si="3"/>
        <v>#REF!</v>
      </c>
      <c r="O12" s="24"/>
      <c r="P12" s="44" t="e">
        <f>#REF!</f>
        <v>#REF!</v>
      </c>
      <c r="Q12" s="22" t="e">
        <f t="shared" si="4"/>
        <v>#REF!</v>
      </c>
      <c r="R12" s="24">
        <v>1</v>
      </c>
      <c r="S12" s="44" t="e">
        <f>#REF!</f>
        <v>#REF!</v>
      </c>
      <c r="T12" s="22" t="e">
        <f t="shared" si="5"/>
        <v>#REF!</v>
      </c>
      <c r="U12" s="24"/>
      <c r="V12" s="44" t="e">
        <f>#REF!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26"/>
      <c r="AB12" s="44" t="e">
        <f>#REF!</f>
        <v>#REF!</v>
      </c>
      <c r="AC12" s="22" t="e">
        <f t="shared" si="11"/>
        <v>#REF!</v>
      </c>
      <c r="AD12" s="72"/>
      <c r="AE12" s="73"/>
      <c r="AF12" s="66" t="str">
        <f t="shared" si="12"/>
        <v/>
      </c>
      <c r="AI12" s="61" t="s">
        <v>6</v>
      </c>
      <c r="AJ12" s="16" t="s">
        <v>6</v>
      </c>
      <c r="AK12" s="53">
        <f t="shared" si="9"/>
        <v>2</v>
      </c>
      <c r="AL12" s="182">
        <v>1</v>
      </c>
      <c r="AM12" s="53" t="e">
        <f t="shared" si="10"/>
        <v>#REF!</v>
      </c>
      <c r="AN12" s="53"/>
      <c r="AO12" s="53"/>
      <c r="AP12" s="53"/>
      <c r="AQ12" s="53"/>
      <c r="AR12" s="53"/>
      <c r="AS12" s="53"/>
      <c r="AT12" s="53">
        <v>10217910.974000035</v>
      </c>
      <c r="AU12" s="53">
        <v>9689395.5590000413</v>
      </c>
      <c r="AV12" s="53">
        <v>10309082.35</v>
      </c>
    </row>
    <row r="13" spans="1:48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>
        <f t="shared" si="8"/>
        <v>0</v>
      </c>
      <c r="G13" s="84" t="e">
        <f t="shared" si="8"/>
        <v>#REF!</v>
      </c>
      <c r="H13" s="22" t="e">
        <f t="shared" si="1"/>
        <v>#REF!</v>
      </c>
      <c r="I13" s="24"/>
      <c r="J13" s="44" t="e">
        <f>#REF!</f>
        <v>#REF!</v>
      </c>
      <c r="K13" s="22" t="e">
        <f t="shared" si="2"/>
        <v>#REF!</v>
      </c>
      <c r="L13" s="24"/>
      <c r="M13" s="44" t="e">
        <f>#REF!</f>
        <v>#REF!</v>
      </c>
      <c r="N13" s="22" t="e">
        <f t="shared" si="3"/>
        <v>#REF!</v>
      </c>
      <c r="O13" s="24"/>
      <c r="P13" s="44" t="e">
        <f>#REF!</f>
        <v>#REF!</v>
      </c>
      <c r="Q13" s="22" t="e">
        <f t="shared" si="4"/>
        <v>#REF!</v>
      </c>
      <c r="R13" s="24"/>
      <c r="S13" s="44" t="e">
        <f>#REF!</f>
        <v>#REF!</v>
      </c>
      <c r="T13" s="22" t="e">
        <f t="shared" si="5"/>
        <v>#REF!</v>
      </c>
      <c r="U13" s="24"/>
      <c r="V13" s="44" t="e">
        <f>#REF!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26"/>
      <c r="AB13" s="44" t="e">
        <f>#REF!</f>
        <v>#REF!</v>
      </c>
      <c r="AC13" s="22" t="e">
        <f t="shared" si="11"/>
        <v>#REF!</v>
      </c>
      <c r="AD13" s="72"/>
      <c r="AE13" s="73"/>
      <c r="AF13" s="66" t="str">
        <f t="shared" si="12"/>
        <v/>
      </c>
      <c r="AI13" s="38" t="s">
        <v>1</v>
      </c>
      <c r="AJ13" s="16" t="s">
        <v>1</v>
      </c>
      <c r="AK13" s="53">
        <f t="shared" si="9"/>
        <v>0</v>
      </c>
      <c r="AL13" s="182">
        <v>1</v>
      </c>
      <c r="AM13" s="53" t="e">
        <f t="shared" si="10"/>
        <v>#REF!</v>
      </c>
      <c r="AN13" s="53"/>
      <c r="AO13" s="53"/>
      <c r="AP13" s="53"/>
      <c r="AQ13" s="53"/>
      <c r="AR13" s="53"/>
      <c r="AS13" s="53"/>
      <c r="AT13" s="53">
        <v>8586237.6040000021</v>
      </c>
      <c r="AU13" s="53">
        <v>7662198.5340000009</v>
      </c>
      <c r="AV13" s="53">
        <v>8726368.6600000001</v>
      </c>
    </row>
    <row r="14" spans="1:48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>
        <f t="shared" si="8"/>
        <v>0</v>
      </c>
      <c r="G14" s="84" t="e">
        <f t="shared" si="8"/>
        <v>#REF!</v>
      </c>
      <c r="H14" s="22" t="e">
        <f t="shared" si="1"/>
        <v>#REF!</v>
      </c>
      <c r="I14" s="24">
        <v>0</v>
      </c>
      <c r="J14" s="44" t="e">
        <f>#REF!</f>
        <v>#REF!</v>
      </c>
      <c r="K14" s="22" t="e">
        <f t="shared" si="2"/>
        <v>#REF!</v>
      </c>
      <c r="L14" s="24"/>
      <c r="M14" s="44" t="e">
        <f>#REF!</f>
        <v>#REF!</v>
      </c>
      <c r="N14" s="22" t="e">
        <f t="shared" si="3"/>
        <v>#REF!</v>
      </c>
      <c r="O14" s="24"/>
      <c r="P14" s="44" t="e">
        <f>#REF!</f>
        <v>#REF!</v>
      </c>
      <c r="Q14" s="22" t="e">
        <f t="shared" si="4"/>
        <v>#REF!</v>
      </c>
      <c r="R14" s="24"/>
      <c r="S14" s="44" t="e">
        <f>#REF!</f>
        <v>#REF!</v>
      </c>
      <c r="T14" s="22" t="e">
        <f t="shared" si="5"/>
        <v>#REF!</v>
      </c>
      <c r="U14" s="24"/>
      <c r="V14" s="44" t="e">
        <f>#REF!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26"/>
      <c r="AB14" s="44" t="e">
        <f>#REF!</f>
        <v>#REF!</v>
      </c>
      <c r="AC14" s="22" t="e">
        <f t="shared" si="11"/>
        <v>#REF!</v>
      </c>
      <c r="AD14" s="72"/>
      <c r="AE14" s="73"/>
      <c r="AF14" s="66" t="str">
        <f t="shared" si="12"/>
        <v/>
      </c>
      <c r="AI14" s="61" t="s">
        <v>7</v>
      </c>
      <c r="AJ14" s="16" t="s">
        <v>7</v>
      </c>
      <c r="AK14" s="53">
        <f t="shared" si="9"/>
        <v>0</v>
      </c>
      <c r="AL14" s="182">
        <v>0</v>
      </c>
      <c r="AM14" s="53" t="e">
        <f t="shared" si="10"/>
        <v>#REF!</v>
      </c>
      <c r="AN14" s="53"/>
      <c r="AO14" s="53"/>
      <c r="AP14" s="53"/>
      <c r="AQ14" s="53"/>
      <c r="AR14" s="53"/>
      <c r="AS14" s="53"/>
      <c r="AT14" s="53">
        <v>8330402.9170000264</v>
      </c>
      <c r="AU14" s="53">
        <v>6902742.2470000256</v>
      </c>
      <c r="AV14" s="53">
        <v>8130262.1099999994</v>
      </c>
    </row>
    <row r="15" spans="1:48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>
        <f t="shared" si="8"/>
        <v>0</v>
      </c>
      <c r="G15" s="84" t="e">
        <f t="shared" si="8"/>
        <v>#REF!</v>
      </c>
      <c r="H15" s="22" t="e">
        <f t="shared" si="1"/>
        <v>#REF!</v>
      </c>
      <c r="I15" s="24"/>
      <c r="J15" s="44" t="e">
        <f>#REF!</f>
        <v>#REF!</v>
      </c>
      <c r="K15" s="22" t="e">
        <f t="shared" si="2"/>
        <v>#REF!</v>
      </c>
      <c r="L15" s="24"/>
      <c r="M15" s="44" t="e">
        <f>#REF!</f>
        <v>#REF!</v>
      </c>
      <c r="N15" s="22" t="e">
        <f t="shared" si="3"/>
        <v>#REF!</v>
      </c>
      <c r="O15" s="24"/>
      <c r="P15" s="44" t="e">
        <f>#REF!</f>
        <v>#REF!</v>
      </c>
      <c r="Q15" s="22" t="e">
        <f t="shared" si="4"/>
        <v>#REF!</v>
      </c>
      <c r="R15" s="24"/>
      <c r="S15" s="44" t="e">
        <f>#REF!</f>
        <v>#REF!</v>
      </c>
      <c r="T15" s="22" t="e">
        <f t="shared" si="5"/>
        <v>#REF!</v>
      </c>
      <c r="U15" s="24"/>
      <c r="V15" s="44" t="e">
        <f>#REF!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26"/>
      <c r="AB15" s="44" t="e">
        <f>#REF!</f>
        <v>#REF!</v>
      </c>
      <c r="AC15" s="22" t="e">
        <f t="shared" si="11"/>
        <v>#REF!</v>
      </c>
      <c r="AD15" s="72"/>
      <c r="AE15" s="73"/>
      <c r="AF15" s="66" t="str">
        <f t="shared" si="12"/>
        <v/>
      </c>
      <c r="AI15" s="38" t="s">
        <v>8</v>
      </c>
      <c r="AJ15" s="16" t="s">
        <v>8</v>
      </c>
      <c r="AK15" s="53">
        <f t="shared" si="9"/>
        <v>0</v>
      </c>
      <c r="AL15" s="182">
        <v>1</v>
      </c>
      <c r="AM15" s="53" t="e">
        <f t="shared" si="10"/>
        <v>#REF!</v>
      </c>
      <c r="AN15" s="53"/>
      <c r="AO15" s="56"/>
      <c r="AP15" s="53"/>
      <c r="AQ15" s="56"/>
      <c r="AR15" s="56"/>
      <c r="AS15" s="56"/>
      <c r="AT15" s="56">
        <v>5334050.1640000027</v>
      </c>
      <c r="AU15" s="56">
        <v>5045690.8410000019</v>
      </c>
      <c r="AV15" s="56">
        <v>5855479.3300000001</v>
      </c>
    </row>
    <row r="16" spans="1:48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>
        <f t="shared" si="8"/>
        <v>0</v>
      </c>
      <c r="G16" s="84" t="e">
        <f t="shared" si="8"/>
        <v>#REF!</v>
      </c>
      <c r="H16" s="22" t="e">
        <f t="shared" si="1"/>
        <v>#REF!</v>
      </c>
      <c r="I16" s="24"/>
      <c r="J16" s="44" t="e">
        <f>#REF!</f>
        <v>#REF!</v>
      </c>
      <c r="K16" s="22" t="e">
        <f t="shared" si="2"/>
        <v>#REF!</v>
      </c>
      <c r="L16" s="24"/>
      <c r="M16" s="44" t="e">
        <f>#REF!</f>
        <v>#REF!</v>
      </c>
      <c r="N16" s="22" t="e">
        <f t="shared" si="3"/>
        <v>#REF!</v>
      </c>
      <c r="O16" s="24"/>
      <c r="P16" s="44" t="e">
        <f>#REF!</f>
        <v>#REF!</v>
      </c>
      <c r="Q16" s="22" t="e">
        <f>IF(AND(IF(O16="",0,O16)=0,IF(P16="",0,P16)&gt;0),100%,IFERROR(IF(IF(P16="",0,P16)/IF(O16="",0,O16)-100%&gt;99%,CONCATENATE("в ",ROUNDDOWN(IF(P16="",0,P16)/IF(O16="",0,O16),1),IF(ROUNDDOWN(IF(P16="",0,P16)/IF(O16="",0,O16),0)&gt;4," раз"," раза")),IF(P16="",0,P16)/IF(O16="",0,O16)-100%),""))</f>
        <v>#REF!</v>
      </c>
      <c r="R16" s="24"/>
      <c r="S16" s="44" t="e">
        <f>#REF!</f>
        <v>#REF!</v>
      </c>
      <c r="T16" s="22" t="e">
        <f t="shared" si="5"/>
        <v>#REF!</v>
      </c>
      <c r="U16" s="24"/>
      <c r="V16" s="44" t="e">
        <f>#REF!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26"/>
      <c r="AB16" s="44" t="e">
        <f>#REF!</f>
        <v>#REF!</v>
      </c>
      <c r="AC16" s="22" t="e">
        <f t="shared" si="11"/>
        <v>#REF!</v>
      </c>
      <c r="AD16" s="72"/>
      <c r="AE16" s="73"/>
      <c r="AF16" s="66" t="str">
        <f t="shared" si="12"/>
        <v/>
      </c>
      <c r="AI16" s="61" t="s">
        <v>9</v>
      </c>
      <c r="AJ16" s="16" t="s">
        <v>9</v>
      </c>
      <c r="AK16" s="53">
        <f t="shared" si="9"/>
        <v>0</v>
      </c>
      <c r="AL16" s="182">
        <v>0</v>
      </c>
      <c r="AM16" s="53" t="e">
        <f t="shared" si="10"/>
        <v>#REF!</v>
      </c>
      <c r="AN16" s="53"/>
      <c r="AO16" s="53"/>
      <c r="AP16" s="53"/>
      <c r="AQ16" s="53"/>
      <c r="AR16" s="53"/>
      <c r="AS16" s="53"/>
      <c r="AT16" s="53">
        <v>5123317.7020000014</v>
      </c>
      <c r="AU16" s="53">
        <v>4349566.8250000011</v>
      </c>
      <c r="AV16" s="53">
        <v>4707285.4000000004</v>
      </c>
    </row>
    <row r="17" spans="1:48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>
        <f t="shared" si="8"/>
        <v>1</v>
      </c>
      <c r="G17" s="84" t="e">
        <f t="shared" si="8"/>
        <v>#REF!</v>
      </c>
      <c r="H17" s="22" t="e">
        <f t="shared" si="1"/>
        <v>#REF!</v>
      </c>
      <c r="I17" s="24">
        <v>0</v>
      </c>
      <c r="J17" s="44" t="e">
        <f>#REF!</f>
        <v>#REF!</v>
      </c>
      <c r="K17" s="22" t="e">
        <f t="shared" si="2"/>
        <v>#REF!</v>
      </c>
      <c r="L17" s="24"/>
      <c r="M17" s="44" t="e">
        <f>#REF!</f>
        <v>#REF!</v>
      </c>
      <c r="N17" s="22" t="e">
        <f t="shared" si="3"/>
        <v>#REF!</v>
      </c>
      <c r="O17" s="24"/>
      <c r="P17" s="44" t="e">
        <f>#REF!</f>
        <v>#REF!</v>
      </c>
      <c r="Q17" s="22" t="e">
        <f t="shared" si="4"/>
        <v>#REF!</v>
      </c>
      <c r="R17" s="24">
        <v>1</v>
      </c>
      <c r="S17" s="44" t="e">
        <f>#REF!</f>
        <v>#REF!</v>
      </c>
      <c r="T17" s="22" t="e">
        <f t="shared" si="5"/>
        <v>#REF!</v>
      </c>
      <c r="U17" s="24"/>
      <c r="V17" s="44" t="e">
        <f>#REF!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26"/>
      <c r="AB17" s="44" t="e">
        <f>#REF!</f>
        <v>#REF!</v>
      </c>
      <c r="AC17" s="22"/>
      <c r="AD17" s="72"/>
      <c r="AE17" s="73"/>
      <c r="AF17" s="66" t="str">
        <f t="shared" si="12"/>
        <v/>
      </c>
      <c r="AI17" s="38" t="s">
        <v>2</v>
      </c>
      <c r="AJ17" s="16" t="s">
        <v>2</v>
      </c>
      <c r="AK17" s="53">
        <f t="shared" si="9"/>
        <v>1</v>
      </c>
      <c r="AL17" s="182">
        <v>2</v>
      </c>
      <c r="AM17" s="53" t="e">
        <f t="shared" si="10"/>
        <v>#REF!</v>
      </c>
      <c r="AN17" s="53"/>
      <c r="AO17" s="53"/>
      <c r="AP17" s="53"/>
      <c r="AQ17" s="53"/>
      <c r="AR17" s="53"/>
      <c r="AS17" s="53"/>
      <c r="AT17" s="53">
        <v>8066762.2250000024</v>
      </c>
      <c r="AU17" s="53">
        <v>7041598.7190000024</v>
      </c>
      <c r="AV17" s="53">
        <v>7569396.1900000004</v>
      </c>
    </row>
    <row r="18" spans="1:48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>
        <f t="shared" si="8"/>
        <v>1</v>
      </c>
      <c r="G18" s="84" t="e">
        <f t="shared" si="8"/>
        <v>#REF!</v>
      </c>
      <c r="H18" s="22" t="e">
        <f t="shared" si="1"/>
        <v>#REF!</v>
      </c>
      <c r="I18" s="24">
        <v>1</v>
      </c>
      <c r="J18" s="44" t="e">
        <f>#REF!</f>
        <v>#REF!</v>
      </c>
      <c r="K18" s="22" t="e">
        <f t="shared" si="2"/>
        <v>#REF!</v>
      </c>
      <c r="L18" s="24"/>
      <c r="M18" s="44" t="e">
        <f>#REF!</f>
        <v>#REF!</v>
      </c>
      <c r="N18" s="22" t="e">
        <f t="shared" si="3"/>
        <v>#REF!</v>
      </c>
      <c r="O18" s="24"/>
      <c r="P18" s="44" t="e">
        <f>#REF!</f>
        <v>#REF!</v>
      </c>
      <c r="Q18" s="22" t="e">
        <f t="shared" si="4"/>
        <v>#REF!</v>
      </c>
      <c r="R18" s="24"/>
      <c r="S18" s="44" t="e">
        <f>#REF!</f>
        <v>#REF!</v>
      </c>
      <c r="T18" s="22" t="e">
        <f t="shared" si="5"/>
        <v>#REF!</v>
      </c>
      <c r="U18" s="24"/>
      <c r="V18" s="44" t="e">
        <f>#REF!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26"/>
      <c r="AB18" s="44" t="e">
        <f>#REF!</f>
        <v>#REF!</v>
      </c>
      <c r="AC18" s="22" t="e">
        <f t="shared" si="11"/>
        <v>#REF!</v>
      </c>
      <c r="AD18" s="72"/>
      <c r="AE18" s="73"/>
      <c r="AF18" s="66" t="str">
        <f t="shared" si="12"/>
        <v/>
      </c>
      <c r="AI18" s="61" t="s">
        <v>10</v>
      </c>
      <c r="AJ18" s="16" t="s">
        <v>10</v>
      </c>
      <c r="AK18" s="53">
        <f t="shared" si="9"/>
        <v>1</v>
      </c>
      <c r="AL18" s="182">
        <v>2</v>
      </c>
      <c r="AM18" s="53" t="e">
        <f t="shared" si="10"/>
        <v>#REF!</v>
      </c>
      <c r="AN18" s="53"/>
      <c r="AO18" s="53"/>
      <c r="AP18" s="53"/>
      <c r="AQ18" s="53"/>
      <c r="AR18" s="53"/>
      <c r="AS18" s="53"/>
      <c r="AT18" s="53">
        <v>11847362.182000039</v>
      </c>
      <c r="AU18" s="53">
        <v>10810195.45000004</v>
      </c>
      <c r="AV18" s="53">
        <v>11612862.669999998</v>
      </c>
    </row>
    <row r="19" spans="1:48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>
        <f t="shared" si="8"/>
        <v>5</v>
      </c>
      <c r="G19" s="84" t="e">
        <f t="shared" si="8"/>
        <v>#REF!</v>
      </c>
      <c r="H19" s="22" t="e">
        <f t="shared" si="1"/>
        <v>#REF!</v>
      </c>
      <c r="I19" s="24">
        <v>3</v>
      </c>
      <c r="J19" s="44" t="e">
        <f>#REF!</f>
        <v>#REF!</v>
      </c>
      <c r="K19" s="22" t="e">
        <f t="shared" si="2"/>
        <v>#REF!</v>
      </c>
      <c r="L19" s="24"/>
      <c r="M19" s="44" t="e">
        <f>#REF!</f>
        <v>#REF!</v>
      </c>
      <c r="N19" s="22" t="e">
        <f t="shared" si="3"/>
        <v>#REF!</v>
      </c>
      <c r="O19" s="24"/>
      <c r="P19" s="44" t="e">
        <f>#REF!</f>
        <v>#REF!</v>
      </c>
      <c r="Q19" s="22" t="e">
        <f t="shared" si="4"/>
        <v>#REF!</v>
      </c>
      <c r="R19" s="24">
        <v>2</v>
      </c>
      <c r="S19" s="44" t="e">
        <f>#REF!</f>
        <v>#REF!</v>
      </c>
      <c r="T19" s="22" t="e">
        <f t="shared" si="5"/>
        <v>#REF!</v>
      </c>
      <c r="U19" s="24"/>
      <c r="V19" s="44" t="e">
        <f>#REF!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26"/>
      <c r="AB19" s="44" t="e">
        <f>#REF!</f>
        <v>#REF!</v>
      </c>
      <c r="AC19" s="22" t="e">
        <f t="shared" si="11"/>
        <v>#REF!</v>
      </c>
      <c r="AD19" s="72"/>
      <c r="AE19" s="73"/>
      <c r="AF19" s="66" t="str">
        <f t="shared" si="12"/>
        <v/>
      </c>
      <c r="AI19" s="60" t="s">
        <v>11</v>
      </c>
      <c r="AJ19" s="16" t="s">
        <v>11</v>
      </c>
      <c r="AK19" s="53">
        <f t="shared" si="9"/>
        <v>5</v>
      </c>
      <c r="AL19" s="182">
        <v>2</v>
      </c>
      <c r="AM19" s="53" t="e">
        <f t="shared" si="10"/>
        <v>#REF!</v>
      </c>
      <c r="AN19" s="53"/>
      <c r="AO19" s="53"/>
      <c r="AP19" s="53"/>
      <c r="AQ19" s="53"/>
      <c r="AR19" s="53"/>
      <c r="AS19" s="53"/>
      <c r="AT19" s="53">
        <v>7961774.2520000022</v>
      </c>
      <c r="AU19" s="53">
        <v>7389975.2120000012</v>
      </c>
      <c r="AV19" s="53">
        <v>7353616.3399999999</v>
      </c>
    </row>
    <row r="20" spans="1:48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>
        <f t="shared" si="8"/>
        <v>2</v>
      </c>
      <c r="G20" s="84" t="e">
        <f t="shared" si="8"/>
        <v>#REF!</v>
      </c>
      <c r="H20" s="22" t="e">
        <f t="shared" si="1"/>
        <v>#REF!</v>
      </c>
      <c r="I20" s="24">
        <v>1</v>
      </c>
      <c r="J20" s="44" t="e">
        <f>#REF!</f>
        <v>#REF!</v>
      </c>
      <c r="K20" s="22" t="e">
        <f t="shared" si="2"/>
        <v>#REF!</v>
      </c>
      <c r="L20" s="24"/>
      <c r="M20" s="44" t="e">
        <f>#REF!</f>
        <v>#REF!</v>
      </c>
      <c r="N20" s="22" t="e">
        <f t="shared" si="3"/>
        <v>#REF!</v>
      </c>
      <c r="O20" s="24">
        <v>1</v>
      </c>
      <c r="P20" s="44" t="e">
        <f>#REF!</f>
        <v>#REF!</v>
      </c>
      <c r="Q20" s="22" t="e">
        <f t="shared" si="4"/>
        <v>#REF!</v>
      </c>
      <c r="R20" s="24"/>
      <c r="S20" s="44" t="e">
        <f>#REF!</f>
        <v>#REF!</v>
      </c>
      <c r="T20" s="22" t="e">
        <f t="shared" si="5"/>
        <v>#REF!</v>
      </c>
      <c r="U20" s="24"/>
      <c r="V20" s="44" t="e">
        <f>#REF!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26"/>
      <c r="AB20" s="44" t="e">
        <f>#REF!</f>
        <v>#REF!</v>
      </c>
      <c r="AC20" s="22" t="e">
        <f t="shared" si="11"/>
        <v>#REF!</v>
      </c>
      <c r="AD20" s="72"/>
      <c r="AE20" s="73"/>
      <c r="AF20" s="66" t="str">
        <f t="shared" si="12"/>
        <v/>
      </c>
      <c r="AI20" s="61" t="s">
        <v>12</v>
      </c>
      <c r="AJ20" s="16" t="s">
        <v>12</v>
      </c>
      <c r="AK20" s="53">
        <f t="shared" si="9"/>
        <v>2</v>
      </c>
      <c r="AL20" s="182">
        <v>2</v>
      </c>
      <c r="AM20" s="53" t="e">
        <f t="shared" si="10"/>
        <v>#REF!</v>
      </c>
      <c r="AN20" s="53"/>
      <c r="AO20" s="53"/>
      <c r="AP20" s="53"/>
      <c r="AQ20" s="53"/>
      <c r="AR20" s="53"/>
      <c r="AS20" s="53"/>
      <c r="AT20" s="53">
        <v>13347565.694000004</v>
      </c>
      <c r="AU20" s="53">
        <v>12490531.183000004</v>
      </c>
      <c r="AV20" s="53">
        <v>12739748.65</v>
      </c>
    </row>
    <row r="21" spans="1:48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>
        <f t="shared" si="8"/>
        <v>2</v>
      </c>
      <c r="G21" s="84" t="e">
        <f t="shared" si="8"/>
        <v>#REF!</v>
      </c>
      <c r="H21" s="22" t="e">
        <f t="shared" si="1"/>
        <v>#REF!</v>
      </c>
      <c r="I21" s="24">
        <v>2</v>
      </c>
      <c r="J21" s="44" t="e">
        <f>#REF!</f>
        <v>#REF!</v>
      </c>
      <c r="K21" s="22" t="e">
        <f t="shared" si="2"/>
        <v>#REF!</v>
      </c>
      <c r="L21" s="24"/>
      <c r="M21" s="44" t="e">
        <f>#REF!</f>
        <v>#REF!</v>
      </c>
      <c r="N21" s="22" t="e">
        <f t="shared" si="3"/>
        <v>#REF!</v>
      </c>
      <c r="O21" s="24"/>
      <c r="P21" s="44" t="e">
        <f>#REF!</f>
        <v>#REF!</v>
      </c>
      <c r="Q21" s="22" t="e">
        <f t="shared" si="4"/>
        <v>#REF!</v>
      </c>
      <c r="R21" s="24"/>
      <c r="S21" s="44" t="e">
        <f>#REF!</f>
        <v>#REF!</v>
      </c>
      <c r="T21" s="22" t="e">
        <f t="shared" si="5"/>
        <v>#REF!</v>
      </c>
      <c r="U21" s="24"/>
      <c r="V21" s="44" t="e">
        <f>#REF!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26"/>
      <c r="AB21" s="44" t="e">
        <f>#REF!</f>
        <v>#REF!</v>
      </c>
      <c r="AC21" s="22" t="e">
        <f t="shared" si="11"/>
        <v>#REF!</v>
      </c>
      <c r="AD21" s="72"/>
      <c r="AE21" s="73"/>
      <c r="AF21" s="66" t="str">
        <f t="shared" si="12"/>
        <v/>
      </c>
      <c r="AI21" s="38" t="s">
        <v>13</v>
      </c>
      <c r="AJ21" s="16" t="s">
        <v>13</v>
      </c>
      <c r="AK21" s="53">
        <f t="shared" si="9"/>
        <v>2</v>
      </c>
      <c r="AL21" s="182">
        <v>1</v>
      </c>
      <c r="AM21" s="53" t="e">
        <f t="shared" si="10"/>
        <v>#REF!</v>
      </c>
      <c r="AN21" s="53"/>
      <c r="AO21" s="53"/>
      <c r="AP21" s="53"/>
      <c r="AQ21" s="53"/>
      <c r="AR21" s="53"/>
      <c r="AS21" s="53"/>
      <c r="AT21" s="53">
        <v>5915577.3520000214</v>
      </c>
      <c r="AU21" s="53">
        <v>5347817.4810000192</v>
      </c>
      <c r="AV21" s="53">
        <v>5890570.0099999998</v>
      </c>
    </row>
    <row r="22" spans="1:48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>
        <f t="shared" si="8"/>
        <v>0</v>
      </c>
      <c r="G22" s="84" t="e">
        <f t="shared" si="8"/>
        <v>#REF!</v>
      </c>
      <c r="H22" s="22" t="e">
        <f t="shared" si="1"/>
        <v>#REF!</v>
      </c>
      <c r="I22" s="24">
        <v>0</v>
      </c>
      <c r="J22" s="44" t="e">
        <f>#REF!</f>
        <v>#REF!</v>
      </c>
      <c r="K22" s="22" t="e">
        <f t="shared" si="2"/>
        <v>#REF!</v>
      </c>
      <c r="L22" s="24"/>
      <c r="M22" s="44" t="e">
        <f>#REF!</f>
        <v>#REF!</v>
      </c>
      <c r="N22" s="22" t="e">
        <f t="shared" si="3"/>
        <v>#REF!</v>
      </c>
      <c r="O22" s="24"/>
      <c r="P22" s="44" t="e">
        <f>#REF!</f>
        <v>#REF!</v>
      </c>
      <c r="Q22" s="22" t="e">
        <f t="shared" si="4"/>
        <v>#REF!</v>
      </c>
      <c r="R22" s="24"/>
      <c r="S22" s="44" t="e">
        <f>#REF!</f>
        <v>#REF!</v>
      </c>
      <c r="T22" s="22" t="e">
        <f t="shared" si="5"/>
        <v>#REF!</v>
      </c>
      <c r="U22" s="24"/>
      <c r="V22" s="44" t="e">
        <f>#REF!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26"/>
      <c r="AB22" s="44" t="e">
        <f>#REF!</f>
        <v>#REF!</v>
      </c>
      <c r="AC22" s="22" t="e">
        <f t="shared" si="11"/>
        <v>#REF!</v>
      </c>
      <c r="AD22" s="72"/>
      <c r="AE22" s="73"/>
      <c r="AF22" s="66" t="str">
        <f t="shared" si="12"/>
        <v/>
      </c>
      <c r="AI22" s="61" t="s">
        <v>14</v>
      </c>
      <c r="AJ22" s="16" t="s">
        <v>14</v>
      </c>
      <c r="AK22" s="53">
        <f t="shared" si="9"/>
        <v>0</v>
      </c>
      <c r="AL22" s="182">
        <v>1</v>
      </c>
      <c r="AM22" s="53" t="e">
        <f t="shared" si="10"/>
        <v>#REF!</v>
      </c>
      <c r="AN22" s="53"/>
      <c r="AO22" s="53"/>
      <c r="AP22" s="53"/>
      <c r="AQ22" s="53"/>
      <c r="AR22" s="53"/>
      <c r="AS22" s="53"/>
      <c r="AT22" s="53">
        <v>9845491.5000000335</v>
      </c>
      <c r="AU22" s="53">
        <v>8705192.4880000334</v>
      </c>
      <c r="AV22" s="53">
        <v>10104021.16</v>
      </c>
    </row>
    <row r="23" spans="1:48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>
        <f t="shared" si="8"/>
        <v>3</v>
      </c>
      <c r="G23" s="84" t="e">
        <f t="shared" si="8"/>
        <v>#REF!</v>
      </c>
      <c r="H23" s="22" t="e">
        <f t="shared" si="1"/>
        <v>#REF!</v>
      </c>
      <c r="I23" s="24">
        <v>3</v>
      </c>
      <c r="J23" s="44" t="e">
        <f>#REF!</f>
        <v>#REF!</v>
      </c>
      <c r="K23" s="22" t="e">
        <f t="shared" si="2"/>
        <v>#REF!</v>
      </c>
      <c r="L23" s="24"/>
      <c r="M23" s="44" t="e">
        <f>#REF!</f>
        <v>#REF!</v>
      </c>
      <c r="N23" s="22" t="e">
        <f t="shared" si="3"/>
        <v>#REF!</v>
      </c>
      <c r="O23" s="24"/>
      <c r="P23" s="44" t="e">
        <f>#REF!</f>
        <v>#REF!</v>
      </c>
      <c r="Q23" s="22" t="e">
        <f t="shared" si="4"/>
        <v>#REF!</v>
      </c>
      <c r="R23" s="24"/>
      <c r="S23" s="44" t="e">
        <f>#REF!</f>
        <v>#REF!</v>
      </c>
      <c r="T23" s="22" t="e">
        <f t="shared" si="5"/>
        <v>#REF!</v>
      </c>
      <c r="U23" s="24"/>
      <c r="V23" s="44" t="e">
        <f>#REF!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26">
        <v>1</v>
      </c>
      <c r="AB23" s="44" t="e">
        <f>#REF!</f>
        <v>#REF!</v>
      </c>
      <c r="AC23" s="22" t="e">
        <f t="shared" si="11"/>
        <v>#REF!</v>
      </c>
      <c r="AD23" s="72"/>
      <c r="AE23" s="74"/>
      <c r="AF23" s="66" t="str">
        <f t="shared" si="12"/>
        <v/>
      </c>
      <c r="AI23" s="38" t="s">
        <v>25</v>
      </c>
      <c r="AJ23" s="16" t="s">
        <v>25</v>
      </c>
      <c r="AK23" s="53">
        <f t="shared" si="9"/>
        <v>3</v>
      </c>
      <c r="AL23" s="182">
        <v>2</v>
      </c>
      <c r="AM23" s="53" t="e">
        <f t="shared" si="10"/>
        <v>#REF!</v>
      </c>
      <c r="AN23" s="53"/>
      <c r="AO23" s="53"/>
      <c r="AP23" s="53"/>
      <c r="AQ23" s="53"/>
      <c r="AR23" s="53"/>
      <c r="AS23" s="53"/>
      <c r="AT23" s="53">
        <v>12135754.939999999</v>
      </c>
      <c r="AU23" s="53">
        <v>11101192</v>
      </c>
      <c r="AV23" s="53">
        <v>12513624.060000001</v>
      </c>
    </row>
    <row r="24" spans="1:48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3">
        <f t="shared" si="8"/>
        <v>2</v>
      </c>
      <c r="G24" s="84" t="e">
        <f t="shared" si="8"/>
        <v>#REF!</v>
      </c>
      <c r="H24" s="88" t="e">
        <f t="shared" si="1"/>
        <v>#REF!</v>
      </c>
      <c r="I24" s="29">
        <v>2</v>
      </c>
      <c r="J24" s="44" t="e">
        <f>#REF!</f>
        <v>#REF!</v>
      </c>
      <c r="K24" s="28" t="e">
        <f t="shared" si="2"/>
        <v>#REF!</v>
      </c>
      <c r="L24" s="29"/>
      <c r="M24" s="44" t="e">
        <f>#REF!</f>
        <v>#REF!</v>
      </c>
      <c r="N24" s="28" t="e">
        <f t="shared" si="3"/>
        <v>#REF!</v>
      </c>
      <c r="O24" s="29"/>
      <c r="P24" s="44" t="e">
        <f>#REF!</f>
        <v>#REF!</v>
      </c>
      <c r="Q24" s="28" t="e">
        <f t="shared" si="4"/>
        <v>#REF!</v>
      </c>
      <c r="R24" s="29"/>
      <c r="S24" s="44" t="e">
        <f>#REF!</f>
        <v>#REF!</v>
      </c>
      <c r="T24" s="28" t="e">
        <f t="shared" si="5"/>
        <v>#REF!</v>
      </c>
      <c r="U24" s="29"/>
      <c r="V24" s="44" t="e">
        <f>#REF!</f>
        <v>#REF!</v>
      </c>
      <c r="W24" s="14" t="e">
        <f t="shared" si="6"/>
        <v>#REF!</v>
      </c>
      <c r="X24" s="29"/>
      <c r="Y24" s="15"/>
      <c r="Z24" s="28" t="str">
        <f t="shared" si="7"/>
        <v/>
      </c>
      <c r="AA24" s="30"/>
      <c r="AB24" s="44" t="e">
        <f>#REF!</f>
        <v>#REF!</v>
      </c>
      <c r="AC24" s="28" t="e">
        <f t="shared" si="11"/>
        <v>#REF!</v>
      </c>
      <c r="AD24" s="75"/>
      <c r="AE24" s="76"/>
      <c r="AF24" s="67" t="str">
        <f t="shared" si="12"/>
        <v/>
      </c>
      <c r="AI24" s="62" t="s">
        <v>15</v>
      </c>
      <c r="AJ24" s="16" t="s">
        <v>15</v>
      </c>
      <c r="AK24" s="53">
        <f t="shared" si="9"/>
        <v>2</v>
      </c>
      <c r="AL24" s="182">
        <v>2</v>
      </c>
      <c r="AM24" s="53" t="e">
        <f t="shared" si="10"/>
        <v>#REF!</v>
      </c>
      <c r="AN24" s="53"/>
      <c r="AO24" s="53"/>
      <c r="AP24" s="53"/>
      <c r="AQ24" s="53"/>
      <c r="AR24" s="53"/>
      <c r="AS24" s="53"/>
      <c r="AT24" s="53">
        <v>11022012.098000035</v>
      </c>
      <c r="AU24" s="53">
        <v>9690759.120000001</v>
      </c>
      <c r="AV24" s="53">
        <v>10691109.76</v>
      </c>
    </row>
    <row r="25" spans="1:48" ht="43.5" customHeight="1" thickBot="1">
      <c r="A25" s="557" t="s">
        <v>23</v>
      </c>
      <c r="B25" s="558"/>
      <c r="C25" s="35">
        <f>F25+AA25+AD25</f>
        <v>20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>
        <f>SUM(F9:F24)</f>
        <v>19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35">
        <f>SUM(I9:I24)</f>
        <v>14</v>
      </c>
      <c r="J25" s="91" t="e">
        <f>SUM(J9:J24)</f>
        <v>#REF!</v>
      </c>
      <c r="K25" s="90" t="e">
        <f>IF(AND(I25=0,J25&gt;0),100%,IFERROR(IF(J25/I25-100%&gt;99%,CONCATENATE("в ",ROUNDDOWN(J25/I25,1),IF(ROUNDDOWN(J25/I25,0)&gt;4," раз"," раза")),J25/I25-100%),""))</f>
        <v>#REF!</v>
      </c>
      <c r="L25" s="35">
        <f>SUM(L9:L24)</f>
        <v>0</v>
      </c>
      <c r="M25" s="33" t="e">
        <f>SUM(M9:M24)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35">
        <f>SUM(O9:O24)</f>
        <v>1</v>
      </c>
      <c r="P25" s="33" t="e">
        <f>SUM(P9:P24)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35">
        <f>SUM(R9:R24)</f>
        <v>4</v>
      </c>
      <c r="S25" s="33" t="e">
        <f>S9+S10+S11+S12+S13+S14+S15+S16+S17+S18+S19+S20+S21+S22+S23+S24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35">
        <f>SUM(U9:U24)</f>
        <v>0</v>
      </c>
      <c r="V25" s="33" t="e">
        <f>SUM(V9:V24)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>
        <f>SUM(AA9:AA24)</f>
        <v>1</v>
      </c>
      <c r="AB25" s="32" t="e">
        <f>SUM(AB9:AB24)</f>
        <v>#REF!</v>
      </c>
      <c r="AC25" s="34" t="e">
        <f t="shared" si="11"/>
        <v>#REF!</v>
      </c>
      <c r="AD25" s="31"/>
      <c r="AE25" s="32"/>
      <c r="AF25" s="34" t="str">
        <f t="shared" si="12"/>
        <v/>
      </c>
      <c r="AJ25" s="57" t="s">
        <v>41</v>
      </c>
      <c r="AK25" s="58">
        <f>F25</f>
        <v>19</v>
      </c>
      <c r="AL25" s="58">
        <v>21</v>
      </c>
      <c r="AM25" s="58" t="e">
        <f>G25</f>
        <v>#REF!</v>
      </c>
      <c r="AN25" s="58">
        <f>U25</f>
        <v>0</v>
      </c>
      <c r="AO25" s="58">
        <v>1</v>
      </c>
      <c r="AP25" s="58" t="e">
        <f>V25</f>
        <v>#REF!</v>
      </c>
      <c r="AQ25" s="58">
        <f>L25</f>
        <v>0</v>
      </c>
      <c r="AR25" s="58">
        <v>1</v>
      </c>
      <c r="AS25" s="58" t="e">
        <f>M25</f>
        <v>#REF!</v>
      </c>
      <c r="AT25" s="59">
        <v>147057473.56200048</v>
      </c>
      <c r="AU25" s="59">
        <v>132784464.8060005</v>
      </c>
      <c r="AV25" s="332">
        <v>146954180.56</v>
      </c>
    </row>
    <row r="26" spans="1:48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344" t="s">
        <v>100</v>
      </c>
      <c r="AK26" s="12">
        <f>AK21+AK22+AK23+AK24</f>
        <v>7</v>
      </c>
      <c r="AL26" s="12">
        <f t="shared" ref="AL26:AM26" si="13">AL21+AL22+AL23+AL24</f>
        <v>6</v>
      </c>
      <c r="AM26" s="12" t="e">
        <f t="shared" si="13"/>
        <v>#REF!</v>
      </c>
      <c r="AN26" s="12"/>
      <c r="AO26" s="12"/>
      <c r="AP26" s="12"/>
      <c r="AQ26" s="12"/>
      <c r="AT26" s="12">
        <f>AT21+AT22+AT23+AT24</f>
        <v>38918835.89000009</v>
      </c>
      <c r="AU26" s="12">
        <f t="shared" ref="AU26:AV26" si="14">AU21+AU22+AU23+AU24</f>
        <v>34844961.089000054</v>
      </c>
      <c r="AV26" s="12">
        <f t="shared" si="14"/>
        <v>39199324.990000002</v>
      </c>
    </row>
    <row r="27" spans="1:48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/>
      <c r="AM27" s="12"/>
      <c r="AN27" s="12"/>
      <c r="AO27" s="12"/>
      <c r="AP27" s="12"/>
      <c r="AQ27" s="12"/>
      <c r="AV27">
        <f>AV25/1000000</f>
        <v>146.95418056</v>
      </c>
    </row>
    <row r="28" spans="1:48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</row>
    <row r="29" spans="1:48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48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48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36:48" ht="26.25">
      <c r="AJ33" s="16" t="s">
        <v>0</v>
      </c>
      <c r="AK33" s="118">
        <f>AK9/AT9*1000000</f>
        <v>7.5843731150702018E-2</v>
      </c>
      <c r="AL33" s="118">
        <f>AL9/AU9*1000000</f>
        <v>8.5272403304184563E-2</v>
      </c>
      <c r="AM33" s="118" t="e">
        <f>AM9/AV9*1000000</f>
        <v>#REF!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36:48" ht="26.25">
      <c r="AJ34" s="16" t="s">
        <v>4</v>
      </c>
      <c r="AK34" s="118">
        <f t="shared" ref="AK34:AM49" si="15">AK10/AT10*1000000</f>
        <v>0</v>
      </c>
      <c r="AL34" s="118">
        <f t="shared" si="15"/>
        <v>0</v>
      </c>
      <c r="AM34" s="118" t="e">
        <f t="shared" si="15"/>
        <v>#REF!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36:48" ht="26.25">
      <c r="AJ35" s="16" t="s">
        <v>5</v>
      </c>
      <c r="AK35" s="118">
        <f t="shared" si="15"/>
        <v>0</v>
      </c>
      <c r="AL35" s="118">
        <f t="shared" si="15"/>
        <v>6.8352976978456922E-2</v>
      </c>
      <c r="AM35" s="118" t="e">
        <f t="shared" si="15"/>
        <v>#REF!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36:48" ht="26.25">
      <c r="AJ36" s="16" t="s">
        <v>6</v>
      </c>
      <c r="AK36" s="118">
        <f t="shared" si="15"/>
        <v>0.19573472553138269</v>
      </c>
      <c r="AL36" s="118">
        <f t="shared" si="15"/>
        <v>0.10320561214689447</v>
      </c>
      <c r="AM36" s="118" t="e">
        <f t="shared" si="15"/>
        <v>#REF!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36:48" ht="26.25">
      <c r="AJ37" s="16" t="s">
        <v>1</v>
      </c>
      <c r="AK37" s="118">
        <f t="shared" si="15"/>
        <v>0</v>
      </c>
      <c r="AL37" s="118">
        <f t="shared" si="15"/>
        <v>0.13051084431741505</v>
      </c>
      <c r="AM37" s="118" t="e">
        <f t="shared" si="15"/>
        <v>#REF!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36:48" ht="26.25">
      <c r="AJ38" s="16" t="s">
        <v>7</v>
      </c>
      <c r="AK38" s="118">
        <f t="shared" si="15"/>
        <v>0</v>
      </c>
      <c r="AL38" s="118">
        <f t="shared" si="15"/>
        <v>0</v>
      </c>
      <c r="AM38" s="118" t="e">
        <f t="shared" si="15"/>
        <v>#REF!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36:48" ht="26.25">
      <c r="AJ39" s="16" t="s">
        <v>8</v>
      </c>
      <c r="AK39" s="118">
        <f t="shared" si="15"/>
        <v>0</v>
      </c>
      <c r="AL39" s="118">
        <f t="shared" si="15"/>
        <v>0.19818891634704489</v>
      </c>
      <c r="AM39" s="118" t="e">
        <f t="shared" si="15"/>
        <v>#REF!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36:48" ht="26.25">
      <c r="AJ40" s="16" t="s">
        <v>9</v>
      </c>
      <c r="AK40" s="118">
        <f t="shared" si="15"/>
        <v>0</v>
      </c>
      <c r="AL40" s="118">
        <f t="shared" si="15"/>
        <v>0</v>
      </c>
      <c r="AM40" s="118" t="e">
        <f t="shared" si="15"/>
        <v>#REF!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36:48" ht="26.25">
      <c r="AJ41" s="16" t="s">
        <v>2</v>
      </c>
      <c r="AK41" s="118">
        <f t="shared" si="15"/>
        <v>0.12396547364453893</v>
      </c>
      <c r="AL41" s="118">
        <f t="shared" si="15"/>
        <v>0.28402640931575635</v>
      </c>
      <c r="AM41" s="118" t="e">
        <f t="shared" si="15"/>
        <v>#REF!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36:48" ht="26.25">
      <c r="AJ42" s="16" t="s">
        <v>10</v>
      </c>
      <c r="AK42" s="118">
        <f t="shared" si="15"/>
        <v>8.4406974703560775E-2</v>
      </c>
      <c r="AL42" s="118">
        <f t="shared" si="15"/>
        <v>0.18501053096130585</v>
      </c>
      <c r="AM42" s="118" t="e">
        <f t="shared" si="15"/>
        <v>#REF!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36:48" ht="26.25">
      <c r="AJ43" s="16" t="s">
        <v>11</v>
      </c>
      <c r="AK43" s="118">
        <f t="shared" si="15"/>
        <v>0.62800072468068247</v>
      </c>
      <c r="AL43" s="118">
        <f t="shared" si="15"/>
        <v>0.27063690237449739</v>
      </c>
      <c r="AM43" s="118" t="e">
        <f t="shared" si="15"/>
        <v>#REF!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36:48" ht="26.25">
      <c r="AJ44" s="16" t="s">
        <v>12</v>
      </c>
      <c r="AK44" s="118">
        <f t="shared" si="15"/>
        <v>0.14984005667033651</v>
      </c>
      <c r="AL44" s="118">
        <f t="shared" si="15"/>
        <v>0.16012129273749873</v>
      </c>
      <c r="AM44" s="118" t="e">
        <f t="shared" si="15"/>
        <v>#REF!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36:48" ht="26.25">
      <c r="AJ45" s="16" t="s">
        <v>13</v>
      </c>
      <c r="AK45" s="118">
        <f t="shared" si="15"/>
        <v>0.33809041467842726</v>
      </c>
      <c r="AL45" s="118">
        <f t="shared" si="15"/>
        <v>0.18699217083470926</v>
      </c>
      <c r="AM45" s="118" t="e">
        <f t="shared" si="15"/>
        <v>#REF!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36:48" ht="26.25">
      <c r="AJ46" s="16" t="s">
        <v>14</v>
      </c>
      <c r="AK46" s="118">
        <f t="shared" si="15"/>
        <v>0</v>
      </c>
      <c r="AL46" s="118">
        <f t="shared" si="15"/>
        <v>0.114873967620875</v>
      </c>
      <c r="AM46" s="118" t="e">
        <f t="shared" si="15"/>
        <v>#REF!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36:48" ht="26.25">
      <c r="AJ47" s="16" t="s">
        <v>25</v>
      </c>
      <c r="AK47" s="118">
        <f t="shared" si="15"/>
        <v>0.24720340966278609</v>
      </c>
      <c r="AL47" s="118">
        <f t="shared" si="15"/>
        <v>0.18016083317899556</v>
      </c>
      <c r="AM47" s="118" t="e">
        <f t="shared" si="15"/>
        <v>#REF!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36:48" ht="27" thickBot="1">
      <c r="AJ48" s="16" t="s">
        <v>15</v>
      </c>
      <c r="AK48" s="118">
        <f t="shared" si="15"/>
        <v>0.18145507210638098</v>
      </c>
      <c r="AL48" s="118">
        <f t="shared" si="15"/>
        <v>0.20638218071816025</v>
      </c>
      <c r="AM48" s="118" t="e">
        <f t="shared" si="15"/>
        <v>#REF!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36:59" ht="30.75" thickBot="1">
      <c r="AJ49" s="57" t="s">
        <v>41</v>
      </c>
      <c r="AK49" s="118">
        <f t="shared" si="15"/>
        <v>0.12920118603825642</v>
      </c>
      <c r="AL49" s="118">
        <f t="shared" si="15"/>
        <v>0.15815103092580313</v>
      </c>
      <c r="AM49" s="118" t="e">
        <f t="shared" si="15"/>
        <v>#REF!</v>
      </c>
      <c r="AN49" s="58">
        <f>AN25/AT25*1000000</f>
        <v>0</v>
      </c>
      <c r="AO49" s="58">
        <f>AO25/AU25*1000000</f>
        <v>7.5310014726572899E-3</v>
      </c>
      <c r="AP49" s="58" t="e">
        <f>AP25/AV25*1000000</f>
        <v>#REF!</v>
      </c>
      <c r="AQ49" s="58">
        <f>AQ25/AT25*1000000</f>
        <v>0</v>
      </c>
      <c r="AR49" s="58">
        <f>AR25/AU25*1000000</f>
        <v>7.5310014726572899E-3</v>
      </c>
      <c r="AS49" s="58" t="e">
        <f>AS25/AV25*1000000</f>
        <v>#REF!</v>
      </c>
      <c r="AT49" s="58">
        <v>1089950815.4319999</v>
      </c>
      <c r="AU49" s="58">
        <v>1053667086.197</v>
      </c>
      <c r="AV49" s="59">
        <v>1096838234.6589999</v>
      </c>
    </row>
    <row r="50" spans="36:59" ht="28.5" customHeight="1">
      <c r="AJ50" s="344" t="s">
        <v>100</v>
      </c>
      <c r="AK50" s="118">
        <f t="shared" ref="AK50" si="16">AK26/AT26*1000000</f>
        <v>0.17986149482437627</v>
      </c>
      <c r="AL50" s="118">
        <f t="shared" ref="AL50" si="17">AL26/AU26*1000000</f>
        <v>0.1721913244407122</v>
      </c>
      <c r="AM50" s="118" t="e">
        <f t="shared" ref="AM50" si="18">AM26/AV26*1000000</f>
        <v>#REF!</v>
      </c>
    </row>
    <row r="52" spans="36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36:59" ht="32.25">
      <c r="AJ53" s="125" t="s">
        <v>34</v>
      </c>
      <c r="AK53" s="126">
        <f>AL33</f>
        <v>8.5272403304184563E-2</v>
      </c>
      <c r="AL53" s="126">
        <f>AL34</f>
        <v>0</v>
      </c>
      <c r="AM53" s="126">
        <f>AL35</f>
        <v>6.8352976978456922E-2</v>
      </c>
      <c r="AN53" s="126">
        <f>AL36</f>
        <v>0.10320561214689447</v>
      </c>
      <c r="AO53" s="126">
        <f>AL37</f>
        <v>0.13051084431741505</v>
      </c>
      <c r="AP53" s="126">
        <f>AL38</f>
        <v>0</v>
      </c>
      <c r="AQ53" s="126">
        <f>AL39</f>
        <v>0.19818891634704489</v>
      </c>
      <c r="AR53" s="126">
        <f>AL40</f>
        <v>0</v>
      </c>
      <c r="AS53" s="126">
        <f>AL41</f>
        <v>0.28402640931575635</v>
      </c>
      <c r="AT53" s="126">
        <f>AL42</f>
        <v>0.18501053096130585</v>
      </c>
      <c r="AU53" s="126">
        <f>AL43</f>
        <v>0.27063690237449739</v>
      </c>
      <c r="AV53" s="126">
        <f>AL44</f>
        <v>0.16012129273749873</v>
      </c>
      <c r="AW53" s="126">
        <f>AL45</f>
        <v>0.18699217083470926</v>
      </c>
      <c r="AX53" s="126">
        <f>AL46</f>
        <v>0.114873967620875</v>
      </c>
      <c r="AY53" s="126">
        <f>AL47</f>
        <v>0.18016083317899556</v>
      </c>
      <c r="AZ53" s="126">
        <f>AL48</f>
        <v>0.20638218071816025</v>
      </c>
    </row>
    <row r="54" spans="36:59" ht="32.25">
      <c r="AJ54" s="125" t="s">
        <v>32</v>
      </c>
      <c r="AK54" s="126" t="e">
        <f>AM33</f>
        <v>#REF!</v>
      </c>
      <c r="AL54" s="126" t="e">
        <f>AM34</f>
        <v>#REF!</v>
      </c>
      <c r="AM54" s="126" t="e">
        <f>AM35</f>
        <v>#REF!</v>
      </c>
      <c r="AN54" s="126" t="e">
        <f>AM36</f>
        <v>#REF!</v>
      </c>
      <c r="AO54" s="126" t="e">
        <f>AM37</f>
        <v>#REF!</v>
      </c>
      <c r="AP54" s="126" t="e">
        <f>AM38</f>
        <v>#REF!</v>
      </c>
      <c r="AQ54" s="126" t="e">
        <f>AM39</f>
        <v>#REF!</v>
      </c>
      <c r="AR54" s="126" t="e">
        <f>AM40</f>
        <v>#REF!</v>
      </c>
      <c r="AS54" s="126" t="e">
        <f>AM41</f>
        <v>#REF!</v>
      </c>
      <c r="AT54" s="126" t="e">
        <f>AM42</f>
        <v>#REF!</v>
      </c>
      <c r="AU54" s="126" t="e">
        <f>AM43</f>
        <v>#REF!</v>
      </c>
      <c r="AV54" s="126" t="e">
        <f>AM44</f>
        <v>#REF!</v>
      </c>
      <c r="AW54" s="126" t="e">
        <f>AM45</f>
        <v>#REF!</v>
      </c>
      <c r="AX54" s="126" t="e">
        <f>AM46</f>
        <v>#REF!</v>
      </c>
      <c r="AY54" s="126" t="e">
        <f>AM47</f>
        <v>#REF!</v>
      </c>
      <c r="AZ54" s="126" t="e">
        <f>AM48</f>
        <v>#REF!</v>
      </c>
    </row>
  </sheetData>
  <mergeCells count="26"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  <mergeCell ref="AT29:AV30"/>
    <mergeCell ref="AD5:AF6"/>
    <mergeCell ref="AK5:AM6"/>
    <mergeCell ref="AN5:AP6"/>
    <mergeCell ref="AQ5:AS6"/>
    <mergeCell ref="AT5:AV6"/>
    <mergeCell ref="A25:B25"/>
    <mergeCell ref="U27:W27"/>
    <mergeCell ref="AK29:AM30"/>
    <mergeCell ref="AN29:AP30"/>
    <mergeCell ref="AQ29:AS30"/>
  </mergeCells>
  <conditionalFormatting sqref="E9:E25 T9:T25 W9:W25 Z9:Z25 AC9:AC25 AF9:AF25 H9:H26 K9:K26 N9:N26 Q9:Q26 L26:M26 R26:X26">
    <cfRule type="containsText" dxfId="117" priority="1" operator="containsText" text="в">
      <formula>NOT(ISERROR(SEARCH("в",E9)))</formula>
    </cfRule>
    <cfRule type="cellIs" dxfId="116" priority="2" operator="between">
      <formula>0.000001</formula>
      <formula>100000</formula>
    </cfRule>
    <cfRule type="cellIs" dxfId="115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54"/>
  <sheetViews>
    <sheetView view="pageBreakPreview" zoomScale="40" zoomScaleNormal="100" zoomScaleSheetLayoutView="40" zoomScalePageLayoutView="55" workbookViewId="0">
      <selection activeCell="AA19" sqref="AA19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4" max="35" width="14.28515625" customWidth="1"/>
  </cols>
  <sheetData>
    <row r="1" spans="1:32" ht="28.5" customHeight="1"/>
    <row r="2" spans="1:32" ht="33.75" customHeight="1">
      <c r="B2" s="539" t="s">
        <v>237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32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32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32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</row>
    <row r="6" spans="1:32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</row>
    <row r="7" spans="1:32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2023</v>
      </c>
      <c r="G7" s="13">
        <v>2024</v>
      </c>
      <c r="H7" s="20" t="s">
        <v>3</v>
      </c>
      <c r="I7" s="37">
        <v>2023</v>
      </c>
      <c r="J7" s="13">
        <v>2024</v>
      </c>
      <c r="K7" s="20" t="s">
        <v>3</v>
      </c>
      <c r="L7" s="37">
        <v>2023</v>
      </c>
      <c r="M7" s="13">
        <v>2024</v>
      </c>
      <c r="N7" s="20" t="s">
        <v>3</v>
      </c>
      <c r="O7" s="37">
        <v>2023</v>
      </c>
      <c r="P7" s="13">
        <v>2024</v>
      </c>
      <c r="Q7" s="20" t="s">
        <v>3</v>
      </c>
      <c r="R7" s="37">
        <v>2023</v>
      </c>
      <c r="S7" s="13">
        <v>2024</v>
      </c>
      <c r="T7" s="20" t="s">
        <v>3</v>
      </c>
      <c r="U7" s="37">
        <v>2023</v>
      </c>
      <c r="V7" s="13">
        <v>2024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2023</v>
      </c>
      <c r="AB7" s="13">
        <v>2024</v>
      </c>
      <c r="AC7" s="20" t="s">
        <v>3</v>
      </c>
      <c r="AD7" s="37">
        <v>2020</v>
      </c>
      <c r="AE7" s="13">
        <v>2021</v>
      </c>
      <c r="AF7" s="20" t="s">
        <v>3</v>
      </c>
    </row>
    <row r="8" spans="1:32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32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 t="e">
        <f>I9+O9+R9+L9+U9</f>
        <v>#REF!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 t="e">
        <f>#REF!+#REF!</f>
        <v>#REF!</v>
      </c>
      <c r="J9" s="44" t="e">
        <f>#REF!+#REF!</f>
        <v>#REF!</v>
      </c>
      <c r="K9" s="42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 t="e">
        <f>#REF!+#REF!</f>
        <v>#REF!</v>
      </c>
      <c r="M9" s="44" t="e">
        <f>#REF!+#REF!</f>
        <v>#REF!</v>
      </c>
      <c r="N9" s="42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 t="e">
        <f>#REF!+#REF!</f>
        <v>#REF!</v>
      </c>
      <c r="P9" s="44" t="e">
        <f>#REF!+#REF!</f>
        <v>#REF!</v>
      </c>
      <c r="Q9" s="42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 t="e">
        <f>#REF!+#REF!</f>
        <v>#REF!</v>
      </c>
      <c r="S9" s="44" t="e">
        <f>#REF!+#REF!</f>
        <v>#REF!</v>
      </c>
      <c r="T9" s="42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 t="e">
        <f>#REF!+#REF!</f>
        <v>#REF!</v>
      </c>
      <c r="V9" s="44" t="e">
        <f>#REF!+#REF!</f>
        <v>#REF!</v>
      </c>
      <c r="W9" s="45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3" t="e">
        <f>#REF!+#REF!</f>
        <v>#REF!</v>
      </c>
      <c r="AB9" s="44" t="e">
        <f>#REF!+#REF!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</row>
    <row r="10" spans="1:32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 t="e">
        <f t="shared" ref="F10:F24" si="8">I10+O10+R10+L10+U10</f>
        <v>#REF!</v>
      </c>
      <c r="G10" s="84" t="e">
        <f t="shared" ref="G10:G24" si="9">J10+P10+S10+M10+V10</f>
        <v>#REF!</v>
      </c>
      <c r="H10" s="22" t="e">
        <f t="shared" si="1"/>
        <v>#REF!</v>
      </c>
      <c r="I10" s="43" t="e">
        <f>#REF!+#REF!</f>
        <v>#REF!</v>
      </c>
      <c r="J10" s="44" t="e">
        <f>#REF!+#REF!</f>
        <v>#REF!</v>
      </c>
      <c r="K10" s="22" t="e">
        <f t="shared" si="2"/>
        <v>#REF!</v>
      </c>
      <c r="L10" s="43" t="e">
        <f>#REF!+#REF!</f>
        <v>#REF!</v>
      </c>
      <c r="M10" s="44" t="e">
        <f>#REF!+#REF!</f>
        <v>#REF!</v>
      </c>
      <c r="N10" s="22" t="e">
        <f t="shared" si="3"/>
        <v>#REF!</v>
      </c>
      <c r="O10" s="43" t="e">
        <f>#REF!+#REF!</f>
        <v>#REF!</v>
      </c>
      <c r="P10" s="44" t="e">
        <f>#REF!+#REF!</f>
        <v>#REF!</v>
      </c>
      <c r="Q10" s="22" t="e">
        <f t="shared" si="4"/>
        <v>#REF!</v>
      </c>
      <c r="R10" s="43" t="e">
        <f>#REF!+#REF!</f>
        <v>#REF!</v>
      </c>
      <c r="S10" s="44" t="e">
        <f>#REF!+#REF!</f>
        <v>#REF!</v>
      </c>
      <c r="T10" s="22" t="e">
        <f t="shared" si="5"/>
        <v>#REF!</v>
      </c>
      <c r="U10" s="43" t="e">
        <f>#REF!+#REF!</f>
        <v>#REF!</v>
      </c>
      <c r="V10" s="44" t="e">
        <f>#REF!+#REF!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43" t="e">
        <f>#REF!+#REF!</f>
        <v>#REF!</v>
      </c>
      <c r="AB10" s="44" t="e">
        <f>#REF!+#REF!</f>
        <v>#REF!</v>
      </c>
      <c r="AC10" s="22"/>
      <c r="AD10" s="70"/>
      <c r="AE10" s="71"/>
      <c r="AF10" s="66"/>
    </row>
    <row r="11" spans="1:32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 t="e">
        <f t="shared" si="8"/>
        <v>#REF!</v>
      </c>
      <c r="G11" s="84" t="e">
        <f t="shared" si="9"/>
        <v>#REF!</v>
      </c>
      <c r="H11" s="22" t="e">
        <f t="shared" si="1"/>
        <v>#REF!</v>
      </c>
      <c r="I11" s="43" t="e">
        <f>#REF!+#REF!</f>
        <v>#REF!</v>
      </c>
      <c r="J11" s="44" t="e">
        <f>#REF!+#REF!</f>
        <v>#REF!</v>
      </c>
      <c r="K11" s="22" t="e">
        <f t="shared" si="2"/>
        <v>#REF!</v>
      </c>
      <c r="L11" s="43" t="e">
        <f>#REF!+#REF!</f>
        <v>#REF!</v>
      </c>
      <c r="M11" s="44" t="e">
        <f>#REF!+#REF!</f>
        <v>#REF!</v>
      </c>
      <c r="N11" s="22" t="e">
        <f t="shared" si="3"/>
        <v>#REF!</v>
      </c>
      <c r="O11" s="43" t="e">
        <f>#REF!+#REF!</f>
        <v>#REF!</v>
      </c>
      <c r="P11" s="44" t="e">
        <f>#REF!+#REF!</f>
        <v>#REF!</v>
      </c>
      <c r="Q11" s="22" t="e">
        <f t="shared" si="4"/>
        <v>#REF!</v>
      </c>
      <c r="R11" s="43" t="e">
        <f>#REF!+#REF!</f>
        <v>#REF!</v>
      </c>
      <c r="S11" s="44" t="e">
        <f>#REF!+#REF!</f>
        <v>#REF!</v>
      </c>
      <c r="T11" s="22" t="e">
        <f t="shared" si="5"/>
        <v>#REF!</v>
      </c>
      <c r="U11" s="43" t="e">
        <f>#REF!+#REF!</f>
        <v>#REF!</v>
      </c>
      <c r="V11" s="44" t="e">
        <f>#REF!+#REF!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43" t="e">
        <f>#REF!+#REF!</f>
        <v>#REF!</v>
      </c>
      <c r="AB11" s="44" t="e">
        <f>#REF!+#REF!</f>
        <v>#REF!</v>
      </c>
      <c r="AC11" s="22" t="e">
        <f t="shared" ref="AC11:AC25" si="10">IF(AND(IF(AA11="",0,AA11)=0,IF(AB11="",0,AB11)&gt;0),100%,IFERROR(IF(IF(AB11="",0,AB11)/IF(AA11="",0,AA11)-100%&gt;99%,CONCATENATE("в ",ROUNDDOWN(IF(AB11="",0,AB11)/IF(AA11="",0,AA11),1),IF(ROUNDDOWN(IF(AB11="",0,AB11)/IF(AA11="",0,AA11),0)&gt;4," раз"," раза")),IF(AB11="",0,AB11)/IF(AA11="",0,AA11)-100%),""))</f>
        <v>#REF!</v>
      </c>
      <c r="AD11" s="72"/>
      <c r="AE11" s="73"/>
      <c r="AF11" s="66" t="str">
        <f t="shared" ref="AF11:AF25" si="11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</row>
    <row r="12" spans="1:32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 t="e">
        <f t="shared" si="8"/>
        <v>#REF!</v>
      </c>
      <c r="G12" s="84" t="e">
        <f t="shared" si="9"/>
        <v>#REF!</v>
      </c>
      <c r="H12" s="22" t="e">
        <f t="shared" si="1"/>
        <v>#REF!</v>
      </c>
      <c r="I12" s="43" t="e">
        <f>#REF!+#REF!</f>
        <v>#REF!</v>
      </c>
      <c r="J12" s="44" t="e">
        <f>#REF!+#REF!</f>
        <v>#REF!</v>
      </c>
      <c r="K12" s="22" t="e">
        <f t="shared" si="2"/>
        <v>#REF!</v>
      </c>
      <c r="L12" s="43" t="e">
        <f>#REF!+#REF!</f>
        <v>#REF!</v>
      </c>
      <c r="M12" s="44" t="e">
        <f>#REF!+#REF!</f>
        <v>#REF!</v>
      </c>
      <c r="N12" s="22" t="e">
        <f t="shared" si="3"/>
        <v>#REF!</v>
      </c>
      <c r="O12" s="43" t="e">
        <f>#REF!+#REF!</f>
        <v>#REF!</v>
      </c>
      <c r="P12" s="44" t="e">
        <f>#REF!+#REF!</f>
        <v>#REF!</v>
      </c>
      <c r="Q12" s="22" t="e">
        <f t="shared" si="4"/>
        <v>#REF!</v>
      </c>
      <c r="R12" s="43" t="e">
        <f>#REF!+#REF!</f>
        <v>#REF!</v>
      </c>
      <c r="S12" s="44" t="e">
        <f>#REF!+#REF!</f>
        <v>#REF!</v>
      </c>
      <c r="T12" s="22" t="e">
        <f t="shared" si="5"/>
        <v>#REF!</v>
      </c>
      <c r="U12" s="43" t="e">
        <f>#REF!+#REF!</f>
        <v>#REF!</v>
      </c>
      <c r="V12" s="44" t="e">
        <f>#REF!+#REF!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43" t="e">
        <f>#REF!+#REF!</f>
        <v>#REF!</v>
      </c>
      <c r="AB12" s="44" t="e">
        <f>#REF!+#REF!</f>
        <v>#REF!</v>
      </c>
      <c r="AC12" s="22" t="e">
        <f t="shared" si="10"/>
        <v>#REF!</v>
      </c>
      <c r="AD12" s="72"/>
      <c r="AE12" s="73"/>
      <c r="AF12" s="66" t="str">
        <f t="shared" si="11"/>
        <v/>
      </c>
    </row>
    <row r="13" spans="1:32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 t="e">
        <f t="shared" si="8"/>
        <v>#REF!</v>
      </c>
      <c r="G13" s="84" t="e">
        <f t="shared" si="9"/>
        <v>#REF!</v>
      </c>
      <c r="H13" s="22" t="e">
        <f t="shared" si="1"/>
        <v>#REF!</v>
      </c>
      <c r="I13" s="43" t="e">
        <f>#REF!+#REF!</f>
        <v>#REF!</v>
      </c>
      <c r="J13" s="44" t="e">
        <f>#REF!+#REF!</f>
        <v>#REF!</v>
      </c>
      <c r="K13" s="22" t="e">
        <f t="shared" si="2"/>
        <v>#REF!</v>
      </c>
      <c r="L13" s="43" t="e">
        <f>#REF!+#REF!</f>
        <v>#REF!</v>
      </c>
      <c r="M13" s="44" t="e">
        <f>#REF!+#REF!</f>
        <v>#REF!</v>
      </c>
      <c r="N13" s="22" t="e">
        <f t="shared" si="3"/>
        <v>#REF!</v>
      </c>
      <c r="O13" s="43" t="e">
        <f>#REF!+#REF!</f>
        <v>#REF!</v>
      </c>
      <c r="P13" s="44" t="e">
        <f>#REF!+#REF!</f>
        <v>#REF!</v>
      </c>
      <c r="Q13" s="22" t="e">
        <f t="shared" si="4"/>
        <v>#REF!</v>
      </c>
      <c r="R13" s="43" t="e">
        <f>#REF!+#REF!</f>
        <v>#REF!</v>
      </c>
      <c r="S13" s="44" t="e">
        <f>#REF!+#REF!</f>
        <v>#REF!</v>
      </c>
      <c r="T13" s="22" t="e">
        <f t="shared" si="5"/>
        <v>#REF!</v>
      </c>
      <c r="U13" s="43" t="e">
        <f>#REF!+#REF!</f>
        <v>#REF!</v>
      </c>
      <c r="V13" s="44" t="e">
        <f>#REF!+#REF!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43" t="e">
        <f>#REF!+#REF!</f>
        <v>#REF!</v>
      </c>
      <c r="AB13" s="44" t="e">
        <f>#REF!+#REF!</f>
        <v>#REF!</v>
      </c>
      <c r="AC13" s="22"/>
      <c r="AD13" s="72"/>
      <c r="AE13" s="73"/>
      <c r="AF13" s="66" t="str">
        <f t="shared" si="11"/>
        <v/>
      </c>
    </row>
    <row r="14" spans="1:32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 t="e">
        <f t="shared" si="8"/>
        <v>#REF!</v>
      </c>
      <c r="G14" s="84" t="e">
        <f t="shared" si="9"/>
        <v>#REF!</v>
      </c>
      <c r="H14" s="22" t="e">
        <f t="shared" si="1"/>
        <v>#REF!</v>
      </c>
      <c r="I14" s="43" t="e">
        <f>#REF!+#REF!</f>
        <v>#REF!</v>
      </c>
      <c r="J14" s="44" t="e">
        <f>#REF!+#REF!</f>
        <v>#REF!</v>
      </c>
      <c r="K14" s="22" t="e">
        <f t="shared" si="2"/>
        <v>#REF!</v>
      </c>
      <c r="L14" s="43" t="e">
        <f>#REF!+#REF!</f>
        <v>#REF!</v>
      </c>
      <c r="M14" s="44" t="e">
        <f>#REF!+#REF!</f>
        <v>#REF!</v>
      </c>
      <c r="N14" s="22" t="e">
        <f t="shared" si="3"/>
        <v>#REF!</v>
      </c>
      <c r="O14" s="43" t="e">
        <f>#REF!+#REF!</f>
        <v>#REF!</v>
      </c>
      <c r="P14" s="44" t="e">
        <f>#REF!+#REF!</f>
        <v>#REF!</v>
      </c>
      <c r="Q14" s="22" t="e">
        <f t="shared" si="4"/>
        <v>#REF!</v>
      </c>
      <c r="R14" s="43" t="e">
        <f>#REF!+#REF!</f>
        <v>#REF!</v>
      </c>
      <c r="S14" s="44" t="e">
        <f>#REF!+#REF!</f>
        <v>#REF!</v>
      </c>
      <c r="T14" s="22" t="e">
        <f t="shared" si="5"/>
        <v>#REF!</v>
      </c>
      <c r="U14" s="43" t="e">
        <f>#REF!+#REF!</f>
        <v>#REF!</v>
      </c>
      <c r="V14" s="44" t="e">
        <f>#REF!+#REF!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43" t="e">
        <f>#REF!+#REF!</f>
        <v>#REF!</v>
      </c>
      <c r="AB14" s="44" t="e">
        <f>#REF!+#REF!</f>
        <v>#REF!</v>
      </c>
      <c r="AC14" s="22" t="e">
        <f t="shared" si="10"/>
        <v>#REF!</v>
      </c>
      <c r="AD14" s="72"/>
      <c r="AE14" s="73"/>
      <c r="AF14" s="66" t="str">
        <f t="shared" si="11"/>
        <v/>
      </c>
    </row>
    <row r="15" spans="1:32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 t="e">
        <f t="shared" si="8"/>
        <v>#REF!</v>
      </c>
      <c r="G15" s="84" t="e">
        <f t="shared" si="9"/>
        <v>#REF!</v>
      </c>
      <c r="H15" s="22" t="e">
        <f t="shared" si="1"/>
        <v>#REF!</v>
      </c>
      <c r="I15" s="43" t="e">
        <f>#REF!+#REF!</f>
        <v>#REF!</v>
      </c>
      <c r="J15" s="44" t="e">
        <f>#REF!+#REF!</f>
        <v>#REF!</v>
      </c>
      <c r="K15" s="22" t="e">
        <f t="shared" si="2"/>
        <v>#REF!</v>
      </c>
      <c r="L15" s="43" t="e">
        <f>#REF!+#REF!</f>
        <v>#REF!</v>
      </c>
      <c r="M15" s="44" t="e">
        <f>#REF!+#REF!</f>
        <v>#REF!</v>
      </c>
      <c r="N15" s="22" t="e">
        <f t="shared" si="3"/>
        <v>#REF!</v>
      </c>
      <c r="O15" s="43" t="e">
        <f>#REF!+#REF!</f>
        <v>#REF!</v>
      </c>
      <c r="P15" s="44" t="e">
        <f>#REF!+#REF!</f>
        <v>#REF!</v>
      </c>
      <c r="Q15" s="22" t="e">
        <f t="shared" si="4"/>
        <v>#REF!</v>
      </c>
      <c r="R15" s="43" t="e">
        <f>#REF!+#REF!</f>
        <v>#REF!</v>
      </c>
      <c r="S15" s="44" t="e">
        <f>#REF!+#REF!</f>
        <v>#REF!</v>
      </c>
      <c r="T15" s="22" t="e">
        <f t="shared" si="5"/>
        <v>#REF!</v>
      </c>
      <c r="U15" s="43" t="e">
        <f>#REF!+#REF!</f>
        <v>#REF!</v>
      </c>
      <c r="V15" s="44" t="e">
        <f>#REF!+#REF!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43" t="e">
        <f>#REF!+#REF!</f>
        <v>#REF!</v>
      </c>
      <c r="AB15" s="44" t="e">
        <f>#REF!+#REF!</f>
        <v>#REF!</v>
      </c>
      <c r="AC15" s="22" t="e">
        <f t="shared" si="10"/>
        <v>#REF!</v>
      </c>
      <c r="AD15" s="72"/>
      <c r="AE15" s="73"/>
      <c r="AF15" s="66" t="str">
        <f t="shared" si="11"/>
        <v/>
      </c>
    </row>
    <row r="16" spans="1:32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 t="e">
        <f t="shared" si="8"/>
        <v>#REF!</v>
      </c>
      <c r="G16" s="84" t="e">
        <f t="shared" si="9"/>
        <v>#REF!</v>
      </c>
      <c r="H16" s="22" t="e">
        <f t="shared" si="1"/>
        <v>#REF!</v>
      </c>
      <c r="I16" s="43" t="e">
        <f>#REF!+#REF!</f>
        <v>#REF!</v>
      </c>
      <c r="J16" s="44" t="e">
        <f>#REF!+#REF!</f>
        <v>#REF!</v>
      </c>
      <c r="K16" s="22" t="e">
        <f t="shared" si="2"/>
        <v>#REF!</v>
      </c>
      <c r="L16" s="43" t="e">
        <f>#REF!+#REF!</f>
        <v>#REF!</v>
      </c>
      <c r="M16" s="44" t="e">
        <f>#REF!+#REF!</f>
        <v>#REF!</v>
      </c>
      <c r="N16" s="22" t="e">
        <f t="shared" si="3"/>
        <v>#REF!</v>
      </c>
      <c r="O16" s="43" t="e">
        <f>#REF!+#REF!</f>
        <v>#REF!</v>
      </c>
      <c r="P16" s="44" t="e">
        <f>#REF!+#REF!</f>
        <v>#REF!</v>
      </c>
      <c r="Q16" s="22" t="e">
        <f t="shared" si="4"/>
        <v>#REF!</v>
      </c>
      <c r="R16" s="43" t="e">
        <f>#REF!+#REF!</f>
        <v>#REF!</v>
      </c>
      <c r="S16" s="44" t="e">
        <f>#REF!+#REF!</f>
        <v>#REF!</v>
      </c>
      <c r="T16" s="22" t="e">
        <f t="shared" si="5"/>
        <v>#REF!</v>
      </c>
      <c r="U16" s="43" t="e">
        <f>#REF!+#REF!</f>
        <v>#REF!</v>
      </c>
      <c r="V16" s="44" t="e">
        <f>#REF!+#REF!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43" t="e">
        <f>#REF!+#REF!</f>
        <v>#REF!</v>
      </c>
      <c r="AB16" s="44" t="e">
        <f>#REF!+#REF!</f>
        <v>#REF!</v>
      </c>
      <c r="AC16" s="22" t="e">
        <f t="shared" si="10"/>
        <v>#REF!</v>
      </c>
      <c r="AD16" s="72"/>
      <c r="AE16" s="73"/>
      <c r="AF16" s="66" t="str">
        <f t="shared" si="11"/>
        <v/>
      </c>
    </row>
    <row r="17" spans="1:35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 t="e">
        <f t="shared" si="8"/>
        <v>#REF!</v>
      </c>
      <c r="G17" s="84" t="e">
        <f t="shared" si="9"/>
        <v>#REF!</v>
      </c>
      <c r="H17" s="22" t="e">
        <f t="shared" si="1"/>
        <v>#REF!</v>
      </c>
      <c r="I17" s="43" t="e">
        <f>#REF!+#REF!</f>
        <v>#REF!</v>
      </c>
      <c r="J17" s="44" t="e">
        <f>#REF!+#REF!</f>
        <v>#REF!</v>
      </c>
      <c r="K17" s="22" t="e">
        <f t="shared" si="2"/>
        <v>#REF!</v>
      </c>
      <c r="L17" s="43" t="e">
        <f>#REF!+#REF!</f>
        <v>#REF!</v>
      </c>
      <c r="M17" s="44" t="e">
        <f>#REF!+#REF!</f>
        <v>#REF!</v>
      </c>
      <c r="N17" s="22" t="e">
        <f t="shared" si="3"/>
        <v>#REF!</v>
      </c>
      <c r="O17" s="43" t="e">
        <f>#REF!+#REF!</f>
        <v>#REF!</v>
      </c>
      <c r="P17" s="44" t="e">
        <f>#REF!+#REF!</f>
        <v>#REF!</v>
      </c>
      <c r="Q17" s="22" t="e">
        <f t="shared" si="4"/>
        <v>#REF!</v>
      </c>
      <c r="R17" s="43" t="e">
        <f>#REF!+#REF!</f>
        <v>#REF!</v>
      </c>
      <c r="S17" s="44" t="e">
        <f>#REF!+#REF!</f>
        <v>#REF!</v>
      </c>
      <c r="T17" s="22" t="e">
        <f t="shared" si="5"/>
        <v>#REF!</v>
      </c>
      <c r="U17" s="43" t="e">
        <f>#REF!+#REF!</f>
        <v>#REF!</v>
      </c>
      <c r="V17" s="44" t="e">
        <f>#REF!+#REF!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43" t="e">
        <f>#REF!+#REF!</f>
        <v>#REF!</v>
      </c>
      <c r="AB17" s="44" t="e">
        <f>#REF!+#REF!</f>
        <v>#REF!</v>
      </c>
      <c r="AC17" s="22" t="e">
        <f t="shared" si="10"/>
        <v>#REF!</v>
      </c>
      <c r="AD17" s="72"/>
      <c r="AE17" s="73"/>
      <c r="AF17" s="66" t="str">
        <f t="shared" si="11"/>
        <v/>
      </c>
    </row>
    <row r="18" spans="1:35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 t="e">
        <f t="shared" si="8"/>
        <v>#REF!</v>
      </c>
      <c r="G18" s="84" t="e">
        <f t="shared" si="9"/>
        <v>#REF!</v>
      </c>
      <c r="H18" s="22" t="e">
        <f t="shared" si="1"/>
        <v>#REF!</v>
      </c>
      <c r="I18" s="43" t="e">
        <f>#REF!+#REF!</f>
        <v>#REF!</v>
      </c>
      <c r="J18" s="44" t="e">
        <f>#REF!+#REF!</f>
        <v>#REF!</v>
      </c>
      <c r="K18" s="22" t="e">
        <f t="shared" si="2"/>
        <v>#REF!</v>
      </c>
      <c r="L18" s="43" t="e">
        <f>#REF!+#REF!</f>
        <v>#REF!</v>
      </c>
      <c r="M18" s="44" t="e">
        <f>#REF!+#REF!</f>
        <v>#REF!</v>
      </c>
      <c r="N18" s="22" t="e">
        <f t="shared" si="3"/>
        <v>#REF!</v>
      </c>
      <c r="O18" s="43" t="e">
        <f>#REF!+#REF!</f>
        <v>#REF!</v>
      </c>
      <c r="P18" s="44" t="e">
        <f>#REF!+#REF!</f>
        <v>#REF!</v>
      </c>
      <c r="Q18" s="22" t="e">
        <f t="shared" si="4"/>
        <v>#REF!</v>
      </c>
      <c r="R18" s="43" t="e">
        <f>#REF!+#REF!</f>
        <v>#REF!</v>
      </c>
      <c r="S18" s="44" t="e">
        <f>#REF!+#REF!</f>
        <v>#REF!</v>
      </c>
      <c r="T18" s="22" t="e">
        <f t="shared" si="5"/>
        <v>#REF!</v>
      </c>
      <c r="U18" s="43" t="e">
        <f>#REF!+#REF!</f>
        <v>#REF!</v>
      </c>
      <c r="V18" s="44" t="e">
        <f>#REF!+#REF!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43" t="e">
        <f>#REF!+#REF!</f>
        <v>#REF!</v>
      </c>
      <c r="AB18" s="44" t="e">
        <f>#REF!+#REF!</f>
        <v>#REF!</v>
      </c>
      <c r="AC18" s="22" t="e">
        <f t="shared" si="10"/>
        <v>#REF!</v>
      </c>
      <c r="AD18" s="72"/>
      <c r="AE18" s="73"/>
      <c r="AF18" s="66" t="str">
        <f t="shared" si="11"/>
        <v/>
      </c>
    </row>
    <row r="19" spans="1:35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 t="e">
        <f t="shared" si="8"/>
        <v>#REF!</v>
      </c>
      <c r="G19" s="84" t="e">
        <f t="shared" si="9"/>
        <v>#REF!</v>
      </c>
      <c r="H19" s="22" t="e">
        <f t="shared" si="1"/>
        <v>#REF!</v>
      </c>
      <c r="I19" s="43" t="e">
        <f>#REF!+#REF!</f>
        <v>#REF!</v>
      </c>
      <c r="J19" s="44" t="e">
        <f>#REF!+#REF!</f>
        <v>#REF!</v>
      </c>
      <c r="K19" s="22" t="e">
        <f t="shared" si="2"/>
        <v>#REF!</v>
      </c>
      <c r="L19" s="43" t="e">
        <f>#REF!+#REF!</f>
        <v>#REF!</v>
      </c>
      <c r="M19" s="44" t="e">
        <f>#REF!+#REF!</f>
        <v>#REF!</v>
      </c>
      <c r="N19" s="22" t="e">
        <f t="shared" si="3"/>
        <v>#REF!</v>
      </c>
      <c r="O19" s="43" t="e">
        <f>#REF!+#REF!</f>
        <v>#REF!</v>
      </c>
      <c r="P19" s="44" t="e">
        <f>#REF!+#REF!</f>
        <v>#REF!</v>
      </c>
      <c r="Q19" s="22" t="e">
        <f t="shared" si="4"/>
        <v>#REF!</v>
      </c>
      <c r="R19" s="43" t="e">
        <f>#REF!+#REF!</f>
        <v>#REF!</v>
      </c>
      <c r="S19" s="44" t="e">
        <f>#REF!+#REF!</f>
        <v>#REF!</v>
      </c>
      <c r="T19" s="22" t="e">
        <f t="shared" si="5"/>
        <v>#REF!</v>
      </c>
      <c r="U19" s="43" t="e">
        <f>#REF!+#REF!</f>
        <v>#REF!</v>
      </c>
      <c r="V19" s="44" t="e">
        <f>#REF!+#REF!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43" t="e">
        <f>#REF!+#REF!</f>
        <v>#REF!</v>
      </c>
      <c r="AB19" s="44" t="e">
        <f>#REF!+#REF!</f>
        <v>#REF!</v>
      </c>
      <c r="AC19" s="22" t="e">
        <f t="shared" si="10"/>
        <v>#REF!</v>
      </c>
      <c r="AD19" s="72"/>
      <c r="AE19" s="73"/>
      <c r="AF19" s="66" t="str">
        <f t="shared" si="11"/>
        <v/>
      </c>
    </row>
    <row r="20" spans="1:35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 t="e">
        <f t="shared" si="8"/>
        <v>#REF!</v>
      </c>
      <c r="G20" s="84" t="e">
        <f t="shared" si="9"/>
        <v>#REF!</v>
      </c>
      <c r="H20" s="22" t="e">
        <f t="shared" si="1"/>
        <v>#REF!</v>
      </c>
      <c r="I20" s="43" t="e">
        <f>#REF!+#REF!</f>
        <v>#REF!</v>
      </c>
      <c r="J20" s="44" t="e">
        <f>#REF!+#REF!</f>
        <v>#REF!</v>
      </c>
      <c r="K20" s="22" t="e">
        <f t="shared" si="2"/>
        <v>#REF!</v>
      </c>
      <c r="L20" s="43" t="e">
        <f>#REF!+#REF!</f>
        <v>#REF!</v>
      </c>
      <c r="M20" s="44" t="e">
        <f>#REF!+#REF!</f>
        <v>#REF!</v>
      </c>
      <c r="N20" s="22" t="e">
        <f t="shared" si="3"/>
        <v>#REF!</v>
      </c>
      <c r="O20" s="43" t="e">
        <f>#REF!+#REF!</f>
        <v>#REF!</v>
      </c>
      <c r="P20" s="44" t="e">
        <f>#REF!+#REF!</f>
        <v>#REF!</v>
      </c>
      <c r="Q20" s="22" t="e">
        <f t="shared" si="4"/>
        <v>#REF!</v>
      </c>
      <c r="R20" s="43" t="e">
        <f>#REF!+#REF!</f>
        <v>#REF!</v>
      </c>
      <c r="S20" s="44" t="e">
        <f>#REF!+#REF!</f>
        <v>#REF!</v>
      </c>
      <c r="T20" s="22" t="e">
        <f t="shared" si="5"/>
        <v>#REF!</v>
      </c>
      <c r="U20" s="43" t="e">
        <f>#REF!+#REF!</f>
        <v>#REF!</v>
      </c>
      <c r="V20" s="44" t="e">
        <f>#REF!+#REF!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43" t="e">
        <f>#REF!+#REF!</f>
        <v>#REF!</v>
      </c>
      <c r="AB20" s="44" t="e">
        <f>#REF!+#REF!</f>
        <v>#REF!</v>
      </c>
      <c r="AC20" s="22" t="e">
        <f t="shared" si="10"/>
        <v>#REF!</v>
      </c>
      <c r="AD20" s="72"/>
      <c r="AE20" s="73"/>
      <c r="AF20" s="66" t="str">
        <f t="shared" si="11"/>
        <v/>
      </c>
    </row>
    <row r="21" spans="1:35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 t="e">
        <f t="shared" si="8"/>
        <v>#REF!</v>
      </c>
      <c r="G21" s="84" t="e">
        <f t="shared" si="9"/>
        <v>#REF!</v>
      </c>
      <c r="H21" s="22" t="e">
        <f t="shared" si="1"/>
        <v>#REF!</v>
      </c>
      <c r="I21" s="43" t="e">
        <f>#REF!+#REF!</f>
        <v>#REF!</v>
      </c>
      <c r="J21" s="44" t="e">
        <f>#REF!+#REF!</f>
        <v>#REF!</v>
      </c>
      <c r="K21" s="22" t="e">
        <f t="shared" si="2"/>
        <v>#REF!</v>
      </c>
      <c r="L21" s="43" t="e">
        <f>#REF!+#REF!</f>
        <v>#REF!</v>
      </c>
      <c r="M21" s="44" t="e">
        <f>#REF!+#REF!</f>
        <v>#REF!</v>
      </c>
      <c r="N21" s="22" t="e">
        <f t="shared" si="3"/>
        <v>#REF!</v>
      </c>
      <c r="O21" s="43" t="e">
        <f>#REF!+#REF!</f>
        <v>#REF!</v>
      </c>
      <c r="P21" s="44" t="e">
        <f>#REF!+#REF!</f>
        <v>#REF!</v>
      </c>
      <c r="Q21" s="22" t="e">
        <f t="shared" si="4"/>
        <v>#REF!</v>
      </c>
      <c r="R21" s="43" t="e">
        <f>#REF!+#REF!</f>
        <v>#REF!</v>
      </c>
      <c r="S21" s="44" t="e">
        <f>#REF!+#REF!</f>
        <v>#REF!</v>
      </c>
      <c r="T21" s="22" t="e">
        <f t="shared" si="5"/>
        <v>#REF!</v>
      </c>
      <c r="U21" s="43" t="e">
        <f>#REF!+#REF!</f>
        <v>#REF!</v>
      </c>
      <c r="V21" s="44" t="e">
        <f>#REF!+#REF!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43" t="e">
        <f>#REF!+#REF!</f>
        <v>#REF!</v>
      </c>
      <c r="AB21" s="44" t="e">
        <f>#REF!+#REF!</f>
        <v>#REF!</v>
      </c>
      <c r="AC21" s="22" t="e">
        <f t="shared" si="10"/>
        <v>#REF!</v>
      </c>
      <c r="AD21" s="72"/>
      <c r="AE21" s="73"/>
      <c r="AF21" s="66" t="str">
        <f t="shared" si="11"/>
        <v/>
      </c>
    </row>
    <row r="22" spans="1:35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 t="e">
        <f t="shared" si="8"/>
        <v>#REF!</v>
      </c>
      <c r="G22" s="84" t="e">
        <f t="shared" si="9"/>
        <v>#REF!</v>
      </c>
      <c r="H22" s="22" t="e">
        <f t="shared" si="1"/>
        <v>#REF!</v>
      </c>
      <c r="I22" s="43" t="e">
        <f>#REF!+#REF!</f>
        <v>#REF!</v>
      </c>
      <c r="J22" s="44" t="e">
        <f>#REF!+#REF!</f>
        <v>#REF!</v>
      </c>
      <c r="K22" s="22" t="e">
        <f t="shared" si="2"/>
        <v>#REF!</v>
      </c>
      <c r="L22" s="43" t="e">
        <f>#REF!+#REF!</f>
        <v>#REF!</v>
      </c>
      <c r="M22" s="44" t="e">
        <f>#REF!+#REF!</f>
        <v>#REF!</v>
      </c>
      <c r="N22" s="22" t="e">
        <f t="shared" si="3"/>
        <v>#REF!</v>
      </c>
      <c r="O22" s="43" t="e">
        <f>#REF!+#REF!</f>
        <v>#REF!</v>
      </c>
      <c r="P22" s="44" t="e">
        <f>#REF!+#REF!</f>
        <v>#REF!</v>
      </c>
      <c r="Q22" s="22" t="e">
        <f t="shared" si="4"/>
        <v>#REF!</v>
      </c>
      <c r="R22" s="43" t="e">
        <f>#REF!+#REF!</f>
        <v>#REF!</v>
      </c>
      <c r="S22" s="44" t="e">
        <f>#REF!+#REF!</f>
        <v>#REF!</v>
      </c>
      <c r="T22" s="22" t="e">
        <f t="shared" si="5"/>
        <v>#REF!</v>
      </c>
      <c r="U22" s="43" t="e">
        <f>#REF!+#REF!</f>
        <v>#REF!</v>
      </c>
      <c r="V22" s="44" t="e">
        <f>#REF!+#REF!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43" t="e">
        <f>#REF!+#REF!</f>
        <v>#REF!</v>
      </c>
      <c r="AB22" s="44" t="e">
        <f>#REF!+#REF!</f>
        <v>#REF!</v>
      </c>
      <c r="AC22" s="22" t="e">
        <f t="shared" si="10"/>
        <v>#REF!</v>
      </c>
      <c r="AD22" s="72"/>
      <c r="AE22" s="73"/>
      <c r="AF22" s="66" t="str">
        <f t="shared" si="11"/>
        <v/>
      </c>
    </row>
    <row r="23" spans="1:35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 t="e">
        <f t="shared" si="8"/>
        <v>#REF!</v>
      </c>
      <c r="G23" s="84" t="e">
        <f t="shared" si="9"/>
        <v>#REF!</v>
      </c>
      <c r="H23" s="22" t="e">
        <f t="shared" si="1"/>
        <v>#REF!</v>
      </c>
      <c r="I23" s="43" t="e">
        <f>#REF!+#REF!</f>
        <v>#REF!</v>
      </c>
      <c r="J23" s="44" t="e">
        <f>#REF!+#REF!</f>
        <v>#REF!</v>
      </c>
      <c r="K23" s="22" t="e">
        <f t="shared" si="2"/>
        <v>#REF!</v>
      </c>
      <c r="L23" s="43" t="e">
        <f>#REF!+#REF!</f>
        <v>#REF!</v>
      </c>
      <c r="M23" s="44" t="e">
        <f>#REF!+#REF!</f>
        <v>#REF!</v>
      </c>
      <c r="N23" s="22" t="e">
        <f t="shared" si="3"/>
        <v>#REF!</v>
      </c>
      <c r="O23" s="43" t="e">
        <f>#REF!+#REF!</f>
        <v>#REF!</v>
      </c>
      <c r="P23" s="44" t="e">
        <f>#REF!+#REF!</f>
        <v>#REF!</v>
      </c>
      <c r="Q23" s="22" t="e">
        <f t="shared" si="4"/>
        <v>#REF!</v>
      </c>
      <c r="R23" s="43" t="e">
        <f>#REF!+#REF!</f>
        <v>#REF!</v>
      </c>
      <c r="S23" s="44" t="e">
        <f>#REF!+#REF!</f>
        <v>#REF!</v>
      </c>
      <c r="T23" s="22" t="e">
        <f t="shared" si="5"/>
        <v>#REF!</v>
      </c>
      <c r="U23" s="43" t="e">
        <f>#REF!+#REF!</f>
        <v>#REF!</v>
      </c>
      <c r="V23" s="44" t="e">
        <f>#REF!+#REF!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43" t="e">
        <f>#REF!+#REF!</f>
        <v>#REF!</v>
      </c>
      <c r="AB23" s="44" t="e">
        <f>#REF!+#REF!</f>
        <v>#REF!</v>
      </c>
      <c r="AC23" s="22" t="e">
        <f t="shared" si="10"/>
        <v>#REF!</v>
      </c>
      <c r="AD23" s="72"/>
      <c r="AE23" s="74"/>
      <c r="AF23" s="66" t="str">
        <f t="shared" si="11"/>
        <v/>
      </c>
    </row>
    <row r="24" spans="1:35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3" t="e">
        <f t="shared" si="8"/>
        <v>#REF!</v>
      </c>
      <c r="G24" s="84" t="e">
        <f t="shared" si="9"/>
        <v>#REF!</v>
      </c>
      <c r="H24" s="88" t="e">
        <f t="shared" si="1"/>
        <v>#REF!</v>
      </c>
      <c r="I24" s="43" t="e">
        <f>#REF!+#REF!</f>
        <v>#REF!</v>
      </c>
      <c r="J24" s="44" t="e">
        <f>#REF!+#REF!</f>
        <v>#REF!</v>
      </c>
      <c r="K24" s="28" t="e">
        <f t="shared" si="2"/>
        <v>#REF!</v>
      </c>
      <c r="L24" s="43" t="e">
        <f>#REF!+#REF!</f>
        <v>#REF!</v>
      </c>
      <c r="M24" s="44" t="e">
        <f>#REF!+#REF!</f>
        <v>#REF!</v>
      </c>
      <c r="N24" s="28" t="e">
        <f t="shared" si="3"/>
        <v>#REF!</v>
      </c>
      <c r="O24" s="43" t="e">
        <f>#REF!+#REF!</f>
        <v>#REF!</v>
      </c>
      <c r="P24" s="44" t="e">
        <f>#REF!+#REF!</f>
        <v>#REF!</v>
      </c>
      <c r="Q24" s="28" t="e">
        <f t="shared" si="4"/>
        <v>#REF!</v>
      </c>
      <c r="R24" s="43" t="e">
        <f>#REF!+#REF!</f>
        <v>#REF!</v>
      </c>
      <c r="S24" s="44" t="e">
        <f>#REF!+#REF!</f>
        <v>#REF!</v>
      </c>
      <c r="T24" s="28" t="e">
        <f t="shared" si="5"/>
        <v>#REF!</v>
      </c>
      <c r="U24" s="43" t="e">
        <f>#REF!+#REF!</f>
        <v>#REF!</v>
      </c>
      <c r="V24" s="44" t="e">
        <f>#REF!+#REF!</f>
        <v>#REF!</v>
      </c>
      <c r="W24" s="14" t="e">
        <f t="shared" si="6"/>
        <v>#REF!</v>
      </c>
      <c r="X24" s="29"/>
      <c r="Y24" s="15"/>
      <c r="Z24" s="28" t="str">
        <f t="shared" si="7"/>
        <v/>
      </c>
      <c r="AA24" s="43" t="e">
        <f>#REF!+#REF!</f>
        <v>#REF!</v>
      </c>
      <c r="AB24" s="44" t="e">
        <f>#REF!+#REF!</f>
        <v>#REF!</v>
      </c>
      <c r="AC24" s="28" t="e">
        <f t="shared" si="10"/>
        <v>#REF!</v>
      </c>
      <c r="AD24" s="75"/>
      <c r="AE24" s="76"/>
      <c r="AF24" s="67" t="str">
        <f t="shared" si="11"/>
        <v/>
      </c>
    </row>
    <row r="25" spans="1:35" ht="43.5" customHeight="1" thickBot="1">
      <c r="A25" s="557" t="s">
        <v>23</v>
      </c>
      <c r="B25" s="558"/>
      <c r="C25" s="35" t="e">
        <f>F25+AA25+AD25</f>
        <v>#REF!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 t="e">
        <f>SUM(F9:F24)</f>
        <v>#REF!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35" t="e">
        <f>SUM(I9:I24)</f>
        <v>#REF!</v>
      </c>
      <c r="J25" s="265" t="e">
        <f>SUM(J9:J24)</f>
        <v>#REF!</v>
      </c>
      <c r="K25" s="34" t="e">
        <f>IF(AND(I25=0,J25&gt;0),100%,IFERROR(IF(J25/I25-100%&gt;99%,CONCATENATE("в ",ROUNDDOWN(J25/I25,1),IF(ROUNDDOWN(J25/I25,0)&gt;4," раз"," раза")),J25/I25-100%),""))</f>
        <v>#REF!</v>
      </c>
      <c r="L25" s="35" t="e">
        <f>SUM(L9:L24)</f>
        <v>#REF!</v>
      </c>
      <c r="M25" s="33" t="e">
        <f>SUM(M9:M24)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35" t="e">
        <f>SUM(O9:O24)</f>
        <v>#REF!</v>
      </c>
      <c r="P25" s="33" t="e">
        <f>SUM(P9:P24)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234" t="e">
        <f>SUM(R9:R24)</f>
        <v>#REF!</v>
      </c>
      <c r="S25" s="235" t="e">
        <f>SUM(S9:S24)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234" t="e">
        <f>SUM(U9:U24)</f>
        <v>#REF!</v>
      </c>
      <c r="V25" s="235" t="e">
        <f>SUM(V9:V24)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 t="e">
        <f>SUM(AA9:AA24)</f>
        <v>#REF!</v>
      </c>
      <c r="AB25" s="32" t="e">
        <f>SUM(AB9:AB24)</f>
        <v>#REF!</v>
      </c>
      <c r="AC25" s="34" t="e">
        <f t="shared" si="10"/>
        <v>#REF!</v>
      </c>
      <c r="AD25" s="31"/>
      <c r="AE25" s="32"/>
      <c r="AF25" s="34" t="str">
        <f t="shared" si="11"/>
        <v/>
      </c>
      <c r="AH25" s="77"/>
    </row>
    <row r="26" spans="1:35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H26" s="236"/>
      <c r="AI26" s="77"/>
    </row>
    <row r="27" spans="1:35" ht="27.75">
      <c r="A27" s="12"/>
      <c r="B27" s="8"/>
      <c r="C27" s="8"/>
      <c r="D27" s="8"/>
      <c r="E27" s="8"/>
      <c r="F27" s="8"/>
      <c r="G27" s="8"/>
      <c r="U27" s="559"/>
      <c r="V27" s="559"/>
      <c r="W27" s="559"/>
    </row>
    <row r="28" spans="1:35" ht="23.25">
      <c r="A28" s="10"/>
      <c r="X28"/>
    </row>
    <row r="29" spans="1:35" ht="15" customHeight="1"/>
    <row r="30" spans="1:35" ht="15" customHeight="1"/>
    <row r="52" spans="34:42" ht="32.25">
      <c r="AH52" s="125" t="s">
        <v>25</v>
      </c>
      <c r="AI52" s="125" t="s">
        <v>15</v>
      </c>
      <c r="AJ52" s="125"/>
      <c r="AK52" s="125"/>
      <c r="AL52" s="125"/>
      <c r="AM52" s="125"/>
      <c r="AN52" s="125"/>
      <c r="AO52" s="125"/>
      <c r="AP52" s="125"/>
    </row>
    <row r="53" spans="34:42" ht="32.25">
      <c r="AH53" s="126" t="e">
        <f>#REF!</f>
        <v>#REF!</v>
      </c>
      <c r="AI53" s="126" t="e">
        <f>#REF!</f>
        <v>#REF!</v>
      </c>
    </row>
    <row r="54" spans="34:42" ht="32.25">
      <c r="AH54" s="126" t="e">
        <f>#REF!</f>
        <v>#REF!</v>
      </c>
      <c r="AI54" s="126" t="e">
        <f>#REF!</f>
        <v>#REF!</v>
      </c>
    </row>
  </sheetData>
  <mergeCells count="18"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A25:B25"/>
    <mergeCell ref="U27:W27"/>
    <mergeCell ref="AD5:AF6"/>
    <mergeCell ref="I6:K6"/>
    <mergeCell ref="L6:N6"/>
    <mergeCell ref="O6:Q6"/>
    <mergeCell ref="R6:T6"/>
    <mergeCell ref="U6:W6"/>
  </mergeCells>
  <conditionalFormatting sqref="E9:E25 T9:T25 W9:W25 Z9:Z25 AC9:AC25 AF9:AF25 H9:H26 K9:K26 N9:N26 Q9:Q26 L26:M26 R26:X26">
    <cfRule type="containsText" dxfId="114" priority="1" operator="containsText" text="в">
      <formula>NOT(ISERROR(SEARCH("в",E9)))</formula>
    </cfRule>
    <cfRule type="cellIs" dxfId="113" priority="2" operator="between">
      <formula>0.000001</formula>
      <formula>100000</formula>
    </cfRule>
    <cfRule type="cellIs" dxfId="112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BG54"/>
  <sheetViews>
    <sheetView view="pageBreakPreview" topLeftCell="A10" zoomScale="40" zoomScaleNormal="100" zoomScaleSheetLayoutView="40" zoomScalePageLayoutView="55" workbookViewId="0">
      <selection activeCell="Q46" sqref="Q46"/>
    </sheetView>
  </sheetViews>
  <sheetFormatPr defaultRowHeight="15"/>
  <cols>
    <col min="2" max="2" width="16.42578125" style="1" customWidth="1"/>
    <col min="3" max="5" width="14.28515625" style="1" hidden="1" customWidth="1"/>
    <col min="6" max="6" width="16.42578125" style="1" customWidth="1"/>
    <col min="7" max="7" width="14.28515625" style="1" customWidth="1"/>
    <col min="8" max="8" width="17.140625" style="1" customWidth="1"/>
    <col min="9" max="23" width="14.28515625" style="1" customWidth="1"/>
    <col min="24" max="24" width="14.28515625" style="1" hidden="1" customWidth="1"/>
    <col min="25" max="26" width="14.28515625" hidden="1" customWidth="1"/>
    <col min="27" max="29" width="14.28515625" customWidth="1"/>
    <col min="30" max="32" width="14.28515625" hidden="1" customWidth="1"/>
    <col min="35" max="46" width="19.5703125" customWidth="1"/>
    <col min="47" max="47" width="26.140625" customWidth="1"/>
    <col min="48" max="48" width="22.140625" customWidth="1"/>
    <col min="49" max="49" width="13.5703125" customWidth="1"/>
    <col min="50" max="50" width="13.85546875" customWidth="1"/>
    <col min="51" max="52" width="14.28515625" customWidth="1"/>
  </cols>
  <sheetData>
    <row r="1" spans="1:50" ht="28.5" customHeight="1"/>
    <row r="2" spans="1:50" ht="33.75" customHeight="1">
      <c r="B2" s="539" t="s">
        <v>97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183"/>
      <c r="AE2" s="183"/>
      <c r="AF2" s="183"/>
    </row>
    <row r="3" spans="1:50" ht="36" customHeight="1">
      <c r="B3" s="540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184"/>
      <c r="AE3" s="184"/>
      <c r="AF3" s="184"/>
    </row>
    <row r="4" spans="1:50" ht="18" customHeight="1" thickBot="1"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3"/>
    </row>
    <row r="5" spans="1:50" ht="42" customHeight="1" thickBot="1">
      <c r="A5" s="543" t="s">
        <v>24</v>
      </c>
      <c r="B5" s="546" t="s">
        <v>20</v>
      </c>
      <c r="C5" s="548" t="s">
        <v>33</v>
      </c>
      <c r="D5" s="549"/>
      <c r="E5" s="550"/>
      <c r="F5" s="548" t="s">
        <v>22</v>
      </c>
      <c r="G5" s="549"/>
      <c r="H5" s="550"/>
      <c r="I5" s="554" t="s">
        <v>21</v>
      </c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6"/>
      <c r="X5" s="548" t="s">
        <v>27</v>
      </c>
      <c r="Y5" s="549"/>
      <c r="Z5" s="550"/>
      <c r="AA5" s="548" t="s">
        <v>26</v>
      </c>
      <c r="AB5" s="549"/>
      <c r="AC5" s="550"/>
      <c r="AD5" s="548" t="s">
        <v>42</v>
      </c>
      <c r="AE5" s="549"/>
      <c r="AF5" s="550"/>
      <c r="AK5" s="548" t="s">
        <v>22</v>
      </c>
      <c r="AL5" s="549"/>
      <c r="AM5" s="550"/>
      <c r="AN5" s="548" t="s">
        <v>19</v>
      </c>
      <c r="AO5" s="549"/>
      <c r="AP5" s="550"/>
      <c r="AQ5" s="548" t="s">
        <v>48</v>
      </c>
      <c r="AR5" s="549"/>
      <c r="AS5" s="550"/>
      <c r="AT5" s="548" t="s">
        <v>49</v>
      </c>
      <c r="AU5" s="549"/>
      <c r="AV5" s="550"/>
    </row>
    <row r="6" spans="1:50" ht="66.75" customHeight="1">
      <c r="A6" s="544"/>
      <c r="B6" s="547"/>
      <c r="C6" s="551"/>
      <c r="D6" s="552"/>
      <c r="E6" s="553"/>
      <c r="F6" s="551"/>
      <c r="G6" s="552"/>
      <c r="H6" s="553"/>
      <c r="I6" s="548" t="s">
        <v>16</v>
      </c>
      <c r="J6" s="549"/>
      <c r="K6" s="550"/>
      <c r="L6" s="548" t="s">
        <v>56</v>
      </c>
      <c r="M6" s="549"/>
      <c r="N6" s="550"/>
      <c r="O6" s="548" t="s">
        <v>17</v>
      </c>
      <c r="P6" s="549"/>
      <c r="Q6" s="550"/>
      <c r="R6" s="548" t="s">
        <v>18</v>
      </c>
      <c r="S6" s="549"/>
      <c r="T6" s="550"/>
      <c r="U6" s="548" t="s">
        <v>19</v>
      </c>
      <c r="V6" s="549"/>
      <c r="W6" s="550"/>
      <c r="X6" s="551"/>
      <c r="Y6" s="552"/>
      <c r="Z6" s="553"/>
      <c r="AA6" s="551"/>
      <c r="AB6" s="552"/>
      <c r="AC6" s="553"/>
      <c r="AD6" s="551"/>
      <c r="AE6" s="552"/>
      <c r="AF6" s="553"/>
      <c r="AK6" s="551"/>
      <c r="AL6" s="552"/>
      <c r="AM6" s="553"/>
      <c r="AN6" s="551"/>
      <c r="AO6" s="552"/>
      <c r="AP6" s="553"/>
      <c r="AQ6" s="551"/>
      <c r="AR6" s="552"/>
      <c r="AS6" s="553"/>
      <c r="AT6" s="551"/>
      <c r="AU6" s="552"/>
      <c r="AV6" s="553"/>
    </row>
    <row r="7" spans="1:50" ht="65.25" customHeight="1">
      <c r="A7" s="544"/>
      <c r="B7" s="547"/>
      <c r="C7" s="37">
        <v>2020</v>
      </c>
      <c r="D7" s="13">
        <v>2021</v>
      </c>
      <c r="E7" s="20" t="s">
        <v>3</v>
      </c>
      <c r="F7" s="37">
        <v>2021</v>
      </c>
      <c r="G7" s="13">
        <v>2022</v>
      </c>
      <c r="H7" s="20" t="s">
        <v>3</v>
      </c>
      <c r="I7" s="37">
        <v>2021</v>
      </c>
      <c r="J7" s="13">
        <v>2022</v>
      </c>
      <c r="K7" s="20" t="s">
        <v>3</v>
      </c>
      <c r="L7" s="37">
        <v>2021</v>
      </c>
      <c r="M7" s="13">
        <v>2022</v>
      </c>
      <c r="N7" s="20" t="s">
        <v>3</v>
      </c>
      <c r="O7" s="37">
        <v>2021</v>
      </c>
      <c r="P7" s="13">
        <v>2022</v>
      </c>
      <c r="Q7" s="20" t="s">
        <v>3</v>
      </c>
      <c r="R7" s="37">
        <v>2021</v>
      </c>
      <c r="S7" s="13">
        <v>2022</v>
      </c>
      <c r="T7" s="20" t="s">
        <v>3</v>
      </c>
      <c r="U7" s="37">
        <v>2021</v>
      </c>
      <c r="V7" s="13">
        <v>2022</v>
      </c>
      <c r="W7" s="20" t="s">
        <v>3</v>
      </c>
      <c r="X7" s="37">
        <v>2018</v>
      </c>
      <c r="Y7" s="13">
        <v>2019</v>
      </c>
      <c r="Z7" s="20" t="s">
        <v>3</v>
      </c>
      <c r="AA7" s="37">
        <v>2021</v>
      </c>
      <c r="AB7" s="13">
        <v>2022</v>
      </c>
      <c r="AC7" s="20" t="s">
        <v>3</v>
      </c>
      <c r="AD7" s="37">
        <v>2020</v>
      </c>
      <c r="AE7" s="13">
        <v>2021</v>
      </c>
      <c r="AF7" s="20" t="s">
        <v>3</v>
      </c>
      <c r="AK7" s="37">
        <v>2020</v>
      </c>
      <c r="AL7" s="13" t="s">
        <v>34</v>
      </c>
      <c r="AM7" s="20">
        <v>2021</v>
      </c>
      <c r="AN7" s="37">
        <v>2020</v>
      </c>
      <c r="AO7" s="13" t="s">
        <v>34</v>
      </c>
      <c r="AP7" s="20">
        <v>2021</v>
      </c>
      <c r="AQ7" s="37">
        <v>2020</v>
      </c>
      <c r="AR7" s="13" t="s">
        <v>34</v>
      </c>
      <c r="AS7" s="20">
        <v>2021</v>
      </c>
      <c r="AT7" s="37">
        <v>2020</v>
      </c>
      <c r="AU7" s="13" t="s">
        <v>34</v>
      </c>
      <c r="AV7" s="20">
        <v>2021</v>
      </c>
    </row>
    <row r="8" spans="1:50" ht="28.5" customHeight="1" thickBot="1">
      <c r="A8" s="545"/>
      <c r="B8" s="47">
        <v>1</v>
      </c>
      <c r="C8" s="48">
        <v>2</v>
      </c>
      <c r="D8" s="49">
        <v>3</v>
      </c>
      <c r="E8" s="50">
        <v>4</v>
      </c>
      <c r="F8" s="27">
        <v>5</v>
      </c>
      <c r="G8" s="81">
        <v>6</v>
      </c>
      <c r="H8" s="82">
        <v>7</v>
      </c>
      <c r="I8" s="48">
        <v>8</v>
      </c>
      <c r="J8" s="49">
        <v>9</v>
      </c>
      <c r="K8" s="50">
        <v>10</v>
      </c>
      <c r="L8" s="48">
        <v>8</v>
      </c>
      <c r="M8" s="49">
        <v>9</v>
      </c>
      <c r="N8" s="50">
        <v>10</v>
      </c>
      <c r="O8" s="48">
        <v>11</v>
      </c>
      <c r="P8" s="49">
        <v>12</v>
      </c>
      <c r="Q8" s="50">
        <v>13</v>
      </c>
      <c r="R8" s="48">
        <v>14</v>
      </c>
      <c r="S8" s="49">
        <v>15</v>
      </c>
      <c r="T8" s="50">
        <v>16</v>
      </c>
      <c r="U8" s="48">
        <v>17</v>
      </c>
      <c r="V8" s="49">
        <v>18</v>
      </c>
      <c r="W8" s="50">
        <v>19</v>
      </c>
      <c r="X8" s="48">
        <v>20</v>
      </c>
      <c r="Y8" s="49">
        <v>21</v>
      </c>
      <c r="Z8" s="50">
        <v>22</v>
      </c>
      <c r="AA8" s="48">
        <v>23</v>
      </c>
      <c r="AB8" s="49">
        <v>24</v>
      </c>
      <c r="AC8" s="50">
        <v>25</v>
      </c>
      <c r="AD8" s="48">
        <v>23</v>
      </c>
      <c r="AE8" s="49">
        <v>24</v>
      </c>
      <c r="AF8" s="50">
        <v>25</v>
      </c>
    </row>
    <row r="9" spans="1:50" ht="43.5" customHeight="1" thickBot="1">
      <c r="A9" s="40">
        <v>1</v>
      </c>
      <c r="B9" s="41" t="s">
        <v>0</v>
      </c>
      <c r="C9" s="68"/>
      <c r="D9" s="69"/>
      <c r="E9" s="78" t="str">
        <f t="shared" ref="E9:E24" si="0">IF(AND(IF(C9="",0,C9)=0,IF(D9="",0,D9)&gt;0),100%,IFERROR(IF(IF(D9="",0,D9)/IF(C9="",0,C9)-100%&gt;99%,CONCATENATE("в ",ROUNDDOWN(IF(D9="",0,D9)/IF(C9="",0,C9),1),IF(ROUNDDOWN(IF(D9="",0,D9)/IF(C9="",0,C9),0)&gt;4," раз"," раза")),IF(D9="",0,D9)/IF(C9="",0,C9)-100%),""))</f>
        <v/>
      </c>
      <c r="F9" s="83" t="e">
        <f>I9+O9+R9+L9+U9</f>
        <v>#REF!</v>
      </c>
      <c r="G9" s="84" t="e">
        <f>J9+P9+S9+M9+V9</f>
        <v>#REF!</v>
      </c>
      <c r="H9" s="85" t="e">
        <f t="shared" ref="H9:H24" si="1">IF(AND(IF(F9="",0,F9)=0,IF(G9="",0,G9)&gt;0),100%,IFERROR(IF(IF(G9="",0,G9)/IF(F9="",0,F9)-100%&gt;99%,CONCATENATE("в ",ROUNDDOWN(IF(G9="",0,G9)/IF(F9="",0,F9),1),IF(ROUNDDOWN(IF(G9="",0,G9)/IF(F9="",0,F9),0)&gt;4," раз"," раза")),IF(G9="",0,G9)/IF(F9="",0,F9)-100%),""))</f>
        <v>#REF!</v>
      </c>
      <c r="I9" s="43" t="e">
        <f>#REF!+#REF!+#REF!+'апрель (2024) '!I9</f>
        <v>#REF!</v>
      </c>
      <c r="J9" s="44" t="e">
        <f>#REF!+#REF!+#REF!+'апрель (2024) '!J9</f>
        <v>#REF!</v>
      </c>
      <c r="K9" s="42" t="e">
        <f t="shared" ref="K9:K24" si="2">IF(AND(IF(I9="",0,I9)=0,IF(J9="",0,J9)&gt;0),100%,IFERROR(IF(IF(J9="",0,J9)/IF(I9="",0,I9)-100%&gt;99%,CONCATENATE("в ",ROUNDDOWN(IF(J9="",0,J9)/IF(I9="",0,I9),1),IF(ROUNDDOWN(IF(J9="",0,J9)/IF(I9="",0,I9),0)&gt;4," раз"," раза")),IF(J9="",0,J9)/IF(I9="",0,I9)-100%),""))</f>
        <v>#REF!</v>
      </c>
      <c r="L9" s="43" t="e">
        <f>#REF!+#REF!+#REF!+'апрель (2024) '!L9</f>
        <v>#REF!</v>
      </c>
      <c r="M9" s="44" t="e">
        <f>#REF!+#REF!+#REF!+'апрель (2024) '!M9</f>
        <v>#REF!</v>
      </c>
      <c r="N9" s="42" t="e">
        <f t="shared" ref="N9:N24" si="3">IF(AND(IF(L9="",0,L9)=0,IF(M9="",0,M9)&gt;0),100%,IFERROR(IF(IF(M9="",0,M9)/IF(L9="",0,L9)-100%&gt;99%,CONCATENATE("в ",ROUNDDOWN(IF(M9="",0,M9)/IF(L9="",0,L9),1),IF(ROUNDDOWN(IF(M9="",0,M9)/IF(L9="",0,L9),0)&gt;4," раз"," раза")),IF(M9="",0,M9)/IF(L9="",0,L9)-100%),""))</f>
        <v>#REF!</v>
      </c>
      <c r="O9" s="43" t="e">
        <f>#REF!+#REF!+#REF!+'апрель (2024) '!O9</f>
        <v>#REF!</v>
      </c>
      <c r="P9" s="44" t="e">
        <f>#REF!+#REF!+#REF!+'апрель (2024) '!P9</f>
        <v>#REF!</v>
      </c>
      <c r="Q9" s="42" t="e">
        <f t="shared" ref="Q9:Q24" si="4">IF(AND(IF(O9="",0,O9)=0,IF(P9="",0,P9)&gt;0),100%,IFERROR(IF(IF(P9="",0,P9)/IF(O9="",0,O9)-100%&gt;99%,CONCATENATE("в ",ROUNDDOWN(IF(P9="",0,P9)/IF(O9="",0,O9),1),IF(ROUNDDOWN(IF(P9="",0,P9)/IF(O9="",0,O9),0)&gt;4," раз"," раза")),IF(P9="",0,P9)/IF(O9="",0,O9)-100%),""))</f>
        <v>#REF!</v>
      </c>
      <c r="R9" s="43" t="e">
        <f>#REF!+#REF!+#REF!+'апрель (2024) '!R9</f>
        <v>#REF!</v>
      </c>
      <c r="S9" s="44" t="e">
        <f>#REF!+#REF!+#REF!+'апрель (2024) '!S9</f>
        <v>#REF!</v>
      </c>
      <c r="T9" s="42" t="e">
        <f t="shared" ref="T9:T24" si="5">IF(AND(IF(R9="",0,R9)=0,IF(S9="",0,S9)&gt;0),100%,IFERROR(IF(IF(S9="",0,S9)/IF(R9="",0,R9)-100%&gt;99%,CONCATENATE("в ",ROUNDDOWN(IF(S9="",0,S9)/IF(R9="",0,R9),1),IF(ROUNDDOWN(IF(S9="",0,S9)/IF(R9="",0,R9),0)&gt;4," раз"," раза")),IF(S9="",0,S9)/IF(R9="",0,R9)-100%),""))</f>
        <v>#REF!</v>
      </c>
      <c r="U9" s="43" t="e">
        <f>#REF!+#REF!+#REF!+'апрель (2024) '!U9</f>
        <v>#REF!</v>
      </c>
      <c r="V9" s="44" t="e">
        <f>#REF!+#REF!+#REF!+'апрель (2024) '!V9</f>
        <v>#REF!</v>
      </c>
      <c r="W9" s="45" t="e">
        <f t="shared" ref="W9:W24" si="6">IF(AND(IF(U9="",0,U9)=0,IF(V9="",0,V9)&gt;0),100%,IFERROR(IF(IF(V9="",0,V9)/IF(U9="",0,U9)-100%&gt;99%,CONCATENATE("в ",ROUNDDOWN(IF(V9="",0,V9)/IF(U9="",0,U9),1),IF(ROUNDDOWN(IF(V9="",0,V9)/IF(U9="",0,U9),0)&gt;4," раз"," раза")),IF(V9="",0,V9)/IF(U9="",0,U9)-100%),""))</f>
        <v>#REF!</v>
      </c>
      <c r="X9" s="43"/>
      <c r="Y9" s="44"/>
      <c r="Z9" s="42" t="str">
        <f t="shared" ref="Z9:Z24" si="7">IF(AND(IF(X9="",0,X9)=0,IF(Y9="",0,Y9)&gt;0),100%,IFERROR(IF(IF(Y9="",0,Y9)/IF(X9="",0,X9)-100%&gt;99%,CONCATENATE("в ",ROUNDDOWN(IF(Y9="",0,Y9)/IF(X9="",0,X9),1),IF(ROUNDDOWN(IF(Y9="",0,Y9)/IF(X9="",0,X9),0)&gt;4," раз"," раза")),IF(Y9="",0,Y9)/IF(X9="",0,X9)-100%),""))</f>
        <v/>
      </c>
      <c r="AA9" s="43" t="e">
        <f>#REF!+#REF!+#REF!+'апрель (2024) '!AA9</f>
        <v>#REF!</v>
      </c>
      <c r="AB9" s="44" t="e">
        <f>#REF!+#REF!+#REF!+'апрель (2024) '!AB9</f>
        <v>#REF!</v>
      </c>
      <c r="AC9" s="42" t="e">
        <f>IF(AND(IF(AA9="",0,AA9)=0,IF(AB9="",0,AB9)&gt;0),100%,IFERROR(IF(IF(AB9="",0,AB9)/IF(AA9="",0,AA9)-100%&gt;99%,CONCATENATE("в ",ROUNDDOWN(IF(AB9="",0,AB9)/IF(AA9="",0,AA9),1),IF(ROUNDDOWN(IF(AB9="",0,AB9)/IF(AA9="",0,AA9),0)&gt;4," раз"," раза")),IF(AB9="",0,AB9)/IF(AA9="",0,AA9)-100%),""))</f>
        <v>#REF!</v>
      </c>
      <c r="AD9" s="63"/>
      <c r="AE9" s="64"/>
      <c r="AF9" s="65" t="str">
        <f>IF(AND(IF(AD9="",0,AD9)=0,IF(AE9="",0,AE9)&gt;0),100%,IFERROR(IF(IF(AE9="",0,AE9)/IF(AD9="",0,AD9)-100%&gt;99%,CONCATENATE("в ",ROUNDDOWN(IF(AE9="",0,AE9)/IF(AD9="",0,AD9),1),IF(ROUNDDOWN(IF(AE9="",0,AE9)/IF(AD9="",0,AD9),0)&gt;4," раз"," раза")),IF(AE9="",0,AE9)/IF(AD9="",0,AD9)-100%),""))</f>
        <v/>
      </c>
      <c r="AI9" s="41" t="s">
        <v>0</v>
      </c>
      <c r="AJ9" s="16" t="s">
        <v>0</v>
      </c>
      <c r="AK9" s="53" t="e">
        <f>F9-L9-U9</f>
        <v>#REF!</v>
      </c>
      <c r="AL9" s="205" t="e">
        <f>#REF!+'апрель (2024) '!AL9</f>
        <v>#REF!</v>
      </c>
      <c r="AM9" s="53" t="e">
        <f>G9-V9-M9</f>
        <v>#REF!</v>
      </c>
      <c r="AN9" s="53"/>
      <c r="AO9" s="53"/>
      <c r="AP9" s="53"/>
      <c r="AQ9" s="53"/>
      <c r="AR9" s="53"/>
      <c r="AS9" s="53"/>
      <c r="AT9" s="53">
        <v>47141170.951000094</v>
      </c>
      <c r="AU9" s="53">
        <v>46557636.39100007</v>
      </c>
      <c r="AV9" s="53">
        <v>47668947.359000072</v>
      </c>
      <c r="AW9">
        <f>AV9/AT9*100</f>
        <v>101.11956575823831</v>
      </c>
    </row>
    <row r="10" spans="1:50" ht="43.5" customHeight="1" thickBot="1">
      <c r="A10" s="21">
        <v>2</v>
      </c>
      <c r="B10" s="38" t="s">
        <v>4</v>
      </c>
      <c r="C10" s="68"/>
      <c r="D10" s="69"/>
      <c r="E10" s="79" t="str">
        <f t="shared" si="0"/>
        <v/>
      </c>
      <c r="F10" s="83" t="e">
        <f t="shared" ref="F10:F24" si="8">I10+O10+R10+L10+U10</f>
        <v>#REF!</v>
      </c>
      <c r="G10" s="84" t="e">
        <f t="shared" ref="G10:G24" si="9">J10+P10+S10+M10+V10</f>
        <v>#REF!</v>
      </c>
      <c r="H10" s="22" t="e">
        <f t="shared" si="1"/>
        <v>#REF!</v>
      </c>
      <c r="I10" s="43" t="e">
        <f>#REF!+#REF!+#REF!+'апрель (2024) '!I10</f>
        <v>#REF!</v>
      </c>
      <c r="J10" s="44" t="e">
        <f>#REF!+#REF!+#REF!+'апрель (2024) '!J10</f>
        <v>#REF!</v>
      </c>
      <c r="K10" s="22" t="e">
        <f t="shared" si="2"/>
        <v>#REF!</v>
      </c>
      <c r="L10" s="43" t="e">
        <f>#REF!+#REF!+#REF!+'апрель (2024) '!L10</f>
        <v>#REF!</v>
      </c>
      <c r="M10" s="44" t="e">
        <f>#REF!+#REF!+#REF!+'апрель (2024) '!M10</f>
        <v>#REF!</v>
      </c>
      <c r="N10" s="22" t="e">
        <f t="shared" si="3"/>
        <v>#REF!</v>
      </c>
      <c r="O10" s="43" t="e">
        <f>#REF!+#REF!+#REF!+'апрель (2024) '!O10</f>
        <v>#REF!</v>
      </c>
      <c r="P10" s="44" t="e">
        <f>#REF!+#REF!+#REF!+'апрель (2024) '!P10</f>
        <v>#REF!</v>
      </c>
      <c r="Q10" s="22" t="e">
        <f t="shared" si="4"/>
        <v>#REF!</v>
      </c>
      <c r="R10" s="43" t="e">
        <f>#REF!+#REF!+#REF!+'апрель (2024) '!R10</f>
        <v>#REF!</v>
      </c>
      <c r="S10" s="44" t="e">
        <f>#REF!+#REF!+#REF!+'апрель (2024) '!S10</f>
        <v>#REF!</v>
      </c>
      <c r="T10" s="22" t="e">
        <f t="shared" si="5"/>
        <v>#REF!</v>
      </c>
      <c r="U10" s="43" t="e">
        <f>#REF!+#REF!+#REF!+'апрель (2024) '!U10</f>
        <v>#REF!</v>
      </c>
      <c r="V10" s="44" t="e">
        <f>#REF!+#REF!+#REF!+'апрель (2024) '!V10</f>
        <v>#REF!</v>
      </c>
      <c r="W10" s="25" t="e">
        <f t="shared" si="6"/>
        <v>#REF!</v>
      </c>
      <c r="X10" s="24"/>
      <c r="Y10" s="18"/>
      <c r="Z10" s="22" t="str">
        <f t="shared" si="7"/>
        <v/>
      </c>
      <c r="AA10" s="43" t="e">
        <f>#REF!+#REF!+#REF!+'апрель (2024) '!AA10</f>
        <v>#REF!</v>
      </c>
      <c r="AB10" s="44" t="e">
        <f>#REF!+#REF!+#REF!+'апрель (2024) '!AB10</f>
        <v>#REF!</v>
      </c>
      <c r="AC10" s="42" t="e">
        <f t="shared" ref="AC10:AC24" si="10">IF(AND(IF(AA10="",0,AA10)=0,IF(AB10="",0,AB10)&gt;0),100%,IFERROR(IF(IF(AB10="",0,AB10)/IF(AA10="",0,AA10)-100%&gt;99%,CONCATENATE("в ",ROUNDDOWN(IF(AB10="",0,AB10)/IF(AA10="",0,AA10),1),IF(ROUNDDOWN(IF(AB10="",0,AB10)/IF(AA10="",0,AA10),0)&gt;4," раз"," раза")),IF(AB10="",0,AB10)/IF(AA10="",0,AA10)-100%),""))</f>
        <v>#REF!</v>
      </c>
      <c r="AD10" s="70"/>
      <c r="AE10" s="71"/>
      <c r="AF10" s="66"/>
      <c r="AI10" s="61" t="s">
        <v>4</v>
      </c>
      <c r="AJ10" s="16" t="s">
        <v>4</v>
      </c>
      <c r="AK10" s="53" t="e">
        <f t="shared" ref="AK10:AK24" si="11">F10-L10-U10</f>
        <v>#REF!</v>
      </c>
      <c r="AL10" s="205" t="e">
        <f>#REF!+'апрель (2024) '!AL10</f>
        <v>#REF!</v>
      </c>
      <c r="AM10" s="53" t="e">
        <f t="shared" ref="AM10:AM24" si="12">G10-V10-M10</f>
        <v>#REF!</v>
      </c>
      <c r="AN10" s="53"/>
      <c r="AO10" s="53"/>
      <c r="AP10" s="53"/>
      <c r="AQ10" s="53"/>
      <c r="AR10" s="53"/>
      <c r="AS10" s="53"/>
      <c r="AT10" s="53">
        <v>824483</v>
      </c>
      <c r="AU10" s="53">
        <v>715445</v>
      </c>
      <c r="AV10" s="53">
        <v>664585.7000000024</v>
      </c>
      <c r="AW10">
        <f t="shared" ref="AW10:AW25" si="13">AV10/AT10*100</f>
        <v>80.606355740506757</v>
      </c>
    </row>
    <row r="11" spans="1:50" ht="43.5" customHeight="1" thickBot="1">
      <c r="A11" s="21">
        <v>3</v>
      </c>
      <c r="B11" s="38" t="s">
        <v>5</v>
      </c>
      <c r="C11" s="68"/>
      <c r="D11" s="69"/>
      <c r="E11" s="79" t="str">
        <f t="shared" si="0"/>
        <v/>
      </c>
      <c r="F11" s="83" t="e">
        <f t="shared" si="8"/>
        <v>#REF!</v>
      </c>
      <c r="G11" s="84" t="e">
        <f t="shared" si="9"/>
        <v>#REF!</v>
      </c>
      <c r="H11" s="22" t="e">
        <f t="shared" si="1"/>
        <v>#REF!</v>
      </c>
      <c r="I11" s="43" t="e">
        <f>#REF!+#REF!+#REF!+'апрель (2024) '!I11</f>
        <v>#REF!</v>
      </c>
      <c r="J11" s="44" t="e">
        <f>#REF!+#REF!+#REF!+'апрель (2024) '!J11</f>
        <v>#REF!</v>
      </c>
      <c r="K11" s="22" t="e">
        <f t="shared" si="2"/>
        <v>#REF!</v>
      </c>
      <c r="L11" s="43" t="e">
        <f>#REF!+#REF!+#REF!+'апрель (2024) '!L11</f>
        <v>#REF!</v>
      </c>
      <c r="M11" s="44" t="e">
        <f>#REF!+#REF!+#REF!+'апрель (2024) '!M11</f>
        <v>#REF!</v>
      </c>
      <c r="N11" s="22" t="e">
        <f t="shared" si="3"/>
        <v>#REF!</v>
      </c>
      <c r="O11" s="43" t="e">
        <f>#REF!+#REF!+#REF!+'апрель (2024) '!O11</f>
        <v>#REF!</v>
      </c>
      <c r="P11" s="44" t="e">
        <f>#REF!+#REF!+#REF!+'апрель (2024) '!P11</f>
        <v>#REF!</v>
      </c>
      <c r="Q11" s="22" t="e">
        <f t="shared" si="4"/>
        <v>#REF!</v>
      </c>
      <c r="R11" s="43" t="e">
        <f>#REF!+#REF!+#REF!+'апрель (2024) '!R11</f>
        <v>#REF!</v>
      </c>
      <c r="S11" s="44" t="e">
        <f>#REF!+#REF!+#REF!+'апрель (2024) '!S11</f>
        <v>#REF!</v>
      </c>
      <c r="T11" s="22" t="e">
        <f t="shared" si="5"/>
        <v>#REF!</v>
      </c>
      <c r="U11" s="43" t="e">
        <f>#REF!+#REF!+#REF!+'апрель (2024) '!U11</f>
        <v>#REF!</v>
      </c>
      <c r="V11" s="44" t="e">
        <f>#REF!+#REF!+#REF!+'апрель (2024) '!V11</f>
        <v>#REF!</v>
      </c>
      <c r="W11" s="25" t="e">
        <f t="shared" si="6"/>
        <v>#REF!</v>
      </c>
      <c r="X11" s="24"/>
      <c r="Y11" s="18"/>
      <c r="Z11" s="22" t="str">
        <f t="shared" si="7"/>
        <v/>
      </c>
      <c r="AA11" s="43" t="e">
        <f>#REF!+#REF!+#REF!+'апрель (2024) '!AA11</f>
        <v>#REF!</v>
      </c>
      <c r="AB11" s="44" t="e">
        <f>#REF!+#REF!+#REF!+'апрель (2024) '!AB11</f>
        <v>#REF!</v>
      </c>
      <c r="AC11" s="42" t="e">
        <f t="shared" si="10"/>
        <v>#REF!</v>
      </c>
      <c r="AD11" s="72"/>
      <c r="AE11" s="73"/>
      <c r="AF11" s="66" t="str">
        <f t="shared" ref="AF11:AF25" si="14">IF(AND(IF(AD11="",0,AD11)=0,IF(AE11="",0,AE11)&gt;0),100%,IFERROR(IF(IF(AE11="",0,AE11)/IF(AD11="",0,AD11)-100%&gt;99%,CONCATENATE("в ",ROUNDDOWN(IF(AE11="",0,AE11)/IF(AD11="",0,AD11),1),IF(ROUNDDOWN(IF(AE11="",0,AE11)/IF(AD11="",0,AD11),0)&gt;4," раз"," раза")),IF(AE11="",0,AE11)/IF(AD11="",0,AD11)-100%),""))</f>
        <v/>
      </c>
      <c r="AI11" s="38" t="s">
        <v>5</v>
      </c>
      <c r="AJ11" s="16" t="s">
        <v>5</v>
      </c>
      <c r="AK11" s="53" t="e">
        <f t="shared" si="11"/>
        <v>#REF!</v>
      </c>
      <c r="AL11" s="205" t="e">
        <f>#REF!+'апрель (2024) '!AL11</f>
        <v>#REF!</v>
      </c>
      <c r="AM11" s="53" t="e">
        <f t="shared" si="12"/>
        <v>#REF!</v>
      </c>
      <c r="AN11" s="53"/>
      <c r="AO11" s="53"/>
      <c r="AP11" s="53"/>
      <c r="AQ11" s="53"/>
      <c r="AR11" s="53"/>
      <c r="AS11" s="53"/>
      <c r="AT11" s="53">
        <v>57818834.506000176</v>
      </c>
      <c r="AU11" s="53">
        <v>55143206.4060001</v>
      </c>
      <c r="AV11" s="53">
        <v>58314188.60100022</v>
      </c>
      <c r="AW11">
        <f t="shared" si="13"/>
        <v>100.85673483257196</v>
      </c>
    </row>
    <row r="12" spans="1:50" ht="43.5" customHeight="1" thickBot="1">
      <c r="A12" s="21">
        <v>4</v>
      </c>
      <c r="B12" s="38" t="s">
        <v>6</v>
      </c>
      <c r="C12" s="68"/>
      <c r="D12" s="69"/>
      <c r="E12" s="79" t="str">
        <f t="shared" si="0"/>
        <v/>
      </c>
      <c r="F12" s="83" t="e">
        <f>I12+O12+R12+L12+U12</f>
        <v>#REF!</v>
      </c>
      <c r="G12" s="84" t="e">
        <f>J12+P12+S12+M12+V12</f>
        <v>#REF!</v>
      </c>
      <c r="H12" s="22" t="e">
        <f t="shared" si="1"/>
        <v>#REF!</v>
      </c>
      <c r="I12" s="43" t="e">
        <f>#REF!+#REF!+#REF!+'апрель (2024) '!I12</f>
        <v>#REF!</v>
      </c>
      <c r="J12" s="44" t="e">
        <f>#REF!+#REF!+#REF!+'апрель (2024) '!J12</f>
        <v>#REF!</v>
      </c>
      <c r="K12" s="22" t="e">
        <f t="shared" si="2"/>
        <v>#REF!</v>
      </c>
      <c r="L12" s="43" t="e">
        <f>#REF!+#REF!+#REF!+'апрель (2024) '!L12</f>
        <v>#REF!</v>
      </c>
      <c r="M12" s="44" t="e">
        <f>#REF!+#REF!+#REF!+'апрель (2024) '!M12</f>
        <v>#REF!</v>
      </c>
      <c r="N12" s="22" t="e">
        <f t="shared" si="3"/>
        <v>#REF!</v>
      </c>
      <c r="O12" s="43" t="e">
        <f>#REF!+#REF!+#REF!+'апрель (2024) '!O12</f>
        <v>#REF!</v>
      </c>
      <c r="P12" s="44" t="e">
        <f>#REF!+#REF!+#REF!+'апрель (2024) '!P12</f>
        <v>#REF!</v>
      </c>
      <c r="Q12" s="22" t="e">
        <f t="shared" si="4"/>
        <v>#REF!</v>
      </c>
      <c r="R12" s="43" t="e">
        <f>#REF!+#REF!+#REF!+'апрель (2024) '!R12</f>
        <v>#REF!</v>
      </c>
      <c r="S12" s="44" t="e">
        <f>#REF!+#REF!+#REF!+'апрель (2024) '!S12</f>
        <v>#REF!</v>
      </c>
      <c r="T12" s="22" t="e">
        <f t="shared" si="5"/>
        <v>#REF!</v>
      </c>
      <c r="U12" s="43" t="e">
        <f>#REF!+#REF!+#REF!+'апрель (2024) '!U12</f>
        <v>#REF!</v>
      </c>
      <c r="V12" s="44" t="e">
        <f>#REF!+#REF!+#REF!+'апрель (2024) '!V12</f>
        <v>#REF!</v>
      </c>
      <c r="W12" s="25" t="e">
        <f t="shared" si="6"/>
        <v>#REF!</v>
      </c>
      <c r="X12" s="24"/>
      <c r="Y12" s="18"/>
      <c r="Z12" s="22" t="str">
        <f t="shared" si="7"/>
        <v/>
      </c>
      <c r="AA12" s="43" t="e">
        <f>#REF!+#REF!+#REF!+'апрель (2024) '!AA12</f>
        <v>#REF!</v>
      </c>
      <c r="AB12" s="44" t="e">
        <f>#REF!+#REF!+#REF!+'апрель (2024) '!AB12</f>
        <v>#REF!</v>
      </c>
      <c r="AC12" s="42" t="e">
        <f t="shared" si="10"/>
        <v>#REF!</v>
      </c>
      <c r="AD12" s="72"/>
      <c r="AE12" s="73"/>
      <c r="AF12" s="66" t="str">
        <f t="shared" si="14"/>
        <v/>
      </c>
      <c r="AI12" s="61" t="s">
        <v>6</v>
      </c>
      <c r="AJ12" s="16" t="s">
        <v>6</v>
      </c>
      <c r="AK12" s="53" t="e">
        <f t="shared" si="11"/>
        <v>#REF!</v>
      </c>
      <c r="AL12" s="205" t="e">
        <f>#REF!+'апрель (2024) '!AL12</f>
        <v>#REF!</v>
      </c>
      <c r="AM12" s="53" t="e">
        <f t="shared" si="12"/>
        <v>#REF!</v>
      </c>
      <c r="AN12" s="53"/>
      <c r="AO12" s="53"/>
      <c r="AP12" s="53"/>
      <c r="AQ12" s="53"/>
      <c r="AR12" s="53"/>
      <c r="AS12" s="53"/>
      <c r="AT12" s="53">
        <v>37693368.487000138</v>
      </c>
      <c r="AU12" s="53">
        <v>35859688.166000135</v>
      </c>
      <c r="AV12" s="53">
        <v>37761519.117000148</v>
      </c>
      <c r="AW12">
        <f t="shared" si="13"/>
        <v>100.18080270545073</v>
      </c>
    </row>
    <row r="13" spans="1:50" ht="43.5" customHeight="1" thickBot="1">
      <c r="A13" s="21">
        <v>5</v>
      </c>
      <c r="B13" s="38" t="s">
        <v>1</v>
      </c>
      <c r="C13" s="68"/>
      <c r="D13" s="69"/>
      <c r="E13" s="79" t="str">
        <f t="shared" si="0"/>
        <v/>
      </c>
      <c r="F13" s="83" t="e">
        <f t="shared" si="8"/>
        <v>#REF!</v>
      </c>
      <c r="G13" s="84" t="e">
        <f t="shared" si="9"/>
        <v>#REF!</v>
      </c>
      <c r="H13" s="22" t="e">
        <f t="shared" si="1"/>
        <v>#REF!</v>
      </c>
      <c r="I13" s="43" t="e">
        <f>#REF!+#REF!+#REF!+'апрель (2024) '!I13</f>
        <v>#REF!</v>
      </c>
      <c r="J13" s="44" t="e">
        <f>#REF!+#REF!+#REF!+'апрель (2024) '!J13</f>
        <v>#REF!</v>
      </c>
      <c r="K13" s="22" t="e">
        <f t="shared" si="2"/>
        <v>#REF!</v>
      </c>
      <c r="L13" s="43" t="e">
        <f>#REF!+#REF!+#REF!+'апрель (2024) '!L13</f>
        <v>#REF!</v>
      </c>
      <c r="M13" s="44" t="e">
        <f>#REF!+#REF!+#REF!+'апрель (2024) '!M13</f>
        <v>#REF!</v>
      </c>
      <c r="N13" s="22" t="e">
        <f t="shared" si="3"/>
        <v>#REF!</v>
      </c>
      <c r="O13" s="43" t="e">
        <f>#REF!+#REF!+#REF!+'апрель (2024) '!O13</f>
        <v>#REF!</v>
      </c>
      <c r="P13" s="44" t="e">
        <f>#REF!+#REF!+#REF!+'апрель (2024) '!P13</f>
        <v>#REF!</v>
      </c>
      <c r="Q13" s="22" t="e">
        <f t="shared" si="4"/>
        <v>#REF!</v>
      </c>
      <c r="R13" s="43" t="e">
        <f>#REF!+#REF!+#REF!+'апрель (2024) '!R13</f>
        <v>#REF!</v>
      </c>
      <c r="S13" s="44" t="e">
        <f>#REF!+#REF!+#REF!+'апрель (2024) '!S13</f>
        <v>#REF!</v>
      </c>
      <c r="T13" s="22" t="e">
        <f t="shared" si="5"/>
        <v>#REF!</v>
      </c>
      <c r="U13" s="43" t="e">
        <f>#REF!+#REF!+#REF!+'апрель (2024) '!U13</f>
        <v>#REF!</v>
      </c>
      <c r="V13" s="44" t="e">
        <f>#REF!+#REF!+#REF!+'апрель (2024) '!V13</f>
        <v>#REF!</v>
      </c>
      <c r="W13" s="25" t="e">
        <f t="shared" si="6"/>
        <v>#REF!</v>
      </c>
      <c r="X13" s="24"/>
      <c r="Y13" s="18"/>
      <c r="Z13" s="22" t="str">
        <f t="shared" si="7"/>
        <v/>
      </c>
      <c r="AA13" s="43" t="e">
        <f>#REF!+#REF!+#REF!+'апрель (2024) '!AA13</f>
        <v>#REF!</v>
      </c>
      <c r="AB13" s="44" t="e">
        <f>#REF!+#REF!+#REF!+'апрель (2024) '!AB13</f>
        <v>#REF!</v>
      </c>
      <c r="AC13" s="42" t="e">
        <f t="shared" si="10"/>
        <v>#REF!</v>
      </c>
      <c r="AD13" s="72"/>
      <c r="AE13" s="73"/>
      <c r="AF13" s="66" t="str">
        <f t="shared" si="14"/>
        <v/>
      </c>
      <c r="AI13" s="38" t="s">
        <v>1</v>
      </c>
      <c r="AJ13" s="16" t="s">
        <v>1</v>
      </c>
      <c r="AK13" s="53" t="e">
        <f t="shared" si="11"/>
        <v>#REF!</v>
      </c>
      <c r="AL13" s="205" t="e">
        <f>#REF!+'апрель (2024) '!AL13</f>
        <v>#REF!</v>
      </c>
      <c r="AM13" s="53" t="e">
        <f t="shared" si="12"/>
        <v>#REF!</v>
      </c>
      <c r="AN13" s="53"/>
      <c r="AO13" s="53"/>
      <c r="AP13" s="53"/>
      <c r="AQ13" s="53"/>
      <c r="AR13" s="53"/>
      <c r="AS13" s="53"/>
      <c r="AT13" s="53">
        <v>30426830.884000003</v>
      </c>
      <c r="AU13" s="53">
        <v>30511236.693000004</v>
      </c>
      <c r="AV13" s="53">
        <v>31495872.136000033</v>
      </c>
      <c r="AW13">
        <f t="shared" si="13"/>
        <v>103.51348208453149</v>
      </c>
    </row>
    <row r="14" spans="1:50" ht="43.5" customHeight="1" thickBot="1">
      <c r="A14" s="21">
        <v>6</v>
      </c>
      <c r="B14" s="38" t="s">
        <v>7</v>
      </c>
      <c r="C14" s="68"/>
      <c r="D14" s="69"/>
      <c r="E14" s="79" t="str">
        <f t="shared" si="0"/>
        <v/>
      </c>
      <c r="F14" s="83" t="e">
        <f t="shared" si="8"/>
        <v>#REF!</v>
      </c>
      <c r="G14" s="84" t="e">
        <f t="shared" si="9"/>
        <v>#REF!</v>
      </c>
      <c r="H14" s="22" t="e">
        <f t="shared" si="1"/>
        <v>#REF!</v>
      </c>
      <c r="I14" s="43" t="e">
        <f>#REF!+#REF!+#REF!+'апрель (2024) '!I14</f>
        <v>#REF!</v>
      </c>
      <c r="J14" s="44" t="e">
        <f>#REF!+#REF!+#REF!+'апрель (2024) '!J14</f>
        <v>#REF!</v>
      </c>
      <c r="K14" s="22" t="e">
        <f t="shared" si="2"/>
        <v>#REF!</v>
      </c>
      <c r="L14" s="43" t="e">
        <f>#REF!+#REF!+#REF!+'апрель (2024) '!L14</f>
        <v>#REF!</v>
      </c>
      <c r="M14" s="44" t="e">
        <f>#REF!+#REF!+#REF!+'апрель (2024) '!M14</f>
        <v>#REF!</v>
      </c>
      <c r="N14" s="22" t="e">
        <f t="shared" si="3"/>
        <v>#REF!</v>
      </c>
      <c r="O14" s="43" t="e">
        <f>#REF!+#REF!+#REF!+'апрель (2024) '!O14</f>
        <v>#REF!</v>
      </c>
      <c r="P14" s="44" t="e">
        <f>#REF!+#REF!+#REF!+'апрель (2024) '!P14</f>
        <v>#REF!</v>
      </c>
      <c r="Q14" s="22" t="e">
        <f t="shared" si="4"/>
        <v>#REF!</v>
      </c>
      <c r="R14" s="43" t="e">
        <f>#REF!+#REF!+#REF!+'апрель (2024) '!R14</f>
        <v>#REF!</v>
      </c>
      <c r="S14" s="44" t="e">
        <f>#REF!+#REF!+#REF!+'апрель (2024) '!S14</f>
        <v>#REF!</v>
      </c>
      <c r="T14" s="22" t="e">
        <f t="shared" si="5"/>
        <v>#REF!</v>
      </c>
      <c r="U14" s="43" t="e">
        <f>#REF!+#REF!+#REF!+'апрель (2024) '!U14</f>
        <v>#REF!</v>
      </c>
      <c r="V14" s="44" t="e">
        <f>#REF!+#REF!+#REF!+'апрель (2024) '!V14</f>
        <v>#REF!</v>
      </c>
      <c r="W14" s="25" t="e">
        <f t="shared" si="6"/>
        <v>#REF!</v>
      </c>
      <c r="X14" s="24"/>
      <c r="Y14" s="18"/>
      <c r="Z14" s="22" t="str">
        <f t="shared" si="7"/>
        <v/>
      </c>
      <c r="AA14" s="43" t="e">
        <f>#REF!+#REF!+#REF!+'апрель (2024) '!AA14</f>
        <v>#REF!</v>
      </c>
      <c r="AB14" s="44" t="e">
        <f>#REF!+#REF!+#REF!+'апрель (2024) '!AB14</f>
        <v>#REF!</v>
      </c>
      <c r="AC14" s="42" t="e">
        <f t="shared" si="10"/>
        <v>#REF!</v>
      </c>
      <c r="AD14" s="72"/>
      <c r="AE14" s="73"/>
      <c r="AF14" s="66" t="str">
        <f t="shared" si="14"/>
        <v/>
      </c>
      <c r="AI14" s="61" t="s">
        <v>7</v>
      </c>
      <c r="AJ14" s="16" t="s">
        <v>7</v>
      </c>
      <c r="AK14" s="53" t="e">
        <f t="shared" si="11"/>
        <v>#REF!</v>
      </c>
      <c r="AL14" s="205" t="e">
        <f>#REF!+'апрель (2024) '!AL14</f>
        <v>#REF!</v>
      </c>
      <c r="AM14" s="53" t="e">
        <f t="shared" si="12"/>
        <v>#REF!</v>
      </c>
      <c r="AN14" s="53"/>
      <c r="AO14" s="53"/>
      <c r="AP14" s="53"/>
      <c r="AQ14" s="53"/>
      <c r="AR14" s="53"/>
      <c r="AS14" s="53"/>
      <c r="AT14" s="53">
        <v>27154537.128000095</v>
      </c>
      <c r="AU14" s="53">
        <v>26255726.062000073</v>
      </c>
      <c r="AV14" s="53">
        <v>29163072.586000104</v>
      </c>
      <c r="AW14">
        <f t="shared" si="13"/>
        <v>107.39668457073029</v>
      </c>
    </row>
    <row r="15" spans="1:50" s="2" customFormat="1" ht="43.5" customHeight="1" thickBot="1">
      <c r="A15" s="21">
        <v>7</v>
      </c>
      <c r="B15" s="38" t="s">
        <v>8</v>
      </c>
      <c r="C15" s="68"/>
      <c r="D15" s="69"/>
      <c r="E15" s="79" t="str">
        <f t="shared" si="0"/>
        <v/>
      </c>
      <c r="F15" s="83" t="e">
        <f t="shared" si="8"/>
        <v>#REF!</v>
      </c>
      <c r="G15" s="84" t="e">
        <f t="shared" si="9"/>
        <v>#REF!</v>
      </c>
      <c r="H15" s="22" t="e">
        <f t="shared" si="1"/>
        <v>#REF!</v>
      </c>
      <c r="I15" s="43" t="e">
        <f>#REF!+#REF!+#REF!+'апрель (2024) '!I15</f>
        <v>#REF!</v>
      </c>
      <c r="J15" s="44" t="e">
        <f>#REF!+#REF!+#REF!+'апрель (2024) '!J15</f>
        <v>#REF!</v>
      </c>
      <c r="K15" s="22" t="e">
        <f t="shared" si="2"/>
        <v>#REF!</v>
      </c>
      <c r="L15" s="43" t="e">
        <f>#REF!+#REF!+#REF!+'апрель (2024) '!L15</f>
        <v>#REF!</v>
      </c>
      <c r="M15" s="44" t="e">
        <f>#REF!+#REF!+#REF!+'апрель (2024) '!M15</f>
        <v>#REF!</v>
      </c>
      <c r="N15" s="22" t="e">
        <f t="shared" si="3"/>
        <v>#REF!</v>
      </c>
      <c r="O15" s="43" t="e">
        <f>#REF!+#REF!+#REF!+'апрель (2024) '!O15</f>
        <v>#REF!</v>
      </c>
      <c r="P15" s="44" t="e">
        <f>#REF!+#REF!+#REF!+'апрель (2024) '!P15</f>
        <v>#REF!</v>
      </c>
      <c r="Q15" s="22" t="e">
        <f t="shared" si="4"/>
        <v>#REF!</v>
      </c>
      <c r="R15" s="43" t="e">
        <f>#REF!+#REF!+#REF!+'апрель (2024) '!R15</f>
        <v>#REF!</v>
      </c>
      <c r="S15" s="44" t="e">
        <f>#REF!+#REF!+#REF!+'апрель (2024) '!S15</f>
        <v>#REF!</v>
      </c>
      <c r="T15" s="22" t="e">
        <f t="shared" si="5"/>
        <v>#REF!</v>
      </c>
      <c r="U15" s="43" t="e">
        <f>#REF!+#REF!+#REF!+'апрель (2024) '!U15</f>
        <v>#REF!</v>
      </c>
      <c r="V15" s="44" t="e">
        <f>#REF!+#REF!+#REF!+'апрель (2024) '!V15</f>
        <v>#REF!</v>
      </c>
      <c r="W15" s="25" t="e">
        <f t="shared" si="6"/>
        <v>#REF!</v>
      </c>
      <c r="X15" s="24"/>
      <c r="Y15" s="18"/>
      <c r="Z15" s="22" t="str">
        <f t="shared" si="7"/>
        <v/>
      </c>
      <c r="AA15" s="43" t="e">
        <f>#REF!+#REF!+#REF!+'апрель (2024) '!AA15</f>
        <v>#REF!</v>
      </c>
      <c r="AB15" s="44" t="e">
        <f>#REF!+#REF!+#REF!+'апрель (2024) '!AB15</f>
        <v>#REF!</v>
      </c>
      <c r="AC15" s="42" t="e">
        <f t="shared" si="10"/>
        <v>#REF!</v>
      </c>
      <c r="AD15" s="72"/>
      <c r="AE15" s="73"/>
      <c r="AF15" s="66" t="str">
        <f t="shared" si="14"/>
        <v/>
      </c>
      <c r="AI15" s="38" t="s">
        <v>8</v>
      </c>
      <c r="AJ15" s="16" t="s">
        <v>8</v>
      </c>
      <c r="AK15" s="53" t="e">
        <f t="shared" si="11"/>
        <v>#REF!</v>
      </c>
      <c r="AL15" s="205" t="e">
        <f>#REF!+'апрель (2024) '!AL15</f>
        <v>#REF!</v>
      </c>
      <c r="AM15" s="53" t="e">
        <f t="shared" si="12"/>
        <v>#REF!</v>
      </c>
      <c r="AN15" s="53"/>
      <c r="AO15" s="56"/>
      <c r="AP15" s="53"/>
      <c r="AQ15" s="56"/>
      <c r="AR15" s="56"/>
      <c r="AS15" s="56"/>
      <c r="AT15" s="56">
        <v>19585795.535000008</v>
      </c>
      <c r="AU15" s="56">
        <v>18020730.461000033</v>
      </c>
      <c r="AV15" s="53">
        <v>18551727.693000022</v>
      </c>
      <c r="AW15">
        <f t="shared" si="13"/>
        <v>94.720317384340618</v>
      </c>
      <c r="AX15"/>
    </row>
    <row r="16" spans="1:50" ht="43.5" customHeight="1" thickBot="1">
      <c r="A16" s="21">
        <v>8</v>
      </c>
      <c r="B16" s="38" t="s">
        <v>9</v>
      </c>
      <c r="C16" s="68"/>
      <c r="D16" s="69"/>
      <c r="E16" s="79" t="str">
        <f t="shared" si="0"/>
        <v/>
      </c>
      <c r="F16" s="83" t="e">
        <f t="shared" si="8"/>
        <v>#REF!</v>
      </c>
      <c r="G16" s="84" t="e">
        <f t="shared" si="9"/>
        <v>#REF!</v>
      </c>
      <c r="H16" s="22" t="e">
        <f t="shared" si="1"/>
        <v>#REF!</v>
      </c>
      <c r="I16" s="43" t="e">
        <f>#REF!+#REF!+#REF!+'апрель (2024) '!I16</f>
        <v>#REF!</v>
      </c>
      <c r="J16" s="44" t="e">
        <f>#REF!+#REF!+#REF!+'апрель (2024) '!J16</f>
        <v>#REF!</v>
      </c>
      <c r="K16" s="22" t="e">
        <f t="shared" si="2"/>
        <v>#REF!</v>
      </c>
      <c r="L16" s="43" t="e">
        <f>#REF!+#REF!+#REF!+'апрель (2024) '!L16</f>
        <v>#REF!</v>
      </c>
      <c r="M16" s="44" t="e">
        <f>#REF!+#REF!+#REF!+'апрель (2024) '!M16</f>
        <v>#REF!</v>
      </c>
      <c r="N16" s="22" t="e">
        <f t="shared" si="3"/>
        <v>#REF!</v>
      </c>
      <c r="O16" s="43" t="e">
        <f>#REF!+#REF!+#REF!+'апрель (2024) '!O16</f>
        <v>#REF!</v>
      </c>
      <c r="P16" s="44" t="e">
        <f>#REF!+#REF!+#REF!+'апрель (2024) '!P16</f>
        <v>#REF!</v>
      </c>
      <c r="Q16" s="22" t="e">
        <f t="shared" si="4"/>
        <v>#REF!</v>
      </c>
      <c r="R16" s="43" t="e">
        <f>#REF!+#REF!+#REF!+'апрель (2024) '!R16</f>
        <v>#REF!</v>
      </c>
      <c r="S16" s="44" t="e">
        <f>#REF!+#REF!+#REF!+'апрель (2024) '!S16</f>
        <v>#REF!</v>
      </c>
      <c r="T16" s="22" t="e">
        <f t="shared" si="5"/>
        <v>#REF!</v>
      </c>
      <c r="U16" s="43" t="e">
        <f>#REF!+#REF!+#REF!+'апрель (2024) '!U16</f>
        <v>#REF!</v>
      </c>
      <c r="V16" s="44" t="e">
        <f>#REF!+#REF!+#REF!+'апрель (2024) '!V16</f>
        <v>#REF!</v>
      </c>
      <c r="W16" s="25" t="e">
        <f t="shared" si="6"/>
        <v>#REF!</v>
      </c>
      <c r="X16" s="24"/>
      <c r="Y16" s="18"/>
      <c r="Z16" s="22" t="str">
        <f t="shared" si="7"/>
        <v/>
      </c>
      <c r="AA16" s="43" t="e">
        <f>#REF!+#REF!+#REF!+'апрель (2024) '!AA16</f>
        <v>#REF!</v>
      </c>
      <c r="AB16" s="44" t="e">
        <f>#REF!+#REF!+#REF!+'апрель (2024) '!AB16</f>
        <v>#REF!</v>
      </c>
      <c r="AC16" s="42" t="e">
        <f t="shared" si="10"/>
        <v>#REF!</v>
      </c>
      <c r="AD16" s="72"/>
      <c r="AE16" s="73"/>
      <c r="AF16" s="66" t="str">
        <f t="shared" si="14"/>
        <v/>
      </c>
      <c r="AI16" s="61" t="s">
        <v>9</v>
      </c>
      <c r="AJ16" s="16" t="s">
        <v>9</v>
      </c>
      <c r="AK16" s="53" t="e">
        <f t="shared" si="11"/>
        <v>#REF!</v>
      </c>
      <c r="AL16" s="205" t="e">
        <f>#REF!+'апрель (2024) '!AL16</f>
        <v>#REF!</v>
      </c>
      <c r="AM16" s="53" t="e">
        <f t="shared" si="12"/>
        <v>#REF!</v>
      </c>
      <c r="AN16" s="53"/>
      <c r="AO16" s="53"/>
      <c r="AP16" s="53"/>
      <c r="AQ16" s="53"/>
      <c r="AR16" s="53"/>
      <c r="AS16" s="53"/>
      <c r="AT16" s="53">
        <v>16919504.930000007</v>
      </c>
      <c r="AU16" s="53">
        <v>16815789.702000003</v>
      </c>
      <c r="AV16" s="53">
        <v>18894241.808000006</v>
      </c>
      <c r="AW16">
        <f t="shared" si="13"/>
        <v>111.67136323533077</v>
      </c>
    </row>
    <row r="17" spans="1:49" ht="43.5" customHeight="1" thickBot="1">
      <c r="A17" s="21">
        <v>9</v>
      </c>
      <c r="B17" s="38" t="s">
        <v>2</v>
      </c>
      <c r="C17" s="68"/>
      <c r="D17" s="69"/>
      <c r="E17" s="79" t="str">
        <f t="shared" si="0"/>
        <v/>
      </c>
      <c r="F17" s="83" t="e">
        <f t="shared" si="8"/>
        <v>#REF!</v>
      </c>
      <c r="G17" s="84" t="e">
        <f t="shared" si="9"/>
        <v>#REF!</v>
      </c>
      <c r="H17" s="22" t="e">
        <f t="shared" si="1"/>
        <v>#REF!</v>
      </c>
      <c r="I17" s="43" t="e">
        <f>#REF!+#REF!+#REF!+'апрель (2024) '!I17</f>
        <v>#REF!</v>
      </c>
      <c r="J17" s="44" t="e">
        <f>#REF!+#REF!+#REF!+'апрель (2024) '!J17</f>
        <v>#REF!</v>
      </c>
      <c r="K17" s="22" t="e">
        <f t="shared" si="2"/>
        <v>#REF!</v>
      </c>
      <c r="L17" s="43" t="e">
        <f>#REF!+#REF!+#REF!+'апрель (2024) '!L17</f>
        <v>#REF!</v>
      </c>
      <c r="M17" s="44" t="e">
        <f>#REF!+#REF!+#REF!+'апрель (2024) '!M17</f>
        <v>#REF!</v>
      </c>
      <c r="N17" s="22" t="e">
        <f t="shared" si="3"/>
        <v>#REF!</v>
      </c>
      <c r="O17" s="43" t="e">
        <f>#REF!+#REF!+#REF!+'апрель (2024) '!O17</f>
        <v>#REF!</v>
      </c>
      <c r="P17" s="44" t="e">
        <f>#REF!+#REF!+#REF!+'апрель (2024) '!P17</f>
        <v>#REF!</v>
      </c>
      <c r="Q17" s="22" t="e">
        <f t="shared" si="4"/>
        <v>#REF!</v>
      </c>
      <c r="R17" s="43" t="e">
        <f>#REF!+#REF!+#REF!+'апрель (2024) '!R17</f>
        <v>#REF!</v>
      </c>
      <c r="S17" s="44" t="e">
        <f>#REF!+#REF!+#REF!+'апрель (2024) '!S17</f>
        <v>#REF!</v>
      </c>
      <c r="T17" s="22" t="e">
        <f t="shared" si="5"/>
        <v>#REF!</v>
      </c>
      <c r="U17" s="43" t="e">
        <f>#REF!+#REF!+#REF!+'апрель (2024) '!U17</f>
        <v>#REF!</v>
      </c>
      <c r="V17" s="44" t="e">
        <f>#REF!+#REF!+#REF!+'апрель (2024) '!V17</f>
        <v>#REF!</v>
      </c>
      <c r="W17" s="25" t="e">
        <f t="shared" si="6"/>
        <v>#REF!</v>
      </c>
      <c r="X17" s="24"/>
      <c r="Y17" s="18"/>
      <c r="Z17" s="22" t="str">
        <f t="shared" si="7"/>
        <v/>
      </c>
      <c r="AA17" s="43" t="e">
        <f>#REF!+#REF!+#REF!+'апрель (2024) '!AA17</f>
        <v>#REF!</v>
      </c>
      <c r="AB17" s="44" t="e">
        <f>#REF!+#REF!+#REF!+'апрель (2024) '!AB17</f>
        <v>#REF!</v>
      </c>
      <c r="AC17" s="42" t="e">
        <f t="shared" si="10"/>
        <v>#REF!</v>
      </c>
      <c r="AD17" s="72"/>
      <c r="AE17" s="73"/>
      <c r="AF17" s="66" t="str">
        <f t="shared" si="14"/>
        <v/>
      </c>
      <c r="AI17" s="38" t="s">
        <v>2</v>
      </c>
      <c r="AJ17" s="16" t="s">
        <v>2</v>
      </c>
      <c r="AK17" s="53" t="e">
        <f t="shared" si="11"/>
        <v>#REF!</v>
      </c>
      <c r="AL17" s="205" t="e">
        <f>#REF!+'апрель (2024) '!AL17</f>
        <v>#REF!</v>
      </c>
      <c r="AM17" s="53" t="e">
        <f t="shared" si="12"/>
        <v>#REF!</v>
      </c>
      <c r="AN17" s="53"/>
      <c r="AO17" s="53"/>
      <c r="AP17" s="53"/>
      <c r="AQ17" s="53"/>
      <c r="AR17" s="53"/>
      <c r="AS17" s="53"/>
      <c r="AT17" s="53">
        <v>28548054.202000007</v>
      </c>
      <c r="AU17" s="53">
        <v>26513621.195000008</v>
      </c>
      <c r="AV17" s="53">
        <v>28753256.70900001</v>
      </c>
      <c r="AW17">
        <f t="shared" si="13"/>
        <v>100.71879682428803</v>
      </c>
    </row>
    <row r="18" spans="1:49" ht="43.5" customHeight="1" thickBot="1">
      <c r="A18" s="21">
        <v>10</v>
      </c>
      <c r="B18" s="38" t="s">
        <v>10</v>
      </c>
      <c r="C18" s="68"/>
      <c r="D18" s="69"/>
      <c r="E18" s="79" t="str">
        <f t="shared" si="0"/>
        <v/>
      </c>
      <c r="F18" s="83" t="e">
        <f t="shared" si="8"/>
        <v>#REF!</v>
      </c>
      <c r="G18" s="84" t="e">
        <f t="shared" si="9"/>
        <v>#REF!</v>
      </c>
      <c r="H18" s="22" t="e">
        <f t="shared" si="1"/>
        <v>#REF!</v>
      </c>
      <c r="I18" s="43" t="e">
        <f>#REF!+#REF!+#REF!+'апрель (2024) '!I18</f>
        <v>#REF!</v>
      </c>
      <c r="J18" s="44" t="e">
        <f>#REF!+#REF!+#REF!+'апрель (2024) '!J18</f>
        <v>#REF!</v>
      </c>
      <c r="K18" s="22" t="e">
        <f t="shared" si="2"/>
        <v>#REF!</v>
      </c>
      <c r="L18" s="43" t="e">
        <f>#REF!+#REF!+#REF!+'апрель (2024) '!L18</f>
        <v>#REF!</v>
      </c>
      <c r="M18" s="44" t="e">
        <f>#REF!+#REF!+#REF!+'апрель (2024) '!M18</f>
        <v>#REF!</v>
      </c>
      <c r="N18" s="22" t="e">
        <f t="shared" si="3"/>
        <v>#REF!</v>
      </c>
      <c r="O18" s="43" t="e">
        <f>#REF!+#REF!+#REF!+'апрель (2024) '!O18</f>
        <v>#REF!</v>
      </c>
      <c r="P18" s="44" t="e">
        <f>#REF!+#REF!+#REF!+'апрель (2024) '!P18</f>
        <v>#REF!</v>
      </c>
      <c r="Q18" s="22" t="e">
        <f t="shared" si="4"/>
        <v>#REF!</v>
      </c>
      <c r="R18" s="43" t="e">
        <f>#REF!+#REF!+#REF!+'апрель (2024) '!R18</f>
        <v>#REF!</v>
      </c>
      <c r="S18" s="44" t="e">
        <f>#REF!+#REF!+#REF!+'апрель (2024) '!S18</f>
        <v>#REF!</v>
      </c>
      <c r="T18" s="22" t="e">
        <f t="shared" si="5"/>
        <v>#REF!</v>
      </c>
      <c r="U18" s="43" t="e">
        <f>#REF!+#REF!+#REF!+'апрель (2024) '!U18</f>
        <v>#REF!</v>
      </c>
      <c r="V18" s="44" t="e">
        <f>#REF!+#REF!+#REF!+'апрель (2024) '!V18</f>
        <v>#REF!</v>
      </c>
      <c r="W18" s="25" t="e">
        <f t="shared" si="6"/>
        <v>#REF!</v>
      </c>
      <c r="X18" s="24"/>
      <c r="Y18" s="18"/>
      <c r="Z18" s="22" t="str">
        <f t="shared" si="7"/>
        <v/>
      </c>
      <c r="AA18" s="43" t="e">
        <f>#REF!+#REF!+#REF!+'апрель (2024) '!AA18</f>
        <v>#REF!</v>
      </c>
      <c r="AB18" s="44" t="e">
        <f>#REF!+#REF!+#REF!+'апрель (2024) '!AB18</f>
        <v>#REF!</v>
      </c>
      <c r="AC18" s="42" t="e">
        <f t="shared" si="10"/>
        <v>#REF!</v>
      </c>
      <c r="AD18" s="72"/>
      <c r="AE18" s="73"/>
      <c r="AF18" s="66" t="str">
        <f t="shared" si="14"/>
        <v/>
      </c>
      <c r="AI18" s="61" t="s">
        <v>10</v>
      </c>
      <c r="AJ18" s="16" t="s">
        <v>10</v>
      </c>
      <c r="AK18" s="53" t="e">
        <f t="shared" si="11"/>
        <v>#REF!</v>
      </c>
      <c r="AL18" s="205" t="e">
        <f>#REF!+'апрель (2024) '!AL18</f>
        <v>#REF!</v>
      </c>
      <c r="AM18" s="53" t="e">
        <f t="shared" si="12"/>
        <v>#REF!</v>
      </c>
      <c r="AN18" s="53"/>
      <c r="AO18" s="53"/>
      <c r="AP18" s="53"/>
      <c r="AQ18" s="53"/>
      <c r="AR18" s="53"/>
      <c r="AS18" s="53"/>
      <c r="AT18" s="53">
        <v>42510067.502000153</v>
      </c>
      <c r="AU18" s="53">
        <v>42741367.860000163</v>
      </c>
      <c r="AV18" s="53">
        <v>43122492.517000154</v>
      </c>
      <c r="AW18">
        <f t="shared" si="13"/>
        <v>101.44065876858744</v>
      </c>
    </row>
    <row r="19" spans="1:49" ht="43.5" customHeight="1" thickBot="1">
      <c r="A19" s="21">
        <v>11</v>
      </c>
      <c r="B19" s="38" t="s">
        <v>11</v>
      </c>
      <c r="C19" s="68"/>
      <c r="D19" s="69"/>
      <c r="E19" s="79" t="str">
        <f t="shared" si="0"/>
        <v/>
      </c>
      <c r="F19" s="83" t="e">
        <f t="shared" si="8"/>
        <v>#REF!</v>
      </c>
      <c r="G19" s="84" t="e">
        <f t="shared" si="9"/>
        <v>#REF!</v>
      </c>
      <c r="H19" s="22" t="e">
        <f t="shared" si="1"/>
        <v>#REF!</v>
      </c>
      <c r="I19" s="43" t="e">
        <f>#REF!+#REF!+#REF!+'апрель (2024) '!I19</f>
        <v>#REF!</v>
      </c>
      <c r="J19" s="44" t="e">
        <f>#REF!+#REF!+#REF!+'апрель (2024) '!J19</f>
        <v>#REF!</v>
      </c>
      <c r="K19" s="22" t="e">
        <f t="shared" si="2"/>
        <v>#REF!</v>
      </c>
      <c r="L19" s="43" t="e">
        <f>#REF!+#REF!+#REF!+'апрель (2024) '!L19</f>
        <v>#REF!</v>
      </c>
      <c r="M19" s="44" t="e">
        <f>#REF!+#REF!+#REF!+'апрель (2024) '!M19</f>
        <v>#REF!</v>
      </c>
      <c r="N19" s="22" t="e">
        <f t="shared" si="3"/>
        <v>#REF!</v>
      </c>
      <c r="O19" s="43" t="e">
        <f>#REF!+#REF!+#REF!+'апрель (2024) '!O19</f>
        <v>#REF!</v>
      </c>
      <c r="P19" s="44" t="e">
        <f>#REF!+#REF!+#REF!+'апрель (2024) '!P19</f>
        <v>#REF!</v>
      </c>
      <c r="Q19" s="22" t="e">
        <f t="shared" si="4"/>
        <v>#REF!</v>
      </c>
      <c r="R19" s="43" t="e">
        <f>#REF!+#REF!+#REF!+'апрель (2024) '!R19</f>
        <v>#REF!</v>
      </c>
      <c r="S19" s="44" t="e">
        <f>#REF!+#REF!+#REF!+'апрель (2024) '!S19</f>
        <v>#REF!</v>
      </c>
      <c r="T19" s="22" t="e">
        <f t="shared" si="5"/>
        <v>#REF!</v>
      </c>
      <c r="U19" s="43" t="e">
        <f>#REF!+#REF!+#REF!+'апрель (2024) '!U19</f>
        <v>#REF!</v>
      </c>
      <c r="V19" s="44" t="e">
        <f>#REF!+#REF!+#REF!+'апрель (2024) '!V19</f>
        <v>#REF!</v>
      </c>
      <c r="W19" s="25" t="e">
        <f t="shared" si="6"/>
        <v>#REF!</v>
      </c>
      <c r="X19" s="24"/>
      <c r="Y19" s="18"/>
      <c r="Z19" s="22" t="str">
        <f t="shared" si="7"/>
        <v/>
      </c>
      <c r="AA19" s="43" t="e">
        <f>#REF!+#REF!+#REF!+'апрель (2024) '!AA19</f>
        <v>#REF!</v>
      </c>
      <c r="AB19" s="44" t="e">
        <f>#REF!+#REF!+#REF!+'апрель (2024) '!AB19</f>
        <v>#REF!</v>
      </c>
      <c r="AC19" s="42" t="e">
        <f t="shared" si="10"/>
        <v>#REF!</v>
      </c>
      <c r="AD19" s="72"/>
      <c r="AE19" s="73"/>
      <c r="AF19" s="66" t="str">
        <f t="shared" si="14"/>
        <v/>
      </c>
      <c r="AI19" s="60" t="s">
        <v>11</v>
      </c>
      <c r="AJ19" s="16" t="s">
        <v>11</v>
      </c>
      <c r="AK19" s="53" t="e">
        <f t="shared" si="11"/>
        <v>#REF!</v>
      </c>
      <c r="AL19" s="205" t="e">
        <f>#REF!+'апрель (2024) '!AL19</f>
        <v>#REF!</v>
      </c>
      <c r="AM19" s="53" t="e">
        <f t="shared" si="12"/>
        <v>#REF!</v>
      </c>
      <c r="AN19" s="53"/>
      <c r="AO19" s="53"/>
      <c r="AP19" s="53"/>
      <c r="AQ19" s="53"/>
      <c r="AR19" s="53"/>
      <c r="AS19" s="53"/>
      <c r="AT19" s="53">
        <v>28325708.627000008</v>
      </c>
      <c r="AU19" s="53">
        <v>26268240.628000006</v>
      </c>
      <c r="AV19" s="53">
        <v>28361641.383000009</v>
      </c>
      <c r="AW19">
        <f t="shared" si="13"/>
        <v>100.12685562953843</v>
      </c>
    </row>
    <row r="20" spans="1:49" ht="43.5" customHeight="1" thickBot="1">
      <c r="A20" s="21">
        <v>12</v>
      </c>
      <c r="B20" s="38" t="s">
        <v>12</v>
      </c>
      <c r="C20" s="68"/>
      <c r="D20" s="69"/>
      <c r="E20" s="79" t="str">
        <f t="shared" si="0"/>
        <v/>
      </c>
      <c r="F20" s="83" t="e">
        <f t="shared" si="8"/>
        <v>#REF!</v>
      </c>
      <c r="G20" s="84" t="e">
        <f t="shared" si="9"/>
        <v>#REF!</v>
      </c>
      <c r="H20" s="22" t="e">
        <f t="shared" si="1"/>
        <v>#REF!</v>
      </c>
      <c r="I20" s="43" t="e">
        <f>#REF!+#REF!+#REF!+'апрель (2024) '!I20</f>
        <v>#REF!</v>
      </c>
      <c r="J20" s="44" t="e">
        <f>#REF!+#REF!+#REF!+'апрель (2024) '!J20</f>
        <v>#REF!</v>
      </c>
      <c r="K20" s="22" t="e">
        <f t="shared" si="2"/>
        <v>#REF!</v>
      </c>
      <c r="L20" s="43" t="e">
        <f>#REF!+#REF!+#REF!+'апрель (2024) '!L20</f>
        <v>#REF!</v>
      </c>
      <c r="M20" s="44" t="e">
        <f>#REF!+#REF!+#REF!+'апрель (2024) '!M20</f>
        <v>#REF!</v>
      </c>
      <c r="N20" s="22" t="e">
        <f t="shared" si="3"/>
        <v>#REF!</v>
      </c>
      <c r="O20" s="43" t="e">
        <f>#REF!+#REF!+#REF!+'апрель (2024) '!O20</f>
        <v>#REF!</v>
      </c>
      <c r="P20" s="44" t="e">
        <f>#REF!+#REF!+#REF!+'апрель (2024) '!P20</f>
        <v>#REF!</v>
      </c>
      <c r="Q20" s="22" t="e">
        <f t="shared" si="4"/>
        <v>#REF!</v>
      </c>
      <c r="R20" s="43" t="e">
        <f>#REF!+#REF!+#REF!+'апрель (2024) '!R20</f>
        <v>#REF!</v>
      </c>
      <c r="S20" s="44" t="e">
        <f>#REF!+#REF!+#REF!+'апрель (2024) '!S20</f>
        <v>#REF!</v>
      </c>
      <c r="T20" s="22" t="e">
        <f t="shared" si="5"/>
        <v>#REF!</v>
      </c>
      <c r="U20" s="43" t="e">
        <f>#REF!+#REF!+#REF!+'апрель (2024) '!U20</f>
        <v>#REF!</v>
      </c>
      <c r="V20" s="44" t="e">
        <f>#REF!+#REF!+#REF!+'апрель (2024) '!V20</f>
        <v>#REF!</v>
      </c>
      <c r="W20" s="25" t="e">
        <f t="shared" si="6"/>
        <v>#REF!</v>
      </c>
      <c r="X20" s="24"/>
      <c r="Y20" s="18"/>
      <c r="Z20" s="22" t="str">
        <f t="shared" si="7"/>
        <v/>
      </c>
      <c r="AA20" s="43" t="e">
        <f>#REF!+#REF!+#REF!+'апрель (2024) '!AA20</f>
        <v>#REF!</v>
      </c>
      <c r="AB20" s="44" t="e">
        <f>#REF!+#REF!+#REF!+'апрель (2024) '!AB20</f>
        <v>#REF!</v>
      </c>
      <c r="AC20" s="42" t="e">
        <f t="shared" si="10"/>
        <v>#REF!</v>
      </c>
      <c r="AD20" s="72"/>
      <c r="AE20" s="73"/>
      <c r="AF20" s="66" t="str">
        <f t="shared" si="14"/>
        <v/>
      </c>
      <c r="AI20" s="61" t="s">
        <v>12</v>
      </c>
      <c r="AJ20" s="16" t="s">
        <v>12</v>
      </c>
      <c r="AK20" s="53" t="e">
        <f t="shared" si="11"/>
        <v>#REF!</v>
      </c>
      <c r="AL20" s="205" t="e">
        <f>#REF!+'апрель (2024) '!AL20</f>
        <v>#REF!</v>
      </c>
      <c r="AM20" s="53" t="e">
        <f t="shared" si="12"/>
        <v>#REF!</v>
      </c>
      <c r="AN20" s="53"/>
      <c r="AO20" s="53"/>
      <c r="AP20" s="53"/>
      <c r="AQ20" s="53"/>
      <c r="AR20" s="53"/>
      <c r="AS20" s="53"/>
      <c r="AT20" s="53">
        <v>49104557.013000019</v>
      </c>
      <c r="AU20" s="53">
        <v>48764573.551000051</v>
      </c>
      <c r="AV20" s="53">
        <v>48895947.620000005</v>
      </c>
      <c r="AW20">
        <f t="shared" si="13"/>
        <v>99.575173047697419</v>
      </c>
    </row>
    <row r="21" spans="1:49" ht="43.5" customHeight="1" thickBot="1">
      <c r="A21" s="21">
        <v>13</v>
      </c>
      <c r="B21" s="38" t="s">
        <v>13</v>
      </c>
      <c r="C21" s="68"/>
      <c r="D21" s="69"/>
      <c r="E21" s="79" t="str">
        <f t="shared" si="0"/>
        <v/>
      </c>
      <c r="F21" s="83" t="e">
        <f t="shared" si="8"/>
        <v>#REF!</v>
      </c>
      <c r="G21" s="84" t="e">
        <f t="shared" si="9"/>
        <v>#REF!</v>
      </c>
      <c r="H21" s="22" t="e">
        <f t="shared" si="1"/>
        <v>#REF!</v>
      </c>
      <c r="I21" s="43" t="e">
        <f>#REF!+#REF!+#REF!+'апрель (2024) '!I21</f>
        <v>#REF!</v>
      </c>
      <c r="J21" s="44" t="e">
        <f>#REF!+#REF!+#REF!+'апрель (2024) '!J21</f>
        <v>#REF!</v>
      </c>
      <c r="K21" s="22" t="e">
        <f t="shared" si="2"/>
        <v>#REF!</v>
      </c>
      <c r="L21" s="43" t="e">
        <f>#REF!+#REF!+#REF!+'апрель (2024) '!L21</f>
        <v>#REF!</v>
      </c>
      <c r="M21" s="44" t="e">
        <f>#REF!+#REF!+#REF!+'апрель (2024) '!M21</f>
        <v>#REF!</v>
      </c>
      <c r="N21" s="22" t="e">
        <f t="shared" si="3"/>
        <v>#REF!</v>
      </c>
      <c r="O21" s="43" t="e">
        <f>#REF!+#REF!+#REF!+'апрель (2024) '!O21</f>
        <v>#REF!</v>
      </c>
      <c r="P21" s="44" t="e">
        <f>#REF!+#REF!+#REF!+'апрель (2024) '!P21</f>
        <v>#REF!</v>
      </c>
      <c r="Q21" s="22" t="e">
        <f t="shared" si="4"/>
        <v>#REF!</v>
      </c>
      <c r="R21" s="43" t="e">
        <f>#REF!+#REF!+#REF!+'апрель (2024) '!R21</f>
        <v>#REF!</v>
      </c>
      <c r="S21" s="44" t="e">
        <f>#REF!+#REF!+#REF!+'апрель (2024) '!S21</f>
        <v>#REF!</v>
      </c>
      <c r="T21" s="22" t="e">
        <f t="shared" si="5"/>
        <v>#REF!</v>
      </c>
      <c r="U21" s="43" t="e">
        <f>#REF!+#REF!+#REF!+'апрель (2024) '!U21</f>
        <v>#REF!</v>
      </c>
      <c r="V21" s="44" t="e">
        <f>#REF!+#REF!+#REF!+'апрель (2024) '!V21</f>
        <v>#REF!</v>
      </c>
      <c r="W21" s="25" t="e">
        <f t="shared" si="6"/>
        <v>#REF!</v>
      </c>
      <c r="X21" s="24"/>
      <c r="Y21" s="18"/>
      <c r="Z21" s="22" t="str">
        <f t="shared" si="7"/>
        <v/>
      </c>
      <c r="AA21" s="43" t="e">
        <f>#REF!+#REF!+#REF!+'апрель (2024) '!AA21</f>
        <v>#REF!</v>
      </c>
      <c r="AB21" s="44" t="e">
        <f>#REF!+#REF!+#REF!+'апрель (2024) '!AB21</f>
        <v>#REF!</v>
      </c>
      <c r="AC21" s="42" t="e">
        <f t="shared" si="10"/>
        <v>#REF!</v>
      </c>
      <c r="AD21" s="72"/>
      <c r="AE21" s="73"/>
      <c r="AF21" s="66" t="str">
        <f t="shared" si="14"/>
        <v/>
      </c>
      <c r="AI21" s="38" t="s">
        <v>13</v>
      </c>
      <c r="AJ21" s="16" t="s">
        <v>13</v>
      </c>
      <c r="AK21" s="53" t="e">
        <f t="shared" si="11"/>
        <v>#REF!</v>
      </c>
      <c r="AL21" s="205" t="e">
        <f>#REF!+'апрель (2024) '!AL21</f>
        <v>#REF!</v>
      </c>
      <c r="AM21" s="53" t="e">
        <f t="shared" si="12"/>
        <v>#REF!</v>
      </c>
      <c r="AN21" s="53"/>
      <c r="AO21" s="53"/>
      <c r="AP21" s="53"/>
      <c r="AQ21" s="53"/>
      <c r="AR21" s="53"/>
      <c r="AS21" s="53"/>
      <c r="AT21" s="53">
        <v>21333306.375000082</v>
      </c>
      <c r="AU21" s="53">
        <v>21440054.403000075</v>
      </c>
      <c r="AV21" s="53">
        <v>21512395.770000078</v>
      </c>
      <c r="AW21">
        <f t="shared" si="13"/>
        <v>100.83948259989303</v>
      </c>
    </row>
    <row r="22" spans="1:49" ht="43.5" customHeight="1" thickBot="1">
      <c r="A22" s="21">
        <v>14</v>
      </c>
      <c r="B22" s="38" t="s">
        <v>14</v>
      </c>
      <c r="C22" s="68"/>
      <c r="D22" s="69"/>
      <c r="E22" s="79" t="str">
        <f t="shared" si="0"/>
        <v/>
      </c>
      <c r="F22" s="83" t="e">
        <f t="shared" si="8"/>
        <v>#REF!</v>
      </c>
      <c r="G22" s="84" t="e">
        <f t="shared" si="9"/>
        <v>#REF!</v>
      </c>
      <c r="H22" s="22" t="e">
        <f t="shared" si="1"/>
        <v>#REF!</v>
      </c>
      <c r="I22" s="43" t="e">
        <f>#REF!+#REF!+#REF!+'апрель (2024) '!I22</f>
        <v>#REF!</v>
      </c>
      <c r="J22" s="44" t="e">
        <f>#REF!+#REF!+#REF!+'апрель (2024) '!J22</f>
        <v>#REF!</v>
      </c>
      <c r="K22" s="22" t="e">
        <f t="shared" si="2"/>
        <v>#REF!</v>
      </c>
      <c r="L22" s="43" t="e">
        <f>#REF!+#REF!+#REF!+'апрель (2024) '!L22</f>
        <v>#REF!</v>
      </c>
      <c r="M22" s="44" t="e">
        <f>#REF!+#REF!+#REF!+'апрель (2024) '!M22</f>
        <v>#REF!</v>
      </c>
      <c r="N22" s="22" t="e">
        <f t="shared" si="3"/>
        <v>#REF!</v>
      </c>
      <c r="O22" s="43" t="e">
        <f>#REF!+#REF!+#REF!+'апрель (2024) '!O22</f>
        <v>#REF!</v>
      </c>
      <c r="P22" s="44" t="e">
        <f>#REF!+#REF!+#REF!+'апрель (2024) '!P22</f>
        <v>#REF!</v>
      </c>
      <c r="Q22" s="22" t="e">
        <f t="shared" si="4"/>
        <v>#REF!</v>
      </c>
      <c r="R22" s="43" t="e">
        <f>#REF!+#REF!+#REF!+'апрель (2024) '!R22</f>
        <v>#REF!</v>
      </c>
      <c r="S22" s="44" t="e">
        <f>#REF!+#REF!+#REF!+'апрель (2024) '!S22</f>
        <v>#REF!</v>
      </c>
      <c r="T22" s="22" t="e">
        <f t="shared" si="5"/>
        <v>#REF!</v>
      </c>
      <c r="U22" s="43" t="e">
        <f>#REF!+#REF!+#REF!+'апрель (2024) '!U22</f>
        <v>#REF!</v>
      </c>
      <c r="V22" s="44" t="e">
        <f>#REF!+#REF!+#REF!+'апрель (2024) '!V22</f>
        <v>#REF!</v>
      </c>
      <c r="W22" s="25" t="e">
        <f t="shared" si="6"/>
        <v>#REF!</v>
      </c>
      <c r="X22" s="24"/>
      <c r="Y22" s="18"/>
      <c r="Z22" s="22" t="str">
        <f t="shared" si="7"/>
        <v/>
      </c>
      <c r="AA22" s="43" t="e">
        <f>#REF!+#REF!+#REF!+'апрель (2024) '!AA22</f>
        <v>#REF!</v>
      </c>
      <c r="AB22" s="44" t="e">
        <f>#REF!+#REF!+#REF!+'апрель (2024) '!AB22</f>
        <v>#REF!</v>
      </c>
      <c r="AC22" s="42" t="e">
        <f t="shared" si="10"/>
        <v>#REF!</v>
      </c>
      <c r="AD22" s="72"/>
      <c r="AE22" s="73"/>
      <c r="AF22" s="66" t="str">
        <f t="shared" si="14"/>
        <v/>
      </c>
      <c r="AI22" s="61" t="s">
        <v>14</v>
      </c>
      <c r="AJ22" s="16" t="s">
        <v>14</v>
      </c>
      <c r="AK22" s="53" t="e">
        <f t="shared" si="11"/>
        <v>#REF!</v>
      </c>
      <c r="AL22" s="205" t="e">
        <f>#REF!+'апрель (2024) '!AL22</f>
        <v>#REF!</v>
      </c>
      <c r="AM22" s="53" t="e">
        <f t="shared" si="12"/>
        <v>#REF!</v>
      </c>
      <c r="AN22" s="53"/>
      <c r="AO22" s="53"/>
      <c r="AP22" s="53"/>
      <c r="AQ22" s="53"/>
      <c r="AR22" s="53"/>
      <c r="AS22" s="53"/>
      <c r="AT22" s="53">
        <v>34799211.082000129</v>
      </c>
      <c r="AU22" s="53">
        <v>36150998.971000127</v>
      </c>
      <c r="AV22" s="53">
        <v>35786723.936000131</v>
      </c>
      <c r="AW22">
        <f t="shared" si="13"/>
        <v>102.83774494678354</v>
      </c>
    </row>
    <row r="23" spans="1:49" ht="43.5" customHeight="1" thickBot="1">
      <c r="A23" s="21">
        <v>15</v>
      </c>
      <c r="B23" s="38" t="s">
        <v>25</v>
      </c>
      <c r="C23" s="68"/>
      <c r="D23" s="69"/>
      <c r="E23" s="79" t="str">
        <f t="shared" si="0"/>
        <v/>
      </c>
      <c r="F23" s="83" t="e">
        <f t="shared" si="8"/>
        <v>#REF!</v>
      </c>
      <c r="G23" s="84" t="e">
        <f t="shared" si="9"/>
        <v>#REF!</v>
      </c>
      <c r="H23" s="22" t="e">
        <f t="shared" si="1"/>
        <v>#REF!</v>
      </c>
      <c r="I23" s="43" t="e">
        <f>#REF!+#REF!+#REF!+'апрель (2024) '!I23</f>
        <v>#REF!</v>
      </c>
      <c r="J23" s="44" t="e">
        <f>#REF!+#REF!+#REF!+'апрель (2024) '!J23</f>
        <v>#REF!</v>
      </c>
      <c r="K23" s="22" t="e">
        <f t="shared" si="2"/>
        <v>#REF!</v>
      </c>
      <c r="L23" s="43" t="e">
        <f>#REF!+#REF!+#REF!+'апрель (2024) '!L23</f>
        <v>#REF!</v>
      </c>
      <c r="M23" s="44" t="e">
        <f>#REF!+#REF!+#REF!+'апрель (2024) '!M23</f>
        <v>#REF!</v>
      </c>
      <c r="N23" s="22" t="e">
        <f t="shared" si="3"/>
        <v>#REF!</v>
      </c>
      <c r="O23" s="43" t="e">
        <f>#REF!+#REF!+#REF!+'апрель (2024) '!O23</f>
        <v>#REF!</v>
      </c>
      <c r="P23" s="44" t="e">
        <f>#REF!+#REF!+#REF!+'апрель (2024) '!P23</f>
        <v>#REF!</v>
      </c>
      <c r="Q23" s="22" t="e">
        <f t="shared" si="4"/>
        <v>#REF!</v>
      </c>
      <c r="R23" s="43" t="e">
        <f>#REF!+#REF!+#REF!+'апрель (2024) '!R23</f>
        <v>#REF!</v>
      </c>
      <c r="S23" s="44" t="e">
        <f>#REF!+#REF!+#REF!+'апрель (2024) '!S23</f>
        <v>#REF!</v>
      </c>
      <c r="T23" s="22" t="e">
        <f t="shared" si="5"/>
        <v>#REF!</v>
      </c>
      <c r="U23" s="43" t="e">
        <f>#REF!+#REF!+#REF!+'апрель (2024) '!U23</f>
        <v>#REF!</v>
      </c>
      <c r="V23" s="44" t="e">
        <f>#REF!+#REF!+#REF!+'апрель (2024) '!V23</f>
        <v>#REF!</v>
      </c>
      <c r="W23" s="25" t="e">
        <f t="shared" si="6"/>
        <v>#REF!</v>
      </c>
      <c r="X23" s="24"/>
      <c r="Y23" s="18"/>
      <c r="Z23" s="22" t="str">
        <f t="shared" si="7"/>
        <v/>
      </c>
      <c r="AA23" s="43" t="e">
        <f>#REF!+#REF!+#REF!+'апрель (2024) '!AA23</f>
        <v>#REF!</v>
      </c>
      <c r="AB23" s="44" t="e">
        <f>#REF!+#REF!+#REF!+'апрель (2024) '!AB23</f>
        <v>#REF!</v>
      </c>
      <c r="AC23" s="42" t="e">
        <f t="shared" si="10"/>
        <v>#REF!</v>
      </c>
      <c r="AD23" s="72"/>
      <c r="AE23" s="74"/>
      <c r="AF23" s="66" t="str">
        <f t="shared" si="14"/>
        <v/>
      </c>
      <c r="AI23" s="38" t="s">
        <v>25</v>
      </c>
      <c r="AJ23" s="16" t="s">
        <v>25</v>
      </c>
      <c r="AK23" s="53" t="e">
        <f t="shared" si="11"/>
        <v>#REF!</v>
      </c>
      <c r="AL23" s="205" t="e">
        <f>#REF!+'апрель (2024) '!AL23</f>
        <v>#REF!</v>
      </c>
      <c r="AM23" s="53" t="e">
        <f t="shared" si="12"/>
        <v>#REF!</v>
      </c>
      <c r="AN23" s="53"/>
      <c r="AO23" s="53"/>
      <c r="AP23" s="53"/>
      <c r="AQ23" s="53"/>
      <c r="AR23" s="53"/>
      <c r="AS23" s="53"/>
      <c r="AT23" s="53">
        <v>44240474.5</v>
      </c>
      <c r="AU23" s="53">
        <v>45916388.004000001</v>
      </c>
      <c r="AV23" s="53">
        <v>45898277.994000003</v>
      </c>
      <c r="AW23">
        <f t="shared" si="13"/>
        <v>103.74725522891939</v>
      </c>
    </row>
    <row r="24" spans="1:49" ht="43.5" customHeight="1" thickBot="1">
      <c r="A24" s="27">
        <v>16</v>
      </c>
      <c r="B24" s="39" t="s">
        <v>15</v>
      </c>
      <c r="C24" s="68"/>
      <c r="D24" s="69"/>
      <c r="E24" s="80" t="str">
        <f t="shared" si="0"/>
        <v/>
      </c>
      <c r="F24" s="83" t="e">
        <f t="shared" si="8"/>
        <v>#REF!</v>
      </c>
      <c r="G24" s="84" t="e">
        <f t="shared" si="9"/>
        <v>#REF!</v>
      </c>
      <c r="H24" s="88" t="e">
        <f t="shared" si="1"/>
        <v>#REF!</v>
      </c>
      <c r="I24" s="43" t="e">
        <f>#REF!+#REF!+#REF!+'апрель (2024) '!I24</f>
        <v>#REF!</v>
      </c>
      <c r="J24" s="44" t="e">
        <f>#REF!+#REF!+#REF!+'апрель (2024) '!J24</f>
        <v>#REF!</v>
      </c>
      <c r="K24" s="28" t="e">
        <f t="shared" si="2"/>
        <v>#REF!</v>
      </c>
      <c r="L24" s="43" t="e">
        <f>#REF!+#REF!+#REF!+'апрель (2024) '!L24</f>
        <v>#REF!</v>
      </c>
      <c r="M24" s="44" t="e">
        <f>#REF!+#REF!+#REF!+'апрель (2024) '!M24</f>
        <v>#REF!</v>
      </c>
      <c r="N24" s="28" t="e">
        <f t="shared" si="3"/>
        <v>#REF!</v>
      </c>
      <c r="O24" s="43" t="e">
        <f>#REF!+#REF!+#REF!+'апрель (2024) '!O24</f>
        <v>#REF!</v>
      </c>
      <c r="P24" s="44" t="e">
        <f>#REF!+#REF!+#REF!+'апрель (2024) '!P24</f>
        <v>#REF!</v>
      </c>
      <c r="Q24" s="28" t="e">
        <f t="shared" si="4"/>
        <v>#REF!</v>
      </c>
      <c r="R24" s="43" t="e">
        <f>#REF!+#REF!+#REF!+'апрель (2024) '!R24</f>
        <v>#REF!</v>
      </c>
      <c r="S24" s="44" t="e">
        <f>#REF!+#REF!+#REF!+'апрель (2024) '!S24</f>
        <v>#REF!</v>
      </c>
      <c r="T24" s="28" t="e">
        <f t="shared" si="5"/>
        <v>#REF!</v>
      </c>
      <c r="U24" s="43" t="e">
        <f>#REF!+#REF!+#REF!+'апрель (2024) '!U24</f>
        <v>#REF!</v>
      </c>
      <c r="V24" s="44" t="e">
        <f>#REF!+#REF!+#REF!+'апрель (2024) '!V24</f>
        <v>#REF!</v>
      </c>
      <c r="W24" s="14" t="e">
        <f t="shared" si="6"/>
        <v>#REF!</v>
      </c>
      <c r="X24" s="29"/>
      <c r="Y24" s="15"/>
      <c r="Z24" s="28" t="str">
        <f t="shared" si="7"/>
        <v/>
      </c>
      <c r="AA24" s="43" t="e">
        <f>#REF!+#REF!+#REF!+'апрель (2024) '!AA24</f>
        <v>#REF!</v>
      </c>
      <c r="AB24" s="44" t="e">
        <f>#REF!+#REF!+#REF!+'апрель (2024) '!AB24</f>
        <v>#REF!</v>
      </c>
      <c r="AC24" s="42" t="e">
        <f t="shared" si="10"/>
        <v>#REF!</v>
      </c>
      <c r="AD24" s="75"/>
      <c r="AE24" s="76"/>
      <c r="AF24" s="67" t="str">
        <f t="shared" si="14"/>
        <v/>
      </c>
      <c r="AI24" s="62" t="s">
        <v>15</v>
      </c>
      <c r="AJ24" s="16" t="s">
        <v>15</v>
      </c>
      <c r="AK24" s="53" t="e">
        <f t="shared" si="11"/>
        <v>#REF!</v>
      </c>
      <c r="AL24" s="205" t="e">
        <f>#REF!+'апрель (2024) '!AL24</f>
        <v>#REF!</v>
      </c>
      <c r="AM24" s="53" t="e">
        <f t="shared" si="12"/>
        <v>#REF!</v>
      </c>
      <c r="AN24" s="53"/>
      <c r="AO24" s="53"/>
      <c r="AP24" s="53"/>
      <c r="AQ24" s="53"/>
      <c r="AR24" s="53"/>
      <c r="AS24" s="53"/>
      <c r="AT24" s="207">
        <v>39029120.33600001</v>
      </c>
      <c r="AU24" s="207">
        <v>38236021.406000003</v>
      </c>
      <c r="AV24" s="207">
        <v>39602148.953000136</v>
      </c>
      <c r="AW24">
        <f t="shared" si="13"/>
        <v>101.46820787162751</v>
      </c>
    </row>
    <row r="25" spans="1:49" ht="43.5" customHeight="1" thickBot="1">
      <c r="A25" s="557" t="s">
        <v>23</v>
      </c>
      <c r="B25" s="558"/>
      <c r="C25" s="35" t="e">
        <f>F25+AA25+AD25</f>
        <v>#REF!</v>
      </c>
      <c r="D25" s="33" t="e">
        <f>G25+AB25+AE25</f>
        <v>#REF!</v>
      </c>
      <c r="E25" s="34" t="e">
        <f>IF(AND(C25=0,D25&gt;0),100%,IFERROR(IF(D25/C25-100%&gt;99%,CONCATENATE("в ",ROUNDDOWN(D25/C25,1),IF(ROUNDDOWN(D25/C25,0)&gt;4," раз"," раза")),D25/C25-100%),""))</f>
        <v>#REF!</v>
      </c>
      <c r="F25" s="35" t="e">
        <f>SUM(F9:F24)</f>
        <v>#REF!</v>
      </c>
      <c r="G25" s="33" t="e">
        <f>SUM(G9:G24)</f>
        <v>#REF!</v>
      </c>
      <c r="H25" s="89" t="e">
        <f>IF(AND(F25=0,G25&gt;0),100%,IFERROR(IF(G25/F25-100%&gt;99%,CONCATENATE("в ",ROUNDDOWN(G25/F25,1),IF(ROUNDDOWN(G25/F25,0)&gt;4," раз"," раза")),G25/F25-100%),""))</f>
        <v>#REF!</v>
      </c>
      <c r="I25" s="35" t="e">
        <f>SUM(I9:I24)</f>
        <v>#REF!</v>
      </c>
      <c r="J25" s="91" t="e">
        <f>SUM(J9:J24)</f>
        <v>#REF!</v>
      </c>
      <c r="K25" s="90" t="e">
        <f>IF(AND(I25=0,J25&gt;0),100%,IFERROR(IF(J25/I25-100%&gt;99%,CONCATENATE("в ",ROUNDDOWN(J25/I25,1),IF(ROUNDDOWN(J25/I25,0)&gt;4," раз"," раза")),J25/I25-100%),""))</f>
        <v>#REF!</v>
      </c>
      <c r="L25" s="35" t="e">
        <f>SUM(L9:L24)</f>
        <v>#REF!</v>
      </c>
      <c r="M25" s="33" t="e">
        <f>SUM(M9:M24)</f>
        <v>#REF!</v>
      </c>
      <c r="N25" s="34" t="e">
        <f>IF(AND(L25=0,M25&gt;0),100%,IFERROR(IF(M25/L25-100%&gt;99%,CONCATENATE("в ",ROUNDDOWN(M25/L25,1),IF(ROUNDDOWN(M25/L25,0)&gt;4," раз"," раза")),M25/L25-100%),""))</f>
        <v>#REF!</v>
      </c>
      <c r="O25" s="35" t="e">
        <f>SUM(O9:O24)</f>
        <v>#REF!</v>
      </c>
      <c r="P25" s="33" t="e">
        <f>SUM(P9:P24)</f>
        <v>#REF!</v>
      </c>
      <c r="Q25" s="34" t="e">
        <f>IF(AND(O25=0,P25&gt;0),100%,IFERROR(IF(P25/O25-100%&gt;99%,CONCATENATE("в ",ROUNDDOWN(P25/O25,1),IF(ROUNDDOWN(P25/O25,0)&gt;4," раз"," раза")),P25/O25-100%),""))</f>
        <v>#REF!</v>
      </c>
      <c r="R25" s="35" t="e">
        <f>SUM(R9:R24)</f>
        <v>#REF!</v>
      </c>
      <c r="S25" s="33" t="e">
        <f>SUM(S9:S24)</f>
        <v>#REF!</v>
      </c>
      <c r="T25" s="34" t="e">
        <f>IF(AND(R25=0,S25&gt;0),100%,IFERROR(IF(S25/R25-100%&gt;99%,CONCATENATE("в ",ROUNDDOWN(S25/R25,1),IF(ROUNDDOWN(S25/R25,0)&gt;4," раз"," раза")),S25/R25-100%),""))</f>
        <v>#REF!</v>
      </c>
      <c r="U25" s="35" t="e">
        <f>SUM(U9:U24)</f>
        <v>#REF!</v>
      </c>
      <c r="V25" s="33" t="e">
        <f>SUM(V9:V24)</f>
        <v>#REF!</v>
      </c>
      <c r="W25" s="36" t="e">
        <f>IF(AND(U25=0,V25&gt;0),100%,IFERROR(IF(V25/U25-100%&gt;99%,CONCATENATE("в ",ROUNDDOWN(V25/U25,1),IF(ROUNDDOWN(V25/U25,0)&gt;4," раз"," раза")),V25/U25-100%),""))</f>
        <v>#REF!</v>
      </c>
      <c r="X25" s="35">
        <f>SUM(X9:X24)</f>
        <v>0</v>
      </c>
      <c r="Y25" s="33">
        <f>SUM(Y9:Y24)</f>
        <v>0</v>
      </c>
      <c r="Z25" s="34" t="str">
        <f>IF(AND(X25=0,Y25&gt;0),100%,IFERROR(IF(Y25/X25-100%&gt;99%,CONCATENATE("в ",ROUNDDOWN(Y25/X25,1),IF(ROUNDDOWN(Y25/X25,0)&gt;4," раз"," раза")),Y25/X25-100%),""))</f>
        <v/>
      </c>
      <c r="AA25" s="31" t="e">
        <f>SUM(AA9:AA24)</f>
        <v>#REF!</v>
      </c>
      <c r="AB25" s="32" t="e">
        <f>SUM(AB9:AB24)</f>
        <v>#REF!</v>
      </c>
      <c r="AC25" s="34" t="e">
        <f t="shared" ref="AC25" si="15">IF(AND(IF(AA25="",0,AA25)=0,IF(AB25="",0,AB25)&gt;0),100%,IFERROR(IF(IF(AB25="",0,AB25)/IF(AA25="",0,AA25)-100%&gt;99%,CONCATENATE("в ",ROUNDDOWN(IF(AB25="",0,AB25)/IF(AA25="",0,AA25),1),IF(ROUNDDOWN(IF(AB25="",0,AB25)/IF(AA25="",0,AA25),0)&gt;4," раз"," раза")),IF(AB25="",0,AB25)/IF(AA25="",0,AA25)-100%),""))</f>
        <v>#REF!</v>
      </c>
      <c r="AD25" s="31"/>
      <c r="AE25" s="32"/>
      <c r="AF25" s="34" t="str">
        <f t="shared" si="14"/>
        <v/>
      </c>
      <c r="AJ25" s="57" t="s">
        <v>41</v>
      </c>
      <c r="AK25" s="58" t="e">
        <f>F25</f>
        <v>#REF!</v>
      </c>
      <c r="AL25" s="58" t="e">
        <f>#REF!+'апрель (2024) '!AL25</f>
        <v>#REF!</v>
      </c>
      <c r="AM25" s="58" t="e">
        <f>G25</f>
        <v>#REF!</v>
      </c>
      <c r="AN25" s="58" t="e">
        <f>U25</f>
        <v>#REF!</v>
      </c>
      <c r="AO25" s="58">
        <v>4</v>
      </c>
      <c r="AP25" s="58" t="e">
        <f>V25</f>
        <v>#REF!</v>
      </c>
      <c r="AQ25" s="58" t="e">
        <f>L25</f>
        <v>#REF!</v>
      </c>
      <c r="AR25" s="58">
        <v>7</v>
      </c>
      <c r="AS25" s="58" t="e">
        <f>M25</f>
        <v>#REF!</v>
      </c>
      <c r="AT25" s="208">
        <v>525455025.058002</v>
      </c>
      <c r="AU25" s="208">
        <v>515910724.89900148</v>
      </c>
      <c r="AV25" s="208">
        <v>534447039.88200188</v>
      </c>
      <c r="AW25">
        <f t="shared" si="13"/>
        <v>101.7112815360377</v>
      </c>
    </row>
    <row r="26" spans="1:49" ht="27" customHeight="1">
      <c r="A26" s="12"/>
      <c r="B26" s="7"/>
      <c r="C26" s="7"/>
      <c r="D26" s="7"/>
      <c r="E26" s="7"/>
      <c r="F26" s="6"/>
      <c r="G26" s="4"/>
      <c r="H26" s="9"/>
      <c r="I26" s="6"/>
      <c r="J26" s="6"/>
      <c r="K26" s="5"/>
      <c r="L26" s="5"/>
      <c r="M26" s="5"/>
      <c r="N26" s="5"/>
      <c r="O26" s="6"/>
      <c r="P26" s="6"/>
      <c r="Q26" s="5"/>
      <c r="R26" s="5"/>
      <c r="S26" s="5"/>
      <c r="T26" s="5"/>
      <c r="U26" s="5"/>
      <c r="V26" s="5"/>
      <c r="W26" s="5"/>
      <c r="X26" s="5"/>
      <c r="AJ26" s="12"/>
      <c r="AK26" s="12"/>
      <c r="AL26" s="12"/>
      <c r="AM26" s="12"/>
      <c r="AN26" s="12"/>
      <c r="AO26" s="12"/>
      <c r="AP26" s="12"/>
      <c r="AQ26" s="12"/>
    </row>
    <row r="27" spans="1:49" ht="27.75">
      <c r="A27" s="12"/>
      <c r="B27" s="8"/>
      <c r="C27" s="8"/>
      <c r="D27" s="8"/>
      <c r="E27" s="8"/>
      <c r="F27" s="8"/>
      <c r="G27" s="8"/>
      <c r="U27" s="559"/>
      <c r="V27" s="559"/>
      <c r="W27" s="559"/>
      <c r="AJ27" s="12"/>
      <c r="AK27" s="12"/>
      <c r="AL27" s="12"/>
      <c r="AM27" s="12"/>
      <c r="AN27" s="12"/>
      <c r="AO27" s="12"/>
      <c r="AP27" s="12"/>
      <c r="AQ27" s="12"/>
      <c r="AV27">
        <f>AV25/1000000</f>
        <v>534.44703988200183</v>
      </c>
    </row>
    <row r="28" spans="1:49" ht="27" thickBot="1">
      <c r="A28" s="10"/>
      <c r="X28"/>
      <c r="AJ28" s="12"/>
      <c r="AK28" s="12"/>
      <c r="AL28" s="12"/>
      <c r="AM28" s="12"/>
      <c r="AN28" s="12"/>
      <c r="AO28" s="12"/>
      <c r="AP28" s="12"/>
      <c r="AQ28" s="12"/>
    </row>
    <row r="29" spans="1:49">
      <c r="AK29" s="548" t="s">
        <v>22</v>
      </c>
      <c r="AL29" s="549"/>
      <c r="AM29" s="550"/>
      <c r="AN29" s="548" t="s">
        <v>19</v>
      </c>
      <c r="AO29" s="549"/>
      <c r="AP29" s="550"/>
      <c r="AQ29" s="548" t="s">
        <v>48</v>
      </c>
      <c r="AR29" s="549"/>
      <c r="AS29" s="550"/>
      <c r="AT29" s="548" t="s">
        <v>49</v>
      </c>
      <c r="AU29" s="549"/>
      <c r="AV29" s="550"/>
    </row>
    <row r="30" spans="1:49">
      <c r="AK30" s="551"/>
      <c r="AL30" s="552"/>
      <c r="AM30" s="553"/>
      <c r="AN30" s="551"/>
      <c r="AO30" s="552"/>
      <c r="AP30" s="553"/>
      <c r="AQ30" s="551"/>
      <c r="AR30" s="552"/>
      <c r="AS30" s="553"/>
      <c r="AT30" s="551"/>
      <c r="AU30" s="552"/>
      <c r="AV30" s="553"/>
    </row>
    <row r="31" spans="1:49" ht="23.25">
      <c r="AK31" s="37">
        <v>2020</v>
      </c>
      <c r="AL31" s="13" t="s">
        <v>34</v>
      </c>
      <c r="AM31" s="20">
        <v>2021</v>
      </c>
      <c r="AN31" s="37">
        <v>2020</v>
      </c>
      <c r="AO31" s="13" t="s">
        <v>34</v>
      </c>
      <c r="AP31" s="20">
        <v>2021</v>
      </c>
      <c r="AQ31" s="37">
        <v>2020</v>
      </c>
      <c r="AR31" s="13" t="s">
        <v>34</v>
      </c>
      <c r="AS31" s="20">
        <v>2021</v>
      </c>
      <c r="AT31" s="37">
        <v>2020</v>
      </c>
      <c r="AU31" s="13" t="s">
        <v>34</v>
      </c>
      <c r="AV31" s="20">
        <v>2021</v>
      </c>
    </row>
    <row r="33" spans="36:48" ht="26.25">
      <c r="AJ33" s="16" t="s">
        <v>0</v>
      </c>
      <c r="AK33" s="118" t="e">
        <f>AK9/AT9*1000000</f>
        <v>#REF!</v>
      </c>
      <c r="AL33" s="118" t="e">
        <f>AL9/AU9*1000000</f>
        <v>#REF!</v>
      </c>
      <c r="AM33" s="118" t="e">
        <f>AM9/AV9*1000000</f>
        <v>#REF!</v>
      </c>
      <c r="AN33" s="53"/>
      <c r="AO33" s="53"/>
      <c r="AP33" s="53"/>
      <c r="AQ33" s="53"/>
      <c r="AR33" s="53"/>
      <c r="AS33" s="53"/>
      <c r="AT33" s="53"/>
      <c r="AU33" s="53"/>
      <c r="AV33" s="53"/>
    </row>
    <row r="34" spans="36:48" ht="26.25">
      <c r="AJ34" s="16" t="s">
        <v>4</v>
      </c>
      <c r="AK34" s="118" t="e">
        <f t="shared" ref="AK34:AM49" si="16">AK10/AT10*1000000</f>
        <v>#REF!</v>
      </c>
      <c r="AL34" s="118" t="e">
        <f t="shared" si="16"/>
        <v>#REF!</v>
      </c>
      <c r="AM34" s="118" t="e">
        <f t="shared" si="16"/>
        <v>#REF!</v>
      </c>
      <c r="AN34" s="53"/>
      <c r="AO34" s="53"/>
      <c r="AP34" s="53"/>
      <c r="AQ34" s="53"/>
      <c r="AR34" s="53"/>
      <c r="AS34" s="53"/>
      <c r="AT34" s="53"/>
      <c r="AU34" s="53"/>
      <c r="AV34" s="53"/>
    </row>
    <row r="35" spans="36:48" ht="26.25">
      <c r="AJ35" s="16" t="s">
        <v>5</v>
      </c>
      <c r="AK35" s="118" t="e">
        <f t="shared" si="16"/>
        <v>#REF!</v>
      </c>
      <c r="AL35" s="118" t="e">
        <f t="shared" si="16"/>
        <v>#REF!</v>
      </c>
      <c r="AM35" s="118" t="e">
        <f t="shared" si="16"/>
        <v>#REF!</v>
      </c>
      <c r="AN35" s="53"/>
      <c r="AO35" s="53"/>
      <c r="AP35" s="53"/>
      <c r="AQ35" s="53"/>
      <c r="AR35" s="53"/>
      <c r="AS35" s="53"/>
      <c r="AT35" s="53"/>
      <c r="AU35" s="53"/>
      <c r="AV35" s="53"/>
    </row>
    <row r="36" spans="36:48" ht="26.25">
      <c r="AJ36" s="16" t="s">
        <v>6</v>
      </c>
      <c r="AK36" s="118" t="e">
        <f t="shared" si="16"/>
        <v>#REF!</v>
      </c>
      <c r="AL36" s="118" t="e">
        <f t="shared" si="16"/>
        <v>#REF!</v>
      </c>
      <c r="AM36" s="118" t="e">
        <f t="shared" si="16"/>
        <v>#REF!</v>
      </c>
      <c r="AN36" s="53"/>
      <c r="AO36" s="53"/>
      <c r="AP36" s="53"/>
      <c r="AQ36" s="53"/>
      <c r="AR36" s="53"/>
      <c r="AS36" s="53"/>
      <c r="AT36" s="53"/>
      <c r="AU36" s="53"/>
      <c r="AV36" s="53"/>
    </row>
    <row r="37" spans="36:48" ht="26.25">
      <c r="AJ37" s="16" t="s">
        <v>1</v>
      </c>
      <c r="AK37" s="118" t="e">
        <f t="shared" si="16"/>
        <v>#REF!</v>
      </c>
      <c r="AL37" s="118" t="e">
        <f t="shared" si="16"/>
        <v>#REF!</v>
      </c>
      <c r="AM37" s="118" t="e">
        <f t="shared" si="16"/>
        <v>#REF!</v>
      </c>
      <c r="AN37" s="53"/>
      <c r="AO37" s="53"/>
      <c r="AP37" s="53"/>
      <c r="AQ37" s="53"/>
      <c r="AR37" s="53"/>
      <c r="AS37" s="53"/>
      <c r="AT37" s="53"/>
      <c r="AU37" s="53"/>
      <c r="AV37" s="53"/>
    </row>
    <row r="38" spans="36:48" ht="26.25">
      <c r="AJ38" s="16" t="s">
        <v>7</v>
      </c>
      <c r="AK38" s="118" t="e">
        <f t="shared" si="16"/>
        <v>#REF!</v>
      </c>
      <c r="AL38" s="118" t="e">
        <f t="shared" si="16"/>
        <v>#REF!</v>
      </c>
      <c r="AM38" s="118" t="e">
        <f t="shared" si="16"/>
        <v>#REF!</v>
      </c>
      <c r="AN38" s="53"/>
      <c r="AO38" s="53"/>
      <c r="AP38" s="53"/>
      <c r="AQ38" s="53"/>
      <c r="AR38" s="53"/>
      <c r="AS38" s="53"/>
      <c r="AT38" s="53"/>
      <c r="AU38" s="53"/>
      <c r="AV38" s="53"/>
    </row>
    <row r="39" spans="36:48" ht="26.25">
      <c r="AJ39" s="16" t="s">
        <v>8</v>
      </c>
      <c r="AK39" s="118" t="e">
        <f t="shared" si="16"/>
        <v>#REF!</v>
      </c>
      <c r="AL39" s="118" t="e">
        <f t="shared" si="16"/>
        <v>#REF!</v>
      </c>
      <c r="AM39" s="118" t="e">
        <f t="shared" si="16"/>
        <v>#REF!</v>
      </c>
      <c r="AN39" s="56"/>
      <c r="AO39" s="56"/>
      <c r="AP39" s="56"/>
      <c r="AQ39" s="56"/>
      <c r="AR39" s="56"/>
      <c r="AS39" s="56"/>
      <c r="AT39" s="56"/>
      <c r="AU39" s="56"/>
      <c r="AV39" s="56"/>
    </row>
    <row r="40" spans="36:48" ht="26.25">
      <c r="AJ40" s="16" t="s">
        <v>9</v>
      </c>
      <c r="AK40" s="118" t="e">
        <f t="shared" si="16"/>
        <v>#REF!</v>
      </c>
      <c r="AL40" s="118" t="e">
        <f t="shared" si="16"/>
        <v>#REF!</v>
      </c>
      <c r="AM40" s="118" t="e">
        <f t="shared" si="16"/>
        <v>#REF!</v>
      </c>
      <c r="AN40" s="53"/>
      <c r="AO40" s="53"/>
      <c r="AP40" s="53"/>
      <c r="AQ40" s="53"/>
      <c r="AR40" s="53"/>
      <c r="AS40" s="53"/>
      <c r="AT40" s="53"/>
      <c r="AU40" s="53"/>
      <c r="AV40" s="53"/>
    </row>
    <row r="41" spans="36:48" ht="26.25">
      <c r="AJ41" s="16" t="s">
        <v>2</v>
      </c>
      <c r="AK41" s="118" t="e">
        <f t="shared" si="16"/>
        <v>#REF!</v>
      </c>
      <c r="AL41" s="118" t="e">
        <f t="shared" si="16"/>
        <v>#REF!</v>
      </c>
      <c r="AM41" s="118" t="e">
        <f t="shared" si="16"/>
        <v>#REF!</v>
      </c>
      <c r="AN41" s="53"/>
      <c r="AO41" s="53"/>
      <c r="AP41" s="53"/>
      <c r="AQ41" s="53"/>
      <c r="AR41" s="53"/>
      <c r="AS41" s="53"/>
      <c r="AT41" s="53"/>
      <c r="AU41" s="53"/>
      <c r="AV41" s="53"/>
    </row>
    <row r="42" spans="36:48" ht="26.25">
      <c r="AJ42" s="16" t="s">
        <v>10</v>
      </c>
      <c r="AK42" s="118" t="e">
        <f t="shared" si="16"/>
        <v>#REF!</v>
      </c>
      <c r="AL42" s="118" t="e">
        <f t="shared" si="16"/>
        <v>#REF!</v>
      </c>
      <c r="AM42" s="118" t="e">
        <f t="shared" si="16"/>
        <v>#REF!</v>
      </c>
      <c r="AN42" s="53"/>
      <c r="AO42" s="53"/>
      <c r="AP42" s="53"/>
      <c r="AQ42" s="53"/>
      <c r="AR42" s="53"/>
      <c r="AS42" s="53"/>
      <c r="AT42" s="53"/>
      <c r="AU42" s="53"/>
      <c r="AV42" s="53"/>
    </row>
    <row r="43" spans="36:48" ht="26.25">
      <c r="AJ43" s="16" t="s">
        <v>11</v>
      </c>
      <c r="AK43" s="118" t="e">
        <f t="shared" si="16"/>
        <v>#REF!</v>
      </c>
      <c r="AL43" s="118" t="e">
        <f t="shared" si="16"/>
        <v>#REF!</v>
      </c>
      <c r="AM43" s="118" t="e">
        <f t="shared" si="16"/>
        <v>#REF!</v>
      </c>
      <c r="AN43" s="53"/>
      <c r="AO43" s="53"/>
      <c r="AP43" s="53"/>
      <c r="AQ43" s="53"/>
      <c r="AR43" s="53"/>
      <c r="AS43" s="53"/>
      <c r="AT43" s="53"/>
      <c r="AU43" s="53"/>
      <c r="AV43" s="53"/>
    </row>
    <row r="44" spans="36:48" ht="26.25">
      <c r="AJ44" s="16" t="s">
        <v>12</v>
      </c>
      <c r="AK44" s="118" t="e">
        <f t="shared" si="16"/>
        <v>#REF!</v>
      </c>
      <c r="AL44" s="118" t="e">
        <f t="shared" si="16"/>
        <v>#REF!</v>
      </c>
      <c r="AM44" s="118" t="e">
        <f t="shared" si="16"/>
        <v>#REF!</v>
      </c>
      <c r="AN44" s="53"/>
      <c r="AO44" s="53"/>
      <c r="AP44" s="53"/>
      <c r="AQ44" s="53"/>
      <c r="AR44" s="53"/>
      <c r="AS44" s="53"/>
      <c r="AT44" s="53"/>
      <c r="AU44" s="53"/>
      <c r="AV44" s="53"/>
    </row>
    <row r="45" spans="36:48" ht="26.25">
      <c r="AJ45" s="16" t="s">
        <v>13</v>
      </c>
      <c r="AK45" s="118" t="e">
        <f t="shared" si="16"/>
        <v>#REF!</v>
      </c>
      <c r="AL45" s="118" t="e">
        <f t="shared" si="16"/>
        <v>#REF!</v>
      </c>
      <c r="AM45" s="118" t="e">
        <f t="shared" si="16"/>
        <v>#REF!</v>
      </c>
      <c r="AN45" s="53"/>
      <c r="AO45" s="53"/>
      <c r="AP45" s="53"/>
      <c r="AQ45" s="53"/>
      <c r="AR45" s="53"/>
      <c r="AS45" s="53"/>
      <c r="AT45" s="53"/>
      <c r="AU45" s="53"/>
      <c r="AV45" s="53"/>
    </row>
    <row r="46" spans="36:48" ht="26.25">
      <c r="AJ46" s="16" t="s">
        <v>14</v>
      </c>
      <c r="AK46" s="118" t="e">
        <f t="shared" si="16"/>
        <v>#REF!</v>
      </c>
      <c r="AL46" s="118" t="e">
        <f t="shared" si="16"/>
        <v>#REF!</v>
      </c>
      <c r="AM46" s="118" t="e">
        <f t="shared" si="16"/>
        <v>#REF!</v>
      </c>
      <c r="AN46" s="53"/>
      <c r="AO46" s="53"/>
      <c r="AP46" s="53"/>
      <c r="AQ46" s="53"/>
      <c r="AR46" s="53"/>
      <c r="AS46" s="53"/>
      <c r="AT46" s="53"/>
      <c r="AU46" s="53"/>
      <c r="AV46" s="53"/>
    </row>
    <row r="47" spans="36:48" ht="26.25">
      <c r="AJ47" s="16" t="s">
        <v>25</v>
      </c>
      <c r="AK47" s="118" t="e">
        <f t="shared" si="16"/>
        <v>#REF!</v>
      </c>
      <c r="AL47" s="118" t="e">
        <f t="shared" si="16"/>
        <v>#REF!</v>
      </c>
      <c r="AM47" s="118" t="e">
        <f t="shared" si="16"/>
        <v>#REF!</v>
      </c>
      <c r="AN47" s="53"/>
      <c r="AO47" s="53"/>
      <c r="AP47" s="53"/>
      <c r="AQ47" s="53"/>
      <c r="AR47" s="53"/>
      <c r="AS47" s="53"/>
      <c r="AT47" s="53"/>
      <c r="AU47" s="53"/>
      <c r="AV47" s="53"/>
    </row>
    <row r="48" spans="36:48" ht="27" thickBot="1">
      <c r="AJ48" s="16" t="s">
        <v>15</v>
      </c>
      <c r="AK48" s="118" t="e">
        <f t="shared" si="16"/>
        <v>#REF!</v>
      </c>
      <c r="AL48" s="118" t="e">
        <f t="shared" si="16"/>
        <v>#REF!</v>
      </c>
      <c r="AM48" s="118" t="e">
        <f t="shared" si="16"/>
        <v>#REF!</v>
      </c>
      <c r="AN48" s="53"/>
      <c r="AO48" s="53"/>
      <c r="AP48" s="53"/>
      <c r="AQ48" s="53"/>
      <c r="AR48" s="53"/>
      <c r="AS48" s="53"/>
      <c r="AT48" s="53"/>
      <c r="AU48" s="53"/>
      <c r="AV48" s="53"/>
    </row>
    <row r="49" spans="36:59" ht="30.75" thickBot="1">
      <c r="AJ49" s="57" t="s">
        <v>41</v>
      </c>
      <c r="AK49" s="118" t="e">
        <f t="shared" si="16"/>
        <v>#REF!</v>
      </c>
      <c r="AL49" s="118" t="e">
        <f t="shared" si="16"/>
        <v>#REF!</v>
      </c>
      <c r="AM49" s="118" t="e">
        <f t="shared" si="16"/>
        <v>#REF!</v>
      </c>
      <c r="AN49" s="58" t="e">
        <f>AN25/AT25*1000000</f>
        <v>#REF!</v>
      </c>
      <c r="AO49" s="58">
        <f>AO25/AU25*1000000</f>
        <v>7.7532794085315238E-3</v>
      </c>
      <c r="AP49" s="58" t="e">
        <f>AP25/AV25*1000000</f>
        <v>#REF!</v>
      </c>
      <c r="AQ49" s="58" t="e">
        <f>AQ25/AT25*1000000</f>
        <v>#REF!</v>
      </c>
      <c r="AR49" s="58">
        <f>AR25/AU25*1000000</f>
        <v>1.3568238964930167E-2</v>
      </c>
      <c r="AS49" s="58" t="e">
        <f>AS25/AV25*1000000</f>
        <v>#REF!</v>
      </c>
      <c r="AT49" s="58">
        <v>1089950815.4319999</v>
      </c>
      <c r="AU49" s="58">
        <v>1053667086.197</v>
      </c>
      <c r="AV49" s="59">
        <v>1096838234.6589999</v>
      </c>
    </row>
    <row r="52" spans="36:59" ht="32.25">
      <c r="AK52" s="131" t="s">
        <v>0</v>
      </c>
      <c r="AL52" s="125" t="s">
        <v>4</v>
      </c>
      <c r="AM52" s="125" t="s">
        <v>5</v>
      </c>
      <c r="AN52" s="125" t="s">
        <v>6</v>
      </c>
      <c r="AO52" s="125" t="s">
        <v>1</v>
      </c>
      <c r="AP52" s="125" t="s">
        <v>7</v>
      </c>
      <c r="AQ52" s="125" t="s">
        <v>8</v>
      </c>
      <c r="AR52" s="125" t="s">
        <v>9</v>
      </c>
      <c r="AS52" s="125" t="s">
        <v>2</v>
      </c>
      <c r="AT52" s="125" t="s">
        <v>10</v>
      </c>
      <c r="AU52" s="125" t="s">
        <v>11</v>
      </c>
      <c r="AV52" s="125" t="s">
        <v>12</v>
      </c>
      <c r="AW52" s="125" t="s">
        <v>13</v>
      </c>
      <c r="AX52" s="125" t="s">
        <v>14</v>
      </c>
      <c r="AY52" s="125" t="s">
        <v>25</v>
      </c>
      <c r="AZ52" s="125" t="s">
        <v>15</v>
      </c>
      <c r="BA52" s="125"/>
      <c r="BB52" s="125"/>
      <c r="BC52" s="125"/>
      <c r="BD52" s="125"/>
      <c r="BE52" s="125"/>
      <c r="BF52" s="125"/>
      <c r="BG52" s="125"/>
    </row>
    <row r="53" spans="36:59" ht="32.25">
      <c r="AJ53" s="125" t="s">
        <v>34</v>
      </c>
      <c r="AK53" s="126" t="e">
        <f>AL33</f>
        <v>#REF!</v>
      </c>
      <c r="AL53" s="126" t="e">
        <f>AL34</f>
        <v>#REF!</v>
      </c>
      <c r="AM53" s="126" t="e">
        <f>AL35</f>
        <v>#REF!</v>
      </c>
      <c r="AN53" s="126" t="e">
        <f>AL36</f>
        <v>#REF!</v>
      </c>
      <c r="AO53" s="126" t="e">
        <f>AL37</f>
        <v>#REF!</v>
      </c>
      <c r="AP53" s="126" t="e">
        <f>AL38</f>
        <v>#REF!</v>
      </c>
      <c r="AQ53" s="126" t="e">
        <f>AL39</f>
        <v>#REF!</v>
      </c>
      <c r="AR53" s="126" t="e">
        <f>AL40</f>
        <v>#REF!</v>
      </c>
      <c r="AS53" s="126" t="e">
        <f>AL41</f>
        <v>#REF!</v>
      </c>
      <c r="AT53" s="126" t="e">
        <f>AL42</f>
        <v>#REF!</v>
      </c>
      <c r="AU53" s="126" t="e">
        <f>AL43</f>
        <v>#REF!</v>
      </c>
      <c r="AV53" s="126" t="e">
        <f>AL44</f>
        <v>#REF!</v>
      </c>
      <c r="AW53" s="126" t="e">
        <f>AL45</f>
        <v>#REF!</v>
      </c>
      <c r="AX53" s="126" t="e">
        <f>AL46</f>
        <v>#REF!</v>
      </c>
      <c r="AY53" s="126" t="e">
        <f>AL47</f>
        <v>#REF!</v>
      </c>
      <c r="AZ53" s="126" t="e">
        <f>AL48</f>
        <v>#REF!</v>
      </c>
    </row>
    <row r="54" spans="36:59" ht="32.25">
      <c r="AJ54" s="125" t="s">
        <v>32</v>
      </c>
      <c r="AK54" s="126" t="e">
        <f>AM33</f>
        <v>#REF!</v>
      </c>
      <c r="AL54" s="126" t="e">
        <f>AM34</f>
        <v>#REF!</v>
      </c>
      <c r="AM54" s="126" t="e">
        <f>AM35</f>
        <v>#REF!</v>
      </c>
      <c r="AN54" s="126" t="e">
        <f>AM36</f>
        <v>#REF!</v>
      </c>
      <c r="AO54" s="126" t="e">
        <f>AM37</f>
        <v>#REF!</v>
      </c>
      <c r="AP54" s="126" t="e">
        <f>AM38</f>
        <v>#REF!</v>
      </c>
      <c r="AQ54" s="126" t="e">
        <f>AM39</f>
        <v>#REF!</v>
      </c>
      <c r="AR54" s="126" t="e">
        <f>AM40</f>
        <v>#REF!</v>
      </c>
      <c r="AS54" s="126" t="e">
        <f>AM41</f>
        <v>#REF!</v>
      </c>
      <c r="AT54" s="126" t="e">
        <f>AM42</f>
        <v>#REF!</v>
      </c>
      <c r="AU54" s="126" t="e">
        <f>AM43</f>
        <v>#REF!</v>
      </c>
      <c r="AV54" s="126" t="e">
        <f>AM44</f>
        <v>#REF!</v>
      </c>
      <c r="AW54" s="126" t="e">
        <f>AM45</f>
        <v>#REF!</v>
      </c>
      <c r="AX54" s="126" t="e">
        <f>AM46</f>
        <v>#REF!</v>
      </c>
      <c r="AY54" s="126" t="e">
        <f>AM47</f>
        <v>#REF!</v>
      </c>
      <c r="AZ54" s="126" t="e">
        <f>AM48</f>
        <v>#REF!</v>
      </c>
    </row>
  </sheetData>
  <mergeCells count="26">
    <mergeCell ref="A25:B25"/>
    <mergeCell ref="U27:W27"/>
    <mergeCell ref="AK29:AM30"/>
    <mergeCell ref="AN29:AP30"/>
    <mergeCell ref="AQ29:AS30"/>
    <mergeCell ref="AT29:AV30"/>
    <mergeCell ref="AD5:AF6"/>
    <mergeCell ref="AK5:AM6"/>
    <mergeCell ref="AN5:AP6"/>
    <mergeCell ref="AQ5:AS6"/>
    <mergeCell ref="AT5:AV6"/>
    <mergeCell ref="B2:AC2"/>
    <mergeCell ref="B3:AC3"/>
    <mergeCell ref="B4:W4"/>
    <mergeCell ref="A5:A8"/>
    <mergeCell ref="B5:B7"/>
    <mergeCell ref="C5:E6"/>
    <mergeCell ref="F5:H6"/>
    <mergeCell ref="I5:W5"/>
    <mergeCell ref="X5:Z6"/>
    <mergeCell ref="AA5:AC6"/>
    <mergeCell ref="I6:K6"/>
    <mergeCell ref="L6:N6"/>
    <mergeCell ref="O6:Q6"/>
    <mergeCell ref="R6:T6"/>
    <mergeCell ref="U6:W6"/>
  </mergeCells>
  <conditionalFormatting sqref="E9:E25 T9:T25 W9:W25 Z9:Z25 AC9:AC25 AF9:AF25 H9:H26 K9:K26 N9:N26 Q9:Q26 L26:M26 R26:X26">
    <cfRule type="containsText" dxfId="111" priority="1" operator="containsText" text="в">
      <formula>NOT(ISERROR(SEARCH("в",E9)))</formula>
    </cfRule>
    <cfRule type="cellIs" dxfId="110" priority="2" operator="between">
      <formula>0.000001</formula>
      <formula>100000</formula>
    </cfRule>
    <cfRule type="cellIs" dxfId="109" priority="3" operator="between">
      <formula>-100000000</formula>
      <formula>0</formula>
    </cfRule>
  </conditionalFormatting>
  <printOptions horizontalCentered="1"/>
  <pageMargins left="0.25" right="0.25" top="0.75" bottom="0.75" header="0.3" footer="0.3"/>
  <pageSetup paperSize="9" scale="4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2:DW60"/>
  <sheetViews>
    <sheetView view="pageBreakPreview" zoomScale="130" zoomScaleNormal="100" zoomScaleSheetLayoutView="130" workbookViewId="0">
      <selection activeCell="CT10" sqref="CT10"/>
    </sheetView>
  </sheetViews>
  <sheetFormatPr defaultRowHeight="15"/>
  <cols>
    <col min="1" max="1" width="7" customWidth="1"/>
    <col min="2" max="21" width="5.5703125" hidden="1" customWidth="1"/>
    <col min="22" max="26" width="5.5703125" customWidth="1"/>
    <col min="27" max="51" width="5.5703125" hidden="1" customWidth="1"/>
    <col min="52" max="56" width="5.5703125" customWidth="1"/>
    <col min="57" max="64" width="5.5703125" hidden="1" customWidth="1"/>
    <col min="65" max="65" width="5.85546875" hidden="1" customWidth="1"/>
    <col min="66" max="86" width="5.5703125" hidden="1" customWidth="1"/>
    <col min="87" max="91" width="5.5703125" customWidth="1"/>
    <col min="92" max="96" width="5.5703125" hidden="1" customWidth="1"/>
    <col min="97" max="100" width="5.5703125" customWidth="1"/>
    <col min="101" max="101" width="7.140625" customWidth="1"/>
    <col min="102" max="126" width="5.5703125" customWidth="1"/>
  </cols>
  <sheetData>
    <row r="2" spans="1:127" ht="21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127" ht="15.75" customHeight="1" thickBot="1"/>
    <row r="4" spans="1:127" ht="15.75" customHeight="1">
      <c r="A4" s="596" t="s">
        <v>35</v>
      </c>
      <c r="B4" s="590" t="s">
        <v>59</v>
      </c>
      <c r="C4" s="591"/>
      <c r="D4" s="591"/>
      <c r="E4" s="591"/>
      <c r="F4" s="592"/>
      <c r="G4" s="590" t="s">
        <v>60</v>
      </c>
      <c r="H4" s="591"/>
      <c r="I4" s="591"/>
      <c r="J4" s="591"/>
      <c r="K4" s="592"/>
      <c r="L4" s="590" t="s">
        <v>75</v>
      </c>
      <c r="M4" s="591"/>
      <c r="N4" s="591"/>
      <c r="O4" s="591"/>
      <c r="P4" s="592"/>
      <c r="Q4" s="590" t="s">
        <v>61</v>
      </c>
      <c r="R4" s="591"/>
      <c r="S4" s="591"/>
      <c r="T4" s="591"/>
      <c r="U4" s="592"/>
      <c r="V4" s="590" t="s">
        <v>36</v>
      </c>
      <c r="W4" s="591"/>
      <c r="X4" s="591"/>
      <c r="Y4" s="591"/>
      <c r="Z4" s="592"/>
      <c r="AA4" s="590" t="s">
        <v>63</v>
      </c>
      <c r="AB4" s="591"/>
      <c r="AC4" s="591"/>
      <c r="AD4" s="591"/>
      <c r="AE4" s="592"/>
      <c r="AF4" s="590" t="s">
        <v>76</v>
      </c>
      <c r="AG4" s="591"/>
      <c r="AH4" s="591"/>
      <c r="AI4" s="591"/>
      <c r="AJ4" s="592"/>
      <c r="AK4" s="590" t="s">
        <v>64</v>
      </c>
      <c r="AL4" s="591"/>
      <c r="AM4" s="591"/>
      <c r="AN4" s="591"/>
      <c r="AO4" s="592"/>
      <c r="AP4" s="590" t="s">
        <v>65</v>
      </c>
      <c r="AQ4" s="591"/>
      <c r="AR4" s="591"/>
      <c r="AS4" s="591"/>
      <c r="AT4" s="592"/>
      <c r="AU4" s="590" t="s">
        <v>66</v>
      </c>
      <c r="AV4" s="591"/>
      <c r="AW4" s="591"/>
      <c r="AX4" s="591"/>
      <c r="AY4" s="592"/>
      <c r="AZ4" s="590" t="s">
        <v>37</v>
      </c>
      <c r="BA4" s="591"/>
      <c r="BB4" s="591"/>
      <c r="BC4" s="591"/>
      <c r="BD4" s="592"/>
      <c r="BE4" s="584" t="s">
        <v>67</v>
      </c>
      <c r="BF4" s="585"/>
      <c r="BG4" s="585"/>
      <c r="BH4" s="585"/>
      <c r="BI4" s="586"/>
      <c r="BJ4" s="590" t="s">
        <v>45</v>
      </c>
      <c r="BK4" s="591"/>
      <c r="BL4" s="591"/>
      <c r="BM4" s="591"/>
      <c r="BN4" s="592"/>
      <c r="BO4" s="590" t="s">
        <v>68</v>
      </c>
      <c r="BP4" s="591"/>
      <c r="BQ4" s="591"/>
      <c r="BR4" s="591"/>
      <c r="BS4" s="592"/>
      <c r="BT4" s="590" t="s">
        <v>46</v>
      </c>
      <c r="BU4" s="591"/>
      <c r="BV4" s="591"/>
      <c r="BW4" s="591"/>
      <c r="BX4" s="592"/>
      <c r="BY4" s="590" t="s">
        <v>69</v>
      </c>
      <c r="BZ4" s="591"/>
      <c r="CA4" s="591"/>
      <c r="CB4" s="591"/>
      <c r="CC4" s="592"/>
      <c r="CD4" s="590" t="s">
        <v>47</v>
      </c>
      <c r="CE4" s="591"/>
      <c r="CF4" s="591"/>
      <c r="CG4" s="591"/>
      <c r="CH4" s="592"/>
      <c r="CI4" s="590" t="s">
        <v>50</v>
      </c>
      <c r="CJ4" s="591"/>
      <c r="CK4" s="591"/>
      <c r="CL4" s="591"/>
      <c r="CM4" s="592"/>
      <c r="CN4" s="590" t="s">
        <v>71</v>
      </c>
      <c r="CO4" s="591"/>
      <c r="CP4" s="591"/>
      <c r="CQ4" s="591"/>
      <c r="CR4" s="592"/>
      <c r="CS4" s="590" t="s">
        <v>51</v>
      </c>
      <c r="CT4" s="591"/>
      <c r="CU4" s="591"/>
      <c r="CV4" s="591"/>
      <c r="CW4" s="592"/>
      <c r="CX4" s="590" t="s">
        <v>72</v>
      </c>
      <c r="CY4" s="591"/>
      <c r="CZ4" s="591"/>
      <c r="DA4" s="591"/>
      <c r="DB4" s="592"/>
      <c r="DC4" s="590" t="s">
        <v>52</v>
      </c>
      <c r="DD4" s="591"/>
      <c r="DE4" s="591"/>
      <c r="DF4" s="591"/>
      <c r="DG4" s="592"/>
      <c r="DH4" s="590" t="s">
        <v>53</v>
      </c>
      <c r="DI4" s="591"/>
      <c r="DJ4" s="591"/>
      <c r="DK4" s="591"/>
      <c r="DL4" s="592"/>
      <c r="DM4" s="590" t="s">
        <v>31</v>
      </c>
      <c r="DN4" s="591"/>
      <c r="DO4" s="591"/>
      <c r="DP4" s="591"/>
      <c r="DQ4" s="592"/>
      <c r="DR4" s="584" t="s">
        <v>70</v>
      </c>
      <c r="DS4" s="585"/>
      <c r="DT4" s="585"/>
      <c r="DU4" s="585"/>
      <c r="DV4" s="586"/>
    </row>
    <row r="5" spans="1:127">
      <c r="A5" s="597"/>
      <c r="B5" s="593"/>
      <c r="C5" s="594"/>
      <c r="D5" s="594"/>
      <c r="E5" s="594"/>
      <c r="F5" s="595"/>
      <c r="G5" s="593"/>
      <c r="H5" s="594"/>
      <c r="I5" s="594"/>
      <c r="J5" s="594"/>
      <c r="K5" s="595"/>
      <c r="L5" s="593"/>
      <c r="M5" s="594"/>
      <c r="N5" s="594"/>
      <c r="O5" s="594"/>
      <c r="P5" s="595"/>
      <c r="Q5" s="593"/>
      <c r="R5" s="594"/>
      <c r="S5" s="594"/>
      <c r="T5" s="594"/>
      <c r="U5" s="595"/>
      <c r="V5" s="593"/>
      <c r="W5" s="594"/>
      <c r="X5" s="594"/>
      <c r="Y5" s="594"/>
      <c r="Z5" s="595"/>
      <c r="AA5" s="593"/>
      <c r="AB5" s="594"/>
      <c r="AC5" s="594"/>
      <c r="AD5" s="594"/>
      <c r="AE5" s="595"/>
      <c r="AF5" s="593"/>
      <c r="AG5" s="594"/>
      <c r="AH5" s="594"/>
      <c r="AI5" s="594"/>
      <c r="AJ5" s="595"/>
      <c r="AK5" s="593"/>
      <c r="AL5" s="594"/>
      <c r="AM5" s="594"/>
      <c r="AN5" s="594"/>
      <c r="AO5" s="595"/>
      <c r="AP5" s="593"/>
      <c r="AQ5" s="594"/>
      <c r="AR5" s="594"/>
      <c r="AS5" s="594"/>
      <c r="AT5" s="595"/>
      <c r="AU5" s="593"/>
      <c r="AV5" s="594"/>
      <c r="AW5" s="594"/>
      <c r="AX5" s="594"/>
      <c r="AY5" s="595"/>
      <c r="AZ5" s="593"/>
      <c r="BA5" s="594"/>
      <c r="BB5" s="594"/>
      <c r="BC5" s="594"/>
      <c r="BD5" s="595"/>
      <c r="BE5" s="587"/>
      <c r="BF5" s="588"/>
      <c r="BG5" s="588"/>
      <c r="BH5" s="588"/>
      <c r="BI5" s="589"/>
      <c r="BJ5" s="593"/>
      <c r="BK5" s="594"/>
      <c r="BL5" s="594"/>
      <c r="BM5" s="594"/>
      <c r="BN5" s="595"/>
      <c r="BO5" s="593"/>
      <c r="BP5" s="594"/>
      <c r="BQ5" s="594"/>
      <c r="BR5" s="594"/>
      <c r="BS5" s="595"/>
      <c r="BT5" s="593"/>
      <c r="BU5" s="594"/>
      <c r="BV5" s="594"/>
      <c r="BW5" s="594"/>
      <c r="BX5" s="595"/>
      <c r="BY5" s="593"/>
      <c r="BZ5" s="594"/>
      <c r="CA5" s="594"/>
      <c r="CB5" s="594"/>
      <c r="CC5" s="595"/>
      <c r="CD5" s="593"/>
      <c r="CE5" s="594"/>
      <c r="CF5" s="594"/>
      <c r="CG5" s="594"/>
      <c r="CH5" s="595"/>
      <c r="CI5" s="593"/>
      <c r="CJ5" s="594"/>
      <c r="CK5" s="594"/>
      <c r="CL5" s="594"/>
      <c r="CM5" s="595"/>
      <c r="CN5" s="593"/>
      <c r="CO5" s="594"/>
      <c r="CP5" s="594"/>
      <c r="CQ5" s="594"/>
      <c r="CR5" s="595"/>
      <c r="CS5" s="593"/>
      <c r="CT5" s="594"/>
      <c r="CU5" s="594"/>
      <c r="CV5" s="594"/>
      <c r="CW5" s="595"/>
      <c r="CX5" s="593"/>
      <c r="CY5" s="594"/>
      <c r="CZ5" s="594"/>
      <c r="DA5" s="594"/>
      <c r="DB5" s="595"/>
      <c r="DC5" s="593"/>
      <c r="DD5" s="594"/>
      <c r="DE5" s="594"/>
      <c r="DF5" s="594"/>
      <c r="DG5" s="595"/>
      <c r="DH5" s="593"/>
      <c r="DI5" s="594"/>
      <c r="DJ5" s="594"/>
      <c r="DK5" s="594"/>
      <c r="DL5" s="595"/>
      <c r="DM5" s="593"/>
      <c r="DN5" s="594"/>
      <c r="DO5" s="594"/>
      <c r="DP5" s="594"/>
      <c r="DQ5" s="595"/>
      <c r="DR5" s="587"/>
      <c r="DS5" s="588"/>
      <c r="DT5" s="588"/>
      <c r="DU5" s="588"/>
      <c r="DV5" s="589"/>
    </row>
    <row r="6" spans="1:127" ht="15.75" customHeight="1">
      <c r="A6" s="597"/>
      <c r="B6" s="580" t="s">
        <v>57</v>
      </c>
      <c r="C6" s="582" t="s">
        <v>73</v>
      </c>
      <c r="D6" s="582" t="s">
        <v>74</v>
      </c>
      <c r="E6" s="578" t="s">
        <v>3</v>
      </c>
      <c r="F6" s="568" t="s">
        <v>58</v>
      </c>
      <c r="G6" s="580" t="s">
        <v>57</v>
      </c>
      <c r="H6" s="582" t="s">
        <v>73</v>
      </c>
      <c r="I6" s="582" t="s">
        <v>74</v>
      </c>
      <c r="J6" s="578" t="s">
        <v>3</v>
      </c>
      <c r="K6" s="568" t="s">
        <v>58</v>
      </c>
      <c r="L6" s="580" t="s">
        <v>57</v>
      </c>
      <c r="M6" s="582" t="s">
        <v>73</v>
      </c>
      <c r="N6" s="582" t="s">
        <v>74</v>
      </c>
      <c r="O6" s="578" t="s">
        <v>3</v>
      </c>
      <c r="P6" s="568" t="s">
        <v>58</v>
      </c>
      <c r="Q6" s="580" t="s">
        <v>57</v>
      </c>
      <c r="R6" s="582" t="s">
        <v>73</v>
      </c>
      <c r="S6" s="582" t="s">
        <v>74</v>
      </c>
      <c r="T6" s="578" t="s">
        <v>3</v>
      </c>
      <c r="U6" s="568" t="s">
        <v>58</v>
      </c>
      <c r="V6" s="580" t="s">
        <v>57</v>
      </c>
      <c r="W6" s="582" t="s">
        <v>73</v>
      </c>
      <c r="X6" s="582" t="s">
        <v>74</v>
      </c>
      <c r="Y6" s="578" t="s">
        <v>3</v>
      </c>
      <c r="Z6" s="568" t="s">
        <v>58</v>
      </c>
      <c r="AA6" s="580" t="s">
        <v>57</v>
      </c>
      <c r="AB6" s="582" t="s">
        <v>73</v>
      </c>
      <c r="AC6" s="582" t="s">
        <v>74</v>
      </c>
      <c r="AD6" s="578" t="s">
        <v>3</v>
      </c>
      <c r="AE6" s="568" t="s">
        <v>58</v>
      </c>
      <c r="AF6" s="580" t="s">
        <v>57</v>
      </c>
      <c r="AG6" s="582" t="s">
        <v>73</v>
      </c>
      <c r="AH6" s="582" t="s">
        <v>74</v>
      </c>
      <c r="AI6" s="578" t="s">
        <v>3</v>
      </c>
      <c r="AJ6" s="568" t="s">
        <v>58</v>
      </c>
      <c r="AK6" s="580" t="s">
        <v>57</v>
      </c>
      <c r="AL6" s="582" t="s">
        <v>73</v>
      </c>
      <c r="AM6" s="582" t="s">
        <v>74</v>
      </c>
      <c r="AN6" s="578" t="s">
        <v>3</v>
      </c>
      <c r="AO6" s="568" t="s">
        <v>58</v>
      </c>
      <c r="AP6" s="580" t="s">
        <v>57</v>
      </c>
      <c r="AQ6" s="582" t="s">
        <v>73</v>
      </c>
      <c r="AR6" s="582" t="s">
        <v>74</v>
      </c>
      <c r="AS6" s="578" t="s">
        <v>3</v>
      </c>
      <c r="AT6" s="568" t="s">
        <v>58</v>
      </c>
      <c r="AU6" s="580" t="s">
        <v>57</v>
      </c>
      <c r="AV6" s="582" t="s">
        <v>73</v>
      </c>
      <c r="AW6" s="582" t="s">
        <v>74</v>
      </c>
      <c r="AX6" s="578" t="s">
        <v>3</v>
      </c>
      <c r="AY6" s="568" t="s">
        <v>58</v>
      </c>
      <c r="AZ6" s="580" t="s">
        <v>57</v>
      </c>
      <c r="BA6" s="582" t="s">
        <v>73</v>
      </c>
      <c r="BB6" s="582" t="s">
        <v>74</v>
      </c>
      <c r="BC6" s="578" t="s">
        <v>3</v>
      </c>
      <c r="BD6" s="568" t="s">
        <v>58</v>
      </c>
      <c r="BE6" s="570" t="s">
        <v>57</v>
      </c>
      <c r="BF6" s="572" t="s">
        <v>54</v>
      </c>
      <c r="BG6" s="572" t="s">
        <v>62</v>
      </c>
      <c r="BH6" s="574" t="s">
        <v>3</v>
      </c>
      <c r="BI6" s="576" t="s">
        <v>58</v>
      </c>
      <c r="BJ6" s="580" t="s">
        <v>57</v>
      </c>
      <c r="BK6" s="582" t="s">
        <v>54</v>
      </c>
      <c r="BL6" s="582" t="s">
        <v>62</v>
      </c>
      <c r="BM6" s="578" t="s">
        <v>3</v>
      </c>
      <c r="BN6" s="568" t="s">
        <v>58</v>
      </c>
      <c r="BO6" s="580" t="s">
        <v>57</v>
      </c>
      <c r="BP6" s="582" t="s">
        <v>54</v>
      </c>
      <c r="BQ6" s="582" t="s">
        <v>62</v>
      </c>
      <c r="BR6" s="578" t="s">
        <v>3</v>
      </c>
      <c r="BS6" s="568" t="s">
        <v>58</v>
      </c>
      <c r="BT6" s="580" t="s">
        <v>57</v>
      </c>
      <c r="BU6" s="582" t="s">
        <v>54</v>
      </c>
      <c r="BV6" s="582" t="s">
        <v>62</v>
      </c>
      <c r="BW6" s="578" t="s">
        <v>3</v>
      </c>
      <c r="BX6" s="568" t="s">
        <v>58</v>
      </c>
      <c r="BY6" s="580" t="s">
        <v>57</v>
      </c>
      <c r="BZ6" s="582" t="s">
        <v>54</v>
      </c>
      <c r="CA6" s="582" t="s">
        <v>62</v>
      </c>
      <c r="CB6" s="578" t="s">
        <v>3</v>
      </c>
      <c r="CC6" s="568" t="s">
        <v>58</v>
      </c>
      <c r="CD6" s="580" t="s">
        <v>57</v>
      </c>
      <c r="CE6" s="582" t="s">
        <v>54</v>
      </c>
      <c r="CF6" s="582" t="s">
        <v>62</v>
      </c>
      <c r="CG6" s="578" t="s">
        <v>3</v>
      </c>
      <c r="CH6" s="568" t="s">
        <v>58</v>
      </c>
      <c r="CI6" s="580" t="s">
        <v>57</v>
      </c>
      <c r="CJ6" s="582" t="s">
        <v>54</v>
      </c>
      <c r="CK6" s="582" t="s">
        <v>62</v>
      </c>
      <c r="CL6" s="578" t="s">
        <v>3</v>
      </c>
      <c r="CM6" s="568" t="s">
        <v>58</v>
      </c>
      <c r="CN6" s="580" t="s">
        <v>57</v>
      </c>
      <c r="CO6" s="582" t="s">
        <v>54</v>
      </c>
      <c r="CP6" s="582" t="s">
        <v>62</v>
      </c>
      <c r="CQ6" s="578" t="s">
        <v>3</v>
      </c>
      <c r="CR6" s="568" t="s">
        <v>58</v>
      </c>
      <c r="CS6" s="580" t="s">
        <v>57</v>
      </c>
      <c r="CT6" s="582" t="s">
        <v>54</v>
      </c>
      <c r="CU6" s="582" t="s">
        <v>62</v>
      </c>
      <c r="CV6" s="578" t="s">
        <v>3</v>
      </c>
      <c r="CW6" s="568" t="s">
        <v>58</v>
      </c>
      <c r="CX6" s="580" t="s">
        <v>57</v>
      </c>
      <c r="CY6" s="582" t="s">
        <v>54</v>
      </c>
      <c r="CZ6" s="582" t="s">
        <v>62</v>
      </c>
      <c r="DA6" s="578" t="s">
        <v>3</v>
      </c>
      <c r="DB6" s="568" t="s">
        <v>58</v>
      </c>
      <c r="DC6" s="580" t="s">
        <v>57</v>
      </c>
      <c r="DD6" s="582" t="s">
        <v>54</v>
      </c>
      <c r="DE6" s="582" t="s">
        <v>62</v>
      </c>
      <c r="DF6" s="578" t="s">
        <v>3</v>
      </c>
      <c r="DG6" s="568" t="s">
        <v>58</v>
      </c>
      <c r="DH6" s="580" t="s">
        <v>57</v>
      </c>
      <c r="DI6" s="582" t="s">
        <v>54</v>
      </c>
      <c r="DJ6" s="582" t="s">
        <v>62</v>
      </c>
      <c r="DK6" s="578" t="s">
        <v>3</v>
      </c>
      <c r="DL6" s="568" t="s">
        <v>58</v>
      </c>
      <c r="DM6" s="580" t="s">
        <v>57</v>
      </c>
      <c r="DN6" s="582" t="s">
        <v>54</v>
      </c>
      <c r="DO6" s="582" t="s">
        <v>62</v>
      </c>
      <c r="DP6" s="578" t="s">
        <v>3</v>
      </c>
      <c r="DQ6" s="568" t="s">
        <v>58</v>
      </c>
      <c r="DR6" s="570" t="s">
        <v>57</v>
      </c>
      <c r="DS6" s="572" t="s">
        <v>54</v>
      </c>
      <c r="DT6" s="572" t="s">
        <v>62</v>
      </c>
      <c r="DU6" s="574" t="s">
        <v>3</v>
      </c>
      <c r="DV6" s="576" t="s">
        <v>58</v>
      </c>
    </row>
    <row r="7" spans="1:127" ht="24" customHeight="1" thickBot="1">
      <c r="A7" s="598"/>
      <c r="B7" s="581"/>
      <c r="C7" s="583"/>
      <c r="D7" s="583"/>
      <c r="E7" s="579"/>
      <c r="F7" s="569"/>
      <c r="G7" s="581"/>
      <c r="H7" s="583"/>
      <c r="I7" s="583"/>
      <c r="J7" s="579"/>
      <c r="K7" s="569"/>
      <c r="L7" s="581"/>
      <c r="M7" s="583"/>
      <c r="N7" s="583"/>
      <c r="O7" s="579"/>
      <c r="P7" s="569"/>
      <c r="Q7" s="581"/>
      <c r="R7" s="583"/>
      <c r="S7" s="583"/>
      <c r="T7" s="579"/>
      <c r="U7" s="569"/>
      <c r="V7" s="581"/>
      <c r="W7" s="583"/>
      <c r="X7" s="583"/>
      <c r="Y7" s="579"/>
      <c r="Z7" s="569"/>
      <c r="AA7" s="581"/>
      <c r="AB7" s="583"/>
      <c r="AC7" s="583"/>
      <c r="AD7" s="579"/>
      <c r="AE7" s="569"/>
      <c r="AF7" s="581"/>
      <c r="AG7" s="583"/>
      <c r="AH7" s="583"/>
      <c r="AI7" s="579"/>
      <c r="AJ7" s="569"/>
      <c r="AK7" s="581"/>
      <c r="AL7" s="583"/>
      <c r="AM7" s="583"/>
      <c r="AN7" s="579"/>
      <c r="AO7" s="569"/>
      <c r="AP7" s="581"/>
      <c r="AQ7" s="583"/>
      <c r="AR7" s="583"/>
      <c r="AS7" s="579"/>
      <c r="AT7" s="569"/>
      <c r="AU7" s="581"/>
      <c r="AV7" s="583"/>
      <c r="AW7" s="583"/>
      <c r="AX7" s="579"/>
      <c r="AY7" s="569"/>
      <c r="AZ7" s="581"/>
      <c r="BA7" s="583"/>
      <c r="BB7" s="583"/>
      <c r="BC7" s="579"/>
      <c r="BD7" s="569"/>
      <c r="BE7" s="571"/>
      <c r="BF7" s="573"/>
      <c r="BG7" s="573"/>
      <c r="BH7" s="575"/>
      <c r="BI7" s="577"/>
      <c r="BJ7" s="581"/>
      <c r="BK7" s="583"/>
      <c r="BL7" s="583"/>
      <c r="BM7" s="579"/>
      <c r="BN7" s="569"/>
      <c r="BO7" s="581"/>
      <c r="BP7" s="583"/>
      <c r="BQ7" s="583"/>
      <c r="BR7" s="579"/>
      <c r="BS7" s="569"/>
      <c r="BT7" s="581"/>
      <c r="BU7" s="583"/>
      <c r="BV7" s="583"/>
      <c r="BW7" s="579"/>
      <c r="BX7" s="569"/>
      <c r="BY7" s="581"/>
      <c r="BZ7" s="583"/>
      <c r="CA7" s="583"/>
      <c r="CB7" s="579"/>
      <c r="CC7" s="569"/>
      <c r="CD7" s="581"/>
      <c r="CE7" s="583"/>
      <c r="CF7" s="583"/>
      <c r="CG7" s="579"/>
      <c r="CH7" s="569"/>
      <c r="CI7" s="581"/>
      <c r="CJ7" s="583"/>
      <c r="CK7" s="583"/>
      <c r="CL7" s="579"/>
      <c r="CM7" s="569"/>
      <c r="CN7" s="581"/>
      <c r="CO7" s="583"/>
      <c r="CP7" s="583"/>
      <c r="CQ7" s="579"/>
      <c r="CR7" s="569"/>
      <c r="CS7" s="581"/>
      <c r="CT7" s="583"/>
      <c r="CU7" s="583"/>
      <c r="CV7" s="579"/>
      <c r="CW7" s="569"/>
      <c r="CX7" s="581"/>
      <c r="CY7" s="583"/>
      <c r="CZ7" s="583"/>
      <c r="DA7" s="579"/>
      <c r="DB7" s="569"/>
      <c r="DC7" s="581"/>
      <c r="DD7" s="583"/>
      <c r="DE7" s="583"/>
      <c r="DF7" s="579"/>
      <c r="DG7" s="569"/>
      <c r="DH7" s="581"/>
      <c r="DI7" s="583"/>
      <c r="DJ7" s="583"/>
      <c r="DK7" s="579"/>
      <c r="DL7" s="569"/>
      <c r="DM7" s="581"/>
      <c r="DN7" s="583"/>
      <c r="DO7" s="583"/>
      <c r="DP7" s="579"/>
      <c r="DQ7" s="569"/>
      <c r="DR7" s="571"/>
      <c r="DS7" s="573"/>
      <c r="DT7" s="573"/>
      <c r="DU7" s="575"/>
      <c r="DV7" s="577"/>
    </row>
    <row r="8" spans="1:127" ht="16.5" customHeight="1">
      <c r="A8" s="562" t="s">
        <v>28</v>
      </c>
      <c r="B8" s="115">
        <f>B10+B14+B16+B18+B12</f>
        <v>26</v>
      </c>
      <c r="C8" s="94" t="e">
        <f>C10+C12+C14+C16+C18</f>
        <v>#REF!</v>
      </c>
      <c r="D8" s="94" t="e">
        <f>D10+D12+D14+D16+D18</f>
        <v>#REF!</v>
      </c>
      <c r="E8" s="54" t="e">
        <f t="shared" ref="E8:E26" si="0">IF(AND(IF(C8="",0,C8)=0,IF(D8="",0,D8)&gt;0),100%,IFERROR(IF(IF(D8="",0,D8)/IF(C8="",0,C8)-100%&gt;99%,CONCATENATE("в ",ROUNDDOWN(IF(D8="",0,D8)/IF(C8="",0,C8),1),IF(ROUNDDOWN(IF(D8="",0,D8)/IF(C8="",0,C8),0)&gt;4," раз"," раза")),IF(D8="",0,D8)/IF(C8="",0,C8)-100%),""))</f>
        <v>#REF!</v>
      </c>
      <c r="F8" s="100" t="e">
        <f t="shared" ref="F8:F25" si="1">D8-B8</f>
        <v>#REF!</v>
      </c>
      <c r="G8" s="115">
        <f>G10+G14+G16+G18+G12</f>
        <v>26</v>
      </c>
      <c r="H8" s="94" t="e">
        <f>H10+H12+H14+H16+H18</f>
        <v>#REF!</v>
      </c>
      <c r="I8" s="94" t="e">
        <f>I10+I12+I14+I16+I18</f>
        <v>#REF!</v>
      </c>
      <c r="J8" s="54" t="e">
        <f t="shared" ref="J8:J26" si="2">IF(AND(IF(H8="",0,H8)=0,IF(I8="",0,I8)&gt;0),100%,IFERROR(IF(IF(I8="",0,I8)/IF(H8="",0,H8)-100%&gt;99%,CONCATENATE("в ",ROUNDDOWN(IF(I8="",0,I8)/IF(H8="",0,H8),1),IF(ROUNDDOWN(IF(I8="",0,I8)/IF(H8="",0,H8),0)&gt;4," раз"," раза")),IF(I8="",0,I8)/IF(H8="",0,H8)-100%),""))</f>
        <v>#REF!</v>
      </c>
      <c r="K8" s="100" t="e">
        <f t="shared" ref="K8:K25" si="3">I8-G8</f>
        <v>#REF!</v>
      </c>
      <c r="L8" s="115">
        <f>L10+L14+L16+L18+L12</f>
        <v>52</v>
      </c>
      <c r="M8" s="94" t="e">
        <f>M10+M12+M14+M16+M18</f>
        <v>#REF!</v>
      </c>
      <c r="N8" s="94" t="e">
        <f>N10+N12+N14+N16+N18</f>
        <v>#REF!</v>
      </c>
      <c r="O8" s="54" t="e">
        <f t="shared" ref="O8:O26" si="4">IF(AND(IF(M8="",0,M8)=0,IF(N8="",0,N8)&gt;0),100%,IFERROR(IF(IF(N8="",0,N8)/IF(M8="",0,M8)-100%&gt;99%,CONCATENATE("в ",ROUNDDOWN(IF(N8="",0,N8)/IF(M8="",0,M8),1),IF(ROUNDDOWN(IF(N8="",0,N8)/IF(M8="",0,M8),0)&gt;4," раз"," раза")),IF(N8="",0,N8)/IF(M8="",0,M8)-100%),""))</f>
        <v>#REF!</v>
      </c>
      <c r="P8" s="100" t="e">
        <f t="shared" ref="P8:P25" si="5">N8-L8</f>
        <v>#REF!</v>
      </c>
      <c r="Q8" s="115">
        <f>Q10+Q14+Q16+Q18+Q12</f>
        <v>24</v>
      </c>
      <c r="R8" s="94" t="e">
        <f>R10+R12+R14+R16+R18</f>
        <v>#REF!</v>
      </c>
      <c r="S8" s="94" t="e">
        <f>S10+S12+S14+S16+S18</f>
        <v>#REF!</v>
      </c>
      <c r="T8" s="54" t="e">
        <f t="shared" ref="T8:T26" si="6">IF(AND(IF(R8="",0,R8)=0,IF(S8="",0,S8)&gt;0),100%,IFERROR(IF(IF(S8="",0,S8)/IF(R8="",0,R8)-100%&gt;99%,CONCATENATE("в ",ROUNDDOWN(IF(S8="",0,S8)/IF(R8="",0,R8),1),IF(ROUNDDOWN(IF(S8="",0,S8)/IF(R8="",0,R8),0)&gt;4," раз"," раза")),IF(S8="",0,S8)/IF(R8="",0,R8)-100%),""))</f>
        <v>#REF!</v>
      </c>
      <c r="U8" s="100" t="e">
        <f t="shared" ref="U8:U25" si="7">S8-Q8</f>
        <v>#REF!</v>
      </c>
      <c r="V8" s="115">
        <f>V10+V14+V16+V18+V12</f>
        <v>76</v>
      </c>
      <c r="W8" s="94" t="e">
        <f>W10+W12+W14+W16+W18</f>
        <v>#REF!</v>
      </c>
      <c r="X8" s="94" t="e">
        <f>X10+X12+X14+X16+X18</f>
        <v>#REF!</v>
      </c>
      <c r="Y8" s="54" t="e">
        <f t="shared" ref="Y8:Y26" si="8">IF(AND(IF(W8="",0,W8)=0,IF(X8="",0,X8)&gt;0),100%,IFERROR(IF(IF(X8="",0,X8)/IF(W8="",0,W8)-100%&gt;99%,CONCATENATE("в ",ROUNDDOWN(IF(X8="",0,X8)/IF(W8="",0,W8),1),IF(ROUNDDOWN(IF(X8="",0,X8)/IF(W8="",0,W8),0)&gt;4," раз"," раза")),IF(X8="",0,X8)/IF(W8="",0,W8)-100%),""))</f>
        <v>#REF!</v>
      </c>
      <c r="Z8" s="100" t="e">
        <f t="shared" ref="Z8:Z25" si="9">X8-V8</f>
        <v>#REF!</v>
      </c>
      <c r="AA8" s="115">
        <f>AA10+AA14+AA16+AA18+AA12</f>
        <v>24</v>
      </c>
      <c r="AB8" s="94" t="e">
        <f>AB10+AB12+AB14+AB16+AB18</f>
        <v>#REF!</v>
      </c>
      <c r="AC8" s="94" t="e">
        <f>AC10+AC12+AC14+AC16+AC18</f>
        <v>#REF!</v>
      </c>
      <c r="AD8" s="54" t="e">
        <f t="shared" ref="AD8:AD27" si="10">IF(AND(IF(AB8="",0,AB8)=0,IF(AC8="",0,AC8)&gt;0),100%,IFERROR(IF(IF(AC8="",0,AC8)/IF(AB8="",0,AB8)-100%&gt;99%,CONCATENATE("в ",ROUNDDOWN(IF(AC8="",0,AC8)/IF(AB8="",0,AB8),1),IF(ROUNDDOWN(IF(AC8="",0,AC8)/IF(AB8="",0,AB8),0)&gt;4," раз"," раза")),IF(AC8="",0,AC8)/IF(AB8="",0,AB8)-100%),""))</f>
        <v>#REF!</v>
      </c>
      <c r="AE8" s="100" t="e">
        <f t="shared" ref="AE8:AE25" si="11">AC8-AA8</f>
        <v>#REF!</v>
      </c>
      <c r="AF8" s="115">
        <f>AF10+AF14+AF16+AF18+AF12</f>
        <v>100</v>
      </c>
      <c r="AG8" s="94" t="e">
        <f>AG10+AG12+AG14+AG16+AG18</f>
        <v>#REF!</v>
      </c>
      <c r="AH8" s="94" t="e">
        <f>AH10+AH12+AH14+AH16+AH18</f>
        <v>#REF!</v>
      </c>
      <c r="AI8" s="54" t="e">
        <f t="shared" ref="AI8:AI26" si="12">IF(AND(IF(AG8="",0,AG8)=0,IF(AH8="",0,AH8)&gt;0),100%,IFERROR(IF(IF(AH8="",0,AH8)/IF(AG8="",0,AG8)-100%&gt;99%,CONCATENATE("в ",ROUNDDOWN(IF(AH8="",0,AH8)/IF(AG8="",0,AG8),1),IF(ROUNDDOWN(IF(AH8="",0,AH8)/IF(AG8="",0,AG8),0)&gt;4," раз"," раза")),IF(AH8="",0,AH8)/IF(AG8="",0,AG8)-100%),""))</f>
        <v>#REF!</v>
      </c>
      <c r="AJ8" s="100" t="e">
        <f t="shared" ref="AJ8:AJ25" si="13">AH8-AF8</f>
        <v>#REF!</v>
      </c>
      <c r="AK8" s="115">
        <f>AK10+AK14+AK16+AK18+AK12</f>
        <v>15</v>
      </c>
      <c r="AL8" s="94" t="e">
        <f>AL10+AL12+AL14+AL16+AL18</f>
        <v>#REF!</v>
      </c>
      <c r="AM8" s="94" t="e">
        <f>AM10+AM12+AM14+AM16+AM18</f>
        <v>#REF!</v>
      </c>
      <c r="AN8" s="54" t="e">
        <f t="shared" ref="AN8:AN27" si="14">IF(AND(IF(AL8="",0,AL8)=0,IF(AM8="",0,AM8)&gt;0),100%,IFERROR(IF(IF(AM8="",0,AM8)/IF(AL8="",0,AL8)-100%&gt;99%,CONCATENATE("в ",ROUNDDOWN(IF(AM8="",0,AM8)/IF(AL8="",0,AL8),1),IF(ROUNDDOWN(IF(AM8="",0,AM8)/IF(AL8="",0,AL8),0)&gt;4," раз"," раза")),IF(AM8="",0,AM8)/IF(AL8="",0,AL8)-100%),""))</f>
        <v>#REF!</v>
      </c>
      <c r="AO8" s="100" t="e">
        <f t="shared" ref="AO8:AO25" si="15">AM8-AK8</f>
        <v>#REF!</v>
      </c>
      <c r="AP8" s="115">
        <f>AP10+AP14+AP16+AP18+AP12</f>
        <v>115</v>
      </c>
      <c r="AQ8" s="94" t="e">
        <f>AQ10+AQ12+AQ14+AQ16+AQ18</f>
        <v>#REF!</v>
      </c>
      <c r="AR8" s="94" t="e">
        <f>AR10+AR12+AR14+AR16+AR18</f>
        <v>#REF!</v>
      </c>
      <c r="AS8" s="54" t="e">
        <f t="shared" ref="AS8:AS26" si="16">IF(AND(IF(AQ8="",0,AQ8)=0,IF(AR8="",0,AR8)&gt;0),100%,IFERROR(IF(IF(AR8="",0,AR8)/IF(AQ8="",0,AQ8)-100%&gt;99%,CONCATENATE("в ",ROUNDDOWN(IF(AR8="",0,AR8)/IF(AQ8="",0,AQ8),1),IF(ROUNDDOWN(IF(AR8="",0,AR8)/IF(AQ8="",0,AQ8),0)&gt;4," раз"," раза")),IF(AR8="",0,AR8)/IF(AQ8="",0,AQ8)-100%),""))</f>
        <v>#REF!</v>
      </c>
      <c r="AT8" s="100" t="e">
        <f t="shared" ref="AT8:AT25" si="17">AR8-AP8</f>
        <v>#REF!</v>
      </c>
      <c r="AU8" s="115">
        <f>AU10+AU14+AU16+AU18+AU12</f>
        <v>14</v>
      </c>
      <c r="AV8" s="94" t="e">
        <f>AV10+AV12+AV14+AV16+AV18</f>
        <v>#REF!</v>
      </c>
      <c r="AW8" s="94" t="e">
        <f>AW10+AW12+AW14+AW16+AW18</f>
        <v>#REF!</v>
      </c>
      <c r="AX8" s="54" t="e">
        <f t="shared" ref="AX8:AX27" si="18">IF(AND(IF(AV8="",0,AV8)=0,IF(AW8="",0,AW8)&gt;0),100%,IFERROR(IF(IF(AW8="",0,AW8)/IF(AV8="",0,AV8)-100%&gt;99%,CONCATENATE("в ",ROUNDDOWN(IF(AW8="",0,AW8)/IF(AV8="",0,AV8),1),IF(ROUNDDOWN(IF(AW8="",0,AW8)/IF(AV8="",0,AV8),0)&gt;4," раз"," раза")),IF(AW8="",0,AW8)/IF(AV8="",0,AV8)-100%),""))</f>
        <v>#REF!</v>
      </c>
      <c r="AY8" s="100" t="e">
        <f t="shared" ref="AY8:AY25" si="19">AW8-AU8</f>
        <v>#REF!</v>
      </c>
      <c r="AZ8" s="115">
        <f>AZ10+AZ14+AZ16+AZ18+AZ12</f>
        <v>53</v>
      </c>
      <c r="BA8" s="94" t="e">
        <f>BA10+BA12+BA14+BA16+BA18</f>
        <v>#REF!</v>
      </c>
      <c r="BB8" s="94" t="e">
        <f>BB10+BB12+BB14+BB16+BB18</f>
        <v>#REF!</v>
      </c>
      <c r="BC8" s="54" t="e">
        <f t="shared" ref="BC8:BC26" si="20">IF(AND(IF(BA8="",0,BA8)=0,IF(BB8="",0,BB8)&gt;0),100%,IFERROR(IF(IF(BB8="",0,BB8)/IF(BA8="",0,BA8)-100%&gt;99%,CONCATENATE("в ",ROUNDDOWN(IF(BB8="",0,BB8)/IF(BA8="",0,BA8),1),IF(ROUNDDOWN(IF(BB8="",0,BB8)/IF(BA8="",0,BA8),0)&gt;4," раз"," раза")),IF(BB8="",0,BB8)/IF(BA8="",0,BA8)-100%),""))</f>
        <v>#REF!</v>
      </c>
      <c r="BD8" s="100" t="e">
        <f t="shared" ref="BD8:BD25" si="21">BB8-AZ8</f>
        <v>#REF!</v>
      </c>
      <c r="BE8" s="115">
        <f>BE10+BE14+BE16+BE18+BE12</f>
        <v>129</v>
      </c>
      <c r="BF8" s="94" t="e">
        <f>BF10+BF12+BF14+BF16+BF18</f>
        <v>#REF!</v>
      </c>
      <c r="BG8" s="94" t="e">
        <f>BG10+BG12+BG14+BG16+BG18</f>
        <v>#REF!</v>
      </c>
      <c r="BH8" s="54" t="e">
        <f t="shared" ref="BH8:BH26" si="22">IF(AND(IF(BF8="",0,BF8)=0,IF(BG8="",0,BG8)&gt;0),100%,IFERROR(IF(IF(BG8="",0,BG8)/IF(BF8="",0,BF8)-100%&gt;99%,CONCATENATE("в ",ROUNDDOWN(IF(BG8="",0,BG8)/IF(BF8="",0,BF8),1),IF(ROUNDDOWN(IF(BG8="",0,BG8)/IF(BF8="",0,BF8),0)&gt;4," раз"," раза")),IF(BG8="",0,BG8)/IF(BF8="",0,BF8)-100%),""))</f>
        <v>#REF!</v>
      </c>
      <c r="BI8" s="100" t="e">
        <f t="shared" ref="BI8:BI25" si="23">BG8-BE8</f>
        <v>#REF!</v>
      </c>
      <c r="BJ8" s="115">
        <f>BJ10+BJ14+BJ16+BJ18+BJ12</f>
        <v>11</v>
      </c>
      <c r="BK8" s="94" t="e">
        <f>BK10+BK12+BK14+BK16+BK18</f>
        <v>#REF!</v>
      </c>
      <c r="BL8" s="94" t="e">
        <f>BL10+BL12+BL14+BL16+BL18</f>
        <v>#REF!</v>
      </c>
      <c r="BM8" s="54" t="e">
        <f t="shared" ref="BM8:BM26" si="24">IF(AND(IF(BK8="",0,BK8)=0,IF(BL8="",0,BL8)&gt;0),100%,IFERROR(IF(IF(BL8="",0,BL8)/IF(BK8="",0,BK8)-100%&gt;99%,CONCATENATE("в ",ROUNDDOWN(IF(BL8="",0,BL8)/IF(BK8="",0,BK8),1),IF(ROUNDDOWN(IF(BL8="",0,BL8)/IF(BK8="",0,BK8),0)&gt;4," раз"," раза")),IF(BL8="",0,BL8)/IF(BK8="",0,BK8)-100%),""))</f>
        <v>#REF!</v>
      </c>
      <c r="BN8" s="100" t="e">
        <f t="shared" ref="BN8:BN25" si="25">BL8-BJ8</f>
        <v>#REF!</v>
      </c>
      <c r="BO8" s="115">
        <f>BO10+BO14+BO16+BO18+BO12</f>
        <v>140</v>
      </c>
      <c r="BP8" s="94" t="e">
        <f>BP10+BP12+BP14+BP16+BP18</f>
        <v>#REF!</v>
      </c>
      <c r="BQ8" s="94" t="e">
        <f>BQ10+BQ12+BQ14+BQ16+BQ18</f>
        <v>#REF!</v>
      </c>
      <c r="BR8" s="54" t="e">
        <f t="shared" ref="BR8:BR26" si="26">IF(AND(IF(BP8="",0,BP8)=0,IF(BQ8="",0,BQ8)&gt;0),100%,IFERROR(IF(IF(BQ8="",0,BQ8)/IF(BP8="",0,BP8)-100%&gt;99%,CONCATENATE("в ",ROUNDDOWN(IF(BQ8="",0,BQ8)/IF(BP8="",0,BP8),1),IF(ROUNDDOWN(IF(BQ8="",0,BQ8)/IF(BP8="",0,BP8),0)&gt;4," раз"," раза")),IF(BQ8="",0,BQ8)/IF(BP8="",0,BP8)-100%),""))</f>
        <v>#REF!</v>
      </c>
      <c r="BS8" s="100" t="e">
        <f t="shared" ref="BS8:BS25" si="27">BQ8-BO8</f>
        <v>#REF!</v>
      </c>
      <c r="BT8" s="115">
        <f>BT10+BT14+BT16+BT18+BT12</f>
        <v>17</v>
      </c>
      <c r="BU8" s="94" t="e">
        <f>BU10+BU12+BU14+BU16+BU18</f>
        <v>#REF!</v>
      </c>
      <c r="BV8" s="94" t="e">
        <f>BV10+BV12+BV14+BV16+BV18</f>
        <v>#REF!</v>
      </c>
      <c r="BW8" s="54" t="e">
        <f t="shared" ref="BW8:BW26" si="28">IF(AND(IF(BU8="",0,BU8)=0,IF(BV8="",0,BV8)&gt;0),100%,IFERROR(IF(IF(BV8="",0,BV8)/IF(BU8="",0,BU8)-100%&gt;99%,CONCATENATE("в ",ROUNDDOWN(IF(BV8="",0,BV8)/IF(BU8="",0,BU8),1),IF(ROUNDDOWN(IF(BV8="",0,BV8)/IF(BU8="",0,BU8),0)&gt;4," раз"," раза")),IF(BV8="",0,BV8)/IF(BU8="",0,BU8)-100%),""))</f>
        <v>#REF!</v>
      </c>
      <c r="BX8" s="100" t="e">
        <f t="shared" ref="BX8:BX25" si="29">BV8-BT8</f>
        <v>#REF!</v>
      </c>
      <c r="BY8" s="115">
        <f>BY10+BY14+BY16+BY18+BY12</f>
        <v>157</v>
      </c>
      <c r="BZ8" s="94" t="e">
        <f>BZ10+BZ12+BZ14+BZ16+BZ18</f>
        <v>#REF!</v>
      </c>
      <c r="CA8" s="94" t="e">
        <f>CA10+CA12+CA14+CA16+CA18</f>
        <v>#REF!</v>
      </c>
      <c r="CB8" s="54" t="e">
        <f t="shared" ref="CB8:CB26" si="30">IF(AND(IF(BZ8="",0,BZ8)=0,IF(CA8="",0,CA8)&gt;0),100%,IFERROR(IF(IF(CA8="",0,CA8)/IF(BZ8="",0,BZ8)-100%&gt;99%,CONCATENATE("в ",ROUNDDOWN(IF(CA8="",0,CA8)/IF(BZ8="",0,BZ8),1),IF(ROUNDDOWN(IF(CA8="",0,CA8)/IF(BZ8="",0,BZ8),0)&gt;4," раз"," раза")),IF(CA8="",0,CA8)/IF(BZ8="",0,BZ8)-100%),""))</f>
        <v>#REF!</v>
      </c>
      <c r="CC8" s="100" t="e">
        <f t="shared" ref="CC8:CC25" si="31">CA8-BY8</f>
        <v>#REF!</v>
      </c>
      <c r="CD8" s="115">
        <f>CD10+CD14+CD16+CD18+CD12</f>
        <v>18</v>
      </c>
      <c r="CE8" s="94" t="e">
        <f>CE10+CE12+CE14+CE16+CE18</f>
        <v>#REF!</v>
      </c>
      <c r="CF8" s="94" t="e">
        <f>CF10+CF12+CF14+CF16+CF18</f>
        <v>#REF!</v>
      </c>
      <c r="CG8" s="54" t="e">
        <f t="shared" ref="CG8:CG26" si="32">IF(AND(IF(CE8="",0,CE8)=0,IF(CF8="",0,CF8)&gt;0),100%,IFERROR(IF(IF(CF8="",0,CF8)/IF(CE8="",0,CE8)-100%&gt;99%,CONCATENATE("в ",ROUNDDOWN(IF(CF8="",0,CF8)/IF(CE8="",0,CE8),1),IF(ROUNDDOWN(IF(CF8="",0,CF8)/IF(CE8="",0,CE8),0)&gt;4," раз"," раза")),IF(CF8="",0,CF8)/IF(CE8="",0,CE8)-100%),""))</f>
        <v>#REF!</v>
      </c>
      <c r="CH8" s="100" t="e">
        <f t="shared" ref="CH8:CH25" si="33">CF8-CD8</f>
        <v>#REF!</v>
      </c>
      <c r="CI8" s="115">
        <f>CI10+CI14+CI16+CI18+CI12</f>
        <v>46</v>
      </c>
      <c r="CJ8" s="94" t="e">
        <f>CJ10+CJ12+CJ14+CJ16+CJ18</f>
        <v>#REF!</v>
      </c>
      <c r="CK8" s="94" t="e">
        <f>CK10+CK12+CK14+CK16+CK18</f>
        <v>#REF!</v>
      </c>
      <c r="CL8" s="54" t="e">
        <f t="shared" ref="CL8:CL27" si="34">IF(AND(IF(CJ8="",0,CJ8)=0,IF(CK8="",0,CK8)&gt;0),100%,IFERROR(IF(IF(CK8="",0,CK8)/IF(CJ8="",0,CJ8)-100%&gt;99%,CONCATENATE("в ",ROUNDDOWN(IF(CK8="",0,CK8)/IF(CJ8="",0,CJ8),1),IF(ROUNDDOWN(IF(CK8="",0,CK8)/IF(CJ8="",0,CJ8),0)&gt;4," раз"," раза")),IF(CK8="",0,CK8)/IF(CJ8="",0,CJ8)-100%),""))</f>
        <v>#REF!</v>
      </c>
      <c r="CM8" s="100" t="e">
        <f t="shared" ref="CM8:CM25" si="35">CK8-CI8</f>
        <v>#REF!</v>
      </c>
      <c r="CN8" s="115">
        <f>CN10+CN14+CN16+CN18+CN12</f>
        <v>175</v>
      </c>
      <c r="CO8" s="94" t="e">
        <f>CO10+CO12+CO14+CO16+CO18</f>
        <v>#REF!</v>
      </c>
      <c r="CP8" s="94" t="e">
        <f>CP10+CP12+CP14+CP16+CP18</f>
        <v>#REF!</v>
      </c>
      <c r="CQ8" s="54" t="e">
        <f t="shared" ref="CQ8:CQ26" si="36">IF(AND(IF(CO8="",0,CO8)=0,IF(CP8="",0,CP8)&gt;0),100%,IFERROR(IF(IF(CP8="",0,CP8)/IF(CO8="",0,CO8)-100%&gt;99%,CONCATENATE("в ",ROUNDDOWN(IF(CP8="",0,CP8)/IF(CO8="",0,CO8),1),IF(ROUNDDOWN(IF(CP8="",0,CP8)/IF(CO8="",0,CO8),0)&gt;4," раз"," раза")),IF(CP8="",0,CP8)/IF(CO8="",0,CO8)-100%),""))</f>
        <v>#REF!</v>
      </c>
      <c r="CR8" s="100" t="e">
        <f t="shared" ref="CR8:CR25" si="37">CP8-CN8</f>
        <v>#REF!</v>
      </c>
      <c r="CS8" s="115">
        <f>CS10+CS14+CS16+CS18+CS12</f>
        <v>20</v>
      </c>
      <c r="CT8" s="94" t="e">
        <f>CT10+CT12+CT14+CT16+CT18</f>
        <v>#REF!</v>
      </c>
      <c r="CU8" s="94" t="e">
        <f>CU10+CU12+CU14+CU16+CU18</f>
        <v>#REF!</v>
      </c>
      <c r="CV8" s="54" t="e">
        <f t="shared" ref="CV8:CV26" si="38">IF(AND(IF(CT8="",0,CT8)=0,IF(CU8="",0,CU8)&gt;0),100%,IFERROR(IF(IF(CU8="",0,CU8)/IF(CT8="",0,CT8)-100%&gt;99%,CONCATENATE("в ",ROUNDDOWN(IF(CU8="",0,CU8)/IF(CT8="",0,CT8),1),IF(ROUNDDOWN(IF(CU8="",0,CU8)/IF(CT8="",0,CT8),0)&gt;4," раз"," раза")),IF(CU8="",0,CU8)/IF(CT8="",0,CT8)-100%),""))</f>
        <v>#REF!</v>
      </c>
      <c r="CW8" s="100" t="e">
        <f t="shared" ref="CW8:CW25" si="39">CU8-CS8</f>
        <v>#REF!</v>
      </c>
      <c r="CX8" s="115">
        <f>CX10+CX14+CX16+CX18+CX12</f>
        <v>0</v>
      </c>
      <c r="CY8" s="94" t="e">
        <f>CY10+CY12+CY14+CY16+CY18</f>
        <v>#REF!</v>
      </c>
      <c r="CZ8" s="94" t="e">
        <f>CZ10+CZ12+CZ14+CZ16+CZ18</f>
        <v>#REF!</v>
      </c>
      <c r="DA8" s="54" t="e">
        <f t="shared" ref="DA8:DA26" si="40">IF(AND(IF(CY8="",0,CY8)=0,IF(CZ8="",0,CZ8)&gt;0),100%,IFERROR(IF(IF(CZ8="",0,CZ8)/IF(CY8="",0,CY8)-100%&gt;99%,CONCATENATE("в ",ROUNDDOWN(IF(CZ8="",0,CZ8)/IF(CY8="",0,CY8),1),IF(ROUNDDOWN(IF(CZ8="",0,CZ8)/IF(CY8="",0,CY8),0)&gt;4," раз"," раза")),IF(CZ8="",0,CZ8)/IF(CY8="",0,CY8)-100%),""))</f>
        <v>#REF!</v>
      </c>
      <c r="DB8" s="100" t="e">
        <f t="shared" ref="DB8:DB25" si="41">CZ8-CX8</f>
        <v>#REF!</v>
      </c>
      <c r="DC8" s="115">
        <f>DC10+DC14+DC16+DC18+DC12</f>
        <v>24</v>
      </c>
      <c r="DD8" s="94" t="e">
        <f>DD10+DD12+DD14+DD16+DD18</f>
        <v>#REF!</v>
      </c>
      <c r="DE8" s="94" t="e">
        <f>DE10+DE12+DE14+DE16+DE18</f>
        <v>#REF!</v>
      </c>
      <c r="DF8" s="54" t="e">
        <f t="shared" ref="DF8:DF26" si="42">IF(AND(IF(DD8="",0,DD8)=0,IF(DE8="",0,DE8)&gt;0),100%,IFERROR(IF(IF(DE8="",0,DE8)/IF(DD8="",0,DD8)-100%&gt;99%,CONCATENATE("в ",ROUNDDOWN(IF(DE8="",0,DE8)/IF(DD8="",0,DD8),1),IF(ROUNDDOWN(IF(DE8="",0,DE8)/IF(DD8="",0,DD8),0)&gt;4," раз"," раза")),IF(DE8="",0,DE8)/IF(DD8="",0,DD8)-100%),""))</f>
        <v>#REF!</v>
      </c>
      <c r="DG8" s="100" t="e">
        <f t="shared" ref="DG8:DG25" si="43">DE8-DC8</f>
        <v>#REF!</v>
      </c>
      <c r="DH8" s="115">
        <f>DH10+DH14+DH16+DH18+DH12</f>
        <v>27</v>
      </c>
      <c r="DI8" s="94" t="e">
        <f>DI10+DI12+DI14+DI16+DI18</f>
        <v>#REF!</v>
      </c>
      <c r="DJ8" s="94" t="e">
        <f>DJ10+DJ12+DJ14+DJ16+DJ18</f>
        <v>#REF!</v>
      </c>
      <c r="DK8" s="54" t="e">
        <f t="shared" ref="DK8:DK26" si="44">IF(AND(IF(DI8="",0,DI8)=0,IF(DJ8="",0,DJ8)&gt;0),100%,IFERROR(IF(IF(DJ8="",0,DJ8)/IF(DI8="",0,DI8)-100%&gt;99%,CONCATENATE("в ",ROUNDDOWN(IF(DJ8="",0,DJ8)/IF(DI8="",0,DI8),1),IF(ROUNDDOWN(IF(DJ8="",0,DJ8)/IF(DI8="",0,DI8),0)&gt;4," раз"," раза")),IF(DJ8="",0,DJ8)/IF(DI8="",0,DI8)-100%),""))</f>
        <v>#REF!</v>
      </c>
      <c r="DL8" s="100" t="e">
        <f t="shared" ref="DL8:DL25" si="45">DJ8-DH8</f>
        <v>#REF!</v>
      </c>
      <c r="DM8" s="115">
        <f>DM10+DM14+DM16+DM18+DM12</f>
        <v>71</v>
      </c>
      <c r="DN8" s="94" t="e">
        <f>DN10+DN12+DN14+DN16+DN18</f>
        <v>#REF!</v>
      </c>
      <c r="DO8" s="94" t="e">
        <f>CU8+DE8+DJ8</f>
        <v>#REF!</v>
      </c>
      <c r="DP8" s="54" t="e">
        <f t="shared" ref="DP8:DP26" si="46">IF(AND(IF(DN8="",0,DN8)=0,IF(DO8="",0,DO8)&gt;0),100%,IFERROR(IF(IF(DO8="",0,DO8)/IF(DN8="",0,DN8)-100%&gt;99%,CONCATENATE("в ",ROUNDDOWN(IF(DO8="",0,DO8)/IF(DN8="",0,DN8),1),IF(ROUNDDOWN(IF(DO8="",0,DO8)/IF(DN8="",0,DN8),0)&gt;4," раз"," раза")),IF(DO8="",0,DO8)/IF(DN8="",0,DN8)-100%),""))</f>
        <v>#REF!</v>
      </c>
      <c r="DQ8" s="100" t="e">
        <f t="shared" ref="DQ8:DQ25" si="47">DO8-DM8</f>
        <v>#REF!</v>
      </c>
      <c r="DR8" s="115">
        <f>V8+AZ8+CI8+DM8</f>
        <v>246</v>
      </c>
      <c r="DS8" s="94" t="e">
        <f>W8+BA8+CJ8+DN8</f>
        <v>#REF!</v>
      </c>
      <c r="DT8" s="94" t="e">
        <f>X8+BB8+CK8+DO8</f>
        <v>#REF!</v>
      </c>
      <c r="DU8" s="54" t="e">
        <f t="shared" ref="DU8:DU26" si="48">IF(AND(IF(DS8="",0,DS8)=0,IF(DT8="",0,DT8)&gt;0),100%,IFERROR(IF(IF(DT8="",0,DT8)/IF(DS8="",0,DS8)-100%&gt;99%,CONCATENATE("в ",ROUNDDOWN(IF(DT8="",0,DT8)/IF(DS8="",0,DS8),1),IF(ROUNDDOWN(IF(DT8="",0,DT8)/IF(DS8="",0,DS8),0)&gt;4," раз"," раза")),IF(DT8="",0,DT8)/IF(DS8="",0,DS8)-100%),""))</f>
        <v>#REF!</v>
      </c>
      <c r="DV8" s="100" t="e">
        <f t="shared" ref="DV8:DV25" si="49">DT8-DR8</f>
        <v>#REF!</v>
      </c>
    </row>
    <row r="9" spans="1:127" s="92" customFormat="1" ht="12" customHeight="1">
      <c r="A9" s="565"/>
      <c r="B9" s="113">
        <f>B8/B27</f>
        <v>0.18993333604883536</v>
      </c>
      <c r="C9" s="97" t="e">
        <f>C8/C27</f>
        <v>#REF!</v>
      </c>
      <c r="D9" s="97" t="e">
        <f>D8/D26</f>
        <v>#REF!</v>
      </c>
      <c r="E9" s="98" t="e">
        <f t="shared" si="0"/>
        <v>#REF!</v>
      </c>
      <c r="F9" s="101" t="e">
        <f t="shared" si="1"/>
        <v>#REF!</v>
      </c>
      <c r="G9" s="113">
        <f>G8/G27</f>
        <v>0.21086780754540679</v>
      </c>
      <c r="H9" s="97" t="e">
        <f>H8/H27</f>
        <v>#REF!</v>
      </c>
      <c r="I9" s="97" t="e">
        <f>I8/I26</f>
        <v>#REF!</v>
      </c>
      <c r="J9" s="98" t="e">
        <f t="shared" si="2"/>
        <v>#REF!</v>
      </c>
      <c r="K9" s="101" t="e">
        <f t="shared" si="3"/>
        <v>#REF!</v>
      </c>
      <c r="L9" s="113">
        <f>L8/L27</f>
        <v>0.19985385167937056</v>
      </c>
      <c r="M9" s="97" t="e">
        <f>M8/M27</f>
        <v>#REF!</v>
      </c>
      <c r="N9" s="97" t="e">
        <f>N8/N26</f>
        <v>#REF!</v>
      </c>
      <c r="O9" s="98" t="e">
        <f t="shared" si="4"/>
        <v>#REF!</v>
      </c>
      <c r="P9" s="101" t="e">
        <f t="shared" si="5"/>
        <v>#REF!</v>
      </c>
      <c r="Q9" s="113">
        <f>Q8/Q27</f>
        <v>0.17102134975876179</v>
      </c>
      <c r="R9" s="97" t="e">
        <f>R8/R27</f>
        <v>#REF!</v>
      </c>
      <c r="S9" s="97" t="e">
        <f>S8/S26</f>
        <v>#REF!</v>
      </c>
      <c r="T9" s="98" t="e">
        <f t="shared" si="6"/>
        <v>#REF!</v>
      </c>
      <c r="U9" s="101" t="e">
        <f t="shared" si="7"/>
        <v>#REF!</v>
      </c>
      <c r="V9" s="113">
        <f>V8/V27</f>
        <v>0.18975166820058686</v>
      </c>
      <c r="W9" s="97" t="e">
        <f>W8/W27</f>
        <v>#REF!</v>
      </c>
      <c r="X9" s="97" t="e">
        <f>X8/X26</f>
        <v>#REF!</v>
      </c>
      <c r="Y9" s="98" t="e">
        <f t="shared" si="8"/>
        <v>#REF!</v>
      </c>
      <c r="Z9" s="101" t="e">
        <f t="shared" si="9"/>
        <v>#REF!</v>
      </c>
      <c r="AA9" s="113">
        <f>AA8/AA27</f>
        <v>0.1779317414229917</v>
      </c>
      <c r="AB9" s="97" t="e">
        <f>AB8/AB27</f>
        <v>#REF!</v>
      </c>
      <c r="AC9" s="97" t="e">
        <f>AC8/AC26</f>
        <v>#REF!</v>
      </c>
      <c r="AD9" s="98" t="e">
        <f t="shared" si="10"/>
        <v>#REF!</v>
      </c>
      <c r="AE9" s="101" t="e">
        <f t="shared" si="11"/>
        <v>#REF!</v>
      </c>
      <c r="AF9" s="113">
        <f>AF8/AF27</f>
        <v>0.1867739141850614</v>
      </c>
      <c r="AG9" s="97" t="e">
        <f>AG8/AG27</f>
        <v>#REF!</v>
      </c>
      <c r="AH9" s="97" t="e">
        <f>AH8/AH26</f>
        <v>#REF!</v>
      </c>
      <c r="AI9" s="98" t="e">
        <f t="shared" si="12"/>
        <v>#REF!</v>
      </c>
      <c r="AJ9" s="101" t="e">
        <f t="shared" si="13"/>
        <v>#REF!</v>
      </c>
      <c r="AK9" s="113">
        <f>AK8/AK27</f>
        <v>0.10895966422907587</v>
      </c>
      <c r="AL9" s="97" t="e">
        <f>AL8/AL27</f>
        <v>#REF!</v>
      </c>
      <c r="AM9" s="97" t="e">
        <f>AM8/AM26</f>
        <v>#REF!</v>
      </c>
      <c r="AN9" s="98" t="e">
        <f t="shared" si="14"/>
        <v>#REF!</v>
      </c>
      <c r="AO9" s="101" t="e">
        <f t="shared" si="15"/>
        <v>#REF!</v>
      </c>
      <c r="AP9" s="113" t="e">
        <f>AP8/AP27</f>
        <v>#REF!</v>
      </c>
      <c r="AQ9" s="97" t="e">
        <f>AQ8/AQ27</f>
        <v>#REF!</v>
      </c>
      <c r="AR9" s="97" t="e">
        <f>AR8/AR26</f>
        <v>#REF!</v>
      </c>
      <c r="AS9" s="98" t="e">
        <f t="shared" si="16"/>
        <v>#REF!</v>
      </c>
      <c r="AT9" s="101" t="e">
        <f t="shared" si="17"/>
        <v>#REF!</v>
      </c>
      <c r="AU9" s="113">
        <f>AU8/AU27</f>
        <v>0.10298984959239751</v>
      </c>
      <c r="AV9" s="97" t="e">
        <f>AV8/AV27</f>
        <v>#REF!</v>
      </c>
      <c r="AW9" s="97" t="e">
        <f>AW8/AW26</f>
        <v>#REF!</v>
      </c>
      <c r="AX9" s="98" t="e">
        <f t="shared" si="18"/>
        <v>#REF!</v>
      </c>
      <c r="AY9" s="101" t="e">
        <f t="shared" si="19"/>
        <v>#REF!</v>
      </c>
      <c r="AZ9" s="113">
        <f>AZ8/AZ27</f>
        <v>0.12974787445534716</v>
      </c>
      <c r="BA9" s="97" t="e">
        <f>BA8/BA27</f>
        <v>#REF!</v>
      </c>
      <c r="BB9" s="97" t="e">
        <f>BB8/BB26</f>
        <v>#REF!</v>
      </c>
      <c r="BC9" s="98" t="e">
        <f t="shared" si="20"/>
        <v>#REF!</v>
      </c>
      <c r="BD9" s="101" t="e">
        <f t="shared" si="21"/>
        <v>#REF!</v>
      </c>
      <c r="BE9" s="113">
        <f>BE8/BE26</f>
        <v>0.15945453757630437</v>
      </c>
      <c r="BF9" s="97" t="e">
        <f>BF8/BF26</f>
        <v>#REF!</v>
      </c>
      <c r="BG9" s="97" t="e">
        <f>BG8/BG26</f>
        <v>#REF!</v>
      </c>
      <c r="BH9" s="98" t="e">
        <f t="shared" si="22"/>
        <v>#REF!</v>
      </c>
      <c r="BI9" s="101" t="e">
        <f t="shared" si="23"/>
        <v>#REF!</v>
      </c>
      <c r="BJ9" s="113">
        <f>BJ8/BJ27</f>
        <v>7.6774627074019511E-2</v>
      </c>
      <c r="BK9" s="97" t="e">
        <f>BK8/BK27</f>
        <v>#REF!</v>
      </c>
      <c r="BL9" s="97" t="e">
        <f>BL8/BL26</f>
        <v>#REF!</v>
      </c>
      <c r="BM9" s="98" t="e">
        <f t="shared" si="24"/>
        <v>#REF!</v>
      </c>
      <c r="BN9" s="101" t="e">
        <f t="shared" si="25"/>
        <v>#REF!</v>
      </c>
      <c r="BO9" s="113" t="e">
        <f>BO8/BO27</f>
        <v>#DIV/0!</v>
      </c>
      <c r="BP9" s="97" t="e">
        <f>BP8/BP27</f>
        <v>#REF!</v>
      </c>
      <c r="BQ9" s="97" t="e">
        <f>BQ8/BQ26</f>
        <v>#REF!</v>
      </c>
      <c r="BR9" s="98" t="e">
        <f t="shared" si="26"/>
        <v>#REF!</v>
      </c>
      <c r="BS9" s="101" t="e">
        <f t="shared" si="27"/>
        <v>#REF!</v>
      </c>
      <c r="BT9" s="113">
        <f>BT8/BT27</f>
        <v>0.11823131320092881</v>
      </c>
      <c r="BU9" s="97" t="e">
        <f>BU8/BU27</f>
        <v>#REF!</v>
      </c>
      <c r="BV9" s="97" t="e">
        <f>BV8/BV26</f>
        <v>#REF!</v>
      </c>
      <c r="BW9" s="98" t="e">
        <f t="shared" si="28"/>
        <v>#REF!</v>
      </c>
      <c r="BX9" s="101" t="e">
        <f t="shared" si="29"/>
        <v>#REF!</v>
      </c>
      <c r="BY9" s="113" t="e">
        <f>BY8/BY27</f>
        <v>#DIV/0!</v>
      </c>
      <c r="BZ9" s="97" t="e">
        <f>BZ8/BZ27</f>
        <v>#REF!</v>
      </c>
      <c r="CA9" s="97" t="e">
        <f>CA8/CA26</f>
        <v>#REF!</v>
      </c>
      <c r="CB9" s="98" t="e">
        <f t="shared" si="30"/>
        <v>#REF!</v>
      </c>
      <c r="CC9" s="101" t="e">
        <f t="shared" si="31"/>
        <v>#REF!</v>
      </c>
      <c r="CD9" s="113">
        <f>CD8/CD27</f>
        <v>0.13278553355001149</v>
      </c>
      <c r="CE9" s="97" t="e">
        <f>CE8/CE27</f>
        <v>#REF!</v>
      </c>
      <c r="CF9" s="97" t="e">
        <f>CF8/CF26</f>
        <v>#REF!</v>
      </c>
      <c r="CG9" s="98" t="e">
        <f t="shared" si="32"/>
        <v>#REF!</v>
      </c>
      <c r="CH9" s="101" t="e">
        <f t="shared" si="33"/>
        <v>#REF!</v>
      </c>
      <c r="CI9" s="113">
        <v>0.10879999999999999</v>
      </c>
      <c r="CJ9" s="97" t="e">
        <f>CJ8/CJ27</f>
        <v>#REF!</v>
      </c>
      <c r="CK9" s="97" t="e">
        <f>CK8/CK26</f>
        <v>#REF!</v>
      </c>
      <c r="CL9" s="98" t="e">
        <f t="shared" si="34"/>
        <v>#REF!</v>
      </c>
      <c r="CM9" s="101" t="e">
        <f t="shared" si="35"/>
        <v>#REF!</v>
      </c>
      <c r="CN9" s="113">
        <f>CN8/CN27</f>
        <v>0.1443747187540374</v>
      </c>
      <c r="CO9" s="97" t="e">
        <f>CO8/CO27</f>
        <v>#REF!</v>
      </c>
      <c r="CP9" s="97" t="e">
        <f>CP8/CP26</f>
        <v>#REF!</v>
      </c>
      <c r="CQ9" s="98" t="e">
        <f t="shared" si="36"/>
        <v>#REF!</v>
      </c>
      <c r="CR9" s="101" t="e">
        <f t="shared" si="37"/>
        <v>#REF!</v>
      </c>
      <c r="CS9" s="113">
        <f>CS8/CS27</f>
        <v>0.14575457818494222</v>
      </c>
      <c r="CT9" s="97" t="e">
        <f>CT8/CT27</f>
        <v>#REF!</v>
      </c>
      <c r="CU9" s="97" t="e">
        <f>CU8/CU26</f>
        <v>#REF!</v>
      </c>
      <c r="CV9" s="98" t="e">
        <f t="shared" si="38"/>
        <v>#REF!</v>
      </c>
      <c r="CW9" s="101" t="e">
        <f t="shared" si="39"/>
        <v>#REF!</v>
      </c>
      <c r="CX9" s="113">
        <v>0.157</v>
      </c>
      <c r="CY9" s="97" t="e">
        <f>CY8/CY27</f>
        <v>#REF!</v>
      </c>
      <c r="CZ9" s="97" t="e">
        <f>CZ8/CZ26</f>
        <v>#REF!</v>
      </c>
      <c r="DA9" s="98" t="e">
        <f t="shared" si="40"/>
        <v>#REF!</v>
      </c>
      <c r="DB9" s="101" t="e">
        <f t="shared" si="41"/>
        <v>#REF!</v>
      </c>
      <c r="DC9" s="113">
        <f>DC8/DC27</f>
        <v>0.18145177146957484</v>
      </c>
      <c r="DD9" s="97" t="e">
        <f>DD8/DD27</f>
        <v>#REF!</v>
      </c>
      <c r="DE9" s="97" t="e">
        <f>DE8/DE26</f>
        <v>#REF!</v>
      </c>
      <c r="DF9" s="98" t="e">
        <f t="shared" si="42"/>
        <v>#REF!</v>
      </c>
      <c r="DG9" s="101" t="e">
        <f t="shared" si="43"/>
        <v>#REF!</v>
      </c>
      <c r="DH9" s="113">
        <f>DH8/DH27</f>
        <v>0.19828246313811651</v>
      </c>
      <c r="DI9" s="97" t="e">
        <f>DI8/DI27</f>
        <v>#REF!</v>
      </c>
      <c r="DJ9" s="97" t="e">
        <f>DJ8/DJ26</f>
        <v>#REF!</v>
      </c>
      <c r="DK9" s="98" t="e">
        <f t="shared" si="44"/>
        <v>#REF!</v>
      </c>
      <c r="DL9" s="101" t="e">
        <f t="shared" si="45"/>
        <v>#REF!</v>
      </c>
      <c r="DM9" s="113">
        <f>DM8/DM26</f>
        <v>0.17502648636967216</v>
      </c>
      <c r="DN9" s="97" t="e">
        <f>DN8/DN27</f>
        <v>#REF!</v>
      </c>
      <c r="DO9" s="97" t="e">
        <f>DO8/DO26</f>
        <v>#REF!</v>
      </c>
      <c r="DP9" s="98" t="e">
        <f t="shared" si="46"/>
        <v>#REF!</v>
      </c>
      <c r="DQ9" s="101" t="e">
        <f t="shared" si="47"/>
        <v>#REF!</v>
      </c>
      <c r="DR9" s="113">
        <v>0.157</v>
      </c>
      <c r="DS9" s="97" t="e">
        <f>DS8/DS26</f>
        <v>#REF!</v>
      </c>
      <c r="DT9" s="97" t="e">
        <f>DT8/DT27</f>
        <v>#REF!</v>
      </c>
      <c r="DU9" s="98" t="e">
        <f t="shared" si="48"/>
        <v>#REF!</v>
      </c>
      <c r="DV9" s="101" t="e">
        <f t="shared" si="49"/>
        <v>#REF!</v>
      </c>
      <c r="DW9" s="97" t="e">
        <f>DW8/DW27</f>
        <v>#DIV/0!</v>
      </c>
    </row>
    <row r="10" spans="1:127">
      <c r="A10" s="566" t="s">
        <v>38</v>
      </c>
      <c r="B10" s="114">
        <v>20</v>
      </c>
      <c r="C10" s="96" t="e">
        <f>#REF!</f>
        <v>#REF!</v>
      </c>
      <c r="D10" s="96" t="e">
        <f>#REF!</f>
        <v>#REF!</v>
      </c>
      <c r="E10" s="55" t="e">
        <f t="shared" si="0"/>
        <v>#REF!</v>
      </c>
      <c r="F10" s="102" t="e">
        <f t="shared" si="1"/>
        <v>#REF!</v>
      </c>
      <c r="G10" s="114">
        <v>21</v>
      </c>
      <c r="H10" s="96" t="e">
        <f>#REF!</f>
        <v>#REF!</v>
      </c>
      <c r="I10" s="96" t="e">
        <f>#REF!</f>
        <v>#REF!</v>
      </c>
      <c r="J10" s="55" t="e">
        <f t="shared" si="2"/>
        <v>#REF!</v>
      </c>
      <c r="K10" s="102" t="e">
        <f t="shared" si="3"/>
        <v>#REF!</v>
      </c>
      <c r="L10" s="114">
        <f>B10+G10</f>
        <v>41</v>
      </c>
      <c r="M10" s="96" t="e">
        <f>C10+H10</f>
        <v>#REF!</v>
      </c>
      <c r="N10" s="96" t="e">
        <f>D10+I10</f>
        <v>#REF!</v>
      </c>
      <c r="O10" s="55" t="e">
        <f t="shared" si="4"/>
        <v>#REF!</v>
      </c>
      <c r="P10" s="102" t="e">
        <f t="shared" si="5"/>
        <v>#REF!</v>
      </c>
      <c r="Q10" s="114">
        <v>19</v>
      </c>
      <c r="R10" s="96" t="e">
        <f>#REF!</f>
        <v>#REF!</v>
      </c>
      <c r="S10" s="96" t="e">
        <f>#REF!</f>
        <v>#REF!</v>
      </c>
      <c r="T10" s="55" t="e">
        <f t="shared" si="6"/>
        <v>#REF!</v>
      </c>
      <c r="U10" s="102" t="e">
        <f t="shared" si="7"/>
        <v>#REF!</v>
      </c>
      <c r="V10" s="114">
        <f>B10+G10+Q10</f>
        <v>60</v>
      </c>
      <c r="W10" s="96" t="e">
        <f>C10+H10+R10</f>
        <v>#REF!</v>
      </c>
      <c r="X10" s="96" t="e">
        <f>D10+I10+S10</f>
        <v>#REF!</v>
      </c>
      <c r="Y10" s="55" t="e">
        <f t="shared" si="8"/>
        <v>#REF!</v>
      </c>
      <c r="Z10" s="102" t="e">
        <f t="shared" si="9"/>
        <v>#REF!</v>
      </c>
      <c r="AA10" s="114">
        <v>19</v>
      </c>
      <c r="AB10" s="96" t="e">
        <f>#REF!</f>
        <v>#REF!</v>
      </c>
      <c r="AC10" s="96" t="e">
        <f>#REF!</f>
        <v>#REF!</v>
      </c>
      <c r="AD10" s="55" t="e">
        <f t="shared" si="10"/>
        <v>#REF!</v>
      </c>
      <c r="AE10" s="102" t="e">
        <f t="shared" si="11"/>
        <v>#REF!</v>
      </c>
      <c r="AF10" s="114">
        <f>V10+AA10</f>
        <v>79</v>
      </c>
      <c r="AG10" s="96" t="e">
        <f t="shared" ref="AG10:AG20" si="50">M10+R10+AB10</f>
        <v>#REF!</v>
      </c>
      <c r="AH10" s="96" t="e">
        <f t="shared" ref="AH10:AH20" si="51">N10+S10+AC10</f>
        <v>#REF!</v>
      </c>
      <c r="AI10" s="55" t="e">
        <f t="shared" si="12"/>
        <v>#REF!</v>
      </c>
      <c r="AJ10" s="102" t="e">
        <f t="shared" si="13"/>
        <v>#REF!</v>
      </c>
      <c r="AK10" s="114">
        <v>10</v>
      </c>
      <c r="AL10" s="96" t="e">
        <f>#REF!</f>
        <v>#REF!</v>
      </c>
      <c r="AM10" s="96" t="e">
        <f>#REF!</f>
        <v>#REF!</v>
      </c>
      <c r="AN10" s="55" t="e">
        <f t="shared" si="14"/>
        <v>#REF!</v>
      </c>
      <c r="AO10" s="102" t="e">
        <f t="shared" si="15"/>
        <v>#REF!</v>
      </c>
      <c r="AP10" s="114">
        <f t="shared" ref="AP10:AP20" si="52">V10+AA10+AK10</f>
        <v>89</v>
      </c>
      <c r="AQ10" s="96" t="e">
        <f t="shared" ref="AQ10:AQ20" si="53">W10+AB10+AL10</f>
        <v>#REF!</v>
      </c>
      <c r="AR10" s="96" t="e">
        <f t="shared" ref="AR10:AR20" si="54">X10+AC10+AM10</f>
        <v>#REF!</v>
      </c>
      <c r="AS10" s="55" t="e">
        <f t="shared" si="16"/>
        <v>#REF!</v>
      </c>
      <c r="AT10" s="102" t="e">
        <f t="shared" si="17"/>
        <v>#REF!</v>
      </c>
      <c r="AU10" s="114">
        <v>10</v>
      </c>
      <c r="AV10" s="96" t="e">
        <f>#REF!</f>
        <v>#REF!</v>
      </c>
      <c r="AW10" s="96" t="e">
        <f>#REF!</f>
        <v>#REF!</v>
      </c>
      <c r="AX10" s="55" t="e">
        <f t="shared" si="18"/>
        <v>#REF!</v>
      </c>
      <c r="AY10" s="102" t="e">
        <f t="shared" si="19"/>
        <v>#REF!</v>
      </c>
      <c r="AZ10" s="114">
        <f>AA10+AK10+AU10</f>
        <v>39</v>
      </c>
      <c r="BA10" s="96" t="e">
        <f>AB10+AL10+AV10</f>
        <v>#REF!</v>
      </c>
      <c r="BB10" s="96" t="e">
        <f>AC10+AM10+AW10</f>
        <v>#REF!</v>
      </c>
      <c r="BC10" s="55" t="e">
        <f t="shared" si="20"/>
        <v>#REF!</v>
      </c>
      <c r="BD10" s="102" t="e">
        <f t="shared" si="21"/>
        <v>#REF!</v>
      </c>
      <c r="BE10" s="114">
        <f>V10+AZ10</f>
        <v>99</v>
      </c>
      <c r="BF10" s="96" t="e">
        <f>W10+BA10</f>
        <v>#REF!</v>
      </c>
      <c r="BG10" s="96" t="e">
        <f>X10+BB10</f>
        <v>#REF!</v>
      </c>
      <c r="BH10" s="55" t="e">
        <f t="shared" si="22"/>
        <v>#REF!</v>
      </c>
      <c r="BI10" s="102" t="e">
        <f t="shared" si="23"/>
        <v>#REF!</v>
      </c>
      <c r="BJ10" s="114">
        <v>7</v>
      </c>
      <c r="BK10" s="96" t="e">
        <f>#REF!</f>
        <v>#REF!</v>
      </c>
      <c r="BL10" s="96" t="e">
        <f>#REF!</f>
        <v>#REF!</v>
      </c>
      <c r="BM10" s="55" t="e">
        <f t="shared" si="24"/>
        <v>#REF!</v>
      </c>
      <c r="BN10" s="102" t="e">
        <f t="shared" si="25"/>
        <v>#REF!</v>
      </c>
      <c r="BO10" s="114">
        <f>V10+AZ10+BJ10</f>
        <v>106</v>
      </c>
      <c r="BP10" s="96" t="e">
        <f>W10+BA10+BK10</f>
        <v>#REF!</v>
      </c>
      <c r="BQ10" s="96" t="e">
        <f>X10+BB10+BL10</f>
        <v>#REF!</v>
      </c>
      <c r="BR10" s="55" t="e">
        <f t="shared" si="26"/>
        <v>#REF!</v>
      </c>
      <c r="BS10" s="102" t="e">
        <f t="shared" si="27"/>
        <v>#REF!</v>
      </c>
      <c r="BT10" s="114">
        <v>12</v>
      </c>
      <c r="BU10" s="96" t="e">
        <f>#REF!</f>
        <v>#REF!</v>
      </c>
      <c r="BV10" s="96" t="e">
        <f>#REF!</f>
        <v>#REF!</v>
      </c>
      <c r="BW10" s="55" t="e">
        <f t="shared" si="28"/>
        <v>#REF!</v>
      </c>
      <c r="BX10" s="102" t="e">
        <f t="shared" si="29"/>
        <v>#REF!</v>
      </c>
      <c r="BY10" s="114">
        <f t="shared" ref="BY10:BY18" si="55">V10+AZ10+BJ10+BT10</f>
        <v>118</v>
      </c>
      <c r="BZ10" s="96" t="e">
        <f t="shared" ref="BZ10:BZ18" si="56">W10+BA10+BK10+BU10</f>
        <v>#REF!</v>
      </c>
      <c r="CA10" s="96" t="e">
        <f>#REF!</f>
        <v>#REF!</v>
      </c>
      <c r="CB10" s="55" t="e">
        <f t="shared" si="30"/>
        <v>#REF!</v>
      </c>
      <c r="CC10" s="102" t="e">
        <f t="shared" si="31"/>
        <v>#REF!</v>
      </c>
      <c r="CD10" s="114">
        <v>14</v>
      </c>
      <c r="CE10" s="96" t="e">
        <f>#REF!</f>
        <v>#REF!</v>
      </c>
      <c r="CF10" s="96" t="e">
        <f>#REF!</f>
        <v>#REF!</v>
      </c>
      <c r="CG10" s="55" t="e">
        <f t="shared" si="32"/>
        <v>#REF!</v>
      </c>
      <c r="CH10" s="102" t="e">
        <f t="shared" si="33"/>
        <v>#REF!</v>
      </c>
      <c r="CI10" s="114">
        <f>BJ10+BT10+CD10</f>
        <v>33</v>
      </c>
      <c r="CJ10" s="96" t="e">
        <f>BK10+BU10+CE10</f>
        <v>#REF!</v>
      </c>
      <c r="CK10" s="96" t="e">
        <f>BL10+BV10+CF10</f>
        <v>#REF!</v>
      </c>
      <c r="CL10" s="55" t="e">
        <f t="shared" si="34"/>
        <v>#REF!</v>
      </c>
      <c r="CM10" s="102" t="e">
        <f t="shared" si="35"/>
        <v>#REF!</v>
      </c>
      <c r="CN10" s="114">
        <f t="shared" ref="CN10:CN18" si="57">V10+AZ10+CI10</f>
        <v>132</v>
      </c>
      <c r="CO10" s="96" t="e">
        <f t="shared" ref="CO10:CO18" si="58">W10+BA10+CJ10</f>
        <v>#REF!</v>
      </c>
      <c r="CP10" s="96" t="e">
        <f t="shared" ref="CP10:CP18" si="59">X10+BB10+CK10</f>
        <v>#REF!</v>
      </c>
      <c r="CQ10" s="55" t="e">
        <f t="shared" si="36"/>
        <v>#REF!</v>
      </c>
      <c r="CR10" s="102" t="e">
        <f t="shared" si="37"/>
        <v>#REF!</v>
      </c>
      <c r="CS10" s="114">
        <v>15</v>
      </c>
      <c r="CT10" s="96" t="e">
        <f>#REF!</f>
        <v>#REF!</v>
      </c>
      <c r="CU10" s="96" t="e">
        <f>#REF!</f>
        <v>#REF!</v>
      </c>
      <c r="CV10" s="55" t="e">
        <f t="shared" si="38"/>
        <v>#REF!</v>
      </c>
      <c r="CW10" s="102" t="e">
        <f t="shared" si="39"/>
        <v>#REF!</v>
      </c>
      <c r="CX10" s="114"/>
      <c r="CY10" s="96" t="e">
        <f t="shared" ref="CY10:CY18" si="60">W10+BA10+CJ10+CT10</f>
        <v>#REF!</v>
      </c>
      <c r="CZ10" s="96" t="e">
        <f t="shared" ref="CZ10:CZ18" si="61">X10+BB10+CK10+CU10</f>
        <v>#REF!</v>
      </c>
      <c r="DA10" s="55" t="e">
        <f t="shared" si="40"/>
        <v>#REF!</v>
      </c>
      <c r="DB10" s="102" t="e">
        <f t="shared" si="41"/>
        <v>#REF!</v>
      </c>
      <c r="DC10" s="114">
        <v>20</v>
      </c>
      <c r="DD10" s="96" t="e">
        <f>#REF!</f>
        <v>#REF!</v>
      </c>
      <c r="DE10" s="96" t="e">
        <f>#REF!</f>
        <v>#REF!</v>
      </c>
      <c r="DF10" s="55" t="e">
        <f t="shared" si="42"/>
        <v>#REF!</v>
      </c>
      <c r="DG10" s="102" t="e">
        <f t="shared" si="43"/>
        <v>#REF!</v>
      </c>
      <c r="DH10" s="114">
        <v>24</v>
      </c>
      <c r="DI10" s="96" t="e">
        <f>#REF!</f>
        <v>#REF!</v>
      </c>
      <c r="DJ10" s="96" t="e">
        <f>#REF!</f>
        <v>#REF!</v>
      </c>
      <c r="DK10" s="55" t="e">
        <f t="shared" si="44"/>
        <v>#REF!</v>
      </c>
      <c r="DL10" s="102" t="e">
        <f t="shared" si="45"/>
        <v>#REF!</v>
      </c>
      <c r="DM10" s="114">
        <f>CS10+DC10+DH10</f>
        <v>59</v>
      </c>
      <c r="DN10" s="96" t="e">
        <f>CT10+DD10+DI10</f>
        <v>#REF!</v>
      </c>
      <c r="DO10" s="96" t="e">
        <f>CU10+DE10+DJ10</f>
        <v>#REF!</v>
      </c>
      <c r="DP10" s="55" t="e">
        <f t="shared" si="46"/>
        <v>#REF!</v>
      </c>
      <c r="DQ10" s="102" t="e">
        <f t="shared" si="47"/>
        <v>#REF!</v>
      </c>
      <c r="DR10" s="114">
        <v>195</v>
      </c>
      <c r="DS10" s="96" t="e">
        <f>W10+BA10+CJ10+DN10</f>
        <v>#REF!</v>
      </c>
      <c r="DT10" s="96" t="e">
        <f t="shared" ref="DT10:DT18" si="62">X10+BB10+CK10+DO10</f>
        <v>#REF!</v>
      </c>
      <c r="DU10" s="55" t="e">
        <f t="shared" si="48"/>
        <v>#REF!</v>
      </c>
      <c r="DV10" s="102" t="e">
        <f t="shared" si="49"/>
        <v>#REF!</v>
      </c>
    </row>
    <row r="11" spans="1:127" s="92" customFormat="1" ht="8.25" hidden="1" customHeight="1">
      <c r="A11" s="566"/>
      <c r="B11" s="113">
        <f>B10/B27</f>
        <v>0.14610256619141182</v>
      </c>
      <c r="C11" s="97" t="e">
        <f>C10/C27</f>
        <v>#REF!</v>
      </c>
      <c r="D11" s="97" t="e">
        <f>D10/D27</f>
        <v>#REF!</v>
      </c>
      <c r="E11" s="98" t="e">
        <f t="shared" si="0"/>
        <v>#REF!</v>
      </c>
      <c r="F11" s="101" t="e">
        <f t="shared" si="1"/>
        <v>#REF!</v>
      </c>
      <c r="G11" s="113">
        <f>G10/G27</f>
        <v>0.17031630609436701</v>
      </c>
      <c r="H11" s="97" t="e">
        <f>H10/H27</f>
        <v>#REF!</v>
      </c>
      <c r="I11" s="97" t="e">
        <f>I10/I27</f>
        <v>#REF!</v>
      </c>
      <c r="J11" s="98" t="e">
        <f t="shared" si="2"/>
        <v>#REF!</v>
      </c>
      <c r="K11" s="101" t="e">
        <f t="shared" si="3"/>
        <v>#REF!</v>
      </c>
      <c r="L11" s="113">
        <f>L10/L27</f>
        <v>0.15757707536258062</v>
      </c>
      <c r="M11" s="97" t="e">
        <f>M10/M27</f>
        <v>#REF!</v>
      </c>
      <c r="N11" s="97" t="e">
        <f>N10/N27</f>
        <v>#REF!</v>
      </c>
      <c r="O11" s="98" t="e">
        <f t="shared" si="4"/>
        <v>#REF!</v>
      </c>
      <c r="P11" s="101" t="e">
        <f t="shared" si="5"/>
        <v>#REF!</v>
      </c>
      <c r="Q11" s="113">
        <f>Q10/Q27</f>
        <v>0.13539190189235309</v>
      </c>
      <c r="R11" s="97" t="e">
        <f>R10/R27</f>
        <v>#REF!</v>
      </c>
      <c r="S11" s="97" t="e">
        <f>S10/S27</f>
        <v>#REF!</v>
      </c>
      <c r="T11" s="98" t="e">
        <f t="shared" si="6"/>
        <v>#REF!</v>
      </c>
      <c r="U11" s="101" t="e">
        <f t="shared" si="7"/>
        <v>#REF!</v>
      </c>
      <c r="V11" s="113">
        <f>V10/V27</f>
        <v>0.14980394857941068</v>
      </c>
      <c r="W11" s="97" t="e">
        <f>W10/W27</f>
        <v>#REF!</v>
      </c>
      <c r="X11" s="97" t="e">
        <f>X10/X27</f>
        <v>#REF!</v>
      </c>
      <c r="Y11" s="98" t="e">
        <f t="shared" si="8"/>
        <v>#REF!</v>
      </c>
      <c r="Z11" s="101" t="e">
        <f t="shared" si="9"/>
        <v>#REF!</v>
      </c>
      <c r="AA11" s="113">
        <f>AA10/AA27</f>
        <v>0.14086262862653509</v>
      </c>
      <c r="AB11" s="97" t="e">
        <f>AB10/AB27</f>
        <v>#REF!</v>
      </c>
      <c r="AC11" s="97" t="e">
        <f>AC10/AC27</f>
        <v>#REF!</v>
      </c>
      <c r="AD11" s="98" t="e">
        <f t="shared" si="10"/>
        <v>#REF!</v>
      </c>
      <c r="AE11" s="101" t="e">
        <f t="shared" si="11"/>
        <v>#REF!</v>
      </c>
      <c r="AF11" s="114">
        <f t="shared" ref="AF11:AF20" si="63">V11+AA11</f>
        <v>0.2906665772059458</v>
      </c>
      <c r="AG11" s="97" t="e">
        <f t="shared" si="50"/>
        <v>#REF!</v>
      </c>
      <c r="AH11" s="97" t="e">
        <f t="shared" si="51"/>
        <v>#REF!</v>
      </c>
      <c r="AI11" s="98" t="e">
        <f t="shared" si="12"/>
        <v>#REF!</v>
      </c>
      <c r="AJ11" s="101" t="e">
        <f t="shared" si="13"/>
        <v>#REF!</v>
      </c>
      <c r="AK11" s="113">
        <f>AK10/AK27</f>
        <v>7.2639776152717245E-2</v>
      </c>
      <c r="AL11" s="97" t="e">
        <f>AL10/AL27</f>
        <v>#REF!</v>
      </c>
      <c r="AM11" s="97" t="e">
        <f>AM10/AM27</f>
        <v>#REF!</v>
      </c>
      <c r="AN11" s="98" t="e">
        <f t="shared" si="14"/>
        <v>#REF!</v>
      </c>
      <c r="AO11" s="101" t="e">
        <f t="shared" si="15"/>
        <v>#REF!</v>
      </c>
      <c r="AP11" s="114">
        <f t="shared" si="52"/>
        <v>0.36330635335866301</v>
      </c>
      <c r="AQ11" s="97" t="e">
        <f t="shared" si="53"/>
        <v>#REF!</v>
      </c>
      <c r="AR11" s="97" t="e">
        <f t="shared" si="54"/>
        <v>#REF!</v>
      </c>
      <c r="AS11" s="98" t="e">
        <f t="shared" si="16"/>
        <v>#REF!</v>
      </c>
      <c r="AT11" s="101" t="e">
        <f t="shared" si="17"/>
        <v>#REF!</v>
      </c>
      <c r="AU11" s="113">
        <f>AU10/AU27</f>
        <v>7.3564178280283943E-2</v>
      </c>
      <c r="AV11" s="97" t="e">
        <f>AV10/AV27</f>
        <v>#REF!</v>
      </c>
      <c r="AW11" s="97" t="e">
        <f>AW10/AW27</f>
        <v>#REF!</v>
      </c>
      <c r="AX11" s="98" t="e">
        <f t="shared" si="18"/>
        <v>#REF!</v>
      </c>
      <c r="AY11" s="101" t="e">
        <f t="shared" si="19"/>
        <v>#REF!</v>
      </c>
      <c r="AZ11" s="113">
        <f>AZ10/AZ27</f>
        <v>9.5474851014312065E-2</v>
      </c>
      <c r="BA11" s="97" t="e">
        <f>BA10/BA27</f>
        <v>#REF!</v>
      </c>
      <c r="BB11" s="97" t="e">
        <f>BB10/BB27</f>
        <v>#REF!</v>
      </c>
      <c r="BC11" s="98" t="e">
        <f t="shared" si="20"/>
        <v>#REF!</v>
      </c>
      <c r="BD11" s="101" t="e">
        <f t="shared" si="21"/>
        <v>#REF!</v>
      </c>
      <c r="BE11" s="113">
        <f>BE10/DR27</f>
        <v>6.0466128450038473E-2</v>
      </c>
      <c r="BF11" s="97" t="e">
        <f>BF10/DS27</f>
        <v>#REF!</v>
      </c>
      <c r="BG11" s="97" t="e">
        <f>BG10/DT27</f>
        <v>#REF!</v>
      </c>
      <c r="BH11" s="98" t="e">
        <f t="shared" si="22"/>
        <v>#REF!</v>
      </c>
      <c r="BI11" s="101" t="e">
        <f t="shared" si="23"/>
        <v>#REF!</v>
      </c>
      <c r="BJ11" s="113"/>
      <c r="BK11" s="97" t="e">
        <f>BK10/BK27</f>
        <v>#REF!</v>
      </c>
      <c r="BL11" s="97" t="e">
        <f>BL10/BL27</f>
        <v>#REF!</v>
      </c>
      <c r="BM11" s="98" t="e">
        <f t="shared" si="24"/>
        <v>#REF!</v>
      </c>
      <c r="BN11" s="101" t="e">
        <f t="shared" si="25"/>
        <v>#REF!</v>
      </c>
      <c r="BO11" s="113" t="e">
        <f>BO10/BO27</f>
        <v>#DIV/0!</v>
      </c>
      <c r="BP11" s="97" t="e">
        <f>BP10/BP27</f>
        <v>#REF!</v>
      </c>
      <c r="BQ11" s="97" t="e">
        <f>BQ10/BQ27</f>
        <v>#REF!</v>
      </c>
      <c r="BR11" s="98" t="e">
        <f t="shared" si="26"/>
        <v>#REF!</v>
      </c>
      <c r="BS11" s="101" t="e">
        <f t="shared" si="27"/>
        <v>#REF!</v>
      </c>
      <c r="BT11" s="113"/>
      <c r="BU11" s="97" t="e">
        <f>BU10/BU27</f>
        <v>#REF!</v>
      </c>
      <c r="BV11" s="97" t="e">
        <f>BV10/BV27</f>
        <v>#REF!</v>
      </c>
      <c r="BW11" s="98" t="e">
        <f t="shared" si="28"/>
        <v>#REF!</v>
      </c>
      <c r="BX11" s="101" t="e">
        <f t="shared" si="29"/>
        <v>#REF!</v>
      </c>
      <c r="BY11" s="114">
        <f t="shared" si="55"/>
        <v>0.24527879959372273</v>
      </c>
      <c r="BZ11" s="96" t="e">
        <f t="shared" si="56"/>
        <v>#REF!</v>
      </c>
      <c r="CA11" s="97" t="e">
        <f>CA10/CA27</f>
        <v>#REF!</v>
      </c>
      <c r="CB11" s="98" t="e">
        <f t="shared" si="30"/>
        <v>#REF!</v>
      </c>
      <c r="CC11" s="101" t="e">
        <f t="shared" si="31"/>
        <v>#REF!</v>
      </c>
      <c r="CD11" s="113"/>
      <c r="CE11" s="97" t="e">
        <f>CE10/CE27</f>
        <v>#REF!</v>
      </c>
      <c r="CF11" s="97"/>
      <c r="CG11" s="98" t="e">
        <f t="shared" si="32"/>
        <v>#REF!</v>
      </c>
      <c r="CH11" s="101">
        <f t="shared" si="33"/>
        <v>0</v>
      </c>
      <c r="CI11" s="113">
        <v>5.6000000000000001E-2</v>
      </c>
      <c r="CJ11" s="97" t="e">
        <f>CJ10/CJ27</f>
        <v>#REF!</v>
      </c>
      <c r="CK11" s="96" t="e">
        <f t="shared" ref="CK11:CK18" si="64">BL11+BV11+CF11</f>
        <v>#REF!</v>
      </c>
      <c r="CL11" s="98" t="e">
        <f t="shared" si="34"/>
        <v>#REF!</v>
      </c>
      <c r="CM11" s="101" t="e">
        <f t="shared" si="35"/>
        <v>#REF!</v>
      </c>
      <c r="CN11" s="114">
        <f t="shared" si="57"/>
        <v>0.30127879959372272</v>
      </c>
      <c r="CO11" s="96" t="e">
        <f t="shared" si="58"/>
        <v>#REF!</v>
      </c>
      <c r="CP11" s="96" t="e">
        <f t="shared" si="59"/>
        <v>#REF!</v>
      </c>
      <c r="CQ11" s="98" t="e">
        <f t="shared" si="36"/>
        <v>#REF!</v>
      </c>
      <c r="CR11" s="101" t="e">
        <f t="shared" si="37"/>
        <v>#REF!</v>
      </c>
      <c r="CS11" s="113"/>
      <c r="CT11" s="97"/>
      <c r="CU11" s="97"/>
      <c r="CV11" s="98" t="str">
        <f t="shared" si="38"/>
        <v/>
      </c>
      <c r="CW11" s="101">
        <f t="shared" si="39"/>
        <v>0</v>
      </c>
      <c r="CX11" s="113"/>
      <c r="CY11" s="96" t="e">
        <f t="shared" si="60"/>
        <v>#REF!</v>
      </c>
      <c r="CZ11" s="96" t="e">
        <f t="shared" si="61"/>
        <v>#REF!</v>
      </c>
      <c r="DA11" s="98" t="e">
        <f t="shared" si="40"/>
        <v>#REF!</v>
      </c>
      <c r="DB11" s="101" t="e">
        <f t="shared" si="41"/>
        <v>#REF!</v>
      </c>
      <c r="DC11" s="113"/>
      <c r="DD11" s="97"/>
      <c r="DE11" s="97"/>
      <c r="DF11" s="98" t="str">
        <f t="shared" si="42"/>
        <v/>
      </c>
      <c r="DG11" s="101">
        <f t="shared" si="43"/>
        <v>0</v>
      </c>
      <c r="DH11" s="113"/>
      <c r="DI11" s="97"/>
      <c r="DJ11" s="97"/>
      <c r="DK11" s="98" t="str">
        <f t="shared" si="44"/>
        <v/>
      </c>
      <c r="DL11" s="101">
        <f t="shared" si="45"/>
        <v>0</v>
      </c>
      <c r="DM11" s="114">
        <f>CS11+DC11+DH11</f>
        <v>0</v>
      </c>
      <c r="DN11" s="96">
        <f t="shared" ref="DM11:DO22" si="65">CT11+DD11+DI11</f>
        <v>0</v>
      </c>
      <c r="DO11" s="96">
        <f t="shared" si="65"/>
        <v>0</v>
      </c>
      <c r="DP11" s="98" t="str">
        <f t="shared" si="46"/>
        <v/>
      </c>
      <c r="DQ11" s="101">
        <f t="shared" si="47"/>
        <v>0</v>
      </c>
      <c r="DR11" s="113">
        <v>5.6000000000000001E-2</v>
      </c>
      <c r="DS11" s="96" t="e">
        <f t="shared" ref="DS11:DS17" si="66">W11+BA11+CJ11+DN11</f>
        <v>#REF!</v>
      </c>
      <c r="DT11" s="96" t="e">
        <f t="shared" si="62"/>
        <v>#REF!</v>
      </c>
      <c r="DU11" s="98" t="e">
        <f t="shared" si="48"/>
        <v>#REF!</v>
      </c>
      <c r="DV11" s="101" t="e">
        <f t="shared" si="49"/>
        <v>#REF!</v>
      </c>
    </row>
    <row r="12" spans="1:127">
      <c r="A12" s="566" t="s">
        <v>55</v>
      </c>
      <c r="B12" s="114">
        <v>3</v>
      </c>
      <c r="C12" s="96" t="e">
        <f>#REF!</f>
        <v>#REF!</v>
      </c>
      <c r="D12" s="96" t="e">
        <f>#REF!</f>
        <v>#REF!</v>
      </c>
      <c r="E12" s="55" t="e">
        <f t="shared" si="0"/>
        <v>#REF!</v>
      </c>
      <c r="F12" s="102" t="e">
        <f t="shared" si="1"/>
        <v>#REF!</v>
      </c>
      <c r="G12" s="114">
        <v>3</v>
      </c>
      <c r="H12" s="96" t="e">
        <f>#REF!</f>
        <v>#REF!</v>
      </c>
      <c r="I12" s="96" t="e">
        <f>#REF!</f>
        <v>#REF!</v>
      </c>
      <c r="J12" s="55" t="e">
        <f t="shared" si="2"/>
        <v>#REF!</v>
      </c>
      <c r="K12" s="102" t="e">
        <f t="shared" si="3"/>
        <v>#REF!</v>
      </c>
      <c r="L12" s="114">
        <f>B12+G12</f>
        <v>6</v>
      </c>
      <c r="M12" s="96" t="e">
        <f>C12+H12</f>
        <v>#REF!</v>
      </c>
      <c r="N12" s="96" t="e">
        <f>D12+I12</f>
        <v>#REF!</v>
      </c>
      <c r="O12" s="55" t="e">
        <f t="shared" si="4"/>
        <v>#REF!</v>
      </c>
      <c r="P12" s="102" t="e">
        <f t="shared" si="5"/>
        <v>#REF!</v>
      </c>
      <c r="Q12" s="114">
        <v>2</v>
      </c>
      <c r="R12" s="96" t="e">
        <f>#REF!</f>
        <v>#REF!</v>
      </c>
      <c r="S12" s="96" t="e">
        <f>#REF!</f>
        <v>#REF!</v>
      </c>
      <c r="T12" s="55" t="e">
        <f t="shared" si="6"/>
        <v>#REF!</v>
      </c>
      <c r="U12" s="102" t="e">
        <f t="shared" si="7"/>
        <v>#REF!</v>
      </c>
      <c r="V12" s="114">
        <f>B12+G12+Q12</f>
        <v>8</v>
      </c>
      <c r="W12" s="96" t="e">
        <f>C12+H12+R12</f>
        <v>#REF!</v>
      </c>
      <c r="X12" s="96" t="e">
        <f>D12+I12+S12</f>
        <v>#REF!</v>
      </c>
      <c r="Y12" s="55" t="e">
        <f t="shared" si="8"/>
        <v>#REF!</v>
      </c>
      <c r="Z12" s="102" t="e">
        <f t="shared" si="9"/>
        <v>#REF!</v>
      </c>
      <c r="AA12" s="114">
        <v>1</v>
      </c>
      <c r="AB12" s="96" t="e">
        <f>#REF!</f>
        <v>#REF!</v>
      </c>
      <c r="AC12" s="96" t="e">
        <f>#REF!</f>
        <v>#REF!</v>
      </c>
      <c r="AD12" s="55" t="e">
        <f t="shared" si="10"/>
        <v>#REF!</v>
      </c>
      <c r="AE12" s="102" t="e">
        <f t="shared" si="11"/>
        <v>#REF!</v>
      </c>
      <c r="AF12" s="114">
        <f t="shared" si="63"/>
        <v>9</v>
      </c>
      <c r="AG12" s="96" t="e">
        <f t="shared" si="50"/>
        <v>#REF!</v>
      </c>
      <c r="AH12" s="96" t="e">
        <f t="shared" si="51"/>
        <v>#REF!</v>
      </c>
      <c r="AI12" s="55" t="e">
        <f t="shared" si="12"/>
        <v>#REF!</v>
      </c>
      <c r="AJ12" s="102" t="e">
        <f t="shared" si="13"/>
        <v>#REF!</v>
      </c>
      <c r="AK12" s="114">
        <v>1</v>
      </c>
      <c r="AL12" s="96" t="e">
        <f>#REF!</f>
        <v>#REF!</v>
      </c>
      <c r="AM12" s="96" t="e">
        <f>#REF!</f>
        <v>#REF!</v>
      </c>
      <c r="AN12" s="55" t="e">
        <f t="shared" si="14"/>
        <v>#REF!</v>
      </c>
      <c r="AO12" s="102" t="e">
        <f t="shared" si="15"/>
        <v>#REF!</v>
      </c>
      <c r="AP12" s="114">
        <f t="shared" si="52"/>
        <v>10</v>
      </c>
      <c r="AQ12" s="96" t="e">
        <f t="shared" si="53"/>
        <v>#REF!</v>
      </c>
      <c r="AR12" s="96" t="e">
        <f t="shared" si="54"/>
        <v>#REF!</v>
      </c>
      <c r="AS12" s="55" t="e">
        <f t="shared" si="16"/>
        <v>#REF!</v>
      </c>
      <c r="AT12" s="102" t="e">
        <f t="shared" si="17"/>
        <v>#REF!</v>
      </c>
      <c r="AU12" s="114">
        <v>0</v>
      </c>
      <c r="AV12" s="96" t="e">
        <f>#REF!</f>
        <v>#REF!</v>
      </c>
      <c r="AW12" s="96" t="e">
        <f>#REF!</f>
        <v>#REF!</v>
      </c>
      <c r="AX12" s="55" t="e">
        <f t="shared" si="18"/>
        <v>#REF!</v>
      </c>
      <c r="AY12" s="102" t="e">
        <f t="shared" si="19"/>
        <v>#REF!</v>
      </c>
      <c r="AZ12" s="114">
        <f>AA12+AK12+AU12</f>
        <v>2</v>
      </c>
      <c r="BA12" s="96" t="e">
        <f>AB12+AL12+AV12</f>
        <v>#REF!</v>
      </c>
      <c r="BB12" s="96" t="e">
        <f>AC12+AM12+AW12</f>
        <v>#REF!</v>
      </c>
      <c r="BC12" s="55" t="e">
        <f t="shared" si="20"/>
        <v>#REF!</v>
      </c>
      <c r="BD12" s="102" t="e">
        <f t="shared" si="21"/>
        <v>#REF!</v>
      </c>
      <c r="BE12" s="114">
        <f>V12+AZ12</f>
        <v>10</v>
      </c>
      <c r="BF12" s="96" t="e">
        <f>W12+BA12</f>
        <v>#REF!</v>
      </c>
      <c r="BG12" s="96" t="e">
        <f>X12+BB12</f>
        <v>#REF!</v>
      </c>
      <c r="BH12" s="55" t="e">
        <f t="shared" si="22"/>
        <v>#REF!</v>
      </c>
      <c r="BI12" s="102" t="e">
        <f t="shared" si="23"/>
        <v>#REF!</v>
      </c>
      <c r="BJ12" s="114">
        <v>0</v>
      </c>
      <c r="BK12" s="96" t="e">
        <f>#REF!</f>
        <v>#REF!</v>
      </c>
      <c r="BL12" s="96" t="e">
        <f>#REF!</f>
        <v>#REF!</v>
      </c>
      <c r="BM12" s="55" t="e">
        <f t="shared" si="24"/>
        <v>#REF!</v>
      </c>
      <c r="BN12" s="102" t="e">
        <f t="shared" si="25"/>
        <v>#REF!</v>
      </c>
      <c r="BO12" s="114">
        <f>V12+AZ12+BJ12</f>
        <v>10</v>
      </c>
      <c r="BP12" s="96" t="e">
        <f>W12+BA12+BK12</f>
        <v>#REF!</v>
      </c>
      <c r="BQ12" s="96" t="e">
        <f>X12+BB12+BL12</f>
        <v>#REF!</v>
      </c>
      <c r="BR12" s="55" t="e">
        <f t="shared" si="26"/>
        <v>#REF!</v>
      </c>
      <c r="BS12" s="102" t="e">
        <f t="shared" si="27"/>
        <v>#REF!</v>
      </c>
      <c r="BT12" s="114">
        <v>1</v>
      </c>
      <c r="BU12" s="96" t="e">
        <f>#REF!</f>
        <v>#REF!</v>
      </c>
      <c r="BV12" s="96" t="e">
        <f>#REF!</f>
        <v>#REF!</v>
      </c>
      <c r="BW12" s="55" t="e">
        <f t="shared" si="28"/>
        <v>#REF!</v>
      </c>
      <c r="BX12" s="102" t="e">
        <f t="shared" si="29"/>
        <v>#REF!</v>
      </c>
      <c r="BY12" s="114">
        <f t="shared" si="55"/>
        <v>11</v>
      </c>
      <c r="BZ12" s="96" t="e">
        <f t="shared" si="56"/>
        <v>#REF!</v>
      </c>
      <c r="CA12" s="96" t="e">
        <f>#REF!</f>
        <v>#REF!</v>
      </c>
      <c r="CB12" s="55" t="e">
        <f t="shared" si="30"/>
        <v>#REF!</v>
      </c>
      <c r="CC12" s="102" t="e">
        <f t="shared" si="31"/>
        <v>#REF!</v>
      </c>
      <c r="CD12" s="114">
        <v>2</v>
      </c>
      <c r="CE12" s="96" t="e">
        <f>#REF!</f>
        <v>#REF!</v>
      </c>
      <c r="CF12" s="96" t="e">
        <f>#REF!</f>
        <v>#REF!</v>
      </c>
      <c r="CG12" s="55" t="e">
        <f t="shared" si="32"/>
        <v>#REF!</v>
      </c>
      <c r="CH12" s="102" t="e">
        <f t="shared" si="33"/>
        <v>#REF!</v>
      </c>
      <c r="CI12" s="114">
        <f>BJ12+BT12+CD12</f>
        <v>3</v>
      </c>
      <c r="CJ12" s="96" t="e">
        <f>BK12+BU12+CE12</f>
        <v>#REF!</v>
      </c>
      <c r="CK12" s="96" t="e">
        <f t="shared" si="64"/>
        <v>#REF!</v>
      </c>
      <c r="CL12" s="55" t="e">
        <f t="shared" si="34"/>
        <v>#REF!</v>
      </c>
      <c r="CM12" s="102" t="e">
        <f t="shared" si="35"/>
        <v>#REF!</v>
      </c>
      <c r="CN12" s="114">
        <f t="shared" si="57"/>
        <v>13</v>
      </c>
      <c r="CO12" s="96" t="e">
        <f t="shared" si="58"/>
        <v>#REF!</v>
      </c>
      <c r="CP12" s="96" t="e">
        <f t="shared" si="59"/>
        <v>#REF!</v>
      </c>
      <c r="CQ12" s="55" t="e">
        <f t="shared" si="36"/>
        <v>#REF!</v>
      </c>
      <c r="CR12" s="102" t="e">
        <f t="shared" si="37"/>
        <v>#REF!</v>
      </c>
      <c r="CS12" s="114">
        <v>3</v>
      </c>
      <c r="CT12" s="96" t="e">
        <f>#REF!</f>
        <v>#REF!</v>
      </c>
      <c r="CU12" s="96" t="e">
        <f>#REF!</f>
        <v>#REF!</v>
      </c>
      <c r="CV12" s="55" t="e">
        <f t="shared" si="38"/>
        <v>#REF!</v>
      </c>
      <c r="CW12" s="102" t="e">
        <f t="shared" si="39"/>
        <v>#REF!</v>
      </c>
      <c r="CX12" s="114"/>
      <c r="CY12" s="96" t="e">
        <f t="shared" si="60"/>
        <v>#REF!</v>
      </c>
      <c r="CZ12" s="96" t="e">
        <f t="shared" si="61"/>
        <v>#REF!</v>
      </c>
      <c r="DA12" s="55" t="e">
        <f t="shared" si="40"/>
        <v>#REF!</v>
      </c>
      <c r="DB12" s="102" t="e">
        <f t="shared" si="41"/>
        <v>#REF!</v>
      </c>
      <c r="DC12" s="114">
        <v>2</v>
      </c>
      <c r="DD12" s="96" t="e">
        <f>#REF!</f>
        <v>#REF!</v>
      </c>
      <c r="DE12" s="96" t="e">
        <f>#REF!</f>
        <v>#REF!</v>
      </c>
      <c r="DF12" s="55" t="e">
        <f t="shared" si="42"/>
        <v>#REF!</v>
      </c>
      <c r="DG12" s="102" t="e">
        <f t="shared" si="43"/>
        <v>#REF!</v>
      </c>
      <c r="DH12" s="114">
        <v>1</v>
      </c>
      <c r="DI12" s="96" t="e">
        <f>#REF!</f>
        <v>#REF!</v>
      </c>
      <c r="DJ12" s="96" t="e">
        <f>#REF!</f>
        <v>#REF!</v>
      </c>
      <c r="DK12" s="55" t="e">
        <f t="shared" si="44"/>
        <v>#REF!</v>
      </c>
      <c r="DL12" s="102" t="e">
        <f t="shared" si="45"/>
        <v>#REF!</v>
      </c>
      <c r="DM12" s="114">
        <f>CS12+DC12+DH12</f>
        <v>6</v>
      </c>
      <c r="DN12" s="96" t="e">
        <f t="shared" si="65"/>
        <v>#REF!</v>
      </c>
      <c r="DO12" s="96" t="e">
        <f t="shared" si="65"/>
        <v>#REF!</v>
      </c>
      <c r="DP12" s="55" t="e">
        <f t="shared" si="46"/>
        <v>#REF!</v>
      </c>
      <c r="DQ12" s="102" t="e">
        <f t="shared" si="47"/>
        <v>#REF!</v>
      </c>
      <c r="DR12" s="114">
        <v>15</v>
      </c>
      <c r="DS12" s="96" t="e">
        <f t="shared" si="66"/>
        <v>#REF!</v>
      </c>
      <c r="DT12" s="96" t="e">
        <f t="shared" si="62"/>
        <v>#REF!</v>
      </c>
      <c r="DU12" s="55" t="e">
        <f t="shared" si="48"/>
        <v>#REF!</v>
      </c>
      <c r="DV12" s="102" t="e">
        <f t="shared" si="49"/>
        <v>#REF!</v>
      </c>
    </row>
    <row r="13" spans="1:127" s="92" customFormat="1" ht="8.25" hidden="1" customHeight="1">
      <c r="A13" s="566"/>
      <c r="B13" s="113">
        <f>B12/B27</f>
        <v>2.1915384928711774E-2</v>
      </c>
      <c r="C13" s="97" t="e">
        <f>C12/C27</f>
        <v>#REF!</v>
      </c>
      <c r="D13" s="97" t="e">
        <f>D12/D27</f>
        <v>#REF!</v>
      </c>
      <c r="E13" s="98" t="e">
        <f t="shared" si="0"/>
        <v>#REF!</v>
      </c>
      <c r="F13" s="101" t="e">
        <f t="shared" si="1"/>
        <v>#REF!</v>
      </c>
      <c r="G13" s="113">
        <f>G12/G27</f>
        <v>2.433090087062386E-2</v>
      </c>
      <c r="H13" s="97" t="e">
        <f>H12/H27</f>
        <v>#REF!</v>
      </c>
      <c r="I13" s="97" t="e">
        <f>I12/I27</f>
        <v>#REF!</v>
      </c>
      <c r="J13" s="98" t="e">
        <f t="shared" si="2"/>
        <v>#REF!</v>
      </c>
      <c r="K13" s="101" t="e">
        <f t="shared" si="3"/>
        <v>#REF!</v>
      </c>
      <c r="L13" s="113">
        <f>L12/L27</f>
        <v>2.3060059809158141E-2</v>
      </c>
      <c r="M13" s="97" t="e">
        <f>M12/M27</f>
        <v>#REF!</v>
      </c>
      <c r="N13" s="97" t="e">
        <f>N12/N27</f>
        <v>#REF!</v>
      </c>
      <c r="O13" s="98" t="e">
        <f t="shared" si="4"/>
        <v>#REF!</v>
      </c>
      <c r="P13" s="101" t="e">
        <f t="shared" si="5"/>
        <v>#REF!</v>
      </c>
      <c r="Q13" s="113">
        <f>Q12/Q27</f>
        <v>1.4251779146563483E-2</v>
      </c>
      <c r="R13" s="97" t="e">
        <f>R12/R27</f>
        <v>#REF!</v>
      </c>
      <c r="S13" s="97" t="e">
        <f>S12/S27</f>
        <v>#REF!</v>
      </c>
      <c r="T13" s="98" t="e">
        <f t="shared" si="6"/>
        <v>#REF!</v>
      </c>
      <c r="U13" s="101" t="e">
        <f t="shared" si="7"/>
        <v>#REF!</v>
      </c>
      <c r="V13" s="113">
        <f>V12/V27</f>
        <v>1.997385981058809E-2</v>
      </c>
      <c r="W13" s="97" t="e">
        <f>W12/W27</f>
        <v>#REF!</v>
      </c>
      <c r="X13" s="97" t="e">
        <f>X12/X27</f>
        <v>#REF!</v>
      </c>
      <c r="Y13" s="98" t="e">
        <f t="shared" si="8"/>
        <v>#REF!</v>
      </c>
      <c r="Z13" s="101" t="e">
        <f t="shared" si="9"/>
        <v>#REF!</v>
      </c>
      <c r="AA13" s="113">
        <f>AA12/AA27</f>
        <v>7.4138225592913203E-3</v>
      </c>
      <c r="AB13" s="97" t="e">
        <f>AB12/AB27</f>
        <v>#REF!</v>
      </c>
      <c r="AC13" s="97" t="e">
        <f>AC12/AC27</f>
        <v>#REF!</v>
      </c>
      <c r="AD13" s="98" t="e">
        <f t="shared" si="10"/>
        <v>#REF!</v>
      </c>
      <c r="AE13" s="101" t="e">
        <f t="shared" si="11"/>
        <v>#REF!</v>
      </c>
      <c r="AF13" s="114">
        <f t="shared" si="63"/>
        <v>2.7387682369879408E-2</v>
      </c>
      <c r="AG13" s="97" t="e">
        <f t="shared" si="50"/>
        <v>#REF!</v>
      </c>
      <c r="AH13" s="97" t="e">
        <f t="shared" si="51"/>
        <v>#REF!</v>
      </c>
      <c r="AI13" s="98" t="e">
        <f t="shared" si="12"/>
        <v>#REF!</v>
      </c>
      <c r="AJ13" s="101" t="e">
        <f t="shared" si="13"/>
        <v>#REF!</v>
      </c>
      <c r="AK13" s="113">
        <f>AK12/AK27</f>
        <v>7.2639776152717246E-3</v>
      </c>
      <c r="AL13" s="97" t="e">
        <f>AL12/AL27</f>
        <v>#REF!</v>
      </c>
      <c r="AM13" s="97" t="e">
        <f>AM12/AM27</f>
        <v>#REF!</v>
      </c>
      <c r="AN13" s="98" t="e">
        <f t="shared" si="14"/>
        <v>#REF!</v>
      </c>
      <c r="AO13" s="101" t="e">
        <f t="shared" si="15"/>
        <v>#REF!</v>
      </c>
      <c r="AP13" s="114">
        <f t="shared" si="52"/>
        <v>3.4651659985151136E-2</v>
      </c>
      <c r="AQ13" s="97" t="e">
        <f t="shared" si="53"/>
        <v>#REF!</v>
      </c>
      <c r="AR13" s="97" t="e">
        <f t="shared" si="54"/>
        <v>#REF!</v>
      </c>
      <c r="AS13" s="98" t="e">
        <f t="shared" si="16"/>
        <v>#REF!</v>
      </c>
      <c r="AT13" s="101" t="e">
        <f t="shared" si="17"/>
        <v>#REF!</v>
      </c>
      <c r="AU13" s="113">
        <f>AU12/AU27</f>
        <v>0</v>
      </c>
      <c r="AV13" s="97" t="e">
        <f>AV12/AV27</f>
        <v>#REF!</v>
      </c>
      <c r="AW13" s="97" t="e">
        <f>AW12/AW27</f>
        <v>#REF!</v>
      </c>
      <c r="AX13" s="98" t="e">
        <f t="shared" si="18"/>
        <v>#REF!</v>
      </c>
      <c r="AY13" s="101" t="e">
        <f t="shared" si="19"/>
        <v>#REF!</v>
      </c>
      <c r="AZ13" s="113">
        <f>AZ12/AZ27</f>
        <v>4.8961462058621577E-3</v>
      </c>
      <c r="BA13" s="97" t="e">
        <f>BA12/BA27</f>
        <v>#REF!</v>
      </c>
      <c r="BB13" s="97" t="e">
        <f>BB12/BB27</f>
        <v>#REF!</v>
      </c>
      <c r="BC13" s="98" t="e">
        <f t="shared" si="20"/>
        <v>#REF!</v>
      </c>
      <c r="BD13" s="101" t="e">
        <f t="shared" si="21"/>
        <v>#REF!</v>
      </c>
      <c r="BE13" s="113">
        <f>BE12/DR27</f>
        <v>6.1076897424281289E-3</v>
      </c>
      <c r="BF13" s="97" t="e">
        <f>BF12/DS27</f>
        <v>#REF!</v>
      </c>
      <c r="BG13" s="97" t="e">
        <f>BG12/DT27</f>
        <v>#REF!</v>
      </c>
      <c r="BH13" s="98" t="e">
        <f t="shared" si="22"/>
        <v>#REF!</v>
      </c>
      <c r="BI13" s="101" t="e">
        <f t="shared" si="23"/>
        <v>#REF!</v>
      </c>
      <c r="BJ13" s="113"/>
      <c r="BK13" s="97" t="e">
        <f>BK12/BK27</f>
        <v>#REF!</v>
      </c>
      <c r="BL13" s="97" t="e">
        <f>BL12/BL27</f>
        <v>#REF!</v>
      </c>
      <c r="BM13" s="98" t="e">
        <f t="shared" si="24"/>
        <v>#REF!</v>
      </c>
      <c r="BN13" s="101" t="e">
        <f t="shared" si="25"/>
        <v>#REF!</v>
      </c>
      <c r="BO13" s="113" t="e">
        <f>BO12/BO27</f>
        <v>#DIV/0!</v>
      </c>
      <c r="BP13" s="97" t="e">
        <f>BP12/BP27</f>
        <v>#REF!</v>
      </c>
      <c r="BQ13" s="97" t="e">
        <f>BQ12/BQ27</f>
        <v>#REF!</v>
      </c>
      <c r="BR13" s="98" t="e">
        <f t="shared" si="26"/>
        <v>#REF!</v>
      </c>
      <c r="BS13" s="101" t="e">
        <f t="shared" si="27"/>
        <v>#REF!</v>
      </c>
      <c r="BT13" s="113"/>
      <c r="BU13" s="97" t="e">
        <f>BU12/BU27</f>
        <v>#REF!</v>
      </c>
      <c r="BV13" s="97" t="e">
        <f>BV12/BV27</f>
        <v>#REF!</v>
      </c>
      <c r="BW13" s="98" t="e">
        <f t="shared" si="28"/>
        <v>#REF!</v>
      </c>
      <c r="BX13" s="101" t="e">
        <f t="shared" si="29"/>
        <v>#REF!</v>
      </c>
      <c r="BY13" s="114">
        <f t="shared" si="55"/>
        <v>2.4870006016450247E-2</v>
      </c>
      <c r="BZ13" s="96" t="e">
        <f t="shared" si="56"/>
        <v>#REF!</v>
      </c>
      <c r="CA13" s="97" t="e">
        <f>CA12/CA27</f>
        <v>#REF!</v>
      </c>
      <c r="CB13" s="98" t="e">
        <f t="shared" si="30"/>
        <v>#REF!</v>
      </c>
      <c r="CC13" s="101" t="e">
        <f t="shared" si="31"/>
        <v>#REF!</v>
      </c>
      <c r="CD13" s="113"/>
      <c r="CE13" s="97" t="e">
        <f>CE12/CE27</f>
        <v>#REF!</v>
      </c>
      <c r="CF13" s="97"/>
      <c r="CG13" s="98" t="e">
        <f t="shared" si="32"/>
        <v>#REF!</v>
      </c>
      <c r="CH13" s="101">
        <f t="shared" si="33"/>
        <v>0</v>
      </c>
      <c r="CI13" s="113">
        <f>CI12/CI27</f>
        <v>7.1459059352194324E-3</v>
      </c>
      <c r="CJ13" s="97" t="e">
        <f>CJ12/CJ27</f>
        <v>#REF!</v>
      </c>
      <c r="CK13" s="96" t="e">
        <f t="shared" si="64"/>
        <v>#REF!</v>
      </c>
      <c r="CL13" s="98" t="e">
        <f t="shared" si="34"/>
        <v>#REF!</v>
      </c>
      <c r="CM13" s="101" t="e">
        <f t="shared" si="35"/>
        <v>#REF!</v>
      </c>
      <c r="CN13" s="114">
        <f t="shared" si="57"/>
        <v>3.2015911951669682E-2</v>
      </c>
      <c r="CO13" s="96" t="e">
        <f t="shared" si="58"/>
        <v>#REF!</v>
      </c>
      <c r="CP13" s="96" t="e">
        <f t="shared" si="59"/>
        <v>#REF!</v>
      </c>
      <c r="CQ13" s="98" t="e">
        <f t="shared" si="36"/>
        <v>#REF!</v>
      </c>
      <c r="CR13" s="101" t="e">
        <f t="shared" si="37"/>
        <v>#REF!</v>
      </c>
      <c r="CS13" s="113"/>
      <c r="CT13" s="97"/>
      <c r="CU13" s="97"/>
      <c r="CV13" s="98" t="str">
        <f t="shared" si="38"/>
        <v/>
      </c>
      <c r="CW13" s="101">
        <f t="shared" si="39"/>
        <v>0</v>
      </c>
      <c r="CX13" s="113"/>
      <c r="CY13" s="96" t="e">
        <f t="shared" si="60"/>
        <v>#REF!</v>
      </c>
      <c r="CZ13" s="96" t="e">
        <f t="shared" si="61"/>
        <v>#REF!</v>
      </c>
      <c r="DA13" s="98" t="e">
        <f t="shared" si="40"/>
        <v>#REF!</v>
      </c>
      <c r="DB13" s="101" t="e">
        <f t="shared" si="41"/>
        <v>#REF!</v>
      </c>
      <c r="DC13" s="113"/>
      <c r="DD13" s="97"/>
      <c r="DE13" s="97"/>
      <c r="DF13" s="98" t="str">
        <f t="shared" si="42"/>
        <v/>
      </c>
      <c r="DG13" s="101">
        <f t="shared" si="43"/>
        <v>0</v>
      </c>
      <c r="DH13" s="113"/>
      <c r="DI13" s="97"/>
      <c r="DJ13" s="97"/>
      <c r="DK13" s="98" t="str">
        <f t="shared" si="44"/>
        <v/>
      </c>
      <c r="DL13" s="101">
        <f t="shared" si="45"/>
        <v>0</v>
      </c>
      <c r="DM13" s="114">
        <f t="shared" si="65"/>
        <v>0</v>
      </c>
      <c r="DN13" s="96">
        <f t="shared" si="65"/>
        <v>0</v>
      </c>
      <c r="DO13" s="96">
        <f t="shared" si="65"/>
        <v>0</v>
      </c>
      <c r="DP13" s="98" t="str">
        <f t="shared" si="46"/>
        <v/>
      </c>
      <c r="DQ13" s="101">
        <f t="shared" si="47"/>
        <v>0</v>
      </c>
      <c r="DR13" s="113">
        <f>CI12/CI27</f>
        <v>7.1459059352194324E-3</v>
      </c>
      <c r="DS13" s="96" t="e">
        <f t="shared" si="66"/>
        <v>#REF!</v>
      </c>
      <c r="DT13" s="96" t="e">
        <f t="shared" si="62"/>
        <v>#REF!</v>
      </c>
      <c r="DU13" s="98" t="e">
        <f t="shared" si="48"/>
        <v>#REF!</v>
      </c>
      <c r="DV13" s="101" t="e">
        <f t="shared" si="49"/>
        <v>#REF!</v>
      </c>
    </row>
    <row r="14" spans="1:127">
      <c r="A14" s="566" t="s">
        <v>39</v>
      </c>
      <c r="B14" s="114">
        <v>1</v>
      </c>
      <c r="C14" s="96" t="e">
        <f>#REF!</f>
        <v>#REF!</v>
      </c>
      <c r="D14" s="96" t="e">
        <f>#REF!</f>
        <v>#REF!</v>
      </c>
      <c r="E14" s="55" t="e">
        <f t="shared" si="0"/>
        <v>#REF!</v>
      </c>
      <c r="F14" s="102" t="e">
        <f t="shared" si="1"/>
        <v>#REF!</v>
      </c>
      <c r="G14" s="114">
        <v>0</v>
      </c>
      <c r="H14" s="96" t="e">
        <f>#REF!</f>
        <v>#REF!</v>
      </c>
      <c r="I14" s="96" t="e">
        <f>#REF!</f>
        <v>#REF!</v>
      </c>
      <c r="J14" s="55" t="e">
        <f t="shared" si="2"/>
        <v>#REF!</v>
      </c>
      <c r="K14" s="102" t="e">
        <f t="shared" si="3"/>
        <v>#REF!</v>
      </c>
      <c r="L14" s="114">
        <f>B14+G14</f>
        <v>1</v>
      </c>
      <c r="M14" s="96" t="e">
        <f>C14+H14</f>
        <v>#REF!</v>
      </c>
      <c r="N14" s="96" t="e">
        <f>D14+I14</f>
        <v>#REF!</v>
      </c>
      <c r="O14" s="55" t="e">
        <f t="shared" si="4"/>
        <v>#REF!</v>
      </c>
      <c r="P14" s="102" t="e">
        <f t="shared" si="5"/>
        <v>#REF!</v>
      </c>
      <c r="Q14" s="114">
        <v>1</v>
      </c>
      <c r="R14" s="96" t="e">
        <f>#REF!</f>
        <v>#REF!</v>
      </c>
      <c r="S14" s="96" t="e">
        <f>#REF!</f>
        <v>#REF!</v>
      </c>
      <c r="T14" s="55" t="e">
        <f t="shared" si="6"/>
        <v>#REF!</v>
      </c>
      <c r="U14" s="102" t="e">
        <f t="shared" si="7"/>
        <v>#REF!</v>
      </c>
      <c r="V14" s="114">
        <f>B14+G14+Q14</f>
        <v>2</v>
      </c>
      <c r="W14" s="96" t="e">
        <f>C14+H14+R14</f>
        <v>#REF!</v>
      </c>
      <c r="X14" s="96" t="e">
        <f>D14+I14+S14</f>
        <v>#REF!</v>
      </c>
      <c r="Y14" s="55" t="e">
        <f t="shared" si="8"/>
        <v>#REF!</v>
      </c>
      <c r="Z14" s="102" t="e">
        <f t="shared" si="9"/>
        <v>#REF!</v>
      </c>
      <c r="AA14" s="114">
        <v>0</v>
      </c>
      <c r="AB14" s="96" t="e">
        <f>#REF!</f>
        <v>#REF!</v>
      </c>
      <c r="AC14" s="96" t="e">
        <f>#REF!</f>
        <v>#REF!</v>
      </c>
      <c r="AD14" s="55" t="e">
        <f t="shared" si="10"/>
        <v>#REF!</v>
      </c>
      <c r="AE14" s="102" t="e">
        <f t="shared" si="11"/>
        <v>#REF!</v>
      </c>
      <c r="AF14" s="114">
        <f t="shared" si="63"/>
        <v>2</v>
      </c>
      <c r="AG14" s="96" t="e">
        <f t="shared" si="50"/>
        <v>#REF!</v>
      </c>
      <c r="AH14" s="96" t="e">
        <f t="shared" si="51"/>
        <v>#REF!</v>
      </c>
      <c r="AI14" s="55" t="e">
        <f t="shared" si="12"/>
        <v>#REF!</v>
      </c>
      <c r="AJ14" s="102" t="e">
        <f t="shared" si="13"/>
        <v>#REF!</v>
      </c>
      <c r="AK14" s="114">
        <v>1</v>
      </c>
      <c r="AL14" s="96" t="e">
        <f>#REF!</f>
        <v>#REF!</v>
      </c>
      <c r="AM14" s="96" t="e">
        <f>#REF!</f>
        <v>#REF!</v>
      </c>
      <c r="AN14" s="55" t="e">
        <f t="shared" si="14"/>
        <v>#REF!</v>
      </c>
      <c r="AO14" s="102" t="e">
        <f t="shared" si="15"/>
        <v>#REF!</v>
      </c>
      <c r="AP14" s="114">
        <f t="shared" si="52"/>
        <v>3</v>
      </c>
      <c r="AQ14" s="96" t="e">
        <f t="shared" si="53"/>
        <v>#REF!</v>
      </c>
      <c r="AR14" s="96" t="e">
        <f t="shared" si="54"/>
        <v>#REF!</v>
      </c>
      <c r="AS14" s="55" t="e">
        <f t="shared" si="16"/>
        <v>#REF!</v>
      </c>
      <c r="AT14" s="102" t="e">
        <f t="shared" si="17"/>
        <v>#REF!</v>
      </c>
      <c r="AU14" s="114">
        <v>1</v>
      </c>
      <c r="AV14" s="96" t="e">
        <f>#REF!</f>
        <v>#REF!</v>
      </c>
      <c r="AW14" s="96" t="e">
        <f>#REF!</f>
        <v>#REF!</v>
      </c>
      <c r="AX14" s="55" t="e">
        <f t="shared" si="18"/>
        <v>#REF!</v>
      </c>
      <c r="AY14" s="102" t="e">
        <f t="shared" si="19"/>
        <v>#REF!</v>
      </c>
      <c r="AZ14" s="114">
        <f>AA14+AK14+AU14</f>
        <v>2</v>
      </c>
      <c r="BA14" s="96" t="e">
        <f>AB14+AL14+AV14</f>
        <v>#REF!</v>
      </c>
      <c r="BB14" s="96" t="e">
        <f>AC14+AM14+AW14</f>
        <v>#REF!</v>
      </c>
      <c r="BC14" s="55" t="e">
        <f t="shared" si="20"/>
        <v>#REF!</v>
      </c>
      <c r="BD14" s="102" t="e">
        <f t="shared" si="21"/>
        <v>#REF!</v>
      </c>
      <c r="BE14" s="114">
        <f>V14+AZ14</f>
        <v>4</v>
      </c>
      <c r="BF14" s="96" t="e">
        <f>W14+BA14</f>
        <v>#REF!</v>
      </c>
      <c r="BG14" s="96" t="e">
        <f>X14+BB14</f>
        <v>#REF!</v>
      </c>
      <c r="BH14" s="55" t="e">
        <f t="shared" si="22"/>
        <v>#REF!</v>
      </c>
      <c r="BI14" s="102" t="e">
        <f t="shared" si="23"/>
        <v>#REF!</v>
      </c>
      <c r="BJ14" s="114">
        <v>1</v>
      </c>
      <c r="BK14" s="96" t="e">
        <f>#REF!</f>
        <v>#REF!</v>
      </c>
      <c r="BL14" s="96" t="e">
        <f>#REF!</f>
        <v>#REF!</v>
      </c>
      <c r="BM14" s="55" t="e">
        <f t="shared" si="24"/>
        <v>#REF!</v>
      </c>
      <c r="BN14" s="102" t="e">
        <f t="shared" si="25"/>
        <v>#REF!</v>
      </c>
      <c r="BO14" s="114">
        <f>V14+AZ14+BJ14</f>
        <v>5</v>
      </c>
      <c r="BP14" s="96" t="e">
        <f>W14+BA14+BK14</f>
        <v>#REF!</v>
      </c>
      <c r="BQ14" s="96" t="e">
        <f>X14+BB14+BL14</f>
        <v>#REF!</v>
      </c>
      <c r="BR14" s="55" t="e">
        <f t="shared" si="26"/>
        <v>#REF!</v>
      </c>
      <c r="BS14" s="102" t="e">
        <f t="shared" si="27"/>
        <v>#REF!</v>
      </c>
      <c r="BT14" s="114">
        <v>1</v>
      </c>
      <c r="BU14" s="96" t="e">
        <f>#REF!</f>
        <v>#REF!</v>
      </c>
      <c r="BV14" s="96" t="e">
        <f>#REF!</f>
        <v>#REF!</v>
      </c>
      <c r="BW14" s="55" t="e">
        <f t="shared" si="28"/>
        <v>#REF!</v>
      </c>
      <c r="BX14" s="102" t="e">
        <f t="shared" si="29"/>
        <v>#REF!</v>
      </c>
      <c r="BY14" s="114">
        <f t="shared" si="55"/>
        <v>6</v>
      </c>
      <c r="BZ14" s="96" t="e">
        <f t="shared" si="56"/>
        <v>#REF!</v>
      </c>
      <c r="CA14" s="96" t="e">
        <f>#REF!</f>
        <v>#REF!</v>
      </c>
      <c r="CB14" s="55" t="e">
        <f t="shared" si="30"/>
        <v>#REF!</v>
      </c>
      <c r="CC14" s="102" t="e">
        <f t="shared" si="31"/>
        <v>#REF!</v>
      </c>
      <c r="CD14" s="114">
        <v>1</v>
      </c>
      <c r="CE14" s="96" t="e">
        <f>#REF!</f>
        <v>#REF!</v>
      </c>
      <c r="CF14" s="96" t="e">
        <f>#REF!</f>
        <v>#REF!</v>
      </c>
      <c r="CG14" s="55" t="e">
        <f t="shared" si="32"/>
        <v>#REF!</v>
      </c>
      <c r="CH14" s="102" t="e">
        <f t="shared" si="33"/>
        <v>#REF!</v>
      </c>
      <c r="CI14" s="114">
        <f>BJ14+BT14+CD14</f>
        <v>3</v>
      </c>
      <c r="CJ14" s="96" t="e">
        <f>BK14+BU14+CE14</f>
        <v>#REF!</v>
      </c>
      <c r="CK14" s="96" t="e">
        <f t="shared" si="64"/>
        <v>#REF!</v>
      </c>
      <c r="CL14" s="55" t="e">
        <f t="shared" si="34"/>
        <v>#REF!</v>
      </c>
      <c r="CM14" s="102" t="e">
        <f t="shared" si="35"/>
        <v>#REF!</v>
      </c>
      <c r="CN14" s="114">
        <f t="shared" si="57"/>
        <v>7</v>
      </c>
      <c r="CO14" s="96" t="e">
        <f t="shared" si="58"/>
        <v>#REF!</v>
      </c>
      <c r="CP14" s="96" t="e">
        <f t="shared" si="59"/>
        <v>#REF!</v>
      </c>
      <c r="CQ14" s="55" t="e">
        <f t="shared" si="36"/>
        <v>#REF!</v>
      </c>
      <c r="CR14" s="102" t="e">
        <f t="shared" si="37"/>
        <v>#REF!</v>
      </c>
      <c r="CS14" s="114">
        <v>0</v>
      </c>
      <c r="CT14" s="96" t="e">
        <f>#REF!</f>
        <v>#REF!</v>
      </c>
      <c r="CU14" s="96" t="e">
        <f>#REF!</f>
        <v>#REF!</v>
      </c>
      <c r="CV14" s="55" t="e">
        <f t="shared" si="38"/>
        <v>#REF!</v>
      </c>
      <c r="CW14" s="102" t="e">
        <f t="shared" si="39"/>
        <v>#REF!</v>
      </c>
      <c r="CX14" s="114"/>
      <c r="CY14" s="96" t="e">
        <f t="shared" si="60"/>
        <v>#REF!</v>
      </c>
      <c r="CZ14" s="96" t="e">
        <f t="shared" si="61"/>
        <v>#REF!</v>
      </c>
      <c r="DA14" s="55" t="e">
        <f t="shared" si="40"/>
        <v>#REF!</v>
      </c>
      <c r="DB14" s="102" t="e">
        <f t="shared" si="41"/>
        <v>#REF!</v>
      </c>
      <c r="DC14" s="114">
        <v>0</v>
      </c>
      <c r="DD14" s="96" t="e">
        <f>#REF!</f>
        <v>#REF!</v>
      </c>
      <c r="DE14" s="96" t="e">
        <f>#REF!</f>
        <v>#REF!</v>
      </c>
      <c r="DF14" s="55" t="e">
        <f t="shared" si="42"/>
        <v>#REF!</v>
      </c>
      <c r="DG14" s="102" t="e">
        <f t="shared" si="43"/>
        <v>#REF!</v>
      </c>
      <c r="DH14" s="114">
        <v>0</v>
      </c>
      <c r="DI14" s="96" t="e">
        <f>#REF!</f>
        <v>#REF!</v>
      </c>
      <c r="DJ14" s="96" t="e">
        <f>#REF!</f>
        <v>#REF!</v>
      </c>
      <c r="DK14" s="55" t="e">
        <f t="shared" si="44"/>
        <v>#REF!</v>
      </c>
      <c r="DL14" s="102" t="e">
        <f t="shared" si="45"/>
        <v>#REF!</v>
      </c>
      <c r="DM14" s="114">
        <f t="shared" si="65"/>
        <v>0</v>
      </c>
      <c r="DN14" s="96" t="e">
        <f t="shared" si="65"/>
        <v>#REF!</v>
      </c>
      <c r="DO14" s="96" t="e">
        <f t="shared" si="65"/>
        <v>#REF!</v>
      </c>
      <c r="DP14" s="55" t="e">
        <f t="shared" si="46"/>
        <v>#REF!</v>
      </c>
      <c r="DQ14" s="102" t="e">
        <f t="shared" si="47"/>
        <v>#REF!</v>
      </c>
      <c r="DR14" s="114">
        <v>7</v>
      </c>
      <c r="DS14" s="96" t="e">
        <f t="shared" si="66"/>
        <v>#REF!</v>
      </c>
      <c r="DT14" s="96" t="e">
        <f t="shared" si="62"/>
        <v>#REF!</v>
      </c>
      <c r="DU14" s="55" t="e">
        <f t="shared" si="48"/>
        <v>#REF!</v>
      </c>
      <c r="DV14" s="102" t="e">
        <f t="shared" si="49"/>
        <v>#REF!</v>
      </c>
    </row>
    <row r="15" spans="1:127" s="92" customFormat="1" ht="12" hidden="1" customHeight="1">
      <c r="A15" s="566"/>
      <c r="B15" s="113">
        <f>B14/B27</f>
        <v>7.3051283095705907E-3</v>
      </c>
      <c r="C15" s="97" t="e">
        <f>C14/C27</f>
        <v>#REF!</v>
      </c>
      <c r="D15" s="97" t="e">
        <f>D14/D27</f>
        <v>#REF!</v>
      </c>
      <c r="E15" s="98" t="e">
        <f t="shared" si="0"/>
        <v>#REF!</v>
      </c>
      <c r="F15" s="101" t="e">
        <f t="shared" si="1"/>
        <v>#REF!</v>
      </c>
      <c r="G15" s="113">
        <f>G14/G27</f>
        <v>0</v>
      </c>
      <c r="H15" s="97" t="e">
        <f>H14/H27</f>
        <v>#REF!</v>
      </c>
      <c r="I15" s="97" t="e">
        <f>I14/I27</f>
        <v>#REF!</v>
      </c>
      <c r="J15" s="98" t="e">
        <f t="shared" si="2"/>
        <v>#REF!</v>
      </c>
      <c r="K15" s="101" t="e">
        <f t="shared" si="3"/>
        <v>#REF!</v>
      </c>
      <c r="L15" s="113">
        <f>L14/L27</f>
        <v>3.8433433015263568E-3</v>
      </c>
      <c r="M15" s="97" t="e">
        <f>M14/M27</f>
        <v>#REF!</v>
      </c>
      <c r="N15" s="97" t="e">
        <f>N14/N27</f>
        <v>#REF!</v>
      </c>
      <c r="O15" s="98" t="e">
        <f t="shared" si="4"/>
        <v>#REF!</v>
      </c>
      <c r="P15" s="101" t="e">
        <f t="shared" si="5"/>
        <v>#REF!</v>
      </c>
      <c r="Q15" s="113">
        <f>Q14/Q27</f>
        <v>7.1258895732817414E-3</v>
      </c>
      <c r="R15" s="97" t="e">
        <f>R14/R27</f>
        <v>#REF!</v>
      </c>
      <c r="S15" s="97" t="e">
        <f>S14/S27</f>
        <v>#REF!</v>
      </c>
      <c r="T15" s="98" t="e">
        <f t="shared" si="6"/>
        <v>#REF!</v>
      </c>
      <c r="U15" s="101" t="e">
        <f t="shared" si="7"/>
        <v>#REF!</v>
      </c>
      <c r="V15" s="113">
        <f>V14/V27</f>
        <v>4.9934649526470224E-3</v>
      </c>
      <c r="W15" s="97" t="e">
        <f>W14/W27</f>
        <v>#REF!</v>
      </c>
      <c r="X15" s="97" t="e">
        <f>X14/X27</f>
        <v>#REF!</v>
      </c>
      <c r="Y15" s="98" t="e">
        <f t="shared" si="8"/>
        <v>#REF!</v>
      </c>
      <c r="Z15" s="101" t="e">
        <f t="shared" si="9"/>
        <v>#REF!</v>
      </c>
      <c r="AA15" s="113">
        <f>AA14/AA27</f>
        <v>0</v>
      </c>
      <c r="AB15" s="97" t="e">
        <f>AB14/AB27</f>
        <v>#REF!</v>
      </c>
      <c r="AC15" s="97" t="e">
        <f>AC14/AC27</f>
        <v>#REF!</v>
      </c>
      <c r="AD15" s="98" t="e">
        <f t="shared" si="10"/>
        <v>#REF!</v>
      </c>
      <c r="AE15" s="101" t="e">
        <f t="shared" si="11"/>
        <v>#REF!</v>
      </c>
      <c r="AF15" s="114">
        <f t="shared" si="63"/>
        <v>4.9934649526470224E-3</v>
      </c>
      <c r="AG15" s="97" t="e">
        <f t="shared" si="50"/>
        <v>#REF!</v>
      </c>
      <c r="AH15" s="97" t="e">
        <f t="shared" si="51"/>
        <v>#REF!</v>
      </c>
      <c r="AI15" s="98" t="e">
        <f t="shared" si="12"/>
        <v>#REF!</v>
      </c>
      <c r="AJ15" s="101" t="e">
        <f t="shared" si="13"/>
        <v>#REF!</v>
      </c>
      <c r="AK15" s="113">
        <f>AK14/AK27</f>
        <v>7.2639776152717246E-3</v>
      </c>
      <c r="AL15" s="97" t="e">
        <f>AL14/AL27</f>
        <v>#REF!</v>
      </c>
      <c r="AM15" s="97" t="e">
        <f>AM14/AM27</f>
        <v>#REF!</v>
      </c>
      <c r="AN15" s="98" t="e">
        <f t="shared" si="14"/>
        <v>#REF!</v>
      </c>
      <c r="AO15" s="101" t="e">
        <f t="shared" si="15"/>
        <v>#REF!</v>
      </c>
      <c r="AP15" s="114">
        <f t="shared" si="52"/>
        <v>1.2257442567918747E-2</v>
      </c>
      <c r="AQ15" s="97" t="e">
        <f t="shared" si="53"/>
        <v>#REF!</v>
      </c>
      <c r="AR15" s="97" t="e">
        <f t="shared" si="54"/>
        <v>#REF!</v>
      </c>
      <c r="AS15" s="98" t="e">
        <f t="shared" si="16"/>
        <v>#REF!</v>
      </c>
      <c r="AT15" s="101" t="e">
        <f t="shared" si="17"/>
        <v>#REF!</v>
      </c>
      <c r="AU15" s="113">
        <f>AU14/AU27</f>
        <v>7.3564178280283938E-3</v>
      </c>
      <c r="AV15" s="97" t="e">
        <f>AV14/AV27</f>
        <v>#REF!</v>
      </c>
      <c r="AW15" s="97" t="e">
        <f>AW14/AW27</f>
        <v>#REF!</v>
      </c>
      <c r="AX15" s="98" t="e">
        <f t="shared" si="18"/>
        <v>#REF!</v>
      </c>
      <c r="AY15" s="101" t="e">
        <f t="shared" si="19"/>
        <v>#REF!</v>
      </c>
      <c r="AZ15" s="113">
        <f>AZ14/AZ27</f>
        <v>4.8961462058621577E-3</v>
      </c>
      <c r="BA15" s="97" t="e">
        <f>BA14/BA27</f>
        <v>#REF!</v>
      </c>
      <c r="BB15" s="97" t="e">
        <f>BB14/BB27</f>
        <v>#REF!</v>
      </c>
      <c r="BC15" s="98" t="e">
        <f t="shared" si="20"/>
        <v>#REF!</v>
      </c>
      <c r="BD15" s="101" t="e">
        <f t="shared" si="21"/>
        <v>#REF!</v>
      </c>
      <c r="BE15" s="113">
        <f>BE14/DR27</f>
        <v>2.4430758969712515E-3</v>
      </c>
      <c r="BF15" s="97" t="e">
        <f>BF14/DS27</f>
        <v>#REF!</v>
      </c>
      <c r="BG15" s="97" t="e">
        <f>BG14/DT27</f>
        <v>#REF!</v>
      </c>
      <c r="BH15" s="98" t="e">
        <f t="shared" si="22"/>
        <v>#REF!</v>
      </c>
      <c r="BI15" s="101" t="e">
        <f t="shared" si="23"/>
        <v>#REF!</v>
      </c>
      <c r="BJ15" s="113"/>
      <c r="BK15" s="97" t="e">
        <f>BK14/BK27</f>
        <v>#REF!</v>
      </c>
      <c r="BL15" s="97" t="e">
        <f>BL14/BL27</f>
        <v>#REF!</v>
      </c>
      <c r="BM15" s="98" t="e">
        <f t="shared" si="24"/>
        <v>#REF!</v>
      </c>
      <c r="BN15" s="101" t="e">
        <f t="shared" si="25"/>
        <v>#REF!</v>
      </c>
      <c r="BO15" s="113" t="e">
        <f>BO14/BO27</f>
        <v>#DIV/0!</v>
      </c>
      <c r="BP15" s="97" t="e">
        <f>BP14/BP27</f>
        <v>#REF!</v>
      </c>
      <c r="BQ15" s="97" t="e">
        <f>BQ14/BQ27</f>
        <v>#REF!</v>
      </c>
      <c r="BR15" s="98" t="e">
        <f t="shared" si="26"/>
        <v>#REF!</v>
      </c>
      <c r="BS15" s="101" t="e">
        <f t="shared" si="27"/>
        <v>#REF!</v>
      </c>
      <c r="BT15" s="113"/>
      <c r="BU15" s="97" t="e">
        <f>BU14/BU27</f>
        <v>#REF!</v>
      </c>
      <c r="BV15" s="97" t="e">
        <f>BV14/BV27</f>
        <v>#REF!</v>
      </c>
      <c r="BW15" s="98" t="e">
        <f t="shared" si="28"/>
        <v>#REF!</v>
      </c>
      <c r="BX15" s="101" t="e">
        <f t="shared" si="29"/>
        <v>#REF!</v>
      </c>
      <c r="BY15" s="114">
        <f t="shared" si="55"/>
        <v>9.889611158509181E-3</v>
      </c>
      <c r="BZ15" s="96" t="e">
        <f t="shared" si="56"/>
        <v>#REF!</v>
      </c>
      <c r="CA15" s="97" t="e">
        <f>CA14/CA27</f>
        <v>#REF!</v>
      </c>
      <c r="CB15" s="98" t="e">
        <f t="shared" si="30"/>
        <v>#REF!</v>
      </c>
      <c r="CC15" s="101" t="e">
        <f t="shared" si="31"/>
        <v>#REF!</v>
      </c>
      <c r="CD15" s="113"/>
      <c r="CE15" s="97" t="e">
        <f>CE14/CE27</f>
        <v>#REF!</v>
      </c>
      <c r="CF15" s="97"/>
      <c r="CG15" s="98" t="e">
        <f t="shared" si="32"/>
        <v>#REF!</v>
      </c>
      <c r="CH15" s="101">
        <f t="shared" si="33"/>
        <v>0</v>
      </c>
      <c r="CI15" s="113">
        <f>CI14/CI27</f>
        <v>7.1459059352194324E-3</v>
      </c>
      <c r="CJ15" s="97" t="e">
        <f>CJ14/CJ27</f>
        <v>#REF!</v>
      </c>
      <c r="CK15" s="96" t="e">
        <f t="shared" si="64"/>
        <v>#REF!</v>
      </c>
      <c r="CL15" s="98" t="e">
        <f t="shared" si="34"/>
        <v>#REF!</v>
      </c>
      <c r="CM15" s="101" t="e">
        <f t="shared" si="35"/>
        <v>#REF!</v>
      </c>
      <c r="CN15" s="114">
        <f t="shared" si="57"/>
        <v>1.7035517093728615E-2</v>
      </c>
      <c r="CO15" s="96" t="e">
        <f t="shared" si="58"/>
        <v>#REF!</v>
      </c>
      <c r="CP15" s="96" t="e">
        <f t="shared" si="59"/>
        <v>#REF!</v>
      </c>
      <c r="CQ15" s="98" t="e">
        <f t="shared" si="36"/>
        <v>#REF!</v>
      </c>
      <c r="CR15" s="101" t="e">
        <f t="shared" si="37"/>
        <v>#REF!</v>
      </c>
      <c r="CS15" s="113"/>
      <c r="CT15" s="97"/>
      <c r="CU15" s="97"/>
      <c r="CV15" s="98" t="str">
        <f t="shared" si="38"/>
        <v/>
      </c>
      <c r="CW15" s="101">
        <f t="shared" si="39"/>
        <v>0</v>
      </c>
      <c r="CX15" s="113"/>
      <c r="CY15" s="96" t="e">
        <f t="shared" si="60"/>
        <v>#REF!</v>
      </c>
      <c r="CZ15" s="96" t="e">
        <f t="shared" si="61"/>
        <v>#REF!</v>
      </c>
      <c r="DA15" s="98" t="e">
        <f t="shared" si="40"/>
        <v>#REF!</v>
      </c>
      <c r="DB15" s="101" t="e">
        <f t="shared" si="41"/>
        <v>#REF!</v>
      </c>
      <c r="DC15" s="113"/>
      <c r="DD15" s="97"/>
      <c r="DE15" s="97"/>
      <c r="DF15" s="98" t="str">
        <f t="shared" si="42"/>
        <v/>
      </c>
      <c r="DG15" s="101">
        <f t="shared" si="43"/>
        <v>0</v>
      </c>
      <c r="DH15" s="113"/>
      <c r="DI15" s="97"/>
      <c r="DJ15" s="97"/>
      <c r="DK15" s="98" t="str">
        <f t="shared" si="44"/>
        <v/>
      </c>
      <c r="DL15" s="101">
        <f t="shared" si="45"/>
        <v>0</v>
      </c>
      <c r="DM15" s="114">
        <f t="shared" si="65"/>
        <v>0</v>
      </c>
      <c r="DN15" s="96">
        <f t="shared" si="65"/>
        <v>0</v>
      </c>
      <c r="DO15" s="96">
        <f t="shared" si="65"/>
        <v>0</v>
      </c>
      <c r="DP15" s="98" t="str">
        <f t="shared" si="46"/>
        <v/>
      </c>
      <c r="DQ15" s="101">
        <f t="shared" si="47"/>
        <v>0</v>
      </c>
      <c r="DR15" s="113">
        <f>CI14/CI27</f>
        <v>7.1459059352194324E-3</v>
      </c>
      <c r="DS15" s="96" t="e">
        <f t="shared" si="66"/>
        <v>#REF!</v>
      </c>
      <c r="DT15" s="96" t="e">
        <f t="shared" si="62"/>
        <v>#REF!</v>
      </c>
      <c r="DU15" s="98" t="e">
        <f t="shared" si="48"/>
        <v>#REF!</v>
      </c>
      <c r="DV15" s="101" t="e">
        <f t="shared" si="49"/>
        <v>#REF!</v>
      </c>
    </row>
    <row r="16" spans="1:127">
      <c r="A16" s="566" t="s">
        <v>29</v>
      </c>
      <c r="B16" s="114">
        <v>1</v>
      </c>
      <c r="C16" s="96" t="e">
        <f>#REF!</f>
        <v>#REF!</v>
      </c>
      <c r="D16" s="96" t="e">
        <f>#REF!</f>
        <v>#REF!</v>
      </c>
      <c r="E16" s="55" t="e">
        <f t="shared" si="0"/>
        <v>#REF!</v>
      </c>
      <c r="F16" s="102" t="e">
        <f t="shared" si="1"/>
        <v>#REF!</v>
      </c>
      <c r="G16" s="114">
        <v>1</v>
      </c>
      <c r="H16" s="96" t="e">
        <f>#REF!</f>
        <v>#REF!</v>
      </c>
      <c r="I16" s="96" t="e">
        <f>#REF!</f>
        <v>#REF!</v>
      </c>
      <c r="J16" s="55" t="e">
        <f t="shared" si="2"/>
        <v>#REF!</v>
      </c>
      <c r="K16" s="102" t="e">
        <f t="shared" si="3"/>
        <v>#REF!</v>
      </c>
      <c r="L16" s="114">
        <f>B16+G16</f>
        <v>2</v>
      </c>
      <c r="M16" s="96" t="e">
        <f>C16+H16</f>
        <v>#REF!</v>
      </c>
      <c r="N16" s="96" t="e">
        <f>D16+I16</f>
        <v>#REF!</v>
      </c>
      <c r="O16" s="55" t="e">
        <f t="shared" si="4"/>
        <v>#REF!</v>
      </c>
      <c r="P16" s="102" t="e">
        <f t="shared" si="5"/>
        <v>#REF!</v>
      </c>
      <c r="Q16" s="114">
        <v>1</v>
      </c>
      <c r="R16" s="96" t="e">
        <f>#REF!</f>
        <v>#REF!</v>
      </c>
      <c r="S16" s="96" t="e">
        <f>#REF!</f>
        <v>#REF!</v>
      </c>
      <c r="T16" s="55" t="e">
        <f t="shared" si="6"/>
        <v>#REF!</v>
      </c>
      <c r="U16" s="102" t="e">
        <f t="shared" si="7"/>
        <v>#REF!</v>
      </c>
      <c r="V16" s="114">
        <f>B16+G16+Q16</f>
        <v>3</v>
      </c>
      <c r="W16" s="96" t="e">
        <f>C16+H16+R16</f>
        <v>#REF!</v>
      </c>
      <c r="X16" s="96" t="e">
        <f>D16+I16+S16</f>
        <v>#REF!</v>
      </c>
      <c r="Y16" s="55" t="e">
        <f t="shared" si="8"/>
        <v>#REF!</v>
      </c>
      <c r="Z16" s="102" t="e">
        <f t="shared" si="9"/>
        <v>#REF!</v>
      </c>
      <c r="AA16" s="114">
        <v>3</v>
      </c>
      <c r="AB16" s="96" t="e">
        <f>#REF!</f>
        <v>#REF!</v>
      </c>
      <c r="AC16" s="96" t="e">
        <f>#REF!</f>
        <v>#REF!</v>
      </c>
      <c r="AD16" s="55" t="e">
        <f t="shared" si="10"/>
        <v>#REF!</v>
      </c>
      <c r="AE16" s="102" t="e">
        <f t="shared" si="11"/>
        <v>#REF!</v>
      </c>
      <c r="AF16" s="114">
        <f t="shared" si="63"/>
        <v>6</v>
      </c>
      <c r="AG16" s="96" t="e">
        <f t="shared" si="50"/>
        <v>#REF!</v>
      </c>
      <c r="AH16" s="96" t="e">
        <f t="shared" si="51"/>
        <v>#REF!</v>
      </c>
      <c r="AI16" s="55" t="e">
        <f t="shared" si="12"/>
        <v>#REF!</v>
      </c>
      <c r="AJ16" s="102" t="e">
        <f t="shared" si="13"/>
        <v>#REF!</v>
      </c>
      <c r="AK16" s="114">
        <v>2</v>
      </c>
      <c r="AL16" s="96" t="e">
        <f>#REF!</f>
        <v>#REF!</v>
      </c>
      <c r="AM16" s="96" t="e">
        <f>#REF!</f>
        <v>#REF!</v>
      </c>
      <c r="AN16" s="55" t="e">
        <f t="shared" si="14"/>
        <v>#REF!</v>
      </c>
      <c r="AO16" s="102" t="e">
        <f t="shared" si="15"/>
        <v>#REF!</v>
      </c>
      <c r="AP16" s="114">
        <f t="shared" si="52"/>
        <v>8</v>
      </c>
      <c r="AQ16" s="96" t="e">
        <f t="shared" si="53"/>
        <v>#REF!</v>
      </c>
      <c r="AR16" s="96" t="e">
        <f t="shared" si="54"/>
        <v>#REF!</v>
      </c>
      <c r="AS16" s="55" t="e">
        <f t="shared" si="16"/>
        <v>#REF!</v>
      </c>
      <c r="AT16" s="102" t="e">
        <f t="shared" si="17"/>
        <v>#REF!</v>
      </c>
      <c r="AU16" s="114">
        <v>2</v>
      </c>
      <c r="AV16" s="96" t="e">
        <f>#REF!</f>
        <v>#REF!</v>
      </c>
      <c r="AW16" s="96" t="e">
        <f>#REF!</f>
        <v>#REF!</v>
      </c>
      <c r="AX16" s="55" t="e">
        <f t="shared" si="18"/>
        <v>#REF!</v>
      </c>
      <c r="AY16" s="102" t="e">
        <f t="shared" si="19"/>
        <v>#REF!</v>
      </c>
      <c r="AZ16" s="114">
        <f>AA16+AK16+AU16</f>
        <v>7</v>
      </c>
      <c r="BA16" s="96" t="e">
        <f>AB16+AL16+AV16</f>
        <v>#REF!</v>
      </c>
      <c r="BB16" s="96" t="e">
        <f>AC16+AM16+AW16</f>
        <v>#REF!</v>
      </c>
      <c r="BC16" s="55" t="e">
        <f t="shared" si="20"/>
        <v>#REF!</v>
      </c>
      <c r="BD16" s="102" t="e">
        <f t="shared" si="21"/>
        <v>#REF!</v>
      </c>
      <c r="BE16" s="114">
        <f>V16+AZ16</f>
        <v>10</v>
      </c>
      <c r="BF16" s="96" t="e">
        <f>W16+BA16</f>
        <v>#REF!</v>
      </c>
      <c r="BG16" s="96" t="e">
        <f>X16+BB16</f>
        <v>#REF!</v>
      </c>
      <c r="BH16" s="55" t="e">
        <f t="shared" si="22"/>
        <v>#REF!</v>
      </c>
      <c r="BI16" s="102" t="e">
        <f t="shared" si="23"/>
        <v>#REF!</v>
      </c>
      <c r="BJ16" s="114">
        <v>2</v>
      </c>
      <c r="BK16" s="96" t="e">
        <f>#REF!</f>
        <v>#REF!</v>
      </c>
      <c r="BL16" s="96" t="e">
        <f>#REF!</f>
        <v>#REF!</v>
      </c>
      <c r="BM16" s="55" t="e">
        <f t="shared" si="24"/>
        <v>#REF!</v>
      </c>
      <c r="BN16" s="102" t="e">
        <f t="shared" si="25"/>
        <v>#REF!</v>
      </c>
      <c r="BO16" s="114">
        <f>V16+AZ16+BJ16</f>
        <v>12</v>
      </c>
      <c r="BP16" s="96" t="e">
        <f>W16+BA16+BK16</f>
        <v>#REF!</v>
      </c>
      <c r="BQ16" s="96" t="e">
        <f>X16+BB16+BL16</f>
        <v>#REF!</v>
      </c>
      <c r="BR16" s="55" t="e">
        <f t="shared" si="26"/>
        <v>#REF!</v>
      </c>
      <c r="BS16" s="102" t="e">
        <f t="shared" si="27"/>
        <v>#REF!</v>
      </c>
      <c r="BT16" s="114">
        <v>2</v>
      </c>
      <c r="BU16" s="96" t="e">
        <f>#REF!</f>
        <v>#REF!</v>
      </c>
      <c r="BV16" s="96" t="e">
        <f>#REF!</f>
        <v>#REF!</v>
      </c>
      <c r="BW16" s="55" t="e">
        <f t="shared" si="28"/>
        <v>#REF!</v>
      </c>
      <c r="BX16" s="102" t="e">
        <f t="shared" si="29"/>
        <v>#REF!</v>
      </c>
      <c r="BY16" s="114">
        <f t="shared" si="55"/>
        <v>14</v>
      </c>
      <c r="BZ16" s="96" t="e">
        <f t="shared" si="56"/>
        <v>#REF!</v>
      </c>
      <c r="CA16" s="96" t="e">
        <f>#REF!</f>
        <v>#REF!</v>
      </c>
      <c r="CB16" s="55" t="e">
        <f t="shared" si="30"/>
        <v>#REF!</v>
      </c>
      <c r="CC16" s="102" t="e">
        <f t="shared" si="31"/>
        <v>#REF!</v>
      </c>
      <c r="CD16" s="114">
        <v>1</v>
      </c>
      <c r="CE16" s="96" t="e">
        <f>#REF!</f>
        <v>#REF!</v>
      </c>
      <c r="CF16" s="96" t="e">
        <f>#REF!</f>
        <v>#REF!</v>
      </c>
      <c r="CG16" s="55" t="e">
        <f t="shared" si="32"/>
        <v>#REF!</v>
      </c>
      <c r="CH16" s="102" t="e">
        <f t="shared" si="33"/>
        <v>#REF!</v>
      </c>
      <c r="CI16" s="114">
        <f>BJ16+BT16+CD16</f>
        <v>5</v>
      </c>
      <c r="CJ16" s="96" t="e">
        <f>BK16+BU16+CE16</f>
        <v>#REF!</v>
      </c>
      <c r="CK16" s="96" t="e">
        <f t="shared" si="64"/>
        <v>#REF!</v>
      </c>
      <c r="CL16" s="55" t="e">
        <f t="shared" si="34"/>
        <v>#REF!</v>
      </c>
      <c r="CM16" s="102" t="e">
        <f t="shared" si="35"/>
        <v>#REF!</v>
      </c>
      <c r="CN16" s="114">
        <f t="shared" si="57"/>
        <v>15</v>
      </c>
      <c r="CO16" s="96" t="e">
        <f t="shared" si="58"/>
        <v>#REF!</v>
      </c>
      <c r="CP16" s="96" t="e">
        <f t="shared" si="59"/>
        <v>#REF!</v>
      </c>
      <c r="CQ16" s="55" t="e">
        <f t="shared" si="36"/>
        <v>#REF!</v>
      </c>
      <c r="CR16" s="102" t="e">
        <f t="shared" si="37"/>
        <v>#REF!</v>
      </c>
      <c r="CS16" s="114">
        <v>2</v>
      </c>
      <c r="CT16" s="96" t="e">
        <f>#REF!</f>
        <v>#REF!</v>
      </c>
      <c r="CU16" s="96" t="e">
        <f>#REF!</f>
        <v>#REF!</v>
      </c>
      <c r="CV16" s="55" t="e">
        <f t="shared" si="38"/>
        <v>#REF!</v>
      </c>
      <c r="CW16" s="102" t="e">
        <f t="shared" si="39"/>
        <v>#REF!</v>
      </c>
      <c r="CX16" s="114"/>
      <c r="CY16" s="96" t="e">
        <f t="shared" si="60"/>
        <v>#REF!</v>
      </c>
      <c r="CZ16" s="96" t="e">
        <f t="shared" si="61"/>
        <v>#REF!</v>
      </c>
      <c r="DA16" s="55" t="e">
        <f t="shared" si="40"/>
        <v>#REF!</v>
      </c>
      <c r="DB16" s="102" t="e">
        <f t="shared" si="41"/>
        <v>#REF!</v>
      </c>
      <c r="DC16" s="114">
        <v>1</v>
      </c>
      <c r="DD16" s="96" t="e">
        <f>#REF!</f>
        <v>#REF!</v>
      </c>
      <c r="DE16" s="96" t="e">
        <f>#REF!</f>
        <v>#REF!</v>
      </c>
      <c r="DF16" s="55" t="e">
        <f t="shared" si="42"/>
        <v>#REF!</v>
      </c>
      <c r="DG16" s="102" t="e">
        <f t="shared" si="43"/>
        <v>#REF!</v>
      </c>
      <c r="DH16" s="114">
        <v>2</v>
      </c>
      <c r="DI16" s="96" t="e">
        <f>#REF!</f>
        <v>#REF!</v>
      </c>
      <c r="DJ16" s="96" t="e">
        <f>#REF!</f>
        <v>#REF!</v>
      </c>
      <c r="DK16" s="55" t="e">
        <f t="shared" si="44"/>
        <v>#REF!</v>
      </c>
      <c r="DL16" s="102" t="e">
        <f t="shared" si="45"/>
        <v>#REF!</v>
      </c>
      <c r="DM16" s="114">
        <f t="shared" si="65"/>
        <v>5</v>
      </c>
      <c r="DN16" s="96" t="e">
        <f t="shared" si="65"/>
        <v>#REF!</v>
      </c>
      <c r="DO16" s="96" t="e">
        <f t="shared" si="65"/>
        <v>#REF!</v>
      </c>
      <c r="DP16" s="55" t="e">
        <f t="shared" si="46"/>
        <v>#REF!</v>
      </c>
      <c r="DQ16" s="102" t="e">
        <f t="shared" si="47"/>
        <v>#REF!</v>
      </c>
      <c r="DR16" s="114">
        <v>32</v>
      </c>
      <c r="DS16" s="96" t="e">
        <f t="shared" si="66"/>
        <v>#REF!</v>
      </c>
      <c r="DT16" s="96" t="e">
        <f t="shared" si="62"/>
        <v>#REF!</v>
      </c>
      <c r="DU16" s="55" t="e">
        <f t="shared" si="48"/>
        <v>#REF!</v>
      </c>
      <c r="DV16" s="102" t="e">
        <f t="shared" si="49"/>
        <v>#REF!</v>
      </c>
    </row>
    <row r="17" spans="1:126" s="92" customFormat="1" ht="10.5" hidden="1" customHeight="1">
      <c r="A17" s="566"/>
      <c r="B17" s="113">
        <f>B16/B27</f>
        <v>7.3051283095705907E-3</v>
      </c>
      <c r="C17" s="97" t="e">
        <f>C16/C27</f>
        <v>#REF!</v>
      </c>
      <c r="D17" s="97" t="e">
        <f>D16/D27</f>
        <v>#REF!</v>
      </c>
      <c r="E17" s="98" t="e">
        <f t="shared" si="0"/>
        <v>#REF!</v>
      </c>
      <c r="F17" s="101" t="e">
        <f t="shared" si="1"/>
        <v>#REF!</v>
      </c>
      <c r="G17" s="113">
        <f>G16/G27</f>
        <v>8.110300290207954E-3</v>
      </c>
      <c r="H17" s="97" t="e">
        <f>H16/H27</f>
        <v>#REF!</v>
      </c>
      <c r="I17" s="97" t="e">
        <f>I16/I27</f>
        <v>#REF!</v>
      </c>
      <c r="J17" s="98" t="e">
        <f t="shared" si="2"/>
        <v>#REF!</v>
      </c>
      <c r="K17" s="101" t="e">
        <f t="shared" si="3"/>
        <v>#REF!</v>
      </c>
      <c r="L17" s="113">
        <f>L16/L27</f>
        <v>7.6866866030527135E-3</v>
      </c>
      <c r="M17" s="97" t="e">
        <f>M16/M27</f>
        <v>#REF!</v>
      </c>
      <c r="N17" s="97" t="e">
        <f>N16/N27</f>
        <v>#REF!</v>
      </c>
      <c r="O17" s="98" t="e">
        <f t="shared" si="4"/>
        <v>#REF!</v>
      </c>
      <c r="P17" s="101" t="e">
        <f t="shared" si="5"/>
        <v>#REF!</v>
      </c>
      <c r="Q17" s="113">
        <f>Q16/Q27</f>
        <v>7.1258895732817414E-3</v>
      </c>
      <c r="R17" s="97" t="e">
        <f>R16/R27</f>
        <v>#REF!</v>
      </c>
      <c r="S17" s="97" t="e">
        <f>S16/S27</f>
        <v>#REF!</v>
      </c>
      <c r="T17" s="98" t="e">
        <f t="shared" si="6"/>
        <v>#REF!</v>
      </c>
      <c r="U17" s="101" t="e">
        <f t="shared" si="7"/>
        <v>#REF!</v>
      </c>
      <c r="V17" s="113">
        <f>V16/V27</f>
        <v>7.4901974289705341E-3</v>
      </c>
      <c r="W17" s="97" t="e">
        <f>W16/W27</f>
        <v>#REF!</v>
      </c>
      <c r="X17" s="97" t="e">
        <f>X16/X27</f>
        <v>#REF!</v>
      </c>
      <c r="Y17" s="98" t="e">
        <f t="shared" si="8"/>
        <v>#REF!</v>
      </c>
      <c r="Z17" s="101" t="e">
        <f t="shared" si="9"/>
        <v>#REF!</v>
      </c>
      <c r="AA17" s="113">
        <f>AA16/AA27</f>
        <v>2.2241467677873963E-2</v>
      </c>
      <c r="AB17" s="97" t="e">
        <f>AB16/AB27</f>
        <v>#REF!</v>
      </c>
      <c r="AC17" s="97" t="e">
        <f>AC16/AC27</f>
        <v>#REF!</v>
      </c>
      <c r="AD17" s="98" t="e">
        <f t="shared" si="10"/>
        <v>#REF!</v>
      </c>
      <c r="AE17" s="101" t="e">
        <f t="shared" si="11"/>
        <v>#REF!</v>
      </c>
      <c r="AF17" s="114">
        <f t="shared" si="63"/>
        <v>2.9731665106844496E-2</v>
      </c>
      <c r="AG17" s="97" t="e">
        <f t="shared" si="50"/>
        <v>#REF!</v>
      </c>
      <c r="AH17" s="97" t="e">
        <f t="shared" si="51"/>
        <v>#REF!</v>
      </c>
      <c r="AI17" s="98" t="e">
        <f t="shared" si="12"/>
        <v>#REF!</v>
      </c>
      <c r="AJ17" s="101" t="e">
        <f t="shared" si="13"/>
        <v>#REF!</v>
      </c>
      <c r="AK17" s="113">
        <f>AK16/AK27</f>
        <v>1.4527955230543449E-2</v>
      </c>
      <c r="AL17" s="97" t="e">
        <f>AL16/AL27</f>
        <v>#REF!</v>
      </c>
      <c r="AM17" s="97" t="e">
        <f>AM16/AM27</f>
        <v>#REF!</v>
      </c>
      <c r="AN17" s="98" t="e">
        <f t="shared" si="14"/>
        <v>#REF!</v>
      </c>
      <c r="AO17" s="101" t="e">
        <f t="shared" si="15"/>
        <v>#REF!</v>
      </c>
      <c r="AP17" s="114">
        <f t="shared" si="52"/>
        <v>4.4259620337387943E-2</v>
      </c>
      <c r="AQ17" s="97" t="e">
        <f t="shared" si="53"/>
        <v>#REF!</v>
      </c>
      <c r="AR17" s="97" t="e">
        <f t="shared" si="54"/>
        <v>#REF!</v>
      </c>
      <c r="AS17" s="98" t="e">
        <f t="shared" si="16"/>
        <v>#REF!</v>
      </c>
      <c r="AT17" s="101" t="e">
        <f t="shared" si="17"/>
        <v>#REF!</v>
      </c>
      <c r="AU17" s="113">
        <f>AU16/AU27</f>
        <v>1.4712835656056788E-2</v>
      </c>
      <c r="AV17" s="97" t="e">
        <f>AV16/AV27</f>
        <v>#REF!</v>
      </c>
      <c r="AW17" s="97" t="e">
        <f>AW16/AW27</f>
        <v>#REF!</v>
      </c>
      <c r="AX17" s="98" t="e">
        <f t="shared" si="18"/>
        <v>#REF!</v>
      </c>
      <c r="AY17" s="101" t="e">
        <f t="shared" si="19"/>
        <v>#REF!</v>
      </c>
      <c r="AZ17" s="113">
        <f>AZ16/AZ27</f>
        <v>1.7136511720517552E-2</v>
      </c>
      <c r="BA17" s="97" t="e">
        <f>BA16/BA27</f>
        <v>#REF!</v>
      </c>
      <c r="BB17" s="97" t="e">
        <f>BB16/BB27</f>
        <v>#REF!</v>
      </c>
      <c r="BC17" s="98" t="e">
        <f t="shared" si="20"/>
        <v>#REF!</v>
      </c>
      <c r="BD17" s="101" t="e">
        <f t="shared" si="21"/>
        <v>#REF!</v>
      </c>
      <c r="BE17" s="113">
        <f>BE16/DR27</f>
        <v>6.1076897424281289E-3</v>
      </c>
      <c r="BF17" s="97" t="e">
        <f>BF16/DS27</f>
        <v>#REF!</v>
      </c>
      <c r="BG17" s="97" t="e">
        <f>BG16/DT27</f>
        <v>#REF!</v>
      </c>
      <c r="BH17" s="98" t="e">
        <f t="shared" si="22"/>
        <v>#REF!</v>
      </c>
      <c r="BI17" s="101" t="e">
        <f t="shared" si="23"/>
        <v>#REF!</v>
      </c>
      <c r="BJ17" s="113"/>
      <c r="BK17" s="97" t="e">
        <f>BK16/BK27</f>
        <v>#REF!</v>
      </c>
      <c r="BL17" s="97" t="e">
        <f>BL16/BL27</f>
        <v>#REF!</v>
      </c>
      <c r="BM17" s="98" t="e">
        <f t="shared" si="24"/>
        <v>#REF!</v>
      </c>
      <c r="BN17" s="101" t="e">
        <f t="shared" si="25"/>
        <v>#REF!</v>
      </c>
      <c r="BO17" s="113" t="e">
        <f>BO16/BO27</f>
        <v>#DIV/0!</v>
      </c>
      <c r="BP17" s="97" t="e">
        <f>BP16/BP27</f>
        <v>#REF!</v>
      </c>
      <c r="BQ17" s="97" t="e">
        <f>BQ16/BQ27</f>
        <v>#REF!</v>
      </c>
      <c r="BR17" s="98" t="e">
        <f t="shared" si="26"/>
        <v>#REF!</v>
      </c>
      <c r="BS17" s="101" t="e">
        <f t="shared" si="27"/>
        <v>#REF!</v>
      </c>
      <c r="BT17" s="113"/>
      <c r="BU17" s="97" t="e">
        <f>BU16/BU27</f>
        <v>#REF!</v>
      </c>
      <c r="BV17" s="97" t="e">
        <f>BV16/BV27</f>
        <v>#REF!</v>
      </c>
      <c r="BW17" s="98" t="e">
        <f t="shared" si="28"/>
        <v>#REF!</v>
      </c>
      <c r="BX17" s="101" t="e">
        <f t="shared" si="29"/>
        <v>#REF!</v>
      </c>
      <c r="BY17" s="114">
        <f t="shared" si="55"/>
        <v>2.4626709149488085E-2</v>
      </c>
      <c r="BZ17" s="96" t="e">
        <f t="shared" si="56"/>
        <v>#REF!</v>
      </c>
      <c r="CA17" s="97" t="e">
        <f>CA16/CA27</f>
        <v>#REF!</v>
      </c>
      <c r="CB17" s="98" t="e">
        <f t="shared" si="30"/>
        <v>#REF!</v>
      </c>
      <c r="CC17" s="101" t="e">
        <f t="shared" si="31"/>
        <v>#REF!</v>
      </c>
      <c r="CD17" s="113"/>
      <c r="CE17" s="97" t="e">
        <f>CE16/CE27</f>
        <v>#REF!</v>
      </c>
      <c r="CF17" s="97"/>
      <c r="CG17" s="98" t="e">
        <f t="shared" si="32"/>
        <v>#REF!</v>
      </c>
      <c r="CH17" s="101">
        <f t="shared" si="33"/>
        <v>0</v>
      </c>
      <c r="CI17" s="113">
        <f>CI16/CI27</f>
        <v>1.1909843225365721E-2</v>
      </c>
      <c r="CJ17" s="97" t="e">
        <f>CJ16/CJ27</f>
        <v>#REF!</v>
      </c>
      <c r="CK17" s="96" t="e">
        <f t="shared" si="64"/>
        <v>#REF!</v>
      </c>
      <c r="CL17" s="98" t="e">
        <f t="shared" si="34"/>
        <v>#REF!</v>
      </c>
      <c r="CM17" s="101" t="e">
        <f t="shared" si="35"/>
        <v>#REF!</v>
      </c>
      <c r="CN17" s="114">
        <f t="shared" si="57"/>
        <v>3.6536552374853808E-2</v>
      </c>
      <c r="CO17" s="96" t="e">
        <f t="shared" si="58"/>
        <v>#REF!</v>
      </c>
      <c r="CP17" s="96" t="e">
        <f t="shared" si="59"/>
        <v>#REF!</v>
      </c>
      <c r="CQ17" s="98" t="e">
        <f t="shared" si="36"/>
        <v>#REF!</v>
      </c>
      <c r="CR17" s="101" t="e">
        <f t="shared" si="37"/>
        <v>#REF!</v>
      </c>
      <c r="CS17" s="113"/>
      <c r="CT17" s="97"/>
      <c r="CU17" s="97"/>
      <c r="CV17" s="98" t="str">
        <f t="shared" si="38"/>
        <v/>
      </c>
      <c r="CW17" s="101">
        <f t="shared" si="39"/>
        <v>0</v>
      </c>
      <c r="CX17" s="113"/>
      <c r="CY17" s="96" t="e">
        <f t="shared" si="60"/>
        <v>#REF!</v>
      </c>
      <c r="CZ17" s="96" t="e">
        <f t="shared" si="61"/>
        <v>#REF!</v>
      </c>
      <c r="DA17" s="98" t="e">
        <f t="shared" si="40"/>
        <v>#REF!</v>
      </c>
      <c r="DB17" s="101" t="e">
        <f t="shared" si="41"/>
        <v>#REF!</v>
      </c>
      <c r="DC17" s="113"/>
      <c r="DD17" s="97"/>
      <c r="DE17" s="97"/>
      <c r="DF17" s="98" t="str">
        <f t="shared" si="42"/>
        <v/>
      </c>
      <c r="DG17" s="101">
        <f t="shared" si="43"/>
        <v>0</v>
      </c>
      <c r="DH17" s="113"/>
      <c r="DI17" s="97"/>
      <c r="DJ17" s="97"/>
      <c r="DK17" s="98" t="str">
        <f t="shared" si="44"/>
        <v/>
      </c>
      <c r="DL17" s="101">
        <f t="shared" si="45"/>
        <v>0</v>
      </c>
      <c r="DM17" s="114">
        <f t="shared" si="65"/>
        <v>0</v>
      </c>
      <c r="DN17" s="96">
        <f t="shared" si="65"/>
        <v>0</v>
      </c>
      <c r="DO17" s="96">
        <f t="shared" si="65"/>
        <v>0</v>
      </c>
      <c r="DP17" s="98" t="str">
        <f t="shared" si="46"/>
        <v/>
      </c>
      <c r="DQ17" s="101">
        <f t="shared" si="47"/>
        <v>0</v>
      </c>
      <c r="DR17" s="113">
        <f>CI16/CI27</f>
        <v>1.1909843225365721E-2</v>
      </c>
      <c r="DS17" s="96" t="e">
        <f t="shared" si="66"/>
        <v>#REF!</v>
      </c>
      <c r="DT17" s="96" t="e">
        <f t="shared" si="62"/>
        <v>#REF!</v>
      </c>
      <c r="DU17" s="98" t="e">
        <f t="shared" si="48"/>
        <v>#REF!</v>
      </c>
      <c r="DV17" s="101" t="e">
        <f t="shared" si="49"/>
        <v>#REF!</v>
      </c>
    </row>
    <row r="18" spans="1:126" ht="15.75" thickBot="1">
      <c r="A18" s="566" t="s">
        <v>40</v>
      </c>
      <c r="B18" s="114">
        <v>1</v>
      </c>
      <c r="C18" s="96" t="e">
        <f>#REF!</f>
        <v>#REF!</v>
      </c>
      <c r="D18" s="96" t="e">
        <f>#REF!</f>
        <v>#REF!</v>
      </c>
      <c r="E18" s="55" t="e">
        <f t="shared" si="0"/>
        <v>#REF!</v>
      </c>
      <c r="F18" s="102" t="e">
        <f t="shared" si="1"/>
        <v>#REF!</v>
      </c>
      <c r="G18" s="114">
        <v>1</v>
      </c>
      <c r="H18" s="96" t="e">
        <f>#REF!</f>
        <v>#REF!</v>
      </c>
      <c r="I18" s="96" t="e">
        <f>#REF!</f>
        <v>#REF!</v>
      </c>
      <c r="J18" s="55" t="e">
        <f t="shared" si="2"/>
        <v>#REF!</v>
      </c>
      <c r="K18" s="102" t="e">
        <f t="shared" si="3"/>
        <v>#REF!</v>
      </c>
      <c r="L18" s="114">
        <f>B18+G18</f>
        <v>2</v>
      </c>
      <c r="M18" s="96" t="e">
        <f>C18+H18</f>
        <v>#REF!</v>
      </c>
      <c r="N18" s="96" t="e">
        <f>D18+I18</f>
        <v>#REF!</v>
      </c>
      <c r="O18" s="55" t="e">
        <f t="shared" si="4"/>
        <v>#REF!</v>
      </c>
      <c r="P18" s="102" t="e">
        <f t="shared" si="5"/>
        <v>#REF!</v>
      </c>
      <c r="Q18" s="114">
        <v>1</v>
      </c>
      <c r="R18" s="96" t="e">
        <f>#REF!</f>
        <v>#REF!</v>
      </c>
      <c r="S18" s="96" t="e">
        <f>#REF!</f>
        <v>#REF!</v>
      </c>
      <c r="T18" s="55" t="e">
        <f t="shared" si="6"/>
        <v>#REF!</v>
      </c>
      <c r="U18" s="102" t="e">
        <f t="shared" si="7"/>
        <v>#REF!</v>
      </c>
      <c r="V18" s="114">
        <f>B18+G18+Q18</f>
        <v>3</v>
      </c>
      <c r="W18" s="96" t="e">
        <f>C18+H18+R18</f>
        <v>#REF!</v>
      </c>
      <c r="X18" s="96" t="e">
        <f>D18+I18+S18</f>
        <v>#REF!</v>
      </c>
      <c r="Y18" s="55" t="e">
        <f t="shared" si="8"/>
        <v>#REF!</v>
      </c>
      <c r="Z18" s="102" t="e">
        <f t="shared" si="9"/>
        <v>#REF!</v>
      </c>
      <c r="AA18" s="114">
        <v>1</v>
      </c>
      <c r="AB18" s="96" t="e">
        <f>#REF!</f>
        <v>#REF!</v>
      </c>
      <c r="AC18" s="96" t="e">
        <f>#REF!</f>
        <v>#REF!</v>
      </c>
      <c r="AD18" s="55" t="e">
        <f t="shared" si="10"/>
        <v>#REF!</v>
      </c>
      <c r="AE18" s="102" t="e">
        <f t="shared" si="11"/>
        <v>#REF!</v>
      </c>
      <c r="AF18" s="114">
        <f t="shared" si="63"/>
        <v>4</v>
      </c>
      <c r="AG18" s="96" t="e">
        <f t="shared" si="50"/>
        <v>#REF!</v>
      </c>
      <c r="AH18" s="96" t="e">
        <f t="shared" si="51"/>
        <v>#REF!</v>
      </c>
      <c r="AI18" s="55" t="e">
        <f t="shared" si="12"/>
        <v>#REF!</v>
      </c>
      <c r="AJ18" s="102" t="e">
        <f t="shared" si="13"/>
        <v>#REF!</v>
      </c>
      <c r="AK18" s="114">
        <v>1</v>
      </c>
      <c r="AL18" s="96" t="e">
        <f>#REF!</f>
        <v>#REF!</v>
      </c>
      <c r="AM18" s="96" t="e">
        <f>#REF!</f>
        <v>#REF!</v>
      </c>
      <c r="AN18" s="55" t="e">
        <f t="shared" si="14"/>
        <v>#REF!</v>
      </c>
      <c r="AO18" s="102" t="e">
        <f t="shared" si="15"/>
        <v>#REF!</v>
      </c>
      <c r="AP18" s="114">
        <f t="shared" si="52"/>
        <v>5</v>
      </c>
      <c r="AQ18" s="96" t="e">
        <f t="shared" si="53"/>
        <v>#REF!</v>
      </c>
      <c r="AR18" s="96" t="e">
        <f t="shared" si="54"/>
        <v>#REF!</v>
      </c>
      <c r="AS18" s="55" t="e">
        <f t="shared" si="16"/>
        <v>#REF!</v>
      </c>
      <c r="AT18" s="102" t="e">
        <f t="shared" si="17"/>
        <v>#REF!</v>
      </c>
      <c r="AU18" s="114">
        <v>1</v>
      </c>
      <c r="AV18" s="96">
        <v>0</v>
      </c>
      <c r="AW18" s="96">
        <v>0</v>
      </c>
      <c r="AX18" s="55" t="str">
        <f t="shared" si="18"/>
        <v/>
      </c>
      <c r="AY18" s="102">
        <f t="shared" si="19"/>
        <v>-1</v>
      </c>
      <c r="AZ18" s="114">
        <f>AA18+AK18+AU18</f>
        <v>3</v>
      </c>
      <c r="BA18" s="96" t="e">
        <f>AB18+AL18+AV18</f>
        <v>#REF!</v>
      </c>
      <c r="BB18" s="96" t="e">
        <f>AC18+AM18+AW18</f>
        <v>#REF!</v>
      </c>
      <c r="BC18" s="55" t="e">
        <f t="shared" si="20"/>
        <v>#REF!</v>
      </c>
      <c r="BD18" s="102" t="e">
        <f t="shared" si="21"/>
        <v>#REF!</v>
      </c>
      <c r="BE18" s="114">
        <f>V18+AZ18</f>
        <v>6</v>
      </c>
      <c r="BF18" s="96" t="e">
        <f>W18+BA18</f>
        <v>#REF!</v>
      </c>
      <c r="BG18" s="96" t="e">
        <f>X18+BB18</f>
        <v>#REF!</v>
      </c>
      <c r="BH18" s="55" t="e">
        <f t="shared" si="22"/>
        <v>#REF!</v>
      </c>
      <c r="BI18" s="102" t="e">
        <f t="shared" si="23"/>
        <v>#REF!</v>
      </c>
      <c r="BJ18" s="114">
        <v>1</v>
      </c>
      <c r="BK18" s="96" t="e">
        <f>#REF!</f>
        <v>#REF!</v>
      </c>
      <c r="BL18" s="96" t="e">
        <f>#REF!</f>
        <v>#REF!</v>
      </c>
      <c r="BM18" s="55" t="e">
        <f t="shared" si="24"/>
        <v>#REF!</v>
      </c>
      <c r="BN18" s="102" t="e">
        <f t="shared" si="25"/>
        <v>#REF!</v>
      </c>
      <c r="BO18" s="114">
        <f>V18+AZ18+BJ18</f>
        <v>7</v>
      </c>
      <c r="BP18" s="96" t="e">
        <f>W18+BA18+BK18</f>
        <v>#REF!</v>
      </c>
      <c r="BQ18" s="96" t="e">
        <f>X18+BB18+BL18</f>
        <v>#REF!</v>
      </c>
      <c r="BR18" s="55" t="e">
        <f t="shared" si="26"/>
        <v>#REF!</v>
      </c>
      <c r="BS18" s="102" t="e">
        <f t="shared" si="27"/>
        <v>#REF!</v>
      </c>
      <c r="BT18" s="114">
        <v>1</v>
      </c>
      <c r="BU18" s="96" t="e">
        <f>#REF!</f>
        <v>#REF!</v>
      </c>
      <c r="BV18" s="96" t="e">
        <f>#REF!</f>
        <v>#REF!</v>
      </c>
      <c r="BW18" s="55" t="e">
        <f t="shared" si="28"/>
        <v>#REF!</v>
      </c>
      <c r="BX18" s="102" t="e">
        <f t="shared" si="29"/>
        <v>#REF!</v>
      </c>
      <c r="BY18" s="114">
        <f t="shared" si="55"/>
        <v>8</v>
      </c>
      <c r="BZ18" s="96" t="e">
        <f t="shared" si="56"/>
        <v>#REF!</v>
      </c>
      <c r="CA18" s="96" t="e">
        <f>#REF!</f>
        <v>#REF!</v>
      </c>
      <c r="CB18" s="55" t="e">
        <f t="shared" si="30"/>
        <v>#REF!</v>
      </c>
      <c r="CC18" s="102" t="e">
        <f t="shared" si="31"/>
        <v>#REF!</v>
      </c>
      <c r="CD18" s="114">
        <v>0</v>
      </c>
      <c r="CE18" s="96" t="e">
        <f>#REF!</f>
        <v>#REF!</v>
      </c>
      <c r="CF18" s="96">
        <v>0</v>
      </c>
      <c r="CG18" s="55" t="e">
        <f t="shared" si="32"/>
        <v>#REF!</v>
      </c>
      <c r="CH18" s="102">
        <f t="shared" si="33"/>
        <v>0</v>
      </c>
      <c r="CI18" s="114">
        <f>BJ18+BT18+CD18</f>
        <v>2</v>
      </c>
      <c r="CJ18" s="96" t="e">
        <f>BK18+BU18+CE18</f>
        <v>#REF!</v>
      </c>
      <c r="CK18" s="96" t="e">
        <f t="shared" si="64"/>
        <v>#REF!</v>
      </c>
      <c r="CL18" s="55" t="e">
        <f t="shared" si="34"/>
        <v>#REF!</v>
      </c>
      <c r="CM18" s="102" t="e">
        <f t="shared" si="35"/>
        <v>#REF!</v>
      </c>
      <c r="CN18" s="114">
        <f t="shared" si="57"/>
        <v>8</v>
      </c>
      <c r="CO18" s="96" t="e">
        <f t="shared" si="58"/>
        <v>#REF!</v>
      </c>
      <c r="CP18" s="96" t="e">
        <f t="shared" si="59"/>
        <v>#REF!</v>
      </c>
      <c r="CQ18" s="55" t="e">
        <f t="shared" si="36"/>
        <v>#REF!</v>
      </c>
      <c r="CR18" s="102" t="e">
        <f t="shared" si="37"/>
        <v>#REF!</v>
      </c>
      <c r="CS18" s="114">
        <v>0</v>
      </c>
      <c r="CT18" s="96" t="e">
        <f>#REF!</f>
        <v>#REF!</v>
      </c>
      <c r="CU18" s="96" t="e">
        <f>#REF!</f>
        <v>#REF!</v>
      </c>
      <c r="CV18" s="55" t="e">
        <f t="shared" si="38"/>
        <v>#REF!</v>
      </c>
      <c r="CW18" s="102" t="e">
        <f t="shared" si="39"/>
        <v>#REF!</v>
      </c>
      <c r="CX18" s="114"/>
      <c r="CY18" s="96" t="e">
        <f t="shared" si="60"/>
        <v>#REF!</v>
      </c>
      <c r="CZ18" s="96" t="e">
        <f t="shared" si="61"/>
        <v>#REF!</v>
      </c>
      <c r="DA18" s="55" t="e">
        <f t="shared" si="40"/>
        <v>#REF!</v>
      </c>
      <c r="DB18" s="102" t="e">
        <f t="shared" si="41"/>
        <v>#REF!</v>
      </c>
      <c r="DC18" s="114">
        <v>1</v>
      </c>
      <c r="DD18" s="96" t="e">
        <f>#REF!</f>
        <v>#REF!</v>
      </c>
      <c r="DE18" s="96" t="e">
        <f>#REF!</f>
        <v>#REF!</v>
      </c>
      <c r="DF18" s="55" t="e">
        <f t="shared" si="42"/>
        <v>#REF!</v>
      </c>
      <c r="DG18" s="102" t="e">
        <f t="shared" si="43"/>
        <v>#REF!</v>
      </c>
      <c r="DH18" s="114">
        <v>0</v>
      </c>
      <c r="DI18" s="96" t="e">
        <f>#REF!</f>
        <v>#REF!</v>
      </c>
      <c r="DJ18" s="96" t="e">
        <f>#REF!</f>
        <v>#REF!</v>
      </c>
      <c r="DK18" s="55" t="e">
        <f t="shared" si="44"/>
        <v>#REF!</v>
      </c>
      <c r="DL18" s="102" t="e">
        <f t="shared" si="45"/>
        <v>#REF!</v>
      </c>
      <c r="DM18" s="114">
        <f t="shared" si="65"/>
        <v>1</v>
      </c>
      <c r="DN18" s="96" t="e">
        <f t="shared" si="65"/>
        <v>#REF!</v>
      </c>
      <c r="DO18" s="96" t="e">
        <f t="shared" si="65"/>
        <v>#REF!</v>
      </c>
      <c r="DP18" s="55" t="e">
        <f t="shared" si="46"/>
        <v>#REF!</v>
      </c>
      <c r="DQ18" s="102" t="e">
        <f t="shared" si="47"/>
        <v>#REF!</v>
      </c>
      <c r="DR18" s="114">
        <v>10</v>
      </c>
      <c r="DS18" s="96" t="e">
        <f>W18+BA18+CJ18+DN18</f>
        <v>#REF!</v>
      </c>
      <c r="DT18" s="96" t="e">
        <f t="shared" si="62"/>
        <v>#REF!</v>
      </c>
      <c r="DU18" s="55" t="e">
        <f t="shared" si="48"/>
        <v>#REF!</v>
      </c>
      <c r="DV18" s="102" t="e">
        <f t="shared" si="49"/>
        <v>#REF!</v>
      </c>
    </row>
    <row r="19" spans="1:126" s="92" customFormat="1" ht="9.75" hidden="1" customHeight="1" thickBot="1">
      <c r="A19" s="567"/>
      <c r="B19" s="122">
        <f>B18/B27</f>
        <v>7.3051283095705907E-3</v>
      </c>
      <c r="C19" s="123" t="e">
        <f>C18/C27</f>
        <v>#REF!</v>
      </c>
      <c r="D19" s="123" t="e">
        <f>D18/D27</f>
        <v>#REF!</v>
      </c>
      <c r="E19" s="99" t="e">
        <f t="shared" si="0"/>
        <v>#REF!</v>
      </c>
      <c r="F19" s="124" t="e">
        <f t="shared" si="1"/>
        <v>#REF!</v>
      </c>
      <c r="G19" s="122">
        <f>G18/G27</f>
        <v>8.110300290207954E-3</v>
      </c>
      <c r="H19" s="123" t="e">
        <f>H18/H27</f>
        <v>#REF!</v>
      </c>
      <c r="I19" s="123" t="e">
        <f>I18/I27</f>
        <v>#REF!</v>
      </c>
      <c r="J19" s="99" t="e">
        <f t="shared" si="2"/>
        <v>#REF!</v>
      </c>
      <c r="K19" s="124" t="e">
        <f t="shared" si="3"/>
        <v>#REF!</v>
      </c>
      <c r="L19" s="122">
        <f>L18/L27</f>
        <v>7.6866866030527135E-3</v>
      </c>
      <c r="M19" s="123" t="e">
        <f>M18/M27</f>
        <v>#REF!</v>
      </c>
      <c r="N19" s="123" t="e">
        <f>N18/N27</f>
        <v>#REF!</v>
      </c>
      <c r="O19" s="99" t="e">
        <f t="shared" si="4"/>
        <v>#REF!</v>
      </c>
      <c r="P19" s="124" t="e">
        <f t="shared" si="5"/>
        <v>#REF!</v>
      </c>
      <c r="Q19" s="122">
        <f>Q18/Q27</f>
        <v>7.1258895732817414E-3</v>
      </c>
      <c r="R19" s="123" t="e">
        <f>R18/R27</f>
        <v>#REF!</v>
      </c>
      <c r="S19" s="123" t="e">
        <f>S18/S27</f>
        <v>#REF!</v>
      </c>
      <c r="T19" s="99" t="e">
        <f t="shared" si="6"/>
        <v>#REF!</v>
      </c>
      <c r="U19" s="124" t="e">
        <f t="shared" si="7"/>
        <v>#REF!</v>
      </c>
      <c r="V19" s="122">
        <f>V18/V27</f>
        <v>7.4901974289705341E-3</v>
      </c>
      <c r="W19" s="123" t="e">
        <f>W18/W27</f>
        <v>#REF!</v>
      </c>
      <c r="X19" s="123" t="e">
        <f>X18/X27</f>
        <v>#REF!</v>
      </c>
      <c r="Y19" s="99" t="e">
        <f t="shared" si="8"/>
        <v>#REF!</v>
      </c>
      <c r="Z19" s="124" t="e">
        <f t="shared" si="9"/>
        <v>#REF!</v>
      </c>
      <c r="AA19" s="122">
        <f>AA18/AA27</f>
        <v>7.4138225592913203E-3</v>
      </c>
      <c r="AB19" s="123" t="e">
        <f>AB18/AB27</f>
        <v>#REF!</v>
      </c>
      <c r="AC19" s="123" t="e">
        <f>AC18/AC27</f>
        <v>#REF!</v>
      </c>
      <c r="AD19" s="99" t="e">
        <f t="shared" si="10"/>
        <v>#REF!</v>
      </c>
      <c r="AE19" s="124" t="e">
        <f t="shared" si="11"/>
        <v>#REF!</v>
      </c>
      <c r="AF19" s="129">
        <f t="shared" si="63"/>
        <v>1.4904019988261855E-2</v>
      </c>
      <c r="AG19" s="123" t="e">
        <f t="shared" si="50"/>
        <v>#REF!</v>
      </c>
      <c r="AH19" s="123" t="e">
        <f t="shared" si="51"/>
        <v>#REF!</v>
      </c>
      <c r="AI19" s="99" t="e">
        <f t="shared" si="12"/>
        <v>#REF!</v>
      </c>
      <c r="AJ19" s="124" t="e">
        <f t="shared" si="13"/>
        <v>#REF!</v>
      </c>
      <c r="AK19" s="122">
        <f>AK18/AK27</f>
        <v>7.2639776152717246E-3</v>
      </c>
      <c r="AL19" s="123" t="e">
        <f>AL18/AL27</f>
        <v>#REF!</v>
      </c>
      <c r="AM19" s="123" t="e">
        <f>AM18/AM27</f>
        <v>#REF!</v>
      </c>
      <c r="AN19" s="99" t="e">
        <f t="shared" si="14"/>
        <v>#REF!</v>
      </c>
      <c r="AO19" s="124" t="e">
        <f t="shared" si="15"/>
        <v>#REF!</v>
      </c>
      <c r="AP19" s="129">
        <f t="shared" si="52"/>
        <v>2.2167997603533579E-2</v>
      </c>
      <c r="AQ19" s="123" t="e">
        <f t="shared" si="53"/>
        <v>#REF!</v>
      </c>
      <c r="AR19" s="123" t="e">
        <f t="shared" si="54"/>
        <v>#REF!</v>
      </c>
      <c r="AS19" s="99" t="e">
        <f t="shared" si="16"/>
        <v>#REF!</v>
      </c>
      <c r="AT19" s="124" t="e">
        <f t="shared" si="17"/>
        <v>#REF!</v>
      </c>
      <c r="AU19" s="122">
        <f>AU18/AU27</f>
        <v>7.3564178280283938E-3</v>
      </c>
      <c r="AV19" s="123">
        <f>AV18/AV27</f>
        <v>0</v>
      </c>
      <c r="AW19" s="123">
        <f>AW18/AW27</f>
        <v>0</v>
      </c>
      <c r="AX19" s="99" t="str">
        <f t="shared" si="18"/>
        <v/>
      </c>
      <c r="AY19" s="124">
        <f t="shared" si="19"/>
        <v>-7.3564178280283938E-3</v>
      </c>
      <c r="AZ19" s="122">
        <f>AZ18/AZ27</f>
        <v>7.3442193087932366E-3</v>
      </c>
      <c r="BA19" s="123" t="e">
        <f>BA18/BA27</f>
        <v>#REF!</v>
      </c>
      <c r="BB19" s="123" t="e">
        <f>BB18/BB27</f>
        <v>#REF!</v>
      </c>
      <c r="BC19" s="99" t="e">
        <f t="shared" si="20"/>
        <v>#REF!</v>
      </c>
      <c r="BD19" s="124" t="e">
        <f t="shared" si="21"/>
        <v>#REF!</v>
      </c>
      <c r="BE19" s="122">
        <f>BE18/DR27</f>
        <v>3.6646138454568774E-3</v>
      </c>
      <c r="BF19" s="123" t="e">
        <f>BF18/DS27</f>
        <v>#REF!</v>
      </c>
      <c r="BG19" s="123" t="e">
        <f>BG18/DT27</f>
        <v>#REF!</v>
      </c>
      <c r="BH19" s="99" t="e">
        <f t="shared" si="22"/>
        <v>#REF!</v>
      </c>
      <c r="BI19" s="124" t="e">
        <f t="shared" si="23"/>
        <v>#REF!</v>
      </c>
      <c r="BJ19" s="122">
        <f>BJ18/BJ27</f>
        <v>6.9795115521835921E-3</v>
      </c>
      <c r="BK19" s="123" t="e">
        <f>BK18/BK27</f>
        <v>#REF!</v>
      </c>
      <c r="BL19" s="123" t="e">
        <f>BL18/BL27</f>
        <v>#REF!</v>
      </c>
      <c r="BM19" s="99" t="e">
        <f t="shared" si="24"/>
        <v>#REF!</v>
      </c>
      <c r="BN19" s="124" t="e">
        <f t="shared" si="25"/>
        <v>#REF!</v>
      </c>
      <c r="BO19" s="122" t="e">
        <f>BO18/BO27</f>
        <v>#DIV/0!</v>
      </c>
      <c r="BP19" s="123" t="e">
        <f>BP18/BP27</f>
        <v>#REF!</v>
      </c>
      <c r="BQ19" s="123" t="e">
        <f>BQ18/BQ27</f>
        <v>#REF!</v>
      </c>
      <c r="BR19" s="99" t="e">
        <f t="shared" si="26"/>
        <v>#REF!</v>
      </c>
      <c r="BS19" s="124" t="e">
        <f t="shared" si="27"/>
        <v>#REF!</v>
      </c>
      <c r="BT19" s="122"/>
      <c r="BU19" s="123" t="e">
        <f>BU18/BU27</f>
        <v>#REF!</v>
      </c>
      <c r="BV19" s="123" t="e">
        <f>BV18/BV27</f>
        <v>#REF!</v>
      </c>
      <c r="BW19" s="99" t="e">
        <f t="shared" si="28"/>
        <v>#REF!</v>
      </c>
      <c r="BX19" s="124" t="e">
        <f t="shared" si="29"/>
        <v>#REF!</v>
      </c>
      <c r="BY19" s="122" t="e">
        <f>BY18/BY27</f>
        <v>#DIV/0!</v>
      </c>
      <c r="BZ19" s="123" t="e">
        <f>BZ18/BZ27</f>
        <v>#REF!</v>
      </c>
      <c r="CA19" s="123" t="e">
        <f>CA18/CA27</f>
        <v>#REF!</v>
      </c>
      <c r="CB19" s="99" t="e">
        <f t="shared" si="30"/>
        <v>#REF!</v>
      </c>
      <c r="CC19" s="124" t="e">
        <f t="shared" si="31"/>
        <v>#REF!</v>
      </c>
      <c r="CD19" s="122"/>
      <c r="CE19" s="123" t="e">
        <f>CE18/CE27</f>
        <v>#REF!</v>
      </c>
      <c r="CF19" s="123"/>
      <c r="CG19" s="99" t="e">
        <f t="shared" si="32"/>
        <v>#REF!</v>
      </c>
      <c r="CH19" s="124">
        <f t="shared" si="33"/>
        <v>0</v>
      </c>
      <c r="CI19" s="122">
        <v>4.0000000000000001E-3</v>
      </c>
      <c r="CJ19" s="123" t="e">
        <f>CJ18/CJ27</f>
        <v>#REF!</v>
      </c>
      <c r="CK19" s="123" t="e">
        <f>CK18/CK27</f>
        <v>#REF!</v>
      </c>
      <c r="CL19" s="99" t="e">
        <f t="shared" si="34"/>
        <v>#REF!</v>
      </c>
      <c r="CM19" s="124" t="e">
        <f t="shared" si="35"/>
        <v>#REF!</v>
      </c>
      <c r="CN19" s="122"/>
      <c r="CO19" s="123" t="e">
        <f>CO18/CO27</f>
        <v>#REF!</v>
      </c>
      <c r="CP19" s="123"/>
      <c r="CQ19" s="99" t="e">
        <f t="shared" si="36"/>
        <v>#REF!</v>
      </c>
      <c r="CR19" s="124">
        <f t="shared" si="37"/>
        <v>0</v>
      </c>
      <c r="CS19" s="122"/>
      <c r="CT19" s="123" t="e">
        <f>CT18/CT27</f>
        <v>#REF!</v>
      </c>
      <c r="CU19" s="123"/>
      <c r="CV19" s="99" t="e">
        <f t="shared" si="38"/>
        <v>#REF!</v>
      </c>
      <c r="CW19" s="124">
        <f t="shared" si="39"/>
        <v>0</v>
      </c>
      <c r="CX19" s="122"/>
      <c r="CY19" s="123" t="e">
        <f>CY18/CY27</f>
        <v>#REF!</v>
      </c>
      <c r="CZ19" s="123"/>
      <c r="DA19" s="99" t="e">
        <f t="shared" si="40"/>
        <v>#REF!</v>
      </c>
      <c r="DB19" s="124">
        <f t="shared" si="41"/>
        <v>0</v>
      </c>
      <c r="DC19" s="122"/>
      <c r="DD19" s="123"/>
      <c r="DE19" s="123"/>
      <c r="DF19" s="99" t="str">
        <f t="shared" si="42"/>
        <v/>
      </c>
      <c r="DG19" s="124">
        <f t="shared" si="43"/>
        <v>0</v>
      </c>
      <c r="DH19" s="122"/>
      <c r="DI19" s="123"/>
      <c r="DJ19" s="123"/>
      <c r="DK19" s="99" t="str">
        <f t="shared" si="44"/>
        <v/>
      </c>
      <c r="DL19" s="124">
        <f t="shared" si="45"/>
        <v>0</v>
      </c>
      <c r="DM19" s="122">
        <v>4.0000000000000001E-3</v>
      </c>
      <c r="DN19" s="123"/>
      <c r="DO19" s="123"/>
      <c r="DP19" s="99" t="str">
        <f t="shared" si="46"/>
        <v/>
      </c>
      <c r="DQ19" s="124">
        <f t="shared" si="47"/>
        <v>-4.0000000000000001E-3</v>
      </c>
      <c r="DR19" s="122">
        <v>4.0000000000000001E-3</v>
      </c>
      <c r="DS19" s="123" t="e">
        <f>CJ18/CJ27</f>
        <v>#REF!</v>
      </c>
      <c r="DT19" s="123" t="e">
        <f>CK18/CK27</f>
        <v>#REF!</v>
      </c>
      <c r="DU19" s="99" t="e">
        <f t="shared" si="48"/>
        <v>#REF!</v>
      </c>
      <c r="DV19" s="124" t="e">
        <f t="shared" si="49"/>
        <v>#REF!</v>
      </c>
    </row>
    <row r="20" spans="1:126">
      <c r="A20" s="560" t="s">
        <v>30</v>
      </c>
      <c r="B20" s="112">
        <v>0</v>
      </c>
      <c r="C20" s="105" t="e">
        <f>#REF!</f>
        <v>#REF!</v>
      </c>
      <c r="D20" s="105" t="e">
        <f>#REF!</f>
        <v>#REF!</v>
      </c>
      <c r="E20" s="121" t="e">
        <f t="shared" si="0"/>
        <v>#REF!</v>
      </c>
      <c r="F20" s="106" t="e">
        <f t="shared" si="1"/>
        <v>#REF!</v>
      </c>
      <c r="G20" s="112">
        <v>1</v>
      </c>
      <c r="H20" s="105" t="e">
        <f>#REF!</f>
        <v>#REF!</v>
      </c>
      <c r="I20" s="105" t="e">
        <f>#REF!</f>
        <v>#REF!</v>
      </c>
      <c r="J20" s="121" t="e">
        <f t="shared" si="2"/>
        <v>#REF!</v>
      </c>
      <c r="K20" s="106" t="e">
        <f t="shared" si="3"/>
        <v>#REF!</v>
      </c>
      <c r="L20" s="114">
        <f>B20+G20</f>
        <v>1</v>
      </c>
      <c r="M20" s="96" t="e">
        <f>C20+H20</f>
        <v>#REF!</v>
      </c>
      <c r="N20" s="96" t="e">
        <f>D20+I20</f>
        <v>#REF!</v>
      </c>
      <c r="O20" s="121" t="e">
        <f t="shared" si="4"/>
        <v>#REF!</v>
      </c>
      <c r="P20" s="106" t="e">
        <f t="shared" si="5"/>
        <v>#REF!</v>
      </c>
      <c r="Q20" s="112">
        <v>3</v>
      </c>
      <c r="R20" s="105" t="e">
        <f>#REF!</f>
        <v>#REF!</v>
      </c>
      <c r="S20" s="105" t="e">
        <f>#REF!</f>
        <v>#REF!</v>
      </c>
      <c r="T20" s="121" t="e">
        <f t="shared" si="6"/>
        <v>#REF!</v>
      </c>
      <c r="U20" s="106" t="e">
        <f t="shared" si="7"/>
        <v>#REF!</v>
      </c>
      <c r="V20" s="112">
        <f>B20+G20+Q20</f>
        <v>4</v>
      </c>
      <c r="W20" s="105" t="e">
        <f>C20+H20+R20</f>
        <v>#REF!</v>
      </c>
      <c r="X20" s="105" t="e">
        <f>D20+I20+S20</f>
        <v>#REF!</v>
      </c>
      <c r="Y20" s="121" t="e">
        <f t="shared" si="8"/>
        <v>#REF!</v>
      </c>
      <c r="Z20" s="106" t="e">
        <f t="shared" si="9"/>
        <v>#REF!</v>
      </c>
      <c r="AA20" s="112">
        <v>1</v>
      </c>
      <c r="AB20" s="105" t="e">
        <f>#REF!</f>
        <v>#REF!</v>
      </c>
      <c r="AC20" s="105" t="e">
        <f>#REF!</f>
        <v>#REF!</v>
      </c>
      <c r="AD20" s="121" t="e">
        <f t="shared" si="10"/>
        <v>#REF!</v>
      </c>
      <c r="AE20" s="106" t="e">
        <f t="shared" si="11"/>
        <v>#REF!</v>
      </c>
      <c r="AF20" s="112">
        <f t="shared" si="63"/>
        <v>5</v>
      </c>
      <c r="AG20" s="105" t="e">
        <f t="shared" si="50"/>
        <v>#REF!</v>
      </c>
      <c r="AH20" s="105" t="e">
        <f t="shared" si="51"/>
        <v>#REF!</v>
      </c>
      <c r="AI20" s="121" t="e">
        <f t="shared" si="12"/>
        <v>#REF!</v>
      </c>
      <c r="AJ20" s="106" t="e">
        <f t="shared" si="13"/>
        <v>#REF!</v>
      </c>
      <c r="AK20" s="112">
        <v>4</v>
      </c>
      <c r="AL20" s="105" t="e">
        <f>#REF!</f>
        <v>#REF!</v>
      </c>
      <c r="AM20" s="105" t="e">
        <f>#REF!</f>
        <v>#REF!</v>
      </c>
      <c r="AN20" s="121" t="e">
        <f t="shared" si="14"/>
        <v>#REF!</v>
      </c>
      <c r="AO20" s="106" t="e">
        <f t="shared" si="15"/>
        <v>#REF!</v>
      </c>
      <c r="AP20" s="112">
        <f t="shared" si="52"/>
        <v>9</v>
      </c>
      <c r="AQ20" s="105" t="e">
        <f t="shared" si="53"/>
        <v>#REF!</v>
      </c>
      <c r="AR20" s="105" t="e">
        <f t="shared" si="54"/>
        <v>#REF!</v>
      </c>
      <c r="AS20" s="121" t="e">
        <f t="shared" si="16"/>
        <v>#REF!</v>
      </c>
      <c r="AT20" s="106" t="e">
        <f t="shared" si="17"/>
        <v>#REF!</v>
      </c>
      <c r="AU20" s="112">
        <v>3</v>
      </c>
      <c r="AV20" s="105" t="e">
        <f>#REF!</f>
        <v>#REF!</v>
      </c>
      <c r="AW20" s="105" t="e">
        <f>#REF!</f>
        <v>#REF!</v>
      </c>
      <c r="AX20" s="121" t="e">
        <f t="shared" si="18"/>
        <v>#REF!</v>
      </c>
      <c r="AY20" s="106" t="e">
        <f t="shared" si="19"/>
        <v>#REF!</v>
      </c>
      <c r="AZ20" s="112">
        <f>AA20+AK20+AU20</f>
        <v>8</v>
      </c>
      <c r="BA20" s="105" t="e">
        <f>AB20+AL20+AV20</f>
        <v>#REF!</v>
      </c>
      <c r="BB20" s="105" t="e">
        <f>AC20+AM20+AW20</f>
        <v>#REF!</v>
      </c>
      <c r="BC20" s="121" t="e">
        <f t="shared" si="20"/>
        <v>#REF!</v>
      </c>
      <c r="BD20" s="106" t="e">
        <f t="shared" si="21"/>
        <v>#REF!</v>
      </c>
      <c r="BE20" s="112">
        <f>V20+AZ20</f>
        <v>12</v>
      </c>
      <c r="BF20" s="105" t="e">
        <f>W20+BA20</f>
        <v>#REF!</v>
      </c>
      <c r="BG20" s="105" t="e">
        <f>X20+BB20</f>
        <v>#REF!</v>
      </c>
      <c r="BH20" s="121" t="e">
        <f t="shared" si="22"/>
        <v>#REF!</v>
      </c>
      <c r="BI20" s="106" t="e">
        <f t="shared" si="23"/>
        <v>#REF!</v>
      </c>
      <c r="BJ20" s="112">
        <v>3</v>
      </c>
      <c r="BK20" s="105" t="e">
        <f>#REF!</f>
        <v>#REF!</v>
      </c>
      <c r="BL20" s="105" t="e">
        <f>#REF!</f>
        <v>#REF!</v>
      </c>
      <c r="BM20" s="121" t="e">
        <f t="shared" si="24"/>
        <v>#REF!</v>
      </c>
      <c r="BN20" s="106" t="e">
        <f t="shared" si="25"/>
        <v>#REF!</v>
      </c>
      <c r="BO20" s="112">
        <f>V20+AZ20+BJ20</f>
        <v>15</v>
      </c>
      <c r="BP20" s="105" t="e">
        <f>W20+BA20+BK20</f>
        <v>#REF!</v>
      </c>
      <c r="BQ20" s="105" t="e">
        <f>X20+BB20+BL20</f>
        <v>#REF!</v>
      </c>
      <c r="BR20" s="121" t="e">
        <f t="shared" si="26"/>
        <v>#REF!</v>
      </c>
      <c r="BS20" s="106" t="e">
        <f t="shared" si="27"/>
        <v>#REF!</v>
      </c>
      <c r="BT20" s="112">
        <v>3</v>
      </c>
      <c r="BU20" s="105" t="e">
        <f>#REF!</f>
        <v>#REF!</v>
      </c>
      <c r="BV20" s="105" t="e">
        <f>#REF!</f>
        <v>#REF!</v>
      </c>
      <c r="BW20" s="121" t="e">
        <f t="shared" si="28"/>
        <v>#REF!</v>
      </c>
      <c r="BX20" s="106" t="e">
        <f t="shared" si="29"/>
        <v>#REF!</v>
      </c>
      <c r="BY20" s="112">
        <f>V20+AZ20+BJ20+BT20</f>
        <v>18</v>
      </c>
      <c r="BZ20" s="105" t="e">
        <f>W20+BA20+BK20+BU20</f>
        <v>#REF!</v>
      </c>
      <c r="CA20" s="105" t="e">
        <f>#REF!</f>
        <v>#REF!</v>
      </c>
      <c r="CB20" s="121" t="e">
        <f t="shared" si="30"/>
        <v>#REF!</v>
      </c>
      <c r="CC20" s="106" t="e">
        <f t="shared" si="31"/>
        <v>#REF!</v>
      </c>
      <c r="CD20" s="112">
        <v>2</v>
      </c>
      <c r="CE20" s="105" t="e">
        <f>#REF!</f>
        <v>#REF!</v>
      </c>
      <c r="CF20" s="105" t="e">
        <f>#REF!</f>
        <v>#REF!</v>
      </c>
      <c r="CG20" s="121" t="e">
        <f t="shared" si="32"/>
        <v>#REF!</v>
      </c>
      <c r="CH20" s="106" t="e">
        <f t="shared" si="33"/>
        <v>#REF!</v>
      </c>
      <c r="CI20" s="112">
        <f>BJ20+BT20+CD20</f>
        <v>8</v>
      </c>
      <c r="CJ20" s="105" t="e">
        <f>BK20+BU20+CE20</f>
        <v>#REF!</v>
      </c>
      <c r="CK20" s="105" t="e">
        <f>BL20+BV20+CF20</f>
        <v>#REF!</v>
      </c>
      <c r="CL20" s="121" t="e">
        <f t="shared" si="34"/>
        <v>#REF!</v>
      </c>
      <c r="CM20" s="106" t="e">
        <f t="shared" si="35"/>
        <v>#REF!</v>
      </c>
      <c r="CN20" s="112">
        <f>V20+AZ20+CI20</f>
        <v>20</v>
      </c>
      <c r="CO20" s="105" t="e">
        <f>W20+BA20+CJ20</f>
        <v>#REF!</v>
      </c>
      <c r="CP20" s="105" t="e">
        <f>X20+BB20+CK20</f>
        <v>#REF!</v>
      </c>
      <c r="CQ20" s="121" t="e">
        <f t="shared" si="36"/>
        <v>#REF!</v>
      </c>
      <c r="CR20" s="106" t="e">
        <f t="shared" si="37"/>
        <v>#REF!</v>
      </c>
      <c r="CS20" s="112">
        <v>2</v>
      </c>
      <c r="CT20" s="105" t="e">
        <f>#REF!</f>
        <v>#REF!</v>
      </c>
      <c r="CU20" s="105" t="e">
        <f>#REF!</f>
        <v>#REF!</v>
      </c>
      <c r="CV20" s="121" t="e">
        <f t="shared" si="38"/>
        <v>#REF!</v>
      </c>
      <c r="CW20" s="106" t="e">
        <f t="shared" si="39"/>
        <v>#REF!</v>
      </c>
      <c r="CX20" s="112"/>
      <c r="CY20" s="96" t="e">
        <f>W20+BA20+CJ20+CT20</f>
        <v>#REF!</v>
      </c>
      <c r="CZ20" s="96" t="e">
        <f>X20+BB20+CK20+CU20</f>
        <v>#REF!</v>
      </c>
      <c r="DA20" s="121" t="e">
        <f t="shared" si="40"/>
        <v>#REF!</v>
      </c>
      <c r="DB20" s="106" t="e">
        <f t="shared" si="41"/>
        <v>#REF!</v>
      </c>
      <c r="DC20" s="112">
        <v>3</v>
      </c>
      <c r="DD20" s="105" t="e">
        <f>#REF!</f>
        <v>#REF!</v>
      </c>
      <c r="DE20" s="105" t="e">
        <f>#REF!</f>
        <v>#REF!</v>
      </c>
      <c r="DF20" s="121" t="e">
        <f t="shared" si="42"/>
        <v>#REF!</v>
      </c>
      <c r="DG20" s="106" t="e">
        <f t="shared" si="43"/>
        <v>#REF!</v>
      </c>
      <c r="DH20" s="112">
        <v>1</v>
      </c>
      <c r="DI20" s="105" t="e">
        <f>#REF!</f>
        <v>#REF!</v>
      </c>
      <c r="DJ20" s="105" t="e">
        <f>#REF!</f>
        <v>#REF!</v>
      </c>
      <c r="DK20" s="121" t="e">
        <f t="shared" si="44"/>
        <v>#REF!</v>
      </c>
      <c r="DL20" s="106" t="e">
        <f t="shared" si="45"/>
        <v>#REF!</v>
      </c>
      <c r="DM20" s="112">
        <f t="shared" si="65"/>
        <v>6</v>
      </c>
      <c r="DN20" s="105" t="e">
        <f>CT20+DD20+DI20</f>
        <v>#REF!</v>
      </c>
      <c r="DO20" s="105" t="e">
        <f t="shared" si="65"/>
        <v>#REF!</v>
      </c>
      <c r="DP20" s="121" t="e">
        <f t="shared" si="46"/>
        <v>#REF!</v>
      </c>
      <c r="DQ20" s="106" t="e">
        <f t="shared" si="47"/>
        <v>#REF!</v>
      </c>
      <c r="DR20" s="112">
        <v>28</v>
      </c>
      <c r="DS20" s="105" t="e">
        <f>W20+BA20+CJ20+DN20</f>
        <v>#REF!</v>
      </c>
      <c r="DT20" s="105" t="e">
        <f>X20+BB20+CK20+DO20</f>
        <v>#REF!</v>
      </c>
      <c r="DU20" s="121" t="e">
        <f t="shared" si="48"/>
        <v>#REF!</v>
      </c>
      <c r="DV20" s="106" t="e">
        <f t="shared" si="49"/>
        <v>#REF!</v>
      </c>
    </row>
    <row r="21" spans="1:126" s="92" customFormat="1" ht="10.5" customHeight="1" thickBot="1">
      <c r="A21" s="561"/>
      <c r="B21" s="116">
        <f>B20/B27</f>
        <v>0</v>
      </c>
      <c r="C21" s="110" t="e">
        <f>C20/C27</f>
        <v>#REF!</v>
      </c>
      <c r="D21" s="110" t="e">
        <f>D20/D27</f>
        <v>#REF!</v>
      </c>
      <c r="E21" s="103" t="e">
        <f t="shared" si="0"/>
        <v>#REF!</v>
      </c>
      <c r="F21" s="111" t="e">
        <f t="shared" si="1"/>
        <v>#REF!</v>
      </c>
      <c r="G21" s="116">
        <f>G20/G27</f>
        <v>8.110300290207954E-3</v>
      </c>
      <c r="H21" s="110" t="e">
        <f>H20/H27</f>
        <v>#REF!</v>
      </c>
      <c r="I21" s="110" t="e">
        <f>I20/I27</f>
        <v>#REF!</v>
      </c>
      <c r="J21" s="103" t="e">
        <f t="shared" si="2"/>
        <v>#REF!</v>
      </c>
      <c r="K21" s="111" t="e">
        <f t="shared" si="3"/>
        <v>#REF!</v>
      </c>
      <c r="L21" s="116">
        <f>L20/L27</f>
        <v>3.8433433015263568E-3</v>
      </c>
      <c r="M21" s="110" t="e">
        <f>M20/M27</f>
        <v>#REF!</v>
      </c>
      <c r="N21" s="110" t="e">
        <f>N20/N27</f>
        <v>#REF!</v>
      </c>
      <c r="O21" s="103" t="e">
        <f t="shared" si="4"/>
        <v>#REF!</v>
      </c>
      <c r="P21" s="111" t="e">
        <f t="shared" si="5"/>
        <v>#REF!</v>
      </c>
      <c r="Q21" s="116">
        <f>Q20/Q27</f>
        <v>2.1377668719845224E-2</v>
      </c>
      <c r="R21" s="110" t="e">
        <f>R20/R27</f>
        <v>#REF!</v>
      </c>
      <c r="S21" s="110" t="e">
        <f>S20/S27</f>
        <v>#REF!</v>
      </c>
      <c r="T21" s="103" t="e">
        <f t="shared" si="6"/>
        <v>#REF!</v>
      </c>
      <c r="U21" s="111" t="e">
        <f t="shared" si="7"/>
        <v>#REF!</v>
      </c>
      <c r="V21" s="116">
        <f>V20/V27</f>
        <v>9.9869299052940449E-3</v>
      </c>
      <c r="W21" s="110" t="e">
        <f>W20/W27</f>
        <v>#REF!</v>
      </c>
      <c r="X21" s="110" t="e">
        <f>X20/X27</f>
        <v>#REF!</v>
      </c>
      <c r="Y21" s="103" t="e">
        <f t="shared" si="8"/>
        <v>#REF!</v>
      </c>
      <c r="Z21" s="111" t="e">
        <f t="shared" si="9"/>
        <v>#REF!</v>
      </c>
      <c r="AA21" s="116">
        <f>AA20/AA27</f>
        <v>7.4138225592913203E-3</v>
      </c>
      <c r="AB21" s="110" t="e">
        <f>AB20/AB27</f>
        <v>#REF!</v>
      </c>
      <c r="AC21" s="110" t="e">
        <f>AC20/AC27</f>
        <v>#REF!</v>
      </c>
      <c r="AD21" s="103" t="e">
        <f t="shared" si="10"/>
        <v>#REF!</v>
      </c>
      <c r="AE21" s="111" t="e">
        <f t="shared" si="11"/>
        <v>#REF!</v>
      </c>
      <c r="AF21" s="116">
        <f>AF20/AF27</f>
        <v>9.3386957092530705E-3</v>
      </c>
      <c r="AG21" s="110" t="e">
        <f>AG20/AG27</f>
        <v>#REF!</v>
      </c>
      <c r="AH21" s="110" t="e">
        <f>AH20/AH27</f>
        <v>#REF!</v>
      </c>
      <c r="AI21" s="103" t="e">
        <f t="shared" si="12"/>
        <v>#REF!</v>
      </c>
      <c r="AJ21" s="111" t="e">
        <f t="shared" si="13"/>
        <v>#REF!</v>
      </c>
      <c r="AK21" s="116">
        <f>AK20/AK27</f>
        <v>2.9055910461086899E-2</v>
      </c>
      <c r="AL21" s="110" t="e">
        <f>AL20/AL27</f>
        <v>#REF!</v>
      </c>
      <c r="AM21" s="110" t="e">
        <f>AM20/AM27</f>
        <v>#REF!</v>
      </c>
      <c r="AN21" s="103" t="e">
        <f t="shared" si="14"/>
        <v>#REF!</v>
      </c>
      <c r="AO21" s="111" t="e">
        <f t="shared" si="15"/>
        <v>#REF!</v>
      </c>
      <c r="AP21" s="116" t="e">
        <f>AP20/AP27</f>
        <v>#REF!</v>
      </c>
      <c r="AQ21" s="110" t="e">
        <f>AQ20/AQ27</f>
        <v>#REF!</v>
      </c>
      <c r="AR21" s="110" t="e">
        <f>AR20/AR27</f>
        <v>#REF!</v>
      </c>
      <c r="AS21" s="103" t="e">
        <f t="shared" si="16"/>
        <v>#REF!</v>
      </c>
      <c r="AT21" s="111" t="e">
        <f t="shared" si="17"/>
        <v>#REF!</v>
      </c>
      <c r="AU21" s="116">
        <f>AU20/AU27</f>
        <v>2.2069253484085182E-2</v>
      </c>
      <c r="AV21" s="110" t="e">
        <f>AV20/AV27</f>
        <v>#REF!</v>
      </c>
      <c r="AW21" s="110" t="e">
        <f>AW20/AW27</f>
        <v>#REF!</v>
      </c>
      <c r="AX21" s="103" t="e">
        <f t="shared" si="18"/>
        <v>#REF!</v>
      </c>
      <c r="AY21" s="111" t="e">
        <f t="shared" si="19"/>
        <v>#REF!</v>
      </c>
      <c r="AZ21" s="116">
        <f>AZ20/AZ27</f>
        <v>1.9584584823448631E-2</v>
      </c>
      <c r="BA21" s="110" t="e">
        <f>BA20/BA27</f>
        <v>#REF!</v>
      </c>
      <c r="BB21" s="110" t="e">
        <f>BB20/BB27</f>
        <v>#REF!</v>
      </c>
      <c r="BC21" s="103" t="e">
        <f t="shared" si="20"/>
        <v>#REF!</v>
      </c>
      <c r="BD21" s="111" t="e">
        <f t="shared" si="21"/>
        <v>#REF!</v>
      </c>
      <c r="BE21" s="116">
        <f>BE20/BE26</f>
        <v>1.4832980239656223E-2</v>
      </c>
      <c r="BF21" s="110" t="e">
        <f>BF20/BF26</f>
        <v>#REF!</v>
      </c>
      <c r="BG21" s="110" t="e">
        <f>BG20/BG26</f>
        <v>#REF!</v>
      </c>
      <c r="BH21" s="103" t="e">
        <f t="shared" si="22"/>
        <v>#REF!</v>
      </c>
      <c r="BI21" s="111" t="e">
        <f t="shared" si="23"/>
        <v>#REF!</v>
      </c>
      <c r="BJ21" s="116">
        <f>BJ20/BJ27</f>
        <v>2.0938534656550774E-2</v>
      </c>
      <c r="BK21" s="110" t="e">
        <f>BK20/BK27</f>
        <v>#REF!</v>
      </c>
      <c r="BL21" s="110" t="e">
        <f>BL20/BL27</f>
        <v>#REF!</v>
      </c>
      <c r="BM21" s="103" t="e">
        <f t="shared" si="24"/>
        <v>#REF!</v>
      </c>
      <c r="BN21" s="111" t="e">
        <f t="shared" si="25"/>
        <v>#REF!</v>
      </c>
      <c r="BO21" s="116" t="e">
        <f>BO20/BO27</f>
        <v>#DIV/0!</v>
      </c>
      <c r="BP21" s="110" t="e">
        <f>BP20/BP27</f>
        <v>#REF!</v>
      </c>
      <c r="BQ21" s="110" t="e">
        <f>BQ20/BQ27</f>
        <v>#REF!</v>
      </c>
      <c r="BR21" s="103" t="e">
        <f t="shared" si="26"/>
        <v>#REF!</v>
      </c>
      <c r="BS21" s="111" t="e">
        <f t="shared" si="27"/>
        <v>#REF!</v>
      </c>
      <c r="BT21" s="116">
        <f>BT20/BT27</f>
        <v>2.0864349388399199E-2</v>
      </c>
      <c r="BU21" s="110" t="e">
        <f>BU20/BU27</f>
        <v>#REF!</v>
      </c>
      <c r="BV21" s="110" t="e">
        <f>BV20/BV27</f>
        <v>#REF!</v>
      </c>
      <c r="BW21" s="103" t="e">
        <f t="shared" si="28"/>
        <v>#REF!</v>
      </c>
      <c r="BX21" s="111" t="e">
        <f t="shared" si="29"/>
        <v>#REF!</v>
      </c>
      <c r="BY21" s="116" t="e">
        <f>BY20/BY27</f>
        <v>#DIV/0!</v>
      </c>
      <c r="BZ21" s="110" t="e">
        <f>BZ20/BZ27</f>
        <v>#REF!</v>
      </c>
      <c r="CA21" s="110" t="e">
        <f>CA20/CA27</f>
        <v>#REF!</v>
      </c>
      <c r="CB21" s="103" t="e">
        <f t="shared" si="30"/>
        <v>#REF!</v>
      </c>
      <c r="CC21" s="111" t="e">
        <f t="shared" si="31"/>
        <v>#REF!</v>
      </c>
      <c r="CD21" s="116">
        <f>CD20/CD27</f>
        <v>1.4753948172223499E-2</v>
      </c>
      <c r="CE21" s="110" t="e">
        <f>CE20/CE27</f>
        <v>#REF!</v>
      </c>
      <c r="CF21" s="110" t="e">
        <f>CF20/CF27</f>
        <v>#REF!</v>
      </c>
      <c r="CG21" s="103" t="e">
        <f t="shared" si="32"/>
        <v>#REF!</v>
      </c>
      <c r="CH21" s="111" t="e">
        <f t="shared" si="33"/>
        <v>#REF!</v>
      </c>
      <c r="CI21" s="116">
        <v>1.9E-2</v>
      </c>
      <c r="CJ21" s="110" t="e">
        <f>CJ20/CJ27</f>
        <v>#REF!</v>
      </c>
      <c r="CK21" s="110" t="e">
        <f>CK20/CK27</f>
        <v>#REF!</v>
      </c>
      <c r="CL21" s="103" t="e">
        <f t="shared" si="34"/>
        <v>#REF!</v>
      </c>
      <c r="CM21" s="111" t="e">
        <f t="shared" si="35"/>
        <v>#REF!</v>
      </c>
      <c r="CN21" s="116">
        <f>CN20/CN27</f>
        <v>1.6499967857604273E-2</v>
      </c>
      <c r="CO21" s="110" t="e">
        <f>CO20/CO27</f>
        <v>#REF!</v>
      </c>
      <c r="CP21" s="110" t="e">
        <f>CP20/CP27</f>
        <v>#REF!</v>
      </c>
      <c r="CQ21" s="103" t="e">
        <f t="shared" si="36"/>
        <v>#REF!</v>
      </c>
      <c r="CR21" s="111" t="e">
        <f t="shared" si="37"/>
        <v>#REF!</v>
      </c>
      <c r="CS21" s="116">
        <f>CS20/CS27</f>
        <v>1.4575457818494222E-2</v>
      </c>
      <c r="CT21" s="110" t="e">
        <f>CT20/CT27</f>
        <v>#REF!</v>
      </c>
      <c r="CU21" s="110" t="e">
        <f>CU20/CU27</f>
        <v>#REF!</v>
      </c>
      <c r="CV21" s="103" t="e">
        <f t="shared" si="38"/>
        <v>#REF!</v>
      </c>
      <c r="CW21" s="111" t="e">
        <f t="shared" si="39"/>
        <v>#REF!</v>
      </c>
      <c r="CX21" s="116">
        <v>1.7000000000000001E-2</v>
      </c>
      <c r="CY21" s="110" t="e">
        <f>CY20/CY27</f>
        <v>#REF!</v>
      </c>
      <c r="CZ21" s="110" t="e">
        <f>CZ20/CZ27</f>
        <v>#REF!</v>
      </c>
      <c r="DA21" s="103" t="e">
        <f t="shared" si="40"/>
        <v>#REF!</v>
      </c>
      <c r="DB21" s="111" t="e">
        <f t="shared" si="41"/>
        <v>#REF!</v>
      </c>
      <c r="DC21" s="116">
        <f>DC20/DC27</f>
        <v>2.2681471433696854E-2</v>
      </c>
      <c r="DD21" s="110" t="e">
        <f>DD20/DD27</f>
        <v>#REF!</v>
      </c>
      <c r="DE21" s="110" t="e">
        <f>DE20/DE27</f>
        <v>#REF!</v>
      </c>
      <c r="DF21" s="103" t="e">
        <f t="shared" si="42"/>
        <v>#REF!</v>
      </c>
      <c r="DG21" s="111" t="e">
        <f t="shared" si="43"/>
        <v>#REF!</v>
      </c>
      <c r="DH21" s="116">
        <f>DH20/DH27</f>
        <v>7.3437949310413524E-3</v>
      </c>
      <c r="DI21" s="110" t="e">
        <f>DI20/DI27</f>
        <v>#REF!</v>
      </c>
      <c r="DJ21" s="110" t="e">
        <f>DJ20/DJ27</f>
        <v>#REF!</v>
      </c>
      <c r="DK21" s="103" t="e">
        <f t="shared" si="44"/>
        <v>#REF!</v>
      </c>
      <c r="DL21" s="111" t="e">
        <f t="shared" si="45"/>
        <v>#REF!</v>
      </c>
      <c r="DM21" s="116">
        <f>DM20/DM26</f>
        <v>1.4790970679127225E-2</v>
      </c>
      <c r="DN21" s="110" t="e">
        <f>DN20/DN27</f>
        <v>#REF!</v>
      </c>
      <c r="DO21" s="110" t="e">
        <f>DO20/DO27</f>
        <v>#REF!</v>
      </c>
      <c r="DP21" s="103" t="e">
        <f t="shared" si="46"/>
        <v>#REF!</v>
      </c>
      <c r="DQ21" s="111" t="e">
        <f t="shared" si="47"/>
        <v>#REF!</v>
      </c>
      <c r="DR21" s="116">
        <v>1.7000000000000001E-2</v>
      </c>
      <c r="DS21" s="110" t="e">
        <f>CJ20/CJ27</f>
        <v>#REF!</v>
      </c>
      <c r="DT21" s="110" t="e">
        <f>DT20/DT27</f>
        <v>#REF!</v>
      </c>
      <c r="DU21" s="103" t="e">
        <f t="shared" si="48"/>
        <v>#REF!</v>
      </c>
      <c r="DV21" s="111" t="e">
        <f t="shared" si="49"/>
        <v>#REF!</v>
      </c>
    </row>
    <row r="22" spans="1:126">
      <c r="A22" s="562" t="s">
        <v>42</v>
      </c>
      <c r="B22" s="115">
        <v>12</v>
      </c>
      <c r="C22" s="94">
        <v>7</v>
      </c>
      <c r="D22" s="94">
        <v>5</v>
      </c>
      <c r="E22" s="54">
        <f t="shared" si="0"/>
        <v>-0.2857142857142857</v>
      </c>
      <c r="F22" s="100">
        <f t="shared" si="1"/>
        <v>-7</v>
      </c>
      <c r="G22" s="115">
        <v>12</v>
      </c>
      <c r="H22" s="94">
        <v>8</v>
      </c>
      <c r="I22" s="94">
        <v>11</v>
      </c>
      <c r="J22" s="54">
        <f t="shared" si="2"/>
        <v>0.375</v>
      </c>
      <c r="K22" s="100">
        <f t="shared" si="3"/>
        <v>-1</v>
      </c>
      <c r="L22" s="114">
        <f>B22+G22</f>
        <v>24</v>
      </c>
      <c r="M22" s="96">
        <f>C22+H22</f>
        <v>15</v>
      </c>
      <c r="N22" s="96">
        <f>D22+I22</f>
        <v>16</v>
      </c>
      <c r="O22" s="54">
        <f t="shared" si="4"/>
        <v>6.6666666666666652E-2</v>
      </c>
      <c r="P22" s="100">
        <f t="shared" si="5"/>
        <v>-8</v>
      </c>
      <c r="Q22" s="115">
        <v>12</v>
      </c>
      <c r="R22" s="94">
        <v>15</v>
      </c>
      <c r="S22" s="94">
        <v>9</v>
      </c>
      <c r="T22" s="54">
        <f t="shared" si="6"/>
        <v>-0.4</v>
      </c>
      <c r="U22" s="100">
        <f t="shared" si="7"/>
        <v>-3</v>
      </c>
      <c r="V22" s="115">
        <f>B22+G22+Q22</f>
        <v>36</v>
      </c>
      <c r="W22" s="94">
        <f>C22+H22+R22</f>
        <v>30</v>
      </c>
      <c r="X22" s="94">
        <f>D22+I22+S22</f>
        <v>25</v>
      </c>
      <c r="Y22" s="54">
        <f t="shared" si="8"/>
        <v>-0.16666666666666663</v>
      </c>
      <c r="Z22" s="100">
        <f t="shared" si="9"/>
        <v>-11</v>
      </c>
      <c r="AA22" s="115">
        <v>19</v>
      </c>
      <c r="AB22" s="94">
        <v>22</v>
      </c>
      <c r="AC22" s="94">
        <v>22</v>
      </c>
      <c r="AD22" s="54">
        <f t="shared" si="10"/>
        <v>0</v>
      </c>
      <c r="AE22" s="100">
        <f t="shared" si="11"/>
        <v>3</v>
      </c>
      <c r="AF22" s="115">
        <f>V22+AA22</f>
        <v>55</v>
      </c>
      <c r="AG22" s="94">
        <f>M22+R22+AB22</f>
        <v>52</v>
      </c>
      <c r="AH22" s="94">
        <f>N22+S22+AC22</f>
        <v>47</v>
      </c>
      <c r="AI22" s="54">
        <f t="shared" si="12"/>
        <v>-9.6153846153846145E-2</v>
      </c>
      <c r="AJ22" s="100">
        <f t="shared" si="13"/>
        <v>-8</v>
      </c>
      <c r="AK22" s="115">
        <v>20</v>
      </c>
      <c r="AL22" s="94">
        <v>17</v>
      </c>
      <c r="AM22" s="94">
        <v>23</v>
      </c>
      <c r="AN22" s="54">
        <f t="shared" si="14"/>
        <v>0.35294117647058831</v>
      </c>
      <c r="AO22" s="100">
        <f t="shared" si="15"/>
        <v>3</v>
      </c>
      <c r="AP22" s="115">
        <f>V22+AA22+AK22</f>
        <v>75</v>
      </c>
      <c r="AQ22" s="94">
        <f>W22+AB22+AL22</f>
        <v>69</v>
      </c>
      <c r="AR22" s="94">
        <f>X22+AC22+AM22</f>
        <v>70</v>
      </c>
      <c r="AS22" s="54">
        <f t="shared" si="16"/>
        <v>1.449275362318847E-2</v>
      </c>
      <c r="AT22" s="100">
        <f t="shared" si="17"/>
        <v>-5</v>
      </c>
      <c r="AU22" s="115">
        <v>19</v>
      </c>
      <c r="AV22" s="94">
        <v>15</v>
      </c>
      <c r="AW22" s="94">
        <v>5</v>
      </c>
      <c r="AX22" s="54">
        <f t="shared" si="18"/>
        <v>-0.66666666666666674</v>
      </c>
      <c r="AY22" s="100">
        <f t="shared" si="19"/>
        <v>-14</v>
      </c>
      <c r="AZ22" s="115">
        <f>AA22+AK22+AU22</f>
        <v>58</v>
      </c>
      <c r="BA22" s="94">
        <f>AB22+AL22+AV22</f>
        <v>54</v>
      </c>
      <c r="BB22" s="94">
        <f>AC22+AM22+AW22</f>
        <v>50</v>
      </c>
      <c r="BC22" s="54">
        <f t="shared" si="20"/>
        <v>-7.407407407407407E-2</v>
      </c>
      <c r="BD22" s="100">
        <f t="shared" si="21"/>
        <v>-8</v>
      </c>
      <c r="BE22" s="115">
        <f>V22+AZ22</f>
        <v>94</v>
      </c>
      <c r="BF22" s="94">
        <f>W22+BA22</f>
        <v>84</v>
      </c>
      <c r="BG22" s="94">
        <f>X22+BB22</f>
        <v>75</v>
      </c>
      <c r="BH22" s="54">
        <f t="shared" si="22"/>
        <v>-0.1071428571428571</v>
      </c>
      <c r="BI22" s="100">
        <f t="shared" si="23"/>
        <v>-19</v>
      </c>
      <c r="BJ22" s="115">
        <v>12</v>
      </c>
      <c r="BK22" s="94">
        <v>15</v>
      </c>
      <c r="BL22" s="94">
        <v>7</v>
      </c>
      <c r="BM22" s="54">
        <f t="shared" si="24"/>
        <v>-0.53333333333333333</v>
      </c>
      <c r="BN22" s="100">
        <f t="shared" si="25"/>
        <v>-5</v>
      </c>
      <c r="BO22" s="115">
        <f>V22+AZ22+BJ22</f>
        <v>106</v>
      </c>
      <c r="BP22" s="94">
        <f>W22+BA22+BK22</f>
        <v>99</v>
      </c>
      <c r="BQ22" s="94">
        <f>X22+BB22+BL22</f>
        <v>82</v>
      </c>
      <c r="BR22" s="54">
        <f t="shared" si="26"/>
        <v>-0.17171717171717171</v>
      </c>
      <c r="BS22" s="100">
        <f t="shared" si="27"/>
        <v>-24</v>
      </c>
      <c r="BT22" s="115">
        <v>12</v>
      </c>
      <c r="BU22" s="94">
        <v>10</v>
      </c>
      <c r="BV22" s="94">
        <v>17</v>
      </c>
      <c r="BW22" s="54">
        <f t="shared" si="28"/>
        <v>0.7</v>
      </c>
      <c r="BX22" s="100">
        <f t="shared" si="29"/>
        <v>5</v>
      </c>
      <c r="BY22" s="114">
        <f>V22+AZ22+BJ22+BT22</f>
        <v>118</v>
      </c>
      <c r="BZ22" s="105">
        <f>W22+BA22+BK22+BU22</f>
        <v>109</v>
      </c>
      <c r="CA22" s="94">
        <f>X22+BB22+BL22+BV22</f>
        <v>99</v>
      </c>
      <c r="CB22" s="54">
        <f t="shared" si="30"/>
        <v>-9.1743119266055051E-2</v>
      </c>
      <c r="CC22" s="100">
        <f t="shared" si="31"/>
        <v>-19</v>
      </c>
      <c r="CD22" s="115">
        <v>13</v>
      </c>
      <c r="CE22" s="94">
        <v>8</v>
      </c>
      <c r="CF22" s="94">
        <v>8</v>
      </c>
      <c r="CG22" s="54">
        <f t="shared" si="32"/>
        <v>0</v>
      </c>
      <c r="CH22" s="100">
        <f t="shared" si="33"/>
        <v>-5</v>
      </c>
      <c r="CI22" s="115">
        <f>BJ22+BT22+CD22</f>
        <v>37</v>
      </c>
      <c r="CJ22" s="94">
        <f>BK22+BU22+CE22</f>
        <v>33</v>
      </c>
      <c r="CK22" s="94">
        <f>BL22+BV22+CF22</f>
        <v>32</v>
      </c>
      <c r="CL22" s="54">
        <f t="shared" si="34"/>
        <v>-3.0303030303030276E-2</v>
      </c>
      <c r="CM22" s="100">
        <f t="shared" si="35"/>
        <v>-5</v>
      </c>
      <c r="CN22" s="115">
        <f>V22+AZ22+CI22</f>
        <v>131</v>
      </c>
      <c r="CO22" s="94">
        <f>W22+BA22+CJ22</f>
        <v>117</v>
      </c>
      <c r="CP22" s="94">
        <f>X22+BB22+CK22</f>
        <v>107</v>
      </c>
      <c r="CQ22" s="54">
        <f t="shared" si="36"/>
        <v>-8.54700854700855E-2</v>
      </c>
      <c r="CR22" s="100">
        <f t="shared" si="37"/>
        <v>-24</v>
      </c>
      <c r="CS22" s="115">
        <v>13</v>
      </c>
      <c r="CT22" s="94">
        <v>16</v>
      </c>
      <c r="CU22" s="94">
        <v>2</v>
      </c>
      <c r="CV22" s="54">
        <f t="shared" si="38"/>
        <v>-0.875</v>
      </c>
      <c r="CW22" s="100">
        <f t="shared" si="39"/>
        <v>-11</v>
      </c>
      <c r="CX22" s="115"/>
      <c r="CY22" s="96">
        <f>W22+BA22+CJ22+CT22</f>
        <v>133</v>
      </c>
      <c r="CZ22" s="96">
        <f>X22+BB22+CK22+CU22</f>
        <v>109</v>
      </c>
      <c r="DA22" s="54">
        <f t="shared" si="40"/>
        <v>-0.18045112781954886</v>
      </c>
      <c r="DB22" s="100">
        <f t="shared" si="41"/>
        <v>109</v>
      </c>
      <c r="DC22" s="115">
        <v>13</v>
      </c>
      <c r="DD22" s="94">
        <v>10</v>
      </c>
      <c r="DE22" s="94">
        <v>0</v>
      </c>
      <c r="DF22" s="54">
        <f t="shared" si="42"/>
        <v>-1</v>
      </c>
      <c r="DG22" s="100">
        <f t="shared" si="43"/>
        <v>-13</v>
      </c>
      <c r="DH22" s="115">
        <v>13</v>
      </c>
      <c r="DI22" s="94">
        <v>15</v>
      </c>
      <c r="DJ22" s="94">
        <v>0</v>
      </c>
      <c r="DK22" s="54">
        <f t="shared" si="44"/>
        <v>-1</v>
      </c>
      <c r="DL22" s="100">
        <f t="shared" si="45"/>
        <v>-13</v>
      </c>
      <c r="DM22" s="115">
        <f t="shared" si="65"/>
        <v>39</v>
      </c>
      <c r="DN22" s="105">
        <f>CT22+DD22+DI22</f>
        <v>41</v>
      </c>
      <c r="DO22" s="105">
        <f t="shared" si="65"/>
        <v>2</v>
      </c>
      <c r="DP22" s="54">
        <f t="shared" si="46"/>
        <v>-0.95121951219512191</v>
      </c>
      <c r="DQ22" s="100">
        <f t="shared" si="47"/>
        <v>-37</v>
      </c>
      <c r="DR22" s="115">
        <v>178</v>
      </c>
      <c r="DS22" s="96">
        <f>W22+BA22+CJ22+DN22</f>
        <v>158</v>
      </c>
      <c r="DT22" s="96">
        <f>X22+BB22+CK22+DO22</f>
        <v>109</v>
      </c>
      <c r="DU22" s="54">
        <f t="shared" si="48"/>
        <v>-0.310126582278481</v>
      </c>
      <c r="DV22" s="100">
        <f t="shared" si="49"/>
        <v>-69</v>
      </c>
    </row>
    <row r="23" spans="1:126" s="136" customFormat="1" ht="14.25" customHeight="1" thickBot="1">
      <c r="A23" s="561"/>
      <c r="B23" s="132">
        <f>B22/B27</f>
        <v>8.7661539714847095E-2</v>
      </c>
      <c r="C23" s="133">
        <f>C22/C27</f>
        <v>5.344991604796763E-2</v>
      </c>
      <c r="D23" s="133">
        <f>D22/D27</f>
        <v>3.6844847571136298E-2</v>
      </c>
      <c r="E23" s="134">
        <f t="shared" si="0"/>
        <v>-0.31066594121362923</v>
      </c>
      <c r="F23" s="135">
        <f t="shared" si="1"/>
        <v>-5.0816692143710797E-2</v>
      </c>
      <c r="G23" s="132">
        <f>G22/G27</f>
        <v>9.7323603482495441E-2</v>
      </c>
      <c r="H23" s="133">
        <f>H22/H27</f>
        <v>6.7851562198644202E-2</v>
      </c>
      <c r="I23" s="133">
        <f>I22/I27</f>
        <v>9.1135515409234813E-2</v>
      </c>
      <c r="J23" s="134">
        <f t="shared" si="2"/>
        <v>0.34316016398301685</v>
      </c>
      <c r="K23" s="135">
        <f t="shared" si="3"/>
        <v>-6.188088073260628E-3</v>
      </c>
      <c r="L23" s="132">
        <f>L22/L27</f>
        <v>9.2240239236632562E-2</v>
      </c>
      <c r="M23" s="133">
        <f>M22/M27</f>
        <v>6.0272877869816534E-2</v>
      </c>
      <c r="N23" s="133">
        <f>N22/N27</f>
        <v>6.2405101478755942E-2</v>
      </c>
      <c r="O23" s="134">
        <f t="shared" si="4"/>
        <v>3.537617058114928E-2</v>
      </c>
      <c r="P23" s="135">
        <f t="shared" si="5"/>
        <v>-2.983513775787662E-2</v>
      </c>
      <c r="Q23" s="132">
        <f>Q22/Q27</f>
        <v>8.5510674879380896E-2</v>
      </c>
      <c r="R23" s="133">
        <f>R22/R27</f>
        <v>0.11096555761631052</v>
      </c>
      <c r="S23" s="133">
        <f>S22/S27</f>
        <v>6.6232274437657446E-2</v>
      </c>
      <c r="T23" s="134">
        <f t="shared" si="6"/>
        <v>-0.40312763833737408</v>
      </c>
      <c r="U23" s="135">
        <f t="shared" si="7"/>
        <v>-1.9278400441723451E-2</v>
      </c>
      <c r="V23" s="132">
        <f>V22/V27</f>
        <v>8.9882369147646399E-2</v>
      </c>
      <c r="W23" s="133">
        <f>W22/W27</f>
        <v>7.8115797811126611E-2</v>
      </c>
      <c r="X23" s="133">
        <f>X22/X27</f>
        <v>6.3728530579120243E-2</v>
      </c>
      <c r="Y23" s="134">
        <f t="shared" si="8"/>
        <v>-0.1841787146153564</v>
      </c>
      <c r="Z23" s="135">
        <f t="shared" si="9"/>
        <v>-2.6153838568526155E-2</v>
      </c>
      <c r="AA23" s="132">
        <f>AA22/AA27</f>
        <v>0.14086262862653509</v>
      </c>
      <c r="AB23" s="133">
        <f>AB22/AB27</f>
        <v>0.16683667706773031</v>
      </c>
      <c r="AC23" s="133">
        <f>AC22/AC27</f>
        <v>0.16568203239846041</v>
      </c>
      <c r="AD23" s="134">
        <f t="shared" si="10"/>
        <v>-6.9208083591904002E-3</v>
      </c>
      <c r="AE23" s="135">
        <f t="shared" si="11"/>
        <v>2.4819403771925319E-2</v>
      </c>
      <c r="AF23" s="132">
        <f>AF22/AF27</f>
        <v>0.10272565280178378</v>
      </c>
      <c r="AG23" s="133">
        <f>AG22/AG27</f>
        <v>0.10079263231090982</v>
      </c>
      <c r="AH23" s="133">
        <f>AH22/AH27</f>
        <v>8.9512655498949392E-2</v>
      </c>
      <c r="AI23" s="134">
        <f t="shared" si="12"/>
        <v>-0.11191271180581597</v>
      </c>
      <c r="AJ23" s="135">
        <f t="shared" si="13"/>
        <v>-1.3212997302834387E-2</v>
      </c>
      <c r="AK23" s="132">
        <f>AK22/AK27</f>
        <v>0.14527955230543449</v>
      </c>
      <c r="AL23" s="133">
        <f>AL22/AL27</f>
        <v>0.12261697548074139</v>
      </c>
      <c r="AM23" s="133">
        <f>AM22/AM27</f>
        <v>0.16658610883061462</v>
      </c>
      <c r="AN23" s="134">
        <f t="shared" si="14"/>
        <v>0.3585892832332922</v>
      </c>
      <c r="AO23" s="135">
        <f t="shared" si="15"/>
        <v>2.1306556525180126E-2</v>
      </c>
      <c r="AP23" s="132" t="e">
        <f>AP22/AP27</f>
        <v>#REF!</v>
      </c>
      <c r="AQ23" s="133" t="e">
        <f>AQ22/AQ27</f>
        <v>#REF!</v>
      </c>
      <c r="AR23" s="133" t="e">
        <f>AR22/AR27</f>
        <v>#REF!</v>
      </c>
      <c r="AS23" s="134" t="e">
        <f t="shared" si="16"/>
        <v>#REF!</v>
      </c>
      <c r="AT23" s="135" t="e">
        <f t="shared" si="17"/>
        <v>#REF!</v>
      </c>
      <c r="AU23" s="132">
        <f>AU22/AU27</f>
        <v>0.13977193873253949</v>
      </c>
      <c r="AV23" s="133">
        <f>AV22/AV27</f>
        <v>0.10889377465484977</v>
      </c>
      <c r="AW23" s="133">
        <f>AW22/AW27</f>
        <v>3.6962455670293576E-2</v>
      </c>
      <c r="AX23" s="134">
        <f t="shared" si="18"/>
        <v>-0.66056410674118005</v>
      </c>
      <c r="AY23" s="135">
        <f t="shared" si="19"/>
        <v>-0.10280948306224591</v>
      </c>
      <c r="AZ23" s="132">
        <v>0.14299999999999999</v>
      </c>
      <c r="BA23" s="133">
        <f>BA22/BA27</f>
        <v>0.13226945258582837</v>
      </c>
      <c r="BB23" s="133">
        <f>BB22/BB27</f>
        <v>0.12299292545947486</v>
      </c>
      <c r="BC23" s="134">
        <f t="shared" si="20"/>
        <v>-7.0133556501521421E-2</v>
      </c>
      <c r="BD23" s="135">
        <f t="shared" si="21"/>
        <v>-2.0007074540525124E-2</v>
      </c>
      <c r="BE23" s="132">
        <f>BE22/BE26</f>
        <v>0.11619167854397373</v>
      </c>
      <c r="BF23" s="133">
        <f>BF22/BF26</f>
        <v>0.11101402802083624</v>
      </c>
      <c r="BG23" s="133">
        <f>BG22/BG26</f>
        <v>9.384407782406623E-2</v>
      </c>
      <c r="BH23" s="134">
        <f t="shared" si="22"/>
        <v>-0.15466468970522695</v>
      </c>
      <c r="BI23" s="135">
        <f t="shared" si="23"/>
        <v>-2.2347600719907504E-2</v>
      </c>
      <c r="BJ23" s="132">
        <f>BJ22/BJ27</f>
        <v>8.3754138626203095E-2</v>
      </c>
      <c r="BK23" s="133">
        <f>BK22/BK27</f>
        <v>0.10571374740155984</v>
      </c>
      <c r="BL23" s="133">
        <f>BL22/BL27</f>
        <v>4.9685429100743431E-2</v>
      </c>
      <c r="BM23" s="134">
        <f t="shared" si="24"/>
        <v>-0.53000030438793899</v>
      </c>
      <c r="BN23" s="135">
        <f t="shared" si="25"/>
        <v>-3.4068709525459664E-2</v>
      </c>
      <c r="BO23" s="132" t="e">
        <f>BO22/BO27</f>
        <v>#DIV/0!</v>
      </c>
      <c r="BP23" s="133" t="e">
        <f>BP22/BP27</f>
        <v>#DIV/0!</v>
      </c>
      <c r="BQ23" s="133" t="e">
        <f>BQ22/BQ27</f>
        <v>#DIV/0!</v>
      </c>
      <c r="BR23" s="134" t="e">
        <f t="shared" si="26"/>
        <v>#DIV/0!</v>
      </c>
      <c r="BS23" s="135" t="e">
        <f t="shared" si="27"/>
        <v>#DIV/0!</v>
      </c>
      <c r="BT23" s="132">
        <f>BT22/BT27</f>
        <v>8.3457397553596796E-2</v>
      </c>
      <c r="BU23" s="133">
        <f>BU22/BU27</f>
        <v>6.9744944985184423E-2</v>
      </c>
      <c r="BV23" s="133">
        <f>BV22/BV27</f>
        <v>0.11865736957852695</v>
      </c>
      <c r="BW23" s="134">
        <f t="shared" si="28"/>
        <v>0.70130422504072154</v>
      </c>
      <c r="BX23" s="135">
        <f t="shared" si="29"/>
        <v>3.5199972024930151E-2</v>
      </c>
      <c r="BY23" s="132" t="e">
        <f>BY22/BY27</f>
        <v>#DIV/0!</v>
      </c>
      <c r="BZ23" s="133" t="e">
        <f>BZ22/BZ27</f>
        <v>#DIV/0!</v>
      </c>
      <c r="CA23" s="133" t="e">
        <f>CA22/CA27</f>
        <v>#DIV/0!</v>
      </c>
      <c r="CB23" s="134" t="e">
        <f t="shared" si="30"/>
        <v>#DIV/0!</v>
      </c>
      <c r="CC23" s="135" t="e">
        <f t="shared" si="31"/>
        <v>#DIV/0!</v>
      </c>
      <c r="CD23" s="132">
        <f>CD22/CD27</f>
        <v>9.5900663119452736E-2</v>
      </c>
      <c r="CE23" s="133">
        <f>CE22/CE27</f>
        <v>5.9458057829673568E-2</v>
      </c>
      <c r="CF23" s="133">
        <f>CF22/CF27</f>
        <v>5.9458057829673568E-2</v>
      </c>
      <c r="CG23" s="134">
        <f t="shared" si="32"/>
        <v>0</v>
      </c>
      <c r="CH23" s="135">
        <f t="shared" si="33"/>
        <v>-3.6442605289779169E-2</v>
      </c>
      <c r="CI23" s="132">
        <v>8.8999999999999996E-2</v>
      </c>
      <c r="CJ23" s="133">
        <f>CJ22/CJ27</f>
        <v>7.8084446915513445E-2</v>
      </c>
      <c r="CK23" s="133">
        <f>CK22/CK27</f>
        <v>7.6591357251425074E-2</v>
      </c>
      <c r="CL23" s="134">
        <f t="shared" si="34"/>
        <v>-1.9121473264757549E-2</v>
      </c>
      <c r="CM23" s="135">
        <f t="shared" si="35"/>
        <v>-1.2408642748574922E-2</v>
      </c>
      <c r="CN23" s="132">
        <f>CN22/CN27</f>
        <v>0.10807478946730799</v>
      </c>
      <c r="CO23" s="133">
        <f>CO22/CO27</f>
        <v>9.4996263071640066E-2</v>
      </c>
      <c r="CP23" s="133">
        <f>CP22/CP27</f>
        <v>8.792113794989545E-2</v>
      </c>
      <c r="CQ23" s="134">
        <f t="shared" si="36"/>
        <v>-7.4477930951968196E-2</v>
      </c>
      <c r="CR23" s="135">
        <f t="shared" si="37"/>
        <v>-2.0153651517412538E-2</v>
      </c>
      <c r="CS23" s="132">
        <f>CS22/CS27</f>
        <v>9.4740475820212444E-2</v>
      </c>
      <c r="CT23" s="133">
        <f>CT22/CT27</f>
        <v>0.11655123785996248</v>
      </c>
      <c r="CU23" s="133">
        <f>CU22/CU27</f>
        <v>1.4568904732495289E-2</v>
      </c>
      <c r="CV23" s="134">
        <f t="shared" si="38"/>
        <v>-0.87500000000000022</v>
      </c>
      <c r="CW23" s="135">
        <f t="shared" si="39"/>
        <v>-8.017157108771715E-2</v>
      </c>
      <c r="CX23" s="132">
        <v>0.109</v>
      </c>
      <c r="CY23" s="133">
        <f>CY22/CY27</f>
        <v>9.8358171516871873E-2</v>
      </c>
      <c r="CZ23" s="133">
        <f>CZ22/CZ27</f>
        <v>8.07765066254163E-2</v>
      </c>
      <c r="DA23" s="134">
        <f t="shared" si="40"/>
        <v>-0.17875144098667695</v>
      </c>
      <c r="DB23" s="135">
        <f t="shared" si="41"/>
        <v>-2.82234933745837E-2</v>
      </c>
      <c r="DC23" s="132">
        <f>DC22/DC27</f>
        <v>9.8286376212686377E-2</v>
      </c>
      <c r="DD23" s="133">
        <f>DD22/DD27</f>
        <v>7.5181829889206436E-2</v>
      </c>
      <c r="DE23" s="133">
        <f>DE22/DE27</f>
        <v>0</v>
      </c>
      <c r="DF23" s="134">
        <f t="shared" si="42"/>
        <v>-1</v>
      </c>
      <c r="DG23" s="135">
        <f t="shared" si="43"/>
        <v>-9.8286376212686377E-2</v>
      </c>
      <c r="DH23" s="132">
        <f>DH22/DH27</f>
        <v>9.5469334103537584E-2</v>
      </c>
      <c r="DI23" s="133">
        <f>DI22/DI27</f>
        <v>0.1118152102159758</v>
      </c>
      <c r="DJ23" s="133">
        <f>DJ22/DJ27</f>
        <v>0</v>
      </c>
      <c r="DK23" s="134">
        <f t="shared" si="44"/>
        <v>-1</v>
      </c>
      <c r="DL23" s="135">
        <f t="shared" si="45"/>
        <v>-9.5469334103537584E-2</v>
      </c>
      <c r="DM23" s="132">
        <v>9.7000000000000003E-2</v>
      </c>
      <c r="DN23" s="133">
        <f>DN22/DN27</f>
        <v>0.10137487879391441</v>
      </c>
      <c r="DO23" s="133">
        <f>DO22/DO27</f>
        <v>4.9451160387275223E-3</v>
      </c>
      <c r="DP23" s="134">
        <f t="shared" si="46"/>
        <v>-0.95121951219512202</v>
      </c>
      <c r="DQ23" s="135">
        <f t="shared" si="47"/>
        <v>-9.2054883961272482E-2</v>
      </c>
      <c r="DR23" s="132">
        <v>0.109</v>
      </c>
      <c r="DS23" s="133">
        <f>DS22/DS26</f>
        <v>9.7738224821037084E-2</v>
      </c>
      <c r="DT23" s="133">
        <f>DT22/DT26</f>
        <v>6.7052187888402864E-2</v>
      </c>
      <c r="DU23" s="134">
        <f t="shared" si="48"/>
        <v>-0.31396147197088631</v>
      </c>
      <c r="DV23" s="135">
        <f t="shared" si="49"/>
        <v>-4.1947812111597135E-2</v>
      </c>
    </row>
    <row r="24" spans="1:126" ht="15.75" customHeight="1">
      <c r="A24" s="563" t="s">
        <v>43</v>
      </c>
      <c r="B24" s="112">
        <f>B8+B20+B22</f>
        <v>38</v>
      </c>
      <c r="C24" s="105" t="e">
        <f>C8+C20+C22</f>
        <v>#REF!</v>
      </c>
      <c r="D24" s="105" t="e">
        <f>D8+D20+D22</f>
        <v>#REF!</v>
      </c>
      <c r="E24" s="121" t="e">
        <f t="shared" si="0"/>
        <v>#REF!</v>
      </c>
      <c r="F24" s="106" t="e">
        <f t="shared" si="1"/>
        <v>#REF!</v>
      </c>
      <c r="G24" s="112">
        <f>G8+G20+G22</f>
        <v>39</v>
      </c>
      <c r="H24" s="105" t="e">
        <f>H8+H20+H22</f>
        <v>#REF!</v>
      </c>
      <c r="I24" s="105" t="e">
        <f>I8+I20+I22</f>
        <v>#REF!</v>
      </c>
      <c r="J24" s="121" t="e">
        <f t="shared" si="2"/>
        <v>#REF!</v>
      </c>
      <c r="K24" s="106" t="e">
        <f t="shared" si="3"/>
        <v>#REF!</v>
      </c>
      <c r="L24" s="112">
        <f>L8+L20+L22</f>
        <v>77</v>
      </c>
      <c r="M24" s="105" t="e">
        <f>M8+M20+M22</f>
        <v>#REF!</v>
      </c>
      <c r="N24" s="105" t="e">
        <f>N8+N20+N22</f>
        <v>#REF!</v>
      </c>
      <c r="O24" s="121" t="e">
        <f t="shared" si="4"/>
        <v>#REF!</v>
      </c>
      <c r="P24" s="106" t="e">
        <f t="shared" si="5"/>
        <v>#REF!</v>
      </c>
      <c r="Q24" s="112">
        <f>Q8+Q20+Q22</f>
        <v>39</v>
      </c>
      <c r="R24" s="105" t="e">
        <f>R8+R20+R22</f>
        <v>#REF!</v>
      </c>
      <c r="S24" s="105" t="e">
        <f>S8+S20+S22</f>
        <v>#REF!</v>
      </c>
      <c r="T24" s="121" t="e">
        <f t="shared" si="6"/>
        <v>#REF!</v>
      </c>
      <c r="U24" s="106" t="e">
        <f t="shared" si="7"/>
        <v>#REF!</v>
      </c>
      <c r="V24" s="112">
        <f>V8+V20+V22</f>
        <v>116</v>
      </c>
      <c r="W24" s="105" t="e">
        <f>W8+W20+W22</f>
        <v>#REF!</v>
      </c>
      <c r="X24" s="105" t="e">
        <f>X8+X20+X22</f>
        <v>#REF!</v>
      </c>
      <c r="Y24" s="121" t="e">
        <f t="shared" si="8"/>
        <v>#REF!</v>
      </c>
      <c r="Z24" s="106" t="e">
        <f t="shared" si="9"/>
        <v>#REF!</v>
      </c>
      <c r="AA24" s="112">
        <f>AA8+AA20+AA22</f>
        <v>44</v>
      </c>
      <c r="AB24" s="105" t="e">
        <f>AB8+AB20+AB22</f>
        <v>#REF!</v>
      </c>
      <c r="AC24" s="105" t="e">
        <f>AC8+AC20+AC22</f>
        <v>#REF!</v>
      </c>
      <c r="AD24" s="121" t="e">
        <f t="shared" si="10"/>
        <v>#REF!</v>
      </c>
      <c r="AE24" s="106" t="e">
        <f t="shared" si="11"/>
        <v>#REF!</v>
      </c>
      <c r="AF24" s="112">
        <f>AF8+AF20+AF22</f>
        <v>160</v>
      </c>
      <c r="AG24" s="105" t="e">
        <f>AG8+AG20+AG22</f>
        <v>#REF!</v>
      </c>
      <c r="AH24" s="105" t="e">
        <f>AH8+AH20+AH22</f>
        <v>#REF!</v>
      </c>
      <c r="AI24" s="121" t="e">
        <f t="shared" si="12"/>
        <v>#REF!</v>
      </c>
      <c r="AJ24" s="106" t="e">
        <f t="shared" si="13"/>
        <v>#REF!</v>
      </c>
      <c r="AK24" s="112">
        <f>AK8+AK20+AK22</f>
        <v>39</v>
      </c>
      <c r="AL24" s="105" t="e">
        <f>AL8+AL20+AL22</f>
        <v>#REF!</v>
      </c>
      <c r="AM24" s="105" t="e">
        <f>AM8+AM20+AM22</f>
        <v>#REF!</v>
      </c>
      <c r="AN24" s="121" t="e">
        <f t="shared" si="14"/>
        <v>#REF!</v>
      </c>
      <c r="AO24" s="106" t="e">
        <f t="shared" si="15"/>
        <v>#REF!</v>
      </c>
      <c r="AP24" s="112">
        <f>AP8+AP20+AP22</f>
        <v>199</v>
      </c>
      <c r="AQ24" s="105" t="e">
        <f>AQ8+AQ20+AQ22</f>
        <v>#REF!</v>
      </c>
      <c r="AR24" s="105" t="e">
        <f>AR8+AR20+AR22</f>
        <v>#REF!</v>
      </c>
      <c r="AS24" s="121" t="e">
        <f t="shared" si="16"/>
        <v>#REF!</v>
      </c>
      <c r="AT24" s="106" t="e">
        <f t="shared" si="17"/>
        <v>#REF!</v>
      </c>
      <c r="AU24" s="112">
        <f>AU8+AU20+AU22</f>
        <v>36</v>
      </c>
      <c r="AV24" s="105" t="e">
        <f>AV8+AV20+AV22</f>
        <v>#REF!</v>
      </c>
      <c r="AW24" s="105" t="e">
        <f>AW8+AW20+AW22</f>
        <v>#REF!</v>
      </c>
      <c r="AX24" s="121" t="e">
        <f t="shared" si="18"/>
        <v>#REF!</v>
      </c>
      <c r="AY24" s="106" t="e">
        <f t="shared" si="19"/>
        <v>#REF!</v>
      </c>
      <c r="AZ24" s="112">
        <f>AZ8+AZ20+AZ22</f>
        <v>119</v>
      </c>
      <c r="BA24" s="105" t="e">
        <f>BA8+BA20+BA22</f>
        <v>#REF!</v>
      </c>
      <c r="BB24" s="105" t="e">
        <f>BB8+BB20+BB22</f>
        <v>#REF!</v>
      </c>
      <c r="BC24" s="121" t="e">
        <f t="shared" si="20"/>
        <v>#REF!</v>
      </c>
      <c r="BD24" s="106" t="e">
        <f t="shared" si="21"/>
        <v>#REF!</v>
      </c>
      <c r="BE24" s="112">
        <f>BE8+BE20+BE22</f>
        <v>235</v>
      </c>
      <c r="BF24" s="105" t="e">
        <f>BF8+BF20+BF22</f>
        <v>#REF!</v>
      </c>
      <c r="BG24" s="105" t="e">
        <f>BG8+BG20+BG22</f>
        <v>#REF!</v>
      </c>
      <c r="BH24" s="121" t="e">
        <f t="shared" si="22"/>
        <v>#REF!</v>
      </c>
      <c r="BI24" s="106" t="e">
        <f t="shared" si="23"/>
        <v>#REF!</v>
      </c>
      <c r="BJ24" s="112">
        <f>BJ8+BJ20+BJ22</f>
        <v>26</v>
      </c>
      <c r="BK24" s="105" t="e">
        <f>BK8+BK20+BK22</f>
        <v>#REF!</v>
      </c>
      <c r="BL24" s="105" t="e">
        <f>BL8+BL20+BL22</f>
        <v>#REF!</v>
      </c>
      <c r="BM24" s="121" t="e">
        <f t="shared" si="24"/>
        <v>#REF!</v>
      </c>
      <c r="BN24" s="106" t="e">
        <f t="shared" si="25"/>
        <v>#REF!</v>
      </c>
      <c r="BO24" s="112">
        <f>BO8+BO20+BO22</f>
        <v>261</v>
      </c>
      <c r="BP24" s="105" t="e">
        <f>BP8+BP20+BP22</f>
        <v>#REF!</v>
      </c>
      <c r="BQ24" s="105" t="e">
        <f>BQ8+BQ20+BQ22</f>
        <v>#REF!</v>
      </c>
      <c r="BR24" s="121" t="e">
        <f t="shared" si="26"/>
        <v>#REF!</v>
      </c>
      <c r="BS24" s="106" t="e">
        <f t="shared" si="27"/>
        <v>#REF!</v>
      </c>
      <c r="BT24" s="112">
        <f>BT8+BT20+BT22</f>
        <v>32</v>
      </c>
      <c r="BU24" s="105" t="e">
        <f>BU8+BU20+BU22</f>
        <v>#REF!</v>
      </c>
      <c r="BV24" s="105" t="e">
        <f>BV8+BV20+BV22</f>
        <v>#REF!</v>
      </c>
      <c r="BW24" s="121" t="e">
        <f t="shared" si="28"/>
        <v>#REF!</v>
      </c>
      <c r="BX24" s="106" t="e">
        <f t="shared" si="29"/>
        <v>#REF!</v>
      </c>
      <c r="BY24" s="112">
        <f>BY8+BY20+BY22</f>
        <v>293</v>
      </c>
      <c r="BZ24" s="105" t="e">
        <f>BZ8+BZ20+BZ22</f>
        <v>#REF!</v>
      </c>
      <c r="CA24" s="105" t="e">
        <f>CA8+CA20+CA22</f>
        <v>#REF!</v>
      </c>
      <c r="CB24" s="121" t="e">
        <f t="shared" si="30"/>
        <v>#REF!</v>
      </c>
      <c r="CC24" s="106" t="e">
        <f t="shared" si="31"/>
        <v>#REF!</v>
      </c>
      <c r="CD24" s="112">
        <f>CD8+CD20+CD22</f>
        <v>33</v>
      </c>
      <c r="CE24" s="105" t="e">
        <f>CE8+CE20+CE22</f>
        <v>#REF!</v>
      </c>
      <c r="CF24" s="105" t="e">
        <f>CF8+CF20+CF22</f>
        <v>#REF!</v>
      </c>
      <c r="CG24" s="121" t="e">
        <f t="shared" si="32"/>
        <v>#REF!</v>
      </c>
      <c r="CH24" s="106" t="e">
        <f t="shared" si="33"/>
        <v>#REF!</v>
      </c>
      <c r="CI24" s="112">
        <f>CI8+CI20+CI22</f>
        <v>91</v>
      </c>
      <c r="CJ24" s="105" t="e">
        <f>CJ8+CJ20+CJ22</f>
        <v>#REF!</v>
      </c>
      <c r="CK24" s="105" t="e">
        <f>CK8+CK20+CK22</f>
        <v>#REF!</v>
      </c>
      <c r="CL24" s="121" t="e">
        <f t="shared" si="34"/>
        <v>#REF!</v>
      </c>
      <c r="CM24" s="106" t="e">
        <f t="shared" si="35"/>
        <v>#REF!</v>
      </c>
      <c r="CN24" s="112">
        <f>CN8+CN20+CN22</f>
        <v>326</v>
      </c>
      <c r="CO24" s="105" t="e">
        <f>CO8+CO20+CO22</f>
        <v>#REF!</v>
      </c>
      <c r="CP24" s="105" t="e">
        <f>CP8+CP20+CP22</f>
        <v>#REF!</v>
      </c>
      <c r="CQ24" s="121" t="e">
        <f t="shared" si="36"/>
        <v>#REF!</v>
      </c>
      <c r="CR24" s="106" t="e">
        <f t="shared" si="37"/>
        <v>#REF!</v>
      </c>
      <c r="CS24" s="112">
        <f>CS8+CS20+CS22</f>
        <v>35</v>
      </c>
      <c r="CT24" s="105" t="e">
        <f>CT8+CT20+CT22</f>
        <v>#REF!</v>
      </c>
      <c r="CU24" s="105" t="e">
        <f>CU8+CU20+CU22</f>
        <v>#REF!</v>
      </c>
      <c r="CV24" s="121" t="e">
        <f t="shared" si="38"/>
        <v>#REF!</v>
      </c>
      <c r="CW24" s="106" t="e">
        <f t="shared" si="39"/>
        <v>#REF!</v>
      </c>
      <c r="CX24" s="112">
        <f>CX25*CX26</f>
        <v>386.59095810757947</v>
      </c>
      <c r="CY24" s="105" t="e">
        <f>CY8+CY20+CY22</f>
        <v>#REF!</v>
      </c>
      <c r="CZ24" s="105" t="e">
        <f>CZ8+CZ20+CZ22</f>
        <v>#REF!</v>
      </c>
      <c r="DA24" s="121" t="e">
        <f t="shared" si="40"/>
        <v>#REF!</v>
      </c>
      <c r="DB24" s="106" t="e">
        <f t="shared" si="41"/>
        <v>#REF!</v>
      </c>
      <c r="DC24" s="112">
        <f>DC8+DC20+DC22</f>
        <v>40</v>
      </c>
      <c r="DD24" s="105" t="e">
        <f>DD8+DD20+DD22</f>
        <v>#REF!</v>
      </c>
      <c r="DE24" s="105" t="e">
        <f>DE8+DE20+DE22</f>
        <v>#REF!</v>
      </c>
      <c r="DF24" s="121" t="e">
        <f t="shared" si="42"/>
        <v>#REF!</v>
      </c>
      <c r="DG24" s="106" t="e">
        <f t="shared" si="43"/>
        <v>#REF!</v>
      </c>
      <c r="DH24" s="112">
        <f>DH8+DH20+DH22</f>
        <v>41</v>
      </c>
      <c r="DI24" s="105" t="e">
        <f>DI8+DI20+DI22</f>
        <v>#REF!</v>
      </c>
      <c r="DJ24" s="105" t="e">
        <f>DJ8+DJ20+DJ22</f>
        <v>#REF!</v>
      </c>
      <c r="DK24" s="121" t="e">
        <f t="shared" si="44"/>
        <v>#REF!</v>
      </c>
      <c r="DL24" s="106" t="e">
        <f t="shared" si="45"/>
        <v>#REF!</v>
      </c>
      <c r="DM24" s="112">
        <f>DM8+DM20+DM22</f>
        <v>116</v>
      </c>
      <c r="DN24" s="105" t="e">
        <f>DN8+DN20+DN22</f>
        <v>#REF!</v>
      </c>
      <c r="DO24" s="105" t="e">
        <f>DO8+DO20+DO22</f>
        <v>#REF!</v>
      </c>
      <c r="DP24" s="121" t="e">
        <f t="shared" si="46"/>
        <v>#REF!</v>
      </c>
      <c r="DQ24" s="106" t="e">
        <f t="shared" si="47"/>
        <v>#REF!</v>
      </c>
      <c r="DR24" s="112">
        <f>DR8+DR20+DR22</f>
        <v>452</v>
      </c>
      <c r="DS24" s="105" t="e">
        <f>DS8+DS20+DS22</f>
        <v>#REF!</v>
      </c>
      <c r="DT24" s="105" t="e">
        <f>DT8+DT20+DT22</f>
        <v>#REF!</v>
      </c>
      <c r="DU24" s="121" t="e">
        <f t="shared" si="48"/>
        <v>#REF!</v>
      </c>
      <c r="DV24" s="106" t="e">
        <f t="shared" si="49"/>
        <v>#REF!</v>
      </c>
    </row>
    <row r="25" spans="1:126" s="92" customFormat="1" ht="15.75" customHeight="1" thickBot="1">
      <c r="A25" s="564"/>
      <c r="B25" s="116">
        <f>B9+B21+B23</f>
        <v>0.27759487576368247</v>
      </c>
      <c r="C25" s="110" t="e">
        <f>C24/C27</f>
        <v>#REF!</v>
      </c>
      <c r="D25" s="110" t="e">
        <f>D24/D26</f>
        <v>#REF!</v>
      </c>
      <c r="E25" s="103" t="e">
        <f t="shared" si="0"/>
        <v>#REF!</v>
      </c>
      <c r="F25" s="111" t="e">
        <f t="shared" si="1"/>
        <v>#REF!</v>
      </c>
      <c r="G25" s="116">
        <f>G9+G21+G23</f>
        <v>0.31630171131811019</v>
      </c>
      <c r="H25" s="110" t="e">
        <f>H24/H27</f>
        <v>#REF!</v>
      </c>
      <c r="I25" s="110" t="e">
        <f>I24/I26</f>
        <v>#REF!</v>
      </c>
      <c r="J25" s="103" t="e">
        <f t="shared" si="2"/>
        <v>#REF!</v>
      </c>
      <c r="K25" s="111" t="e">
        <f t="shared" si="3"/>
        <v>#REF!</v>
      </c>
      <c r="L25" s="116">
        <f>L9+L21+L23</f>
        <v>0.29593743421752949</v>
      </c>
      <c r="M25" s="110" t="e">
        <f>M24/M27</f>
        <v>#REF!</v>
      </c>
      <c r="N25" s="110" t="e">
        <f>N24/N26</f>
        <v>#REF!</v>
      </c>
      <c r="O25" s="103" t="e">
        <f t="shared" si="4"/>
        <v>#REF!</v>
      </c>
      <c r="P25" s="111" t="e">
        <f t="shared" si="5"/>
        <v>#REF!</v>
      </c>
      <c r="Q25" s="116">
        <f>Q9+Q21+Q23</f>
        <v>0.27790969335798793</v>
      </c>
      <c r="R25" s="110" t="e">
        <f>R24/R27</f>
        <v>#REF!</v>
      </c>
      <c r="S25" s="110" t="e">
        <f>S24/S26</f>
        <v>#REF!</v>
      </c>
      <c r="T25" s="103" t="e">
        <f t="shared" si="6"/>
        <v>#REF!</v>
      </c>
      <c r="U25" s="111" t="e">
        <f t="shared" si="7"/>
        <v>#REF!</v>
      </c>
      <c r="V25" s="116">
        <f>V24/V27</f>
        <v>0.28962096725352732</v>
      </c>
      <c r="W25" s="110" t="e">
        <f>W24/W27</f>
        <v>#REF!</v>
      </c>
      <c r="X25" s="110" t="e">
        <f>X24/X26</f>
        <v>#REF!</v>
      </c>
      <c r="Y25" s="103" t="e">
        <f t="shared" si="8"/>
        <v>#REF!</v>
      </c>
      <c r="Z25" s="111" t="e">
        <f t="shared" si="9"/>
        <v>#REF!</v>
      </c>
      <c r="AA25" s="116">
        <f>AA9+AA21+AA23</f>
        <v>0.32620819260881811</v>
      </c>
      <c r="AB25" s="110" t="e">
        <f>AB24/AB27</f>
        <v>#REF!</v>
      </c>
      <c r="AC25" s="110" t="e">
        <f>AC24/AC26</f>
        <v>#REF!</v>
      </c>
      <c r="AD25" s="103" t="e">
        <f t="shared" si="10"/>
        <v>#REF!</v>
      </c>
      <c r="AE25" s="111" t="e">
        <f t="shared" si="11"/>
        <v>#REF!</v>
      </c>
      <c r="AF25" s="116">
        <f>AF9+AF21+AF23</f>
        <v>0.29883826269609826</v>
      </c>
      <c r="AG25" s="110" t="e">
        <f>AG24/AG27</f>
        <v>#REF!</v>
      </c>
      <c r="AH25" s="110" t="e">
        <f>AH24/AH26</f>
        <v>#REF!</v>
      </c>
      <c r="AI25" s="103" t="e">
        <f t="shared" si="12"/>
        <v>#REF!</v>
      </c>
      <c r="AJ25" s="111" t="e">
        <f t="shared" si="13"/>
        <v>#REF!</v>
      </c>
      <c r="AK25" s="116">
        <f>AK9+AK21+AK23</f>
        <v>0.28329512699559722</v>
      </c>
      <c r="AL25" s="110" t="e">
        <f>AL24/AL27</f>
        <v>#REF!</v>
      </c>
      <c r="AM25" s="110" t="e">
        <f>AM24/AM26</f>
        <v>#REF!</v>
      </c>
      <c r="AN25" s="103" t="e">
        <f t="shared" si="14"/>
        <v>#REF!</v>
      </c>
      <c r="AO25" s="111" t="e">
        <f t="shared" si="15"/>
        <v>#REF!</v>
      </c>
      <c r="AP25" s="116" t="e">
        <f>AP9+AP21+AP23</f>
        <v>#REF!</v>
      </c>
      <c r="AQ25" s="110" t="e">
        <f>AQ24/AQ27</f>
        <v>#REF!</v>
      </c>
      <c r="AR25" s="110" t="e">
        <f>AR24/AR26</f>
        <v>#REF!</v>
      </c>
      <c r="AS25" s="103" t="e">
        <f t="shared" si="16"/>
        <v>#REF!</v>
      </c>
      <c r="AT25" s="111" t="e">
        <f t="shared" si="17"/>
        <v>#REF!</v>
      </c>
      <c r="AU25" s="116">
        <f>AU9+AU21+AU23</f>
        <v>0.26483104180902217</v>
      </c>
      <c r="AV25" s="110" t="e">
        <f>AV24/AV27</f>
        <v>#REF!</v>
      </c>
      <c r="AW25" s="110" t="e">
        <f>AW24/AW26</f>
        <v>#REF!</v>
      </c>
      <c r="AX25" s="103" t="e">
        <f t="shared" si="18"/>
        <v>#REF!</v>
      </c>
      <c r="AY25" s="111" t="e">
        <f t="shared" si="19"/>
        <v>#REF!</v>
      </c>
      <c r="AZ25" s="116">
        <f>AZ9+AZ21+AZ23</f>
        <v>0.29233245927879581</v>
      </c>
      <c r="BA25" s="110" t="e">
        <f>BA24/BA27</f>
        <v>#REF!</v>
      </c>
      <c r="BB25" s="110" t="e">
        <f>BB24/BB26</f>
        <v>#REF!</v>
      </c>
      <c r="BC25" s="103" t="e">
        <f t="shared" si="20"/>
        <v>#REF!</v>
      </c>
      <c r="BD25" s="111" t="e">
        <f t="shared" si="21"/>
        <v>#REF!</v>
      </c>
      <c r="BE25" s="116">
        <f>BE24/BE26</f>
        <v>0.29047919635993436</v>
      </c>
      <c r="BF25" s="110" t="e">
        <f>BF24/BF26</f>
        <v>#REF!</v>
      </c>
      <c r="BG25" s="110" t="e">
        <f>BG24/BG26</f>
        <v>#REF!</v>
      </c>
      <c r="BH25" s="103" t="e">
        <f t="shared" si="22"/>
        <v>#REF!</v>
      </c>
      <c r="BI25" s="111" t="e">
        <f t="shared" si="23"/>
        <v>#REF!</v>
      </c>
      <c r="BJ25" s="116">
        <f>BJ9+BJ21+BJ23</f>
        <v>0.18146730035677339</v>
      </c>
      <c r="BK25" s="110" t="e">
        <f>BK24/BK27</f>
        <v>#REF!</v>
      </c>
      <c r="BL25" s="110" t="e">
        <f>BL24/BL26</f>
        <v>#REF!</v>
      </c>
      <c r="BM25" s="103" t="e">
        <f t="shared" si="24"/>
        <v>#REF!</v>
      </c>
      <c r="BN25" s="111" t="e">
        <f t="shared" si="25"/>
        <v>#REF!</v>
      </c>
      <c r="BO25" s="116" t="e">
        <f>BO9+BO21+BO23</f>
        <v>#DIV/0!</v>
      </c>
      <c r="BP25" s="110" t="e">
        <f>BP24/BP27</f>
        <v>#REF!</v>
      </c>
      <c r="BQ25" s="110" t="e">
        <f>BQ24/BQ26</f>
        <v>#REF!</v>
      </c>
      <c r="BR25" s="103" t="e">
        <f t="shared" si="26"/>
        <v>#REF!</v>
      </c>
      <c r="BS25" s="111" t="e">
        <f t="shared" si="27"/>
        <v>#REF!</v>
      </c>
      <c r="BT25" s="116">
        <f>BT9+BT21+BT23</f>
        <v>0.22255306014292481</v>
      </c>
      <c r="BU25" s="110" t="e">
        <f>BU24/BU27</f>
        <v>#REF!</v>
      </c>
      <c r="BV25" s="110" t="e">
        <f>BV24/BV26</f>
        <v>#REF!</v>
      </c>
      <c r="BW25" s="103" t="e">
        <f t="shared" si="28"/>
        <v>#REF!</v>
      </c>
      <c r="BX25" s="111" t="e">
        <f t="shared" si="29"/>
        <v>#REF!</v>
      </c>
      <c r="BY25" s="116" t="e">
        <f>BY9+BY21+BY23</f>
        <v>#DIV/0!</v>
      </c>
      <c r="BZ25" s="110" t="e">
        <f>BZ24/BZ27</f>
        <v>#REF!</v>
      </c>
      <c r="CA25" s="110" t="e">
        <f>CA24/CA26</f>
        <v>#REF!</v>
      </c>
      <c r="CB25" s="103" t="e">
        <f t="shared" si="30"/>
        <v>#REF!</v>
      </c>
      <c r="CC25" s="111" t="e">
        <f t="shared" si="31"/>
        <v>#REF!</v>
      </c>
      <c r="CD25" s="116">
        <f>CD9+CD21+CD23</f>
        <v>0.24344014484168774</v>
      </c>
      <c r="CE25" s="110" t="e">
        <f>CE24/CE27</f>
        <v>#REF!</v>
      </c>
      <c r="CF25" s="110" t="e">
        <f>CF24/CF26</f>
        <v>#REF!</v>
      </c>
      <c r="CG25" s="103" t="e">
        <f t="shared" si="32"/>
        <v>#REF!</v>
      </c>
      <c r="CH25" s="111" t="e">
        <f t="shared" si="33"/>
        <v>#REF!</v>
      </c>
      <c r="CI25" s="116">
        <f>CI9+CI21+CI23</f>
        <v>0.21679999999999999</v>
      </c>
      <c r="CJ25" s="110" t="e">
        <f>CJ24/CJ27</f>
        <v>#REF!</v>
      </c>
      <c r="CK25" s="110" t="e">
        <f>CK24/CK26</f>
        <v>#REF!</v>
      </c>
      <c r="CL25" s="103" t="e">
        <f t="shared" si="34"/>
        <v>#REF!</v>
      </c>
      <c r="CM25" s="111" t="e">
        <f t="shared" si="35"/>
        <v>#REF!</v>
      </c>
      <c r="CN25" s="116">
        <f>CN9+CN21+CN23</f>
        <v>0.26894947607894965</v>
      </c>
      <c r="CO25" s="110" t="e">
        <f>CO24/CO27</f>
        <v>#REF!</v>
      </c>
      <c r="CP25" s="110" t="e">
        <f>CP24/CP26</f>
        <v>#REF!</v>
      </c>
      <c r="CQ25" s="103" t="e">
        <f t="shared" si="36"/>
        <v>#REF!</v>
      </c>
      <c r="CR25" s="111" t="e">
        <f t="shared" si="37"/>
        <v>#REF!</v>
      </c>
      <c r="CS25" s="116">
        <f>CS9+CS21+CS23</f>
        <v>0.25507051182364893</v>
      </c>
      <c r="CT25" s="110" t="e">
        <f>CT24/CT27</f>
        <v>#REF!</v>
      </c>
      <c r="CU25" s="110" t="e">
        <f>CU24/CU26</f>
        <v>#REF!</v>
      </c>
      <c r="CV25" s="103" t="e">
        <f t="shared" si="38"/>
        <v>#REF!</v>
      </c>
      <c r="CW25" s="111" t="e">
        <f t="shared" si="39"/>
        <v>#REF!</v>
      </c>
      <c r="CX25" s="116">
        <f>CX23+CX21+CX9</f>
        <v>0.28300000000000003</v>
      </c>
      <c r="CY25" s="110" t="e">
        <f>CY24/CY27</f>
        <v>#REF!</v>
      </c>
      <c r="CZ25" s="110" t="e">
        <f>CZ24/CZ26</f>
        <v>#REF!</v>
      </c>
      <c r="DA25" s="103" t="e">
        <f t="shared" si="40"/>
        <v>#REF!</v>
      </c>
      <c r="DB25" s="111" t="e">
        <f t="shared" si="41"/>
        <v>#REF!</v>
      </c>
      <c r="DC25" s="116">
        <f>DC9+DC21+DC23</f>
        <v>0.30241961911595805</v>
      </c>
      <c r="DD25" s="110" t="e">
        <f>DD24/DD27</f>
        <v>#REF!</v>
      </c>
      <c r="DE25" s="110" t="e">
        <f>DE24/DE26</f>
        <v>#REF!</v>
      </c>
      <c r="DF25" s="103" t="e">
        <f t="shared" si="42"/>
        <v>#REF!</v>
      </c>
      <c r="DG25" s="111" t="e">
        <f t="shared" si="43"/>
        <v>#REF!</v>
      </c>
      <c r="DH25" s="116">
        <f>DH9+DH21+DH23</f>
        <v>0.30109559217269544</v>
      </c>
      <c r="DI25" s="110" t="e">
        <f>DI24/DI27</f>
        <v>#REF!</v>
      </c>
      <c r="DJ25" s="110" t="e">
        <f>DJ24/DJ26</f>
        <v>#REF!</v>
      </c>
      <c r="DK25" s="103" t="e">
        <f t="shared" si="44"/>
        <v>#REF!</v>
      </c>
      <c r="DL25" s="111" t="e">
        <f t="shared" si="45"/>
        <v>#REF!</v>
      </c>
      <c r="DM25" s="116">
        <f>DM24/DM26</f>
        <v>0.28595876646312635</v>
      </c>
      <c r="DN25" s="110" t="e">
        <f>DN24/DN27</f>
        <v>#REF!</v>
      </c>
      <c r="DO25" s="110" t="e">
        <f>DO24/DO26</f>
        <v>#REF!</v>
      </c>
      <c r="DP25" s="103" t="e">
        <f t="shared" si="46"/>
        <v>#REF!</v>
      </c>
      <c r="DQ25" s="111" t="e">
        <f t="shared" si="47"/>
        <v>#REF!</v>
      </c>
      <c r="DR25" s="116">
        <f>DR23+DR21+DR9</f>
        <v>0.28300000000000003</v>
      </c>
      <c r="DS25" s="110" t="e">
        <f>DS24/DS26</f>
        <v>#REF!</v>
      </c>
      <c r="DT25" s="110" t="e">
        <f>DT24/DT26</f>
        <v>#REF!</v>
      </c>
      <c r="DU25" s="103" t="e">
        <f t="shared" si="48"/>
        <v>#REF!</v>
      </c>
      <c r="DV25" s="111" t="e">
        <f t="shared" si="49"/>
        <v>#REF!</v>
      </c>
    </row>
    <row r="26" spans="1:126" ht="15.75" thickBot="1">
      <c r="A26" s="104" t="s">
        <v>44</v>
      </c>
      <c r="B26" s="117"/>
      <c r="C26" s="107">
        <f>C27</f>
        <v>130.96372300600024</v>
      </c>
      <c r="D26" s="107">
        <f>D27</f>
        <v>135.70418469900051</v>
      </c>
      <c r="E26" s="108">
        <f t="shared" si="0"/>
        <v>3.6196754217067362E-2</v>
      </c>
      <c r="F26" s="109"/>
      <c r="G26" s="117"/>
      <c r="H26" s="107">
        <f>H27</f>
        <v>117.9044334540002</v>
      </c>
      <c r="I26" s="107">
        <f>I27</f>
        <v>120.69937774100045</v>
      </c>
      <c r="J26" s="108">
        <f t="shared" si="2"/>
        <v>2.3705167016392803E-2</v>
      </c>
      <c r="K26" s="109"/>
      <c r="L26" s="117"/>
      <c r="M26" s="107">
        <f>M27</f>
        <v>248.86815646000045</v>
      </c>
      <c r="N26" s="107">
        <f>N27</f>
        <v>256.38929544000098</v>
      </c>
      <c r="O26" s="108">
        <f t="shared" si="4"/>
        <v>3.0221379412232574E-2</v>
      </c>
      <c r="P26" s="109"/>
      <c r="Q26" s="117"/>
      <c r="R26" s="107">
        <f>R27</f>
        <v>135.17707946700023</v>
      </c>
      <c r="S26" s="107">
        <v>135.8854135149993</v>
      </c>
      <c r="T26" s="108">
        <f t="shared" si="6"/>
        <v>5.2400455076557773E-3</v>
      </c>
      <c r="U26" s="109"/>
      <c r="V26" s="117"/>
      <c r="W26" s="107">
        <f>W27</f>
        <v>384.04523592700065</v>
      </c>
      <c r="X26" s="107">
        <f>X27</f>
        <v>392.28897595500024</v>
      </c>
      <c r="Y26" s="108">
        <f t="shared" si="8"/>
        <v>2.1465544307823547E-2</v>
      </c>
      <c r="Z26" s="109"/>
      <c r="AA26" s="117">
        <f>AA27</f>
        <v>134.88318502400048</v>
      </c>
      <c r="AB26" s="107">
        <f>AB27</f>
        <v>131.86548897200049</v>
      </c>
      <c r="AC26" s="107">
        <f>AC27</f>
        <v>132.7844648060005</v>
      </c>
      <c r="AD26" s="108">
        <f t="shared" si="10"/>
        <v>6.9690397477322197E-3</v>
      </c>
      <c r="AE26" s="109"/>
      <c r="AF26" s="117">
        <f>AF27</f>
        <v>535.40667301600206</v>
      </c>
      <c r="AG26" s="107">
        <f>AG27</f>
        <v>515.91072489900148</v>
      </c>
      <c r="AH26" s="107">
        <f>AH27</f>
        <v>525.06541938700093</v>
      </c>
      <c r="AI26" s="108">
        <f t="shared" si="12"/>
        <v>1.7744726066300842E-2</v>
      </c>
      <c r="AJ26" s="109"/>
      <c r="AK26" s="117">
        <f>AK27</f>
        <v>137.66562246799998</v>
      </c>
      <c r="AL26" s="107">
        <v>138.64311962800022</v>
      </c>
      <c r="AM26" s="107">
        <f>AM27</f>
        <v>138.06673414400049</v>
      </c>
      <c r="AN26" s="108">
        <f t="shared" si="14"/>
        <v>-4.157332044649964E-3</v>
      </c>
      <c r="AO26" s="109"/>
      <c r="AP26" s="117"/>
      <c r="AQ26" s="107" t="e">
        <f>AQ27</f>
        <v>#REF!</v>
      </c>
      <c r="AR26" s="107" t="e">
        <f>AR27</f>
        <v>#REF!</v>
      </c>
      <c r="AS26" s="108" t="e">
        <f t="shared" si="16"/>
        <v>#REF!</v>
      </c>
      <c r="AT26" s="109"/>
      <c r="AU26" s="117">
        <f>AU27</f>
        <v>135.93572624300103</v>
      </c>
      <c r="AV26" s="107">
        <f>AV27</f>
        <v>137.74892134600046</v>
      </c>
      <c r="AW26" s="107">
        <v>135.27239760799927</v>
      </c>
      <c r="AX26" s="108">
        <f t="shared" si="18"/>
        <v>-1.7978534523552581E-2</v>
      </c>
      <c r="AY26" s="109"/>
      <c r="AZ26" s="117">
        <f>AZ27</f>
        <v>408.48453373500149</v>
      </c>
      <c r="BA26" s="107">
        <f>BA27</f>
        <v>408.25752994600111</v>
      </c>
      <c r="BB26" s="107">
        <v>406.52744711300147</v>
      </c>
      <c r="BC26" s="138">
        <f t="shared" si="20"/>
        <v>-4.2377242453518482E-3</v>
      </c>
      <c r="BD26" s="109"/>
      <c r="BE26" s="117">
        <f>BE28/1000000</f>
        <v>809.00802172700253</v>
      </c>
      <c r="BF26" s="107">
        <f>BF28/1000000</f>
        <v>756.66113100800226</v>
      </c>
      <c r="BG26" s="107">
        <v>799.19800736500304</v>
      </c>
      <c r="BH26" s="108">
        <f t="shared" si="22"/>
        <v>5.621654742636828E-2</v>
      </c>
      <c r="BI26" s="109"/>
      <c r="BJ26" s="117">
        <f>BJ27</f>
        <v>143.27650187600057</v>
      </c>
      <c r="BK26" s="107">
        <f>BK27</f>
        <v>141.89261443000052</v>
      </c>
      <c r="BL26" s="107">
        <v>141.16448630899941</v>
      </c>
      <c r="BM26" s="108">
        <f t="shared" si="24"/>
        <v>-5.131543483965606E-3</v>
      </c>
      <c r="BN26" s="109"/>
      <c r="BO26" s="117" t="e">
        <f>#REF!</f>
        <v>#REF!</v>
      </c>
      <c r="BP26" s="107" t="e">
        <f>#REF!</f>
        <v>#REF!</v>
      </c>
      <c r="BQ26" s="107" t="e">
        <f>#REF!</f>
        <v>#REF!</v>
      </c>
      <c r="BR26" s="108" t="e">
        <f t="shared" si="26"/>
        <v>#REF!</v>
      </c>
      <c r="BS26" s="109"/>
      <c r="BT26" s="117">
        <f>BT27</f>
        <v>143.78593572000054</v>
      </c>
      <c r="BU26" s="107">
        <f>BU27</f>
        <v>143.37956682200053</v>
      </c>
      <c r="BV26" s="107">
        <f>BV27</f>
        <v>143.26965160600051</v>
      </c>
      <c r="BW26" s="108">
        <f t="shared" si="28"/>
        <v>-7.6660306929554611E-4</v>
      </c>
      <c r="BX26" s="109"/>
      <c r="BY26" s="117">
        <f>BY27</f>
        <v>0</v>
      </c>
      <c r="BZ26" s="107">
        <f>BZ27</f>
        <v>0</v>
      </c>
      <c r="CA26" s="107">
        <f>CA27</f>
        <v>0</v>
      </c>
      <c r="CB26" s="108" t="str">
        <f t="shared" si="30"/>
        <v/>
      </c>
      <c r="CC26" s="109"/>
      <c r="CD26" s="117">
        <f>CD27</f>
        <v>135.55693544900052</v>
      </c>
      <c r="CE26" s="107">
        <f>CE27</f>
        <v>134.54862624200049</v>
      </c>
      <c r="CF26" s="107">
        <f>CE26</f>
        <v>134.54862624200049</v>
      </c>
      <c r="CG26" s="108">
        <f t="shared" si="32"/>
        <v>0</v>
      </c>
      <c r="CH26" s="109"/>
      <c r="CI26" s="117">
        <f>CI28/1000000</f>
        <v>419.82080749400149</v>
      </c>
      <c r="CJ26" s="107">
        <f>CJ28/1000000</f>
        <v>422.61937304500162</v>
      </c>
      <c r="CK26" s="107">
        <f>CK28/1000000</f>
        <v>417.8017095970003</v>
      </c>
      <c r="CL26" s="108">
        <f t="shared" si="34"/>
        <v>-1.1399532901886889E-2</v>
      </c>
      <c r="CM26" s="109"/>
      <c r="CN26" s="117">
        <f>CN28/1000000</f>
        <v>1212.1235733670039</v>
      </c>
      <c r="CO26" s="107">
        <f>CO28/1000000</f>
        <v>1231.6273947720042</v>
      </c>
      <c r="CP26" s="107">
        <f>CP28/1000000</f>
        <v>1216.9997169620033</v>
      </c>
      <c r="CQ26" s="108">
        <f t="shared" si="36"/>
        <v>-1.187670708859867E-2</v>
      </c>
      <c r="CR26" s="109"/>
      <c r="CS26" s="117">
        <v>137.21695914500052</v>
      </c>
      <c r="CT26" s="107">
        <v>137.27867926400032</v>
      </c>
      <c r="CU26" s="107">
        <f>CT26-CT26*0.005</f>
        <v>136.59228586768032</v>
      </c>
      <c r="CV26" s="108">
        <f t="shared" si="38"/>
        <v>-5.0000000000000044E-3</v>
      </c>
      <c r="CW26" s="109"/>
      <c r="CX26" s="117">
        <f>CX27</f>
        <v>1366.0457883660051</v>
      </c>
      <c r="CY26" s="117">
        <f>CY27</f>
        <v>1352.2008181820038</v>
      </c>
      <c r="CZ26" s="117">
        <f>CZ27</f>
        <v>1349.4022526310043</v>
      </c>
      <c r="DA26" s="108">
        <f t="shared" si="40"/>
        <v>-2.0696375223038244E-3</v>
      </c>
      <c r="DB26" s="109"/>
      <c r="DC26" s="117">
        <v>132.26655108200049</v>
      </c>
      <c r="DD26" s="107">
        <v>133.01086199600019</v>
      </c>
      <c r="DE26" s="107">
        <f>DD26-DD26*0.005</f>
        <v>132.34580768602018</v>
      </c>
      <c r="DF26" s="108">
        <f t="shared" si="42"/>
        <v>-5.0000000000000044E-3</v>
      </c>
      <c r="DG26" s="109"/>
      <c r="DH26" s="117">
        <v>136.16937964500048</v>
      </c>
      <c r="DI26" s="107">
        <v>134.14990653800021</v>
      </c>
      <c r="DJ26" s="107">
        <f>DI26-DI26*0.005</f>
        <v>133.47915700531021</v>
      </c>
      <c r="DK26" s="108">
        <f t="shared" si="44"/>
        <v>-5.0000000000000044E-3</v>
      </c>
      <c r="DL26" s="109"/>
      <c r="DM26" s="117">
        <v>405.65288987200154</v>
      </c>
      <c r="DN26" s="107">
        <v>404.43944779800074</v>
      </c>
      <c r="DO26" s="107">
        <f>CU26+DE26+DJ26</f>
        <v>402.41725055901065</v>
      </c>
      <c r="DP26" s="108">
        <f t="shared" si="46"/>
        <v>-5.0000000000002265E-3</v>
      </c>
      <c r="DQ26" s="109"/>
      <c r="DR26" s="107">
        <f>DR27</f>
        <v>1637.2802846440056</v>
      </c>
      <c r="DS26" s="107">
        <v>1616.563021165003</v>
      </c>
      <c r="DT26" s="107">
        <v>1625.5994536884052</v>
      </c>
      <c r="DU26" s="108">
        <f t="shared" si="48"/>
        <v>5.5899042629901086E-3</v>
      </c>
      <c r="DV26" s="109"/>
    </row>
    <row r="27" spans="1:126" ht="15.75" thickBot="1">
      <c r="B27">
        <v>136.8901349330005</v>
      </c>
      <c r="C27">
        <v>130.96372300600024</v>
      </c>
      <c r="D27">
        <v>135.70418469900051</v>
      </c>
      <c r="G27">
        <v>123.29999682100049</v>
      </c>
      <c r="H27">
        <v>117.9044334540002</v>
      </c>
      <c r="I27">
        <v>120.69937774100045</v>
      </c>
      <c r="L27">
        <v>260.19013175400102</v>
      </c>
      <c r="M27">
        <v>248.86815646000045</v>
      </c>
      <c r="N27">
        <v>256.38929544000098</v>
      </c>
      <c r="Q27">
        <v>140.3333562380005</v>
      </c>
      <c r="R27">
        <v>135.17707946700023</v>
      </c>
      <c r="S27">
        <v>135.8854135149993</v>
      </c>
      <c r="V27">
        <f>B27+G27+Q27</f>
        <v>400.52348799200149</v>
      </c>
      <c r="W27">
        <f>C27+H27+R27</f>
        <v>384.04523592700065</v>
      </c>
      <c r="X27">
        <f>D27+I27+S27</f>
        <v>392.28897595500024</v>
      </c>
      <c r="AA27">
        <v>134.88318502400048</v>
      </c>
      <c r="AB27">
        <v>131.86548897200049</v>
      </c>
      <c r="AC27">
        <v>132.7844648060005</v>
      </c>
      <c r="AD27" s="128">
        <f t="shared" si="10"/>
        <v>6.9690397477322197E-3</v>
      </c>
      <c r="AF27">
        <v>535.40667301600206</v>
      </c>
      <c r="AG27">
        <v>515.91072489900148</v>
      </c>
      <c r="AH27">
        <v>525.06541938700093</v>
      </c>
      <c r="AK27">
        <f>137665622.468/1000000</f>
        <v>137.66562246799998</v>
      </c>
      <c r="AL27">
        <v>138.64311962800022</v>
      </c>
      <c r="AM27">
        <v>138.06673414400049</v>
      </c>
      <c r="AN27" s="128">
        <f t="shared" si="14"/>
        <v>-4.157332044649964E-3</v>
      </c>
      <c r="AP27" t="e">
        <f>#REF!/1000000</f>
        <v>#REF!</v>
      </c>
      <c r="AQ27" t="e">
        <f>#REF!/1000000</f>
        <v>#REF!</v>
      </c>
      <c r="AR27" t="e">
        <f>#REF!/1000000</f>
        <v>#REF!</v>
      </c>
      <c r="AU27">
        <f>135935726.243001/1000000</f>
        <v>135.93572624300103</v>
      </c>
      <c r="AV27">
        <v>137.74892134600046</v>
      </c>
      <c r="AW27">
        <v>135.27239760799927</v>
      </c>
      <c r="AX27" s="128">
        <f t="shared" si="18"/>
        <v>-1.7978534523552581E-2</v>
      </c>
      <c r="AZ27">
        <f>AA27+AK27+AU27</f>
        <v>408.48453373500149</v>
      </c>
      <c r="BA27">
        <f>AB27+AL27+AV27</f>
        <v>408.25752994600111</v>
      </c>
      <c r="BB27">
        <v>406.52744711300147</v>
      </c>
      <c r="BF27" s="107">
        <v>756.66113100800226</v>
      </c>
      <c r="BG27" s="107">
        <v>799.19800736500304</v>
      </c>
      <c r="BJ27">
        <v>143.27650187600057</v>
      </c>
      <c r="BK27">
        <v>141.89261443000052</v>
      </c>
      <c r="BL27">
        <v>140.88637507400054</v>
      </c>
      <c r="BT27">
        <v>143.78593572000054</v>
      </c>
      <c r="BU27">
        <v>143.37956682200053</v>
      </c>
      <c r="BV27">
        <v>143.26965160600051</v>
      </c>
      <c r="CD27">
        <v>135.55693544900052</v>
      </c>
      <c r="CE27">
        <v>134.54862624200049</v>
      </c>
      <c r="CF27">
        <f>CF26</f>
        <v>134.54862624200049</v>
      </c>
      <c r="CI27">
        <f>CI28/1000000</f>
        <v>419.82080749400149</v>
      </c>
      <c r="CJ27">
        <f>CJ28/1000000</f>
        <v>422.61937304500162</v>
      </c>
      <c r="CK27">
        <f>CK28/1000000</f>
        <v>417.8017095970003</v>
      </c>
      <c r="CL27" s="108">
        <f t="shared" si="34"/>
        <v>-1.1399532901886889E-2</v>
      </c>
      <c r="CN27">
        <f>CN28/1000000</f>
        <v>1212.1235733670039</v>
      </c>
      <c r="CO27">
        <f>CO28/1000000</f>
        <v>1231.6273947720042</v>
      </c>
      <c r="CP27">
        <f>CP28/1000000</f>
        <v>1216.9997169620033</v>
      </c>
      <c r="CS27">
        <v>137.21695914500052</v>
      </c>
      <c r="CT27">
        <v>137.27867926400032</v>
      </c>
      <c r="CU27">
        <v>137.27867926400052</v>
      </c>
      <c r="CX27">
        <f>V27+AZ27+CI27+CS27</f>
        <v>1366.0457883660051</v>
      </c>
      <c r="CY27">
        <f>W27+BA27+CJ27+CT27</f>
        <v>1352.2008181820038</v>
      </c>
      <c r="CZ27">
        <v>1349.4022526310043</v>
      </c>
      <c r="DC27">
        <v>132.26655108200049</v>
      </c>
      <c r="DD27">
        <v>133.01086199600019</v>
      </c>
      <c r="DE27">
        <f>DE26</f>
        <v>132.34580768602018</v>
      </c>
      <c r="DH27">
        <v>136.16937964500048</v>
      </c>
      <c r="DI27">
        <v>134.14990653800021</v>
      </c>
      <c r="DJ27">
        <f>DJ26</f>
        <v>133.47915700531021</v>
      </c>
      <c r="DM27">
        <f>DM26</f>
        <v>405.65288987200154</v>
      </c>
      <c r="DN27">
        <f>DN26</f>
        <v>404.43944779800074</v>
      </c>
      <c r="DO27">
        <v>404.43944779800154</v>
      </c>
      <c r="DR27">
        <v>1637.2802846440056</v>
      </c>
      <c r="DS27">
        <v>1616.563021165003</v>
      </c>
      <c r="DT27" s="107">
        <f>CZ27+DE27+DJ27</f>
        <v>1615.2272173223348</v>
      </c>
    </row>
    <row r="28" spans="1:126" ht="27" thickBot="1">
      <c r="I28">
        <v>117904433.45400044</v>
      </c>
      <c r="M28">
        <v>134794184.94700009</v>
      </c>
      <c r="N28">
        <v>135177079.46700051</v>
      </c>
      <c r="R28">
        <v>134794184.94700009</v>
      </c>
      <c r="S28">
        <v>135177079.46700051</v>
      </c>
      <c r="X28">
        <v>384045235.92700142</v>
      </c>
      <c r="BE28">
        <v>809008021.7270025</v>
      </c>
      <c r="BF28">
        <v>756661131.00800228</v>
      </c>
      <c r="BG28">
        <v>792302765.87300253</v>
      </c>
      <c r="CI28">
        <v>419820807.49400151</v>
      </c>
      <c r="CJ28">
        <v>422619373.04500163</v>
      </c>
      <c r="CK28">
        <v>417801709.5970003</v>
      </c>
      <c r="CN28" s="59">
        <v>1212123573.3670039</v>
      </c>
      <c r="CO28" s="59">
        <v>1231627394.7720041</v>
      </c>
      <c r="CP28" s="53">
        <v>1216999716.9620032</v>
      </c>
      <c r="DM28" s="139"/>
    </row>
    <row r="29" spans="1:126">
      <c r="C29" s="77">
        <f>B9+B21</f>
        <v>0.18993333604883536</v>
      </c>
      <c r="D29" s="77" t="e">
        <f>D9+D21</f>
        <v>#REF!</v>
      </c>
      <c r="H29" s="77">
        <f>G9+G21</f>
        <v>0.21897810783561475</v>
      </c>
      <c r="I29" s="77" t="e">
        <f>I9+I21</f>
        <v>#REF!</v>
      </c>
      <c r="M29" s="77">
        <f>L9+L21</f>
        <v>0.20369719498089692</v>
      </c>
      <c r="N29" s="77" t="e">
        <f>N9+N21</f>
        <v>#REF!</v>
      </c>
      <c r="R29" s="77">
        <f>Q9+Q21</f>
        <v>0.19239901847860702</v>
      </c>
      <c r="S29" s="77" t="e">
        <f>S9+S21</f>
        <v>#REF!</v>
      </c>
      <c r="W29" s="77">
        <f>V9+V21</f>
        <v>0.1997385981058809</v>
      </c>
      <c r="X29" s="77" t="e">
        <f>X9+X21</f>
        <v>#REF!</v>
      </c>
      <c r="AM29">
        <v>138101977.82999963</v>
      </c>
      <c r="AZ29">
        <f>0.143*AZ26</f>
        <v>58.41328832410521</v>
      </c>
      <c r="CU29">
        <v>136818264.95899925</v>
      </c>
      <c r="CZ29">
        <v>1348941838.3260031</v>
      </c>
      <c r="DR29">
        <v>535406673.01600206</v>
      </c>
      <c r="DS29">
        <v>516201953.0870015</v>
      </c>
    </row>
    <row r="30" spans="1:126">
      <c r="C30" s="77" t="e">
        <f>B23+#REF!</f>
        <v>#REF!</v>
      </c>
      <c r="D30" s="77" t="e">
        <f>D23+#REF!</f>
        <v>#REF!</v>
      </c>
      <c r="H30" s="77" t="e">
        <f>G23+#REF!</f>
        <v>#REF!</v>
      </c>
      <c r="I30" s="77" t="e">
        <f>I23+#REF!</f>
        <v>#REF!</v>
      </c>
      <c r="M30" s="77" t="e">
        <f>L23+#REF!</f>
        <v>#REF!</v>
      </c>
      <c r="N30" s="77" t="e">
        <f>N23+#REF!</f>
        <v>#REF!</v>
      </c>
      <c r="R30" s="77" t="e">
        <f>Q23+#REF!</f>
        <v>#REF!</v>
      </c>
      <c r="S30" s="77" t="e">
        <f>S23+#REF!</f>
        <v>#REF!</v>
      </c>
      <c r="W30" s="77" t="e">
        <f>V23+#REF!</f>
        <v>#REF!</v>
      </c>
      <c r="X30" s="77" t="e">
        <f>X23+#REF!</f>
        <v>#REF!</v>
      </c>
      <c r="AA30">
        <f>AA27</f>
        <v>134.88318502400048</v>
      </c>
      <c r="AB30">
        <f>AC27</f>
        <v>132.7844648060005</v>
      </c>
      <c r="AK30">
        <f>AK27</f>
        <v>137.66562246799998</v>
      </c>
      <c r="AL30">
        <f>AM27</f>
        <v>138.06673414400049</v>
      </c>
      <c r="AU30">
        <f>AU27</f>
        <v>135.93572624300103</v>
      </c>
      <c r="AV30">
        <f>AW27</f>
        <v>135.27239760799927</v>
      </c>
      <c r="AW30">
        <v>137748921.34600046</v>
      </c>
      <c r="BB30">
        <v>408257529.94600135</v>
      </c>
      <c r="BM30" t="e">
        <f>BL8+BV8</f>
        <v>#REF!</v>
      </c>
      <c r="DT30">
        <v>792302765.87300277</v>
      </c>
    </row>
    <row r="31" spans="1:126">
      <c r="BM31">
        <v>285.27218125200102</v>
      </c>
      <c r="DS31">
        <f>DS27*1000000</f>
        <v>1616563021.1650031</v>
      </c>
      <c r="DT31">
        <f>DT27*1000000</f>
        <v>1615227217.3223348</v>
      </c>
    </row>
    <row r="32" spans="1:126">
      <c r="C32" s="77" t="e">
        <f>C29+C30</f>
        <v>#REF!</v>
      </c>
      <c r="D32" s="77" t="e">
        <f>D29+D30</f>
        <v>#REF!</v>
      </c>
      <c r="H32" s="77" t="e">
        <f>H29+H30</f>
        <v>#REF!</v>
      </c>
      <c r="I32" s="77" t="e">
        <f>I29+I30</f>
        <v>#REF!</v>
      </c>
      <c r="M32" s="77" t="e">
        <f>M29+M30</f>
        <v>#REF!</v>
      </c>
      <c r="N32" s="77" t="e">
        <f>N29+N30</f>
        <v>#REF!</v>
      </c>
      <c r="R32" s="77" t="e">
        <f>R29+R30</f>
        <v>#REF!</v>
      </c>
      <c r="S32" s="77" t="e">
        <f>S29+S30</f>
        <v>#REF!</v>
      </c>
      <c r="W32" s="77" t="e">
        <f>W29+W30</f>
        <v>#REF!</v>
      </c>
      <c r="X32" s="77" t="e">
        <f>X29+X30</f>
        <v>#REF!</v>
      </c>
      <c r="BA32">
        <f>0.426*AZ27</f>
        <v>174.01441137111064</v>
      </c>
      <c r="BM32" t="e">
        <f>BM30/BM31</f>
        <v>#REF!</v>
      </c>
    </row>
    <row r="33" spans="2:30" ht="15.75" thickBot="1">
      <c r="AB33">
        <v>20</v>
      </c>
      <c r="AC33">
        <v>19</v>
      </c>
      <c r="AD33">
        <v>21</v>
      </c>
    </row>
    <row r="34" spans="2:30" ht="15.75" thickBot="1">
      <c r="B34" s="77">
        <f>B9+B21</f>
        <v>0.18993333604883536</v>
      </c>
      <c r="D34" s="77" t="e">
        <f>D9+D21</f>
        <v>#REF!</v>
      </c>
      <c r="G34" s="77">
        <f>G9+G21</f>
        <v>0.21897810783561475</v>
      </c>
      <c r="I34" s="77" t="e">
        <f>I9+I21</f>
        <v>#REF!</v>
      </c>
      <c r="L34" s="77">
        <f>L9+L21</f>
        <v>0.20369719498089692</v>
      </c>
      <c r="N34" s="77" t="e">
        <f>N9+N21</f>
        <v>#REF!</v>
      </c>
      <c r="Q34" s="77">
        <f>Q9+Q21</f>
        <v>0.19239901847860702</v>
      </c>
      <c r="S34" s="77" t="e">
        <f>S9+S21</f>
        <v>#REF!</v>
      </c>
      <c r="V34" s="77">
        <f>V9+V21</f>
        <v>0.1997385981058809</v>
      </c>
      <c r="W34">
        <f>C27+H27+R27</f>
        <v>384.04523592700065</v>
      </c>
      <c r="X34" s="77" t="e">
        <f>X9+X21</f>
        <v>#REF!</v>
      </c>
      <c r="AB34" s="127">
        <v>124676117.08000046</v>
      </c>
      <c r="AC34" s="127">
        <v>134883185.0240005</v>
      </c>
      <c r="AD34" s="127">
        <v>122666107.82799932</v>
      </c>
    </row>
    <row r="35" spans="2:30">
      <c r="B35" s="119" t="e">
        <f>#REF!+B23</f>
        <v>#REF!</v>
      </c>
      <c r="D35" s="119" t="e">
        <f>#REF!+D23</f>
        <v>#REF!</v>
      </c>
      <c r="G35" s="119" t="e">
        <f>#REF!+G23</f>
        <v>#REF!</v>
      </c>
      <c r="I35" s="119" t="e">
        <f>#REF!+I23</f>
        <v>#REF!</v>
      </c>
      <c r="L35" s="119" t="e">
        <f>#REF!+L23</f>
        <v>#REF!</v>
      </c>
      <c r="N35" s="119" t="e">
        <f>#REF!+N23</f>
        <v>#REF!</v>
      </c>
      <c r="Q35" s="119" t="e">
        <f>#REF!+Q23</f>
        <v>#REF!</v>
      </c>
      <c r="S35" s="119" t="e">
        <f>#REF!+S23</f>
        <v>#REF!</v>
      </c>
      <c r="V35" s="119" t="e">
        <f>#REF!+V23</f>
        <v>#REF!</v>
      </c>
      <c r="X35" s="119" t="e">
        <f>#REF!+X23</f>
        <v>#REF!</v>
      </c>
    </row>
    <row r="37" spans="2:30">
      <c r="B37">
        <f>B24/B27</f>
        <v>0.27759487576368247</v>
      </c>
    </row>
    <row r="38" spans="2:30">
      <c r="V38">
        <f>0.127*V27</f>
        <v>50.866482974984187</v>
      </c>
      <c r="X38">
        <f>0.027*W27</f>
        <v>10.369221370029017</v>
      </c>
    </row>
    <row r="39" spans="2:30">
      <c r="O39" s="95" t="str">
        <f>IF(AND(IF(M39="",0,M39)=0,IF(N39="",0,N39)&gt;0),100%,IFERROR(IF(IF(N39="",0,N39)/IF(M39="",0,M39)-100%&gt;99%,CONCATENATE("в ",ROUNDDOWN(IF(N39="",0,N39)/IF(M39="",0,M39),1),IF(ROUNDDOWN(IF(N39="",0,N39)/IF(M39="",0,M39),0)&gt;4," раз"," раза")),IF(N39="",0,N39)/IF(M39="",0,M39)-100%),""))</f>
        <v/>
      </c>
      <c r="T39" s="95" t="str">
        <f>IF(AND(IF(R39="",0,R39)=0,IF(S39="",0,S39)&gt;0),100%,IFERROR(IF(IF(S39="",0,S39)/IF(R39="",0,R39)-100%&gt;99%,CONCATENATE("в ",ROUNDDOWN(IF(S39="",0,S39)/IF(R39="",0,R39),1),IF(ROUNDDOWN(IF(S39="",0,S39)/IF(R39="",0,R39),0)&gt;4," раз"," раза")),IF(S39="",0,S39)/IF(R39="",0,R39)-100%),""))</f>
        <v/>
      </c>
    </row>
    <row r="43" spans="2:30">
      <c r="V43" s="93" t="e">
        <f>IF(AND(IF(#REF!="",0,#REF!)=0,IF(#REF!="",0,#REF!)&gt;0),100%,IFERROR(IF(IF(#REF!="",0,#REF!)/IF(#REF!="",0,#REF!)-100%&gt;99%,CONCATENATE("в ",ROUNDDOWN(IF(#REF!="",0,#REF!)/IF(#REF!="",0,#REF!),1),IF(ROUNDDOWN(IF(#REF!="",0,#REF!)/IF(#REF!="",0,#REF!),0)&gt;4," раз"," раза")),IF(#REF!="",0,#REF!)/IF(#REF!="",0,#REF!)-100%),""))</f>
        <v>#REF!</v>
      </c>
    </row>
    <row r="44" spans="2:30">
      <c r="D44" s="77">
        <v>0.16600000000000001</v>
      </c>
      <c r="E44" s="77">
        <v>0.14699999999999999</v>
      </c>
    </row>
    <row r="45" spans="2:30">
      <c r="D45">
        <v>242</v>
      </c>
      <c r="E45">
        <v>183</v>
      </c>
    </row>
    <row r="48" spans="2:30">
      <c r="D48" s="77">
        <v>0.75600000000000001</v>
      </c>
      <c r="E48" s="77">
        <v>0.52200000000000002</v>
      </c>
    </row>
    <row r="49" spans="4:22">
      <c r="D49">
        <v>1238</v>
      </c>
      <c r="E49">
        <v>856</v>
      </c>
    </row>
    <row r="53" spans="4:22">
      <c r="V53" s="93" t="e">
        <f>IF(AND(IF(#REF!="",0,#REF!)=0,IF(#REF!="",0,#REF!)&gt;0),100%,IFERROR(IF(IF(#REF!="",0,#REF!)/IF(#REF!="",0,#REF!)-100%&gt;99%,CONCATENATE("в ",ROUNDDOWN(IF(#REF!="",0,#REF!)/IF(#REF!="",0,#REF!),1),IF(ROUNDDOWN(IF(#REF!="",0,#REF!)/IF(#REF!="",0,#REF!),0)&gt;4," раз"," раза")),IF(#REF!="",0,#REF!)/IF(#REF!="",0,#REF!)-100%),""))</f>
        <v>#REF!</v>
      </c>
    </row>
    <row r="56" spans="4:22">
      <c r="V56" s="93" t="e">
        <f>IF(AND(IF(#REF!="",0,#REF!)=0,IF(#REF!="",0,#REF!)&gt;0),100%,IFERROR(IF(IF(#REF!="",0,#REF!)/IF(#REF!="",0,#REF!)-100%&gt;99%,CONCATENATE("в ",ROUNDDOWN(IF(#REF!="",0,#REF!)/IF(#REF!="",0,#REF!),1),IF(ROUNDDOWN(IF(#REF!="",0,#REF!)/IF(#REF!="",0,#REF!),0)&gt;4," раз"," раза")),IF(#REF!="",0,#REF!)/IF(#REF!="",0,#REF!)-100%),""))</f>
        <v>#REF!</v>
      </c>
    </row>
    <row r="58" spans="4:22">
      <c r="K58" s="52">
        <v>0.14299999999999999</v>
      </c>
      <c r="L58" s="120" t="e">
        <f>IF(AND(IF(F58="",0,F58)=0,IF(#REF!="",0,#REF!)&gt;0),100%,IFERROR(IF(IF(#REF!="",0,#REF!)/IF(F58="",0,F58)-100%&gt;99%,CONCATENATE("в ",ROUNDDOWN(IF(#REF!="",0,#REF!)/IF(F58="",0,F58),1),IF(ROUNDDOWN(IF(#REF!="",0,#REF!)/IF(F58="",0,F58),0)&gt;4," раз"," раза")),IF(#REF!="",0,#REF!)/IF(F58="",0,F58)-100%),""))</f>
        <v>#REF!</v>
      </c>
      <c r="Q58" s="120" t="e">
        <f>IF(AND(IF(K58="",0,K58)=0,IF(#REF!="",0,#REF!)&gt;0),100%,IFERROR(IF(IF(#REF!="",0,#REF!)/IF(K58="",0,K58)-100%&gt;99%,CONCATENATE("в ",ROUNDDOWN(IF(#REF!="",0,#REF!)/IF(K58="",0,K58),1),IF(ROUNDDOWN(IF(#REF!="",0,#REF!)/IF(K58="",0,K58),0)&gt;4," раз"," раза")),IF(#REF!="",0,#REF!)/IF(K58="",0,K58)-100%),""))</f>
        <v>#REF!</v>
      </c>
    </row>
    <row r="60" spans="4:22">
      <c r="V60" s="93" t="e">
        <f>IF(AND(IF(#REF!="",0,#REF!)=0,IF(#REF!="",0,#REF!)&gt;0),100%,IFERROR(IF(IF(#REF!="",0,#REF!)/IF(#REF!="",0,#REF!)-100%&gt;99%,CONCATENATE("в ",ROUNDDOWN(IF(#REF!="",0,#REF!)/IF(#REF!="",0,#REF!),1),IF(ROUNDDOWN(IF(#REF!="",0,#REF!)/IF(#REF!="",0,#REF!),0)&gt;4," раз"," раза")),IF(#REF!="",0,#REF!)/IF(#REF!="",0,#REF!)-100%),""))</f>
        <v>#REF!</v>
      </c>
    </row>
  </sheetData>
  <mergeCells count="160">
    <mergeCell ref="A4:A7"/>
    <mergeCell ref="B4:F5"/>
    <mergeCell ref="G4:K5"/>
    <mergeCell ref="Q4:U5"/>
    <mergeCell ref="V4:Z5"/>
    <mergeCell ref="K6:K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L4:P5"/>
    <mergeCell ref="L6:L7"/>
    <mergeCell ref="M6:M7"/>
    <mergeCell ref="N6:N7"/>
    <mergeCell ref="O6:O7"/>
    <mergeCell ref="P6:P7"/>
    <mergeCell ref="BT4:BX5"/>
    <mergeCell ref="BY4:CC5"/>
    <mergeCell ref="CD4:CH5"/>
    <mergeCell ref="CI4:CM5"/>
    <mergeCell ref="AA4:AE5"/>
    <mergeCell ref="AK4:AO5"/>
    <mergeCell ref="AP4:AT5"/>
    <mergeCell ref="AU4:AY5"/>
    <mergeCell ref="AZ4:BD5"/>
    <mergeCell ref="BE4:BI5"/>
    <mergeCell ref="AF4:AJ5"/>
    <mergeCell ref="DR4:DV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CN4:CR5"/>
    <mergeCell ref="CS4:CW5"/>
    <mergeCell ref="CX4:DB5"/>
    <mergeCell ref="DC4:DG5"/>
    <mergeCell ref="DH4:DL5"/>
    <mergeCell ref="DM4:DQ5"/>
    <mergeCell ref="BJ4:BN5"/>
    <mergeCell ref="BO4:BS5"/>
    <mergeCell ref="AK6:AK7"/>
    <mergeCell ref="AL6:AL7"/>
    <mergeCell ref="AM6:AM7"/>
    <mergeCell ref="AN6:AN7"/>
    <mergeCell ref="AO6:AO7"/>
    <mergeCell ref="AP6:AP7"/>
    <mergeCell ref="AA6:AA7"/>
    <mergeCell ref="AB6:AB7"/>
    <mergeCell ref="AC6:AC7"/>
    <mergeCell ref="AD6:AD7"/>
    <mergeCell ref="AE6:AE7"/>
    <mergeCell ref="AW6:AW7"/>
    <mergeCell ref="AX6:AX7"/>
    <mergeCell ref="AY6:AY7"/>
    <mergeCell ref="AZ6:AZ7"/>
    <mergeCell ref="AF6:AF7"/>
    <mergeCell ref="AG6:AG7"/>
    <mergeCell ref="AH6:AH7"/>
    <mergeCell ref="AI6:AI7"/>
    <mergeCell ref="AJ6:AJ7"/>
    <mergeCell ref="BA6:BA7"/>
    <mergeCell ref="BB6:BB7"/>
    <mergeCell ref="AQ6:AQ7"/>
    <mergeCell ref="AR6:AR7"/>
    <mergeCell ref="AS6:AS7"/>
    <mergeCell ref="AT6:AT7"/>
    <mergeCell ref="AU6:AU7"/>
    <mergeCell ref="AV6:AV7"/>
    <mergeCell ref="BI6:BI7"/>
    <mergeCell ref="BJ6:BJ7"/>
    <mergeCell ref="BK6:BK7"/>
    <mergeCell ref="BL6:BL7"/>
    <mergeCell ref="BM6:BM7"/>
    <mergeCell ref="BN6:BN7"/>
    <mergeCell ref="BC6:BC7"/>
    <mergeCell ref="BD6:BD7"/>
    <mergeCell ref="BE6:BE7"/>
    <mergeCell ref="BF6:BF7"/>
    <mergeCell ref="BG6:BG7"/>
    <mergeCell ref="BH6:BH7"/>
    <mergeCell ref="BU6:BU7"/>
    <mergeCell ref="BV6:BV7"/>
    <mergeCell ref="BW6:BW7"/>
    <mergeCell ref="BX6:BX7"/>
    <mergeCell ref="BY6:BY7"/>
    <mergeCell ref="BZ6:BZ7"/>
    <mergeCell ref="BO6:BO7"/>
    <mergeCell ref="BP6:BP7"/>
    <mergeCell ref="BQ6:BQ7"/>
    <mergeCell ref="BR6:BR7"/>
    <mergeCell ref="BS6:BS7"/>
    <mergeCell ref="BT6:BT7"/>
    <mergeCell ref="CG6:CG7"/>
    <mergeCell ref="CH6:CH7"/>
    <mergeCell ref="CI6:CI7"/>
    <mergeCell ref="CJ6:CJ7"/>
    <mergeCell ref="CK6:CK7"/>
    <mergeCell ref="CL6:CL7"/>
    <mergeCell ref="CA6:CA7"/>
    <mergeCell ref="CB6:CB7"/>
    <mergeCell ref="CC6:CC7"/>
    <mergeCell ref="CD6:CD7"/>
    <mergeCell ref="CE6:CE7"/>
    <mergeCell ref="CF6:CF7"/>
    <mergeCell ref="CS6:CS7"/>
    <mergeCell ref="CT6:CT7"/>
    <mergeCell ref="CU6:CU7"/>
    <mergeCell ref="CV6:CV7"/>
    <mergeCell ref="CW6:CW7"/>
    <mergeCell ref="CX6:CX7"/>
    <mergeCell ref="CM6:CM7"/>
    <mergeCell ref="CN6:CN7"/>
    <mergeCell ref="CO6:CO7"/>
    <mergeCell ref="CP6:CP7"/>
    <mergeCell ref="CQ6:CQ7"/>
    <mergeCell ref="CR6:CR7"/>
    <mergeCell ref="DE6:DE7"/>
    <mergeCell ref="DF6:DF7"/>
    <mergeCell ref="DG6:DG7"/>
    <mergeCell ref="DH6:DH7"/>
    <mergeCell ref="DI6:DI7"/>
    <mergeCell ref="DJ6:DJ7"/>
    <mergeCell ref="CY6:CY7"/>
    <mergeCell ref="CZ6:CZ7"/>
    <mergeCell ref="DA6:DA7"/>
    <mergeCell ref="DB6:DB7"/>
    <mergeCell ref="DC6:DC7"/>
    <mergeCell ref="DD6:DD7"/>
    <mergeCell ref="DQ6:DQ7"/>
    <mergeCell ref="DR6:DR7"/>
    <mergeCell ref="DS6:DS7"/>
    <mergeCell ref="DT6:DT7"/>
    <mergeCell ref="DU6:DU7"/>
    <mergeCell ref="DV6:DV7"/>
    <mergeCell ref="DK6:DK7"/>
    <mergeCell ref="DL6:DL7"/>
    <mergeCell ref="DM6:DM7"/>
    <mergeCell ref="DN6:DN7"/>
    <mergeCell ref="DO6:DO7"/>
    <mergeCell ref="DP6:DP7"/>
    <mergeCell ref="A20:A21"/>
    <mergeCell ref="A22:A23"/>
    <mergeCell ref="A24:A25"/>
    <mergeCell ref="A8:A9"/>
    <mergeCell ref="A10:A11"/>
    <mergeCell ref="A12:A13"/>
    <mergeCell ref="A14:A15"/>
    <mergeCell ref="A16:A17"/>
    <mergeCell ref="A18:A19"/>
  </mergeCells>
  <conditionalFormatting sqref="E8:E26 J8:J26 T8:T26 Y8:Y26 AS8:AS26 BC8:BC26 AD8:AD27 AN8:AN27 AX8:AX27 T39 V43 V53 V56 Q58 V60">
    <cfRule type="cellIs" dxfId="108" priority="58" operator="between">
      <formula>-100000000</formula>
      <formula>0</formula>
    </cfRule>
  </conditionalFormatting>
  <conditionalFormatting sqref="O8:O26 O39 L58">
    <cfRule type="containsText" dxfId="107" priority="7" operator="containsText" text="в">
      <formula>NOT(ISERROR(SEARCH("в",L8)))</formula>
    </cfRule>
    <cfRule type="cellIs" dxfId="106" priority="8" operator="between">
      <formula>0.000001</formula>
      <formula>100000</formula>
    </cfRule>
    <cfRule type="cellIs" dxfId="105" priority="9" operator="between">
      <formula>-100000000</formula>
      <formula>0</formula>
    </cfRule>
  </conditionalFormatting>
  <conditionalFormatting sqref="V56 V60 E8:E26 J8:J26 T8:T26 Y8:Y26 AS8:AS26 BC8:BC26 AD8:AD27 AN8:AN27 AX8:AX27 T39 V43 V53 Q58">
    <cfRule type="containsText" dxfId="104" priority="56" operator="containsText" text="в">
      <formula>NOT(ISERROR(SEARCH("в",E8)))</formula>
    </cfRule>
    <cfRule type="cellIs" dxfId="103" priority="57" operator="between">
      <formula>0.000001</formula>
      <formula>100000</formula>
    </cfRule>
  </conditionalFormatting>
  <conditionalFormatting sqref="V56 V60">
    <cfRule type="cellIs" dxfId="102" priority="55" stopIfTrue="1" operator="between">
      <formula>0.0001</formula>
      <formula>0.004</formula>
    </cfRule>
  </conditionalFormatting>
  <conditionalFormatting sqref="AI8:AI26">
    <cfRule type="containsText" dxfId="101" priority="4" operator="containsText" text="в">
      <formula>NOT(ISERROR(SEARCH("в",AI8)))</formula>
    </cfRule>
    <cfRule type="cellIs" dxfId="100" priority="5" operator="between">
      <formula>0.000001</formula>
      <formula>100000</formula>
    </cfRule>
    <cfRule type="cellIs" dxfId="99" priority="6" operator="between">
      <formula>-100000000</formula>
      <formula>0</formula>
    </cfRule>
  </conditionalFormatting>
  <conditionalFormatting sqref="BH8:BH26">
    <cfRule type="containsText" dxfId="98" priority="52" operator="containsText" text="в">
      <formula>NOT(ISERROR(SEARCH("в",BH8)))</formula>
    </cfRule>
    <cfRule type="cellIs" dxfId="97" priority="53" operator="between">
      <formula>0.000001</formula>
      <formula>100000</formula>
    </cfRule>
    <cfRule type="cellIs" dxfId="96" priority="54" operator="between">
      <formula>-100000000</formula>
      <formula>0</formula>
    </cfRule>
  </conditionalFormatting>
  <conditionalFormatting sqref="BM8:BM26">
    <cfRule type="containsText" dxfId="95" priority="49" operator="containsText" text="в">
      <formula>NOT(ISERROR(SEARCH("в",BM8)))</formula>
    </cfRule>
    <cfRule type="cellIs" dxfId="94" priority="50" operator="between">
      <formula>0.000001</formula>
      <formula>100000</formula>
    </cfRule>
    <cfRule type="cellIs" dxfId="93" priority="51" operator="between">
      <formula>-100000000</formula>
      <formula>0</formula>
    </cfRule>
  </conditionalFormatting>
  <conditionalFormatting sqref="BR8:BR26">
    <cfRule type="containsText" dxfId="92" priority="37" operator="containsText" text="в">
      <formula>NOT(ISERROR(SEARCH("в",BR8)))</formula>
    </cfRule>
    <cfRule type="cellIs" dxfId="91" priority="38" operator="between">
      <formula>0.000001</formula>
      <formula>100000</formula>
    </cfRule>
    <cfRule type="cellIs" dxfId="90" priority="39" operator="between">
      <formula>-100000000</formula>
      <formula>0</formula>
    </cfRule>
  </conditionalFormatting>
  <conditionalFormatting sqref="BW8:BW26">
    <cfRule type="containsText" dxfId="89" priority="46" operator="containsText" text="в">
      <formula>NOT(ISERROR(SEARCH("в",BW8)))</formula>
    </cfRule>
    <cfRule type="cellIs" dxfId="88" priority="47" operator="between">
      <formula>0.000001</formula>
      <formula>100000</formula>
    </cfRule>
    <cfRule type="cellIs" dxfId="87" priority="48" operator="between">
      <formula>-100000000</formula>
      <formula>0</formula>
    </cfRule>
  </conditionalFormatting>
  <conditionalFormatting sqref="CB8:CB26">
    <cfRule type="containsText" dxfId="86" priority="31" operator="containsText" text="в">
      <formula>NOT(ISERROR(SEARCH("в",CB8)))</formula>
    </cfRule>
    <cfRule type="cellIs" dxfId="85" priority="32" operator="between">
      <formula>0.000001</formula>
      <formula>100000</formula>
    </cfRule>
    <cfRule type="cellIs" dxfId="84" priority="33" operator="between">
      <formula>-100000000</formula>
      <formula>0</formula>
    </cfRule>
  </conditionalFormatting>
  <conditionalFormatting sqref="CG8:CG26">
    <cfRule type="containsText" dxfId="83" priority="43" operator="containsText" text="в">
      <formula>NOT(ISERROR(SEARCH("в",CG8)))</formula>
    </cfRule>
    <cfRule type="cellIs" dxfId="82" priority="44" operator="between">
      <formula>0.000001</formula>
      <formula>100000</formula>
    </cfRule>
    <cfRule type="cellIs" dxfId="81" priority="45" operator="between">
      <formula>-100000000</formula>
      <formula>0</formula>
    </cfRule>
  </conditionalFormatting>
  <conditionalFormatting sqref="CL8:CL27">
    <cfRule type="containsText" dxfId="80" priority="1" operator="containsText" text="в">
      <formula>NOT(ISERROR(SEARCH("в",CL8)))</formula>
    </cfRule>
    <cfRule type="cellIs" dxfId="79" priority="2" operator="between">
      <formula>0.000001</formula>
      <formula>100000</formula>
    </cfRule>
    <cfRule type="cellIs" dxfId="78" priority="3" operator="between">
      <formula>-100000000</formula>
      <formula>0</formula>
    </cfRule>
  </conditionalFormatting>
  <conditionalFormatting sqref="CQ8:CQ26">
    <cfRule type="containsText" dxfId="77" priority="13" operator="containsText" text="в">
      <formula>NOT(ISERROR(SEARCH("в",CQ8)))</formula>
    </cfRule>
    <cfRule type="cellIs" dxfId="76" priority="14" operator="between">
      <formula>0.000001</formula>
      <formula>100000</formula>
    </cfRule>
    <cfRule type="cellIs" dxfId="75" priority="15" operator="between">
      <formula>-100000000</formula>
      <formula>0</formula>
    </cfRule>
  </conditionalFormatting>
  <conditionalFormatting sqref="CV8:CV26">
    <cfRule type="containsText" dxfId="74" priority="25" operator="containsText" text="в">
      <formula>NOT(ISERROR(SEARCH("в",CV8)))</formula>
    </cfRule>
    <cfRule type="cellIs" dxfId="73" priority="26" operator="between">
      <formula>0.000001</formula>
      <formula>100000</formula>
    </cfRule>
    <cfRule type="cellIs" dxfId="72" priority="27" operator="between">
      <formula>-100000000</formula>
      <formula>0</formula>
    </cfRule>
  </conditionalFormatting>
  <conditionalFormatting sqref="DA8:DA26">
    <cfRule type="containsText" dxfId="71" priority="10" operator="containsText" text="в">
      <formula>NOT(ISERROR(SEARCH("в",DA8)))</formula>
    </cfRule>
    <cfRule type="cellIs" dxfId="70" priority="11" operator="between">
      <formula>0.000001</formula>
      <formula>100000</formula>
    </cfRule>
    <cfRule type="cellIs" dxfId="69" priority="12" operator="between">
      <formula>-100000000</formula>
      <formula>0</formula>
    </cfRule>
  </conditionalFormatting>
  <conditionalFormatting sqref="DF8:DF26">
    <cfRule type="containsText" dxfId="68" priority="22" operator="containsText" text="в">
      <formula>NOT(ISERROR(SEARCH("в",DF8)))</formula>
    </cfRule>
    <cfRule type="cellIs" dxfId="67" priority="23" operator="between">
      <formula>0.000001</formula>
      <formula>100000</formula>
    </cfRule>
    <cfRule type="cellIs" dxfId="66" priority="24" operator="between">
      <formula>-100000000</formula>
      <formula>0</formula>
    </cfRule>
  </conditionalFormatting>
  <conditionalFormatting sqref="DK8:DK26">
    <cfRule type="containsText" dxfId="65" priority="19" operator="containsText" text="в">
      <formula>NOT(ISERROR(SEARCH("в",DK8)))</formula>
    </cfRule>
    <cfRule type="cellIs" dxfId="64" priority="20" operator="between">
      <formula>0.000001</formula>
      <formula>100000</formula>
    </cfRule>
    <cfRule type="cellIs" dxfId="63" priority="21" operator="between">
      <formula>-100000000</formula>
      <formula>0</formula>
    </cfRule>
  </conditionalFormatting>
  <conditionalFormatting sqref="DP8:DP26">
    <cfRule type="containsText" dxfId="62" priority="16" operator="containsText" text="в">
      <formula>NOT(ISERROR(SEARCH("в",DP8)))</formula>
    </cfRule>
    <cfRule type="cellIs" dxfId="61" priority="17" operator="between">
      <formula>0.000001</formula>
      <formula>100000</formula>
    </cfRule>
    <cfRule type="cellIs" dxfId="60" priority="18" operator="between">
      <formula>-100000000</formula>
      <formula>0</formula>
    </cfRule>
  </conditionalFormatting>
  <conditionalFormatting sqref="DU8:DU26">
    <cfRule type="containsText" dxfId="59" priority="28" operator="containsText" text="в">
      <formula>NOT(ISERROR(SEARCH("в",DU8)))</formula>
    </cfRule>
    <cfRule type="cellIs" dxfId="58" priority="29" operator="between">
      <formula>0.000001</formula>
      <formula>100000</formula>
    </cfRule>
    <cfRule type="cellIs" dxfId="57" priority="30" operator="between">
      <formula>-100000000</formula>
      <formula>0</formula>
    </cfRule>
    <cfRule type="containsText" dxfId="56" priority="34" operator="containsText" text="в">
      <formula>NOT(ISERROR(SEARCH("в",DU8)))</formula>
    </cfRule>
    <cfRule type="cellIs" dxfId="55" priority="35" operator="between">
      <formula>0.000001</formula>
      <formula>100000</formula>
    </cfRule>
    <cfRule type="cellIs" dxfId="54" priority="36" operator="between">
      <formula>-100000000</formula>
      <formula>0</formula>
    </cfRule>
  </conditionalFormatting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30</vt:i4>
      </vt:variant>
      <vt:variant>
        <vt:lpstr>Именованные диапазоны</vt:lpstr>
      </vt:variant>
      <vt:variant>
        <vt:i4>27</vt:i4>
      </vt:variant>
    </vt:vector>
  </HeadingPairs>
  <TitlesOfParts>
    <vt:vector size="57" baseType="lpstr">
      <vt:lpstr>январь (2024) прогноз</vt:lpstr>
      <vt:lpstr>февраль (2024) - прогноз</vt:lpstr>
      <vt:lpstr>2 мес (2024) - прогноз</vt:lpstr>
      <vt:lpstr>март (2024) прогноз</vt:lpstr>
      <vt:lpstr>апрель (2024) </vt:lpstr>
      <vt:lpstr>апрель (2024)  прогноз</vt:lpstr>
      <vt:lpstr>4 мес. (2024)</vt:lpstr>
      <vt:lpstr>4 мес (2024)</vt:lpstr>
      <vt:lpstr>11111</vt:lpstr>
      <vt:lpstr>4 мес (2024) прогноз</vt:lpstr>
      <vt:lpstr>май (2024)  прогноз</vt:lpstr>
      <vt:lpstr>5 мес (2024)</vt:lpstr>
      <vt:lpstr>5 мес (2024) прогноз</vt:lpstr>
      <vt:lpstr>2 кв (2024) прогноз</vt:lpstr>
      <vt:lpstr>6 мес (2024) прогноз</vt:lpstr>
      <vt:lpstr>10 мес (2024)</vt:lpstr>
      <vt:lpstr>11 месяцев (2024)</vt:lpstr>
      <vt:lpstr>11 месяцев (2024) прогноз</vt:lpstr>
      <vt:lpstr>2024 год </vt:lpstr>
      <vt:lpstr>2024 год (прогноз)</vt:lpstr>
      <vt:lpstr>свод (ежесуточная) 3 кв</vt:lpstr>
      <vt:lpstr>II квартал</vt:lpstr>
      <vt:lpstr>свод (6 мес, 2 кв)</vt:lpstr>
      <vt:lpstr>январь (причины)</vt:lpstr>
      <vt:lpstr>Полный перечень+ущерб</vt:lpstr>
      <vt:lpstr>свод (ежесуточная)-АРХИВ</vt:lpstr>
      <vt:lpstr>Лист1</vt:lpstr>
      <vt:lpstr>Лист2</vt:lpstr>
      <vt:lpstr>Лист3</vt:lpstr>
      <vt:lpstr>Лист11</vt:lpstr>
      <vt:lpstr>Лист11!Заголовки_для_печати</vt:lpstr>
      <vt:lpstr>'10 мес (2024)'!Область_печати</vt:lpstr>
      <vt:lpstr>'11 месяцев (2024)'!Область_печати</vt:lpstr>
      <vt:lpstr>'11 месяцев (2024) прогноз'!Область_печати</vt:lpstr>
      <vt:lpstr>'11111'!Область_печати</vt:lpstr>
      <vt:lpstr>'2 кв (2024) прогноз'!Область_печати</vt:lpstr>
      <vt:lpstr>'2 мес (2024) - прогноз'!Область_печати</vt:lpstr>
      <vt:lpstr>'2024 год '!Область_печати</vt:lpstr>
      <vt:lpstr>'2024 год (прогноз)'!Область_печати</vt:lpstr>
      <vt:lpstr>'4 мес (2024)'!Область_печати</vt:lpstr>
      <vt:lpstr>'4 мес (2024) прогноз'!Область_печати</vt:lpstr>
      <vt:lpstr>'4 мес. (2024)'!Область_печати</vt:lpstr>
      <vt:lpstr>'5 мес (2024)'!Область_печати</vt:lpstr>
      <vt:lpstr>'5 мес (2024) прогноз'!Область_печати</vt:lpstr>
      <vt:lpstr>'6 мес (2024) прогноз'!Область_печати</vt:lpstr>
      <vt:lpstr>'II квартал'!Область_печати</vt:lpstr>
      <vt:lpstr>'апрель (2024) '!Область_печати</vt:lpstr>
      <vt:lpstr>'апрель (2024)  прогноз'!Область_печати</vt:lpstr>
      <vt:lpstr>'май (2024)  прогноз'!Область_печати</vt:lpstr>
      <vt:lpstr>'март (2024) прогноз'!Область_печати</vt:lpstr>
      <vt:lpstr>'Полный перечень+ущерб'!Область_печати</vt:lpstr>
      <vt:lpstr>'свод (6 мес, 2 кв)'!Область_печати</vt:lpstr>
      <vt:lpstr>'свод (ежесуточная) 3 кв'!Область_печати</vt:lpstr>
      <vt:lpstr>'свод (ежесуточная)-АРХИВ'!Область_печати</vt:lpstr>
      <vt:lpstr>'февраль (2024) - прогноз'!Область_печати</vt:lpstr>
      <vt:lpstr>'январь (2024) прогноз'!Область_печати</vt:lpstr>
      <vt:lpstr>'январь (причины)'!Область_печати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Филиппов Алексей Владимирович</dc:creator>
  <cp:lastModifiedBy>VolodinAA</cp:lastModifiedBy>
  <cp:lastPrinted>2025-03-27T07:51:22Z</cp:lastPrinted>
  <dcterms:created xsi:type="dcterms:W3CDTF">2013-07-02T03:54:16Z</dcterms:created>
  <dcterms:modified xsi:type="dcterms:W3CDTF">2025-03-27T09:02:58Z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КОНТРОЛЬ СОБЫТИЙ 2024.xlsx</vt:lpwstr>
  </property>
</Properties>
</file>