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Cash Flow"/>
    <sheet r:id="rId2" sheetId="2" name="Pool"/>
    <sheet r:id="rId3" sheetId="3" name="Pool Stats"/>
    <sheet r:id="rId4" sheetId="4" name="Box Canon"/>
    <sheet r:id="rId5" sheetId="5" name="Box Cañon JE"/>
    <sheet r:id="rId6" sheetId="6" name="POOL JE"/>
  </sheets>
  <definedNames>
    <definedName name="_xlnm.Print_Area" localSheetId="3">'Box Canon'!$A$2:$AH$43</definedName>
    <definedName name="_xlnm.Print_Area" localSheetId="4">'Box Cañon JE'!$A$1:$D$30</definedName>
    <definedName name="_xlnm.Print_Area" localSheetId="1">Pool!$A$1:$AH$55</definedName>
    <definedName name="_xlnm.Print_Area" localSheetId="5">'POOL JE'!$A$1:$C$62</definedName>
  </definedNames>
  <calcPr fullCalcOnLoad="1"/>
</workbook>
</file>

<file path=xl/sharedStrings.xml><?xml version="1.0" encoding="utf-8"?>
<sst xmlns="http://schemas.openxmlformats.org/spreadsheetml/2006/main" count="524" uniqueCount="228">
  <si>
    <t xml:space="preserve">POOL </t>
  </si>
  <si>
    <t>Revenue Transactions</t>
  </si>
  <si>
    <t>50-40-4030</t>
  </si>
  <si>
    <t>Swim Pool Admissions</t>
  </si>
  <si>
    <t>Pool Admissions + Motel Bulk Admission +50% Pool/Gym Rev. - Admission Discounts</t>
  </si>
  <si>
    <t>50-40-4035</t>
  </si>
  <si>
    <t>Slide Admissions</t>
  </si>
  <si>
    <t>50-40-4033</t>
  </si>
  <si>
    <t>Pool Membership Pass Revenue</t>
  </si>
  <si>
    <t>All pool memberships + 50% pool/gym memberships</t>
  </si>
  <si>
    <r>
      <t xml:space="preserve">Pool/Gym Membership Revenue </t>
    </r>
    <r>
      <rPr>
        <i/>
        <sz val="8"/>
        <color rgb="FF000000"/>
        <rFont val="Calibri"/>
        <family val="2"/>
        <scheme val="minor"/>
      </rPr>
      <t>**50/50**</t>
    </r>
  </si>
  <si>
    <t>Combo memberships get split 50/50</t>
  </si>
  <si>
    <t>50-40-4034</t>
  </si>
  <si>
    <t>Facility Rental</t>
  </si>
  <si>
    <t>50-40-4350</t>
  </si>
  <si>
    <t xml:space="preserve">Other Revenue - Misc. </t>
  </si>
  <si>
    <t>50-40-4040</t>
  </si>
  <si>
    <t>Locker &amp; Misc. Rental</t>
  </si>
  <si>
    <t>50-40-4045</t>
  </si>
  <si>
    <t>Sales - Pool Merchandise</t>
  </si>
  <si>
    <t>10-45-4205</t>
  </si>
  <si>
    <t>Skate Rentals</t>
  </si>
  <si>
    <t>50-43-4010</t>
  </si>
  <si>
    <t>Gym Admission/Memberships</t>
  </si>
  <si>
    <t>Gym only passes/memberships + 50% pool/gym rev.</t>
  </si>
  <si>
    <r>
      <t xml:space="preserve">Pool/Gym Revenue </t>
    </r>
    <r>
      <rPr>
        <i/>
        <sz val="8"/>
        <color rgb="FF000000"/>
        <rFont val="Calibri"/>
        <family val="2"/>
        <scheme val="minor"/>
      </rPr>
      <t>**50/50 **</t>
    </r>
  </si>
  <si>
    <t>Day use passes used at either gym or pool get split 50/50</t>
  </si>
  <si>
    <t>50-40-4047</t>
  </si>
  <si>
    <t>Swim Team</t>
  </si>
  <si>
    <t>50-40-4048</t>
  </si>
  <si>
    <t>Swim Lessons</t>
  </si>
  <si>
    <t>50-40-4049</t>
  </si>
  <si>
    <t>Aquatic Classes</t>
  </si>
  <si>
    <t>50-40-4050</t>
  </si>
  <si>
    <t>Grants / Donations</t>
  </si>
  <si>
    <t>50-40-4051</t>
  </si>
  <si>
    <t>ATM Rent</t>
  </si>
  <si>
    <t>50-40-4052</t>
  </si>
  <si>
    <t>Massage Rent</t>
  </si>
  <si>
    <t>50-40-4053</t>
  </si>
  <si>
    <t>Swim Shop Rent</t>
  </si>
  <si>
    <t>50-40-4300</t>
  </si>
  <si>
    <t>Lifeguard &amp; Other Class</t>
  </si>
  <si>
    <t>50-40-4320</t>
  </si>
  <si>
    <t>Vending Machine Revenue</t>
  </si>
  <si>
    <t>Total Revenue</t>
  </si>
  <si>
    <t xml:space="preserve">Sold GC - Payment GC = Net Liability </t>
  </si>
  <si>
    <t xml:space="preserve">Liability Accounts </t>
  </si>
  <si>
    <t>50-00-2020</t>
  </si>
  <si>
    <t>Sales Tax Payable</t>
  </si>
  <si>
    <t>50-00-1206</t>
  </si>
  <si>
    <t>Customer Balance A/R</t>
  </si>
  <si>
    <t>Use the DIJ to post these individually</t>
  </si>
  <si>
    <t>50-00-2060</t>
  </si>
  <si>
    <t>Deferred Activity Revenue</t>
  </si>
  <si>
    <t>Prepay activity - recognize rev. when happens</t>
  </si>
  <si>
    <t>50-00-2061</t>
  </si>
  <si>
    <t>Deferred Facility Revenue</t>
  </si>
  <si>
    <t>Prepay Facility  - recognize rev. when happens</t>
  </si>
  <si>
    <t>50-00-2007</t>
  </si>
  <si>
    <t>Unearned Payment Acct.  Gift Certificates</t>
  </si>
  <si>
    <t>Sold Gift Certificates</t>
  </si>
  <si>
    <t>Total Liability Transactions</t>
  </si>
  <si>
    <t>Total SOLD Transactions</t>
  </si>
  <si>
    <t>Total Revenue + Total Liability Transactions</t>
  </si>
  <si>
    <t>Payment Transactions</t>
  </si>
  <si>
    <t>01-00-1000</t>
  </si>
  <si>
    <t>Pool Cash/Check Cleared</t>
  </si>
  <si>
    <t>Pool Cash Outstanding</t>
  </si>
  <si>
    <t>Pool Credit Card Cleared</t>
  </si>
  <si>
    <t>Pool Credit Card Outstanding</t>
  </si>
  <si>
    <t>External CC Machine Cleared</t>
  </si>
  <si>
    <t>External CC Machine Outstanding</t>
  </si>
  <si>
    <t>50-50-6150</t>
  </si>
  <si>
    <t>CC Processing Fees Cleared</t>
  </si>
  <si>
    <t>CC Processing Fees Outstanding</t>
  </si>
  <si>
    <t>CC Processor Adjustments Cleared</t>
  </si>
  <si>
    <t>CC Processor Adjustments Outstanding</t>
  </si>
  <si>
    <t>50-40-4031</t>
  </si>
  <si>
    <t>Pool Over/Short</t>
  </si>
  <si>
    <t>50-50-6101</t>
  </si>
  <si>
    <t>Pool Promotions [Donations]</t>
  </si>
  <si>
    <t>Redeemed Gift Certificates</t>
  </si>
  <si>
    <t>Total Payments</t>
  </si>
  <si>
    <t>Admissions/Covers</t>
  </si>
  <si>
    <t>Members</t>
  </si>
  <si>
    <t>Total Admissions</t>
  </si>
  <si>
    <r>
      <t xml:space="preserve">ADR Admission       </t>
    </r>
    <r>
      <rPr>
        <i/>
        <sz val="8"/>
        <color rgb="FF000000"/>
        <rFont val="Calibri"/>
        <family val="2"/>
        <scheme val="minor"/>
      </rPr>
      <t>(W/O Memberships)</t>
    </r>
  </si>
  <si>
    <t>Description</t>
  </si>
  <si>
    <t>EOM AVG.</t>
  </si>
  <si>
    <t>Hot Pool - Avg. Temp.</t>
  </si>
  <si>
    <t>Shallow - Avg. Temp</t>
  </si>
  <si>
    <t xml:space="preserve">Lap Lanes - Avg. Temp. </t>
  </si>
  <si>
    <t>Discount (Published) - Average</t>
  </si>
  <si>
    <t>Box Cañon</t>
  </si>
  <si>
    <t>Box Cañon Sales Tax</t>
  </si>
  <si>
    <t>50-41-4010</t>
  </si>
  <si>
    <t>Box Cañon Admissions</t>
  </si>
  <si>
    <t>50-41-4015</t>
  </si>
  <si>
    <t>Box Cañon Donations</t>
  </si>
  <si>
    <t>50-41-4020</t>
  </si>
  <si>
    <t>Box Cañon Concessions</t>
  </si>
  <si>
    <t>Stamps</t>
  </si>
  <si>
    <t>50-41-4031</t>
  </si>
  <si>
    <t>Box Cañon Over/Short</t>
  </si>
  <si>
    <t>Box Cañon Cash/Check Cleared</t>
  </si>
  <si>
    <t>Box Cañon Cash Outstanding</t>
  </si>
  <si>
    <t>Box Cañon Credit Card Cleared</t>
  </si>
  <si>
    <t>Box Cañon Credit Card Outstanding</t>
  </si>
  <si>
    <t>Military/Over 75</t>
  </si>
  <si>
    <t>Group</t>
  </si>
  <si>
    <t>Senior</t>
  </si>
  <si>
    <t>Child</t>
  </si>
  <si>
    <t>Adult</t>
  </si>
  <si>
    <t>TOTAL</t>
  </si>
  <si>
    <t>Sun</t>
  </si>
  <si>
    <t>Mon</t>
  </si>
  <si>
    <t>Tue</t>
  </si>
  <si>
    <t>Wed</t>
  </si>
  <si>
    <t>Thu</t>
  </si>
  <si>
    <t>Fri</t>
  </si>
  <si>
    <t>Sat</t>
  </si>
  <si>
    <t>GL</t>
  </si>
  <si>
    <t>EOM TOTAL</t>
  </si>
  <si>
    <t>Sales Tax</t>
  </si>
  <si>
    <t>Donations</t>
  </si>
  <si>
    <t>Cards/Film (Concessions)</t>
  </si>
  <si>
    <t>Candy (Concessions)</t>
  </si>
  <si>
    <t>AM Revenue</t>
  </si>
  <si>
    <t>PM Revenue</t>
  </si>
  <si>
    <t>Payment Posting Calculations</t>
  </si>
  <si>
    <t>AM Cash/Check</t>
  </si>
  <si>
    <t>Cleared</t>
  </si>
  <si>
    <t>Outstanding</t>
  </si>
  <si>
    <t>PM Cash/Check</t>
  </si>
  <si>
    <t>AM Credit Card</t>
  </si>
  <si>
    <t>Cash/Check</t>
  </si>
  <si>
    <t>PM Credit Card</t>
  </si>
  <si>
    <t>Credit Card</t>
  </si>
  <si>
    <t>Over/Short</t>
  </si>
  <si>
    <t>Variance?</t>
  </si>
  <si>
    <t>AM Variance</t>
  </si>
  <si>
    <t>PM Variance</t>
  </si>
  <si>
    <t>AM Total</t>
  </si>
  <si>
    <t>PM total</t>
  </si>
  <si>
    <t>Pool Admissions</t>
  </si>
  <si>
    <t>Sales - Merchandise</t>
  </si>
  <si>
    <t>Gym Admission</t>
  </si>
  <si>
    <t>Hot Pool</t>
  </si>
  <si>
    <t>Shallow Pool</t>
  </si>
  <si>
    <t>Lap Lanes</t>
  </si>
  <si>
    <t>Admissions</t>
  </si>
  <si>
    <t>*Admissions are calculated by</t>
  </si>
  <si>
    <t>Total Sales</t>
  </si>
  <si>
    <t>-</t>
  </si>
  <si>
    <t>Merchandise</t>
  </si>
  <si>
    <t>+</t>
  </si>
  <si>
    <t>POOL</t>
  </si>
  <si>
    <t>Pool Closed 1/6 - 1/11</t>
  </si>
  <si>
    <t>Admission - Motel Pass (Bulk)</t>
  </si>
  <si>
    <t>Slide Add-on</t>
  </si>
  <si>
    <t>50-40-4032</t>
  </si>
  <si>
    <t>Admissions Discounts</t>
  </si>
  <si>
    <t>**50/50**</t>
  </si>
  <si>
    <t>P/G Membership Pass Revenue</t>
  </si>
  <si>
    <t>DO NOT USE after 1/5</t>
  </si>
  <si>
    <t>Other Revenue - Misc.</t>
  </si>
  <si>
    <t>50-42-4005</t>
  </si>
  <si>
    <t>Pool/Gym Revenue</t>
  </si>
  <si>
    <t xml:space="preserve">Aquatic Classes </t>
  </si>
  <si>
    <t>GL Report Total</t>
  </si>
  <si>
    <r>
      <t xml:space="preserve">Variance </t>
    </r>
    <r>
      <rPr>
        <i/>
        <sz val="8"/>
        <color rgb="FF000000"/>
        <rFont val="Calibri"/>
        <family val="2"/>
        <scheme val="minor"/>
      </rPr>
      <t>(checking for data entry error)</t>
    </r>
  </si>
  <si>
    <t xml:space="preserve">    </t>
  </si>
  <si>
    <t>Pool Cash/Check</t>
  </si>
  <si>
    <t>Pool Credit Card less processing fes</t>
  </si>
  <si>
    <t>External CC Machine</t>
  </si>
  <si>
    <t xml:space="preserve">External CC Machine </t>
  </si>
  <si>
    <t>CC Processor Adjustment (Server Errors)</t>
  </si>
  <si>
    <t xml:space="preserve">CC Processor Adjustments </t>
  </si>
  <si>
    <t>Promotions [Donations]</t>
  </si>
  <si>
    <t>Variance ?</t>
  </si>
  <si>
    <t>Unearned Payment Acct.</t>
  </si>
  <si>
    <t>Unearned Payment Acct. Gift Certificates</t>
  </si>
  <si>
    <t>Total</t>
  </si>
  <si>
    <t xml:space="preserve">Variance ? </t>
  </si>
  <si>
    <t>Processing Fees</t>
  </si>
  <si>
    <t>ADR</t>
  </si>
  <si>
    <t>Average Admission Rate</t>
  </si>
  <si>
    <t>ADR w/o Membership</t>
  </si>
  <si>
    <t>Average Admission Rate w/o members</t>
  </si>
  <si>
    <t>Pool Temps (Via Facebook)</t>
  </si>
  <si>
    <t>EOM AVG</t>
  </si>
  <si>
    <t>Shallow</t>
  </si>
  <si>
    <t>Published Discount</t>
  </si>
  <si>
    <t>Discount - Average</t>
  </si>
  <si>
    <t>CASH FLOW</t>
  </si>
  <si>
    <t>January</t>
  </si>
  <si>
    <t>DEPOSITS</t>
  </si>
  <si>
    <t>DISBURSEMENTS</t>
  </si>
  <si>
    <t>BALANCE</t>
  </si>
  <si>
    <t>Water</t>
  </si>
  <si>
    <t>LOT</t>
  </si>
  <si>
    <t>Pool</t>
  </si>
  <si>
    <t>BC</t>
  </si>
  <si>
    <t>Paymentech</t>
  </si>
  <si>
    <t>EFTs</t>
  </si>
  <si>
    <t>CR</t>
  </si>
  <si>
    <t>Memo Only</t>
  </si>
  <si>
    <t>Only</t>
  </si>
  <si>
    <t>CC Only</t>
  </si>
  <si>
    <t xml:space="preserve">EXT CC. </t>
  </si>
  <si>
    <t>Misc</t>
  </si>
  <si>
    <t>Other</t>
  </si>
  <si>
    <t>deposits only</t>
  </si>
  <si>
    <t>A/P</t>
  </si>
  <si>
    <t>P/R taxes</t>
  </si>
  <si>
    <t>P/R</t>
  </si>
  <si>
    <t>Bal.Fwd.</t>
  </si>
  <si>
    <t>EOM Adj</t>
  </si>
  <si>
    <t>A = Bank Fees</t>
  </si>
  <si>
    <t>Net AP</t>
  </si>
  <si>
    <t>Gross PR</t>
  </si>
  <si>
    <t>B = Cig Tax Distribution</t>
  </si>
  <si>
    <t>C = Sales Tax Distribution</t>
  </si>
  <si>
    <t>D = HUTF</t>
  </si>
  <si>
    <t>E = PaymentTech</t>
  </si>
  <si>
    <t>F = Express Billpay</t>
  </si>
  <si>
    <t>G = Police Vehicle Payment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</si>
</sst>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%"/>
    <numFmt numFmtId="165" formatCode="mm/dd/yy"/>
    <numFmt numFmtId="166" formatCode="$#,##0.000_);($#,##0.000)"/>
  </numFmts>
  <fonts count="3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i/>
      <sz val="8"/>
      <color rgb="FF000000"/>
      <name val="Calibri"/>
      <family val="2"/>
    </font>
    <font>
      <i/>
      <sz val="9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i/>
      <sz val="10"/>
      <color rgb="FF000000"/>
      <name val="Calibri"/>
      <family val="2"/>
    </font>
    <font>
      <b/>
      <i/>
      <sz val="12"/>
      <color rgb="FF000000"/>
      <name val="Calibri"/>
      <family val="2"/>
    </font>
    <font>
      <sz val="10"/>
      <color rgb="FF000000"/>
      <name val="Arial"/>
      <family val="2"/>
    </font>
    <font>
      <i/>
      <sz val="7"/>
      <color rgb="FF000000"/>
      <name val="Calibri"/>
      <family val="2"/>
    </font>
    <font>
      <i/>
      <sz val="7"/>
      <color rgb="FF000000"/>
      <name val="Arial"/>
      <family val="2"/>
    </font>
    <font>
      <sz val="8"/>
      <color rgb="FF000000"/>
      <name val="Calibri"/>
      <family val="2"/>
    </font>
    <font>
      <u/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color rgb="FF000000"/>
      <name val="Arial"/>
      <family val="2"/>
    </font>
    <font>
      <b/>
      <sz val="10"/>
      <color rgb="FF4472c4"/>
      <name val="Arial"/>
      <family val="2"/>
    </font>
    <font>
      <b/>
      <i/>
      <sz val="8"/>
      <color rgb="FF000000"/>
      <name val="Arial"/>
      <family val="2"/>
    </font>
    <font>
      <i/>
      <sz val="8"/>
      <color rgb="FF000000"/>
      <name val="Arial"/>
      <family val="2"/>
    </font>
    <font>
      <sz val="10"/>
      <color rgb="FF4472c4"/>
      <name val="Arial"/>
      <family val="2"/>
    </font>
    <font>
      <b/>
      <i/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9"/>
      <color rgb="FF000000"/>
      <name val="Arial"/>
      <family val="2"/>
    </font>
    <font>
      <i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9933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bfbfbf"/>
      </patternFill>
    </fill>
    <fill>
      <patternFill patternType="solid">
        <fgColor rgb="FFf2f2f2"/>
      </patternFill>
    </fill>
    <fill>
      <patternFill patternType="solid">
        <fgColor rgb="FFdbdbdb"/>
      </patternFill>
    </fill>
    <fill>
      <patternFill patternType="solid">
        <fgColor rgb="FFffff99"/>
      </patternFill>
    </fill>
    <fill>
      <patternFill patternType="solid">
        <fgColor rgb="FFffff00"/>
      </patternFill>
    </fill>
  </fills>
  <borders count="11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dotted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dotted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dotted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dotted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/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c6c6c6"/>
      </top>
      <bottom style="thin">
        <color rgb="FFc6c6c6"/>
      </bottom>
      <diagonal/>
    </border>
    <border>
      <left style="dotted">
        <color rgb="FF000000"/>
      </left>
      <right style="dotted">
        <color rgb="FF000000"/>
      </right>
      <top style="thin">
        <color rgb="FFc6c6c6"/>
      </top>
      <bottom style="thin">
        <color rgb="FFc6c6c6"/>
      </bottom>
      <diagonal/>
    </border>
    <border>
      <left style="dotted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tted">
        <color rgb="FF000000"/>
      </left>
      <right style="thin">
        <color rgb="FFc6c6c6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dotted">
        <color rgb="FF000000"/>
      </right>
      <top style="medium">
        <color rgb="FF000000"/>
      </top>
      <bottom style="thin">
        <color rgb="FFc6c6c6"/>
      </bottom>
      <diagonal/>
    </border>
    <border>
      <left style="dotted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dotted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c6c6c6"/>
      </top>
      <bottom style="dotted">
        <color rgb="FF000000"/>
      </bottom>
      <diagonal/>
    </border>
    <border>
      <left style="dotted">
        <color rgb="FF000000"/>
      </left>
      <right style="thin">
        <color rgb="FFc6c6c6"/>
      </right>
      <top style="dotted">
        <color rgb="FF000000"/>
      </top>
      <bottom style="dotted">
        <color rgb="FF000000"/>
      </bottom>
      <diagonal/>
    </border>
    <border>
      <left style="thin">
        <color rgb="FFc6c6c6"/>
      </left>
      <right style="thin">
        <color rgb="FFc6c6c6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dotted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/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481">
    <xf xfId="0" numFmtId="0" borderId="0" fontId="0" fillId="0"/>
    <xf xfId="0" numFmtId="0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0" borderId="2" applyBorder="1" fontId="1" applyFont="1" fillId="2" applyFill="1" applyAlignment="1">
      <alignment horizontal="center"/>
    </xf>
    <xf xfId="0" numFmtId="0" borderId="3" applyBorder="1" fontId="1" applyFont="1" fillId="2" applyFill="1" applyAlignment="1">
      <alignment horizontal="center"/>
    </xf>
    <xf xfId="0" numFmtId="164" applyNumberFormat="1" borderId="4" applyBorder="1" fontId="1" applyFont="1" fillId="2" applyFill="1" applyAlignment="1">
      <alignment horizontal="center"/>
    </xf>
    <xf xfId="0" numFmtId="0" borderId="5" applyBorder="1" fontId="4" applyFont="1" fillId="0" applyAlignment="1">
      <alignment horizontal="left"/>
    </xf>
    <xf xfId="0" numFmtId="0" borderId="6" applyBorder="1" fontId="5" applyFont="1" fillId="0" applyAlignment="1">
      <alignment horizontal="left"/>
    </xf>
    <xf xfId="0" numFmtId="4" applyNumberFormat="1" borderId="7" applyBorder="1" fontId="6" applyFont="1" fillId="0" applyAlignment="1">
      <alignment horizontal="right"/>
    </xf>
    <xf xfId="0" numFmtId="0" borderId="8" applyBorder="1" fontId="7" applyFont="1" fillId="0" applyAlignment="1">
      <alignment horizontal="center" wrapText="1"/>
    </xf>
    <xf xfId="0" numFmtId="0" borderId="1" applyBorder="1" fontId="7" applyFont="1" fillId="0" applyAlignment="1">
      <alignment horizontal="center" wrapText="1"/>
    </xf>
    <xf xfId="0" numFmtId="0" borderId="9" applyBorder="1" fontId="4" applyFont="1" fillId="0" applyAlignment="1">
      <alignment horizontal="left"/>
    </xf>
    <xf xfId="0" numFmtId="0" borderId="10" applyBorder="1" fontId="5" applyFont="1" fillId="0" applyAlignment="1">
      <alignment horizontal="left"/>
    </xf>
    <xf xfId="0" numFmtId="4" applyNumberFormat="1" borderId="11" applyBorder="1" fontId="4" applyFont="1" fillId="0" applyAlignment="1">
      <alignment horizontal="right"/>
    </xf>
    <xf xfId="0" numFmtId="0" borderId="8" applyBorder="1" fontId="7" applyFont="1" fillId="0" applyAlignment="1">
      <alignment horizontal="center"/>
    </xf>
    <xf xfId="0" numFmtId="0" borderId="1" applyBorder="1" fontId="7" applyFont="1" fillId="0" applyAlignment="1">
      <alignment horizontal="center"/>
    </xf>
    <xf xfId="0" numFmtId="4" applyNumberFormat="1" borderId="11" applyBorder="1" fontId="8" applyFont="1" fillId="0" applyAlignment="1">
      <alignment horizontal="right"/>
    </xf>
    <xf xfId="0" numFmtId="0" borderId="12" applyBorder="1" fontId="4" applyFont="1" fillId="0" applyAlignment="1">
      <alignment horizontal="left"/>
    </xf>
    <xf xfId="0" numFmtId="0" borderId="13" applyBorder="1" fontId="5" applyFont="1" fillId="0" applyAlignment="1">
      <alignment horizontal="left"/>
    </xf>
    <xf xfId="0" numFmtId="4" applyNumberFormat="1" borderId="14" applyBorder="1" fontId="4" applyFont="1" fillId="0" applyAlignment="1">
      <alignment horizontal="right"/>
    </xf>
    <xf xfId="0" numFmtId="0" borderId="8" applyBorder="1" fontId="5" applyFont="1" fillId="0" applyAlignment="1">
      <alignment horizontal="left"/>
    </xf>
    <xf xfId="0" numFmtId="0" borderId="1" applyBorder="1" fontId="8" applyFont="1" fillId="0" applyAlignment="1">
      <alignment horizontal="right"/>
    </xf>
    <xf xfId="0" numFmtId="4" applyNumberFormat="1" borderId="1" applyBorder="1" fontId="9" applyFont="1" fillId="0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4" applyNumberFormat="1" borderId="1" applyBorder="1" fontId="4" applyFont="1" fillId="0" applyAlignment="1">
      <alignment horizontal="right"/>
    </xf>
    <xf xfId="0" numFmtId="0" borderId="6" applyBorder="1" fontId="4" applyFont="1" fillId="0" applyAlignment="1">
      <alignment horizontal="left"/>
    </xf>
    <xf xfId="0" numFmtId="4" applyNumberFormat="1" borderId="7" applyBorder="1" fontId="4" applyFont="1" fillId="0" applyAlignment="1">
      <alignment horizontal="right"/>
    </xf>
    <xf xfId="0" numFmtId="0" borderId="10" applyBorder="1" fontId="4" applyFont="1" fillId="0" applyAlignment="1">
      <alignment horizontal="left"/>
    </xf>
    <xf xfId="0" numFmtId="0" borderId="13" applyBorder="1" fontId="4" applyFont="1" fillId="0" applyAlignment="1">
      <alignment horizontal="left"/>
    </xf>
    <xf xfId="0" numFmtId="0" borderId="15" applyBorder="1" fontId="8" applyFont="1" fillId="0" applyAlignment="1">
      <alignment horizontal="right"/>
    </xf>
    <xf xfId="0" numFmtId="0" borderId="1" applyBorder="1" fontId="10" applyFont="1" fillId="0" applyAlignment="1">
      <alignment horizontal="right"/>
    </xf>
    <xf xfId="0" numFmtId="4" applyNumberFormat="1" borderId="1" applyBorder="1" fontId="10" applyFont="1" fillId="0" applyAlignment="1">
      <alignment horizontal="right"/>
    </xf>
    <xf xfId="0" numFmtId="7" applyNumberFormat="1" borderId="7" applyBorder="1" fontId="4" applyFont="1" fillId="0" applyAlignment="1">
      <alignment horizontal="right"/>
    </xf>
    <xf xfId="0" numFmtId="7" applyNumberFormat="1" borderId="11" applyBorder="1" fontId="4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8" applyBorder="1" fontId="4" applyFont="1" fillId="0" applyAlignment="1">
      <alignment horizontal="center"/>
    </xf>
    <xf xfId="0" numFmtId="0" borderId="1" applyBorder="1" fontId="4" applyFont="1" fillId="0" applyAlignment="1">
      <alignment horizontal="center"/>
    </xf>
    <xf xfId="0" numFmtId="0" borderId="16" applyBorder="1" fontId="4" applyFont="1" fillId="0" applyAlignment="1">
      <alignment horizontal="left"/>
    </xf>
    <xf xfId="0" numFmtId="0" borderId="17" applyBorder="1" fontId="5" applyFont="1" fillId="0" applyAlignment="1">
      <alignment horizontal="left"/>
    </xf>
    <xf xfId="0" numFmtId="7" applyNumberFormat="1" borderId="18" applyBorder="1" fontId="4" applyFont="1" fillId="0" applyAlignment="1">
      <alignment horizontal="right"/>
    </xf>
    <xf xfId="0" numFmtId="7" applyNumberFormat="1" borderId="14" applyBorder="1" fontId="4" applyFont="1" fillId="0" applyAlignment="1">
      <alignment horizontal="right"/>
    </xf>
    <xf xfId="0" numFmtId="4" applyNumberFormat="1" borderId="1" applyBorder="1" fontId="8" applyFont="1" fillId="0" applyAlignment="1">
      <alignment horizontal="right"/>
    </xf>
    <xf xfId="0" numFmtId="1" applyNumberFormat="1" borderId="7" applyBorder="1" fontId="4" applyFont="1" fillId="0" applyAlignment="1">
      <alignment horizontal="right"/>
    </xf>
    <xf xfId="0" numFmtId="1" applyNumberFormat="1" borderId="11" applyBorder="1" fontId="4" applyFont="1" fillId="0" applyAlignment="1">
      <alignment horizontal="right"/>
    </xf>
    <xf xfId="0" numFmtId="0" borderId="12" applyBorder="1" fontId="1" applyFont="1" fillId="0" applyAlignment="1">
      <alignment horizontal="right"/>
    </xf>
    <xf xfId="0" numFmtId="1" applyNumberFormat="1" borderId="14" applyBorder="1" fontId="1" applyFont="1" fillId="0" applyAlignment="1">
      <alignment horizontal="right"/>
    </xf>
    <xf xfId="0" numFmtId="0" borderId="19" applyBorder="1" fontId="4" applyFont="1" fillId="0" applyAlignment="1">
      <alignment horizontal="left"/>
    </xf>
    <xf xfId="0" numFmtId="7" applyNumberFormat="1" borderId="20" applyBorder="1" fontId="4" applyFont="1" fillId="0" applyAlignment="1">
      <alignment horizontal="right"/>
    </xf>
    <xf xfId="0" numFmtId="0" borderId="1" applyBorder="1" fontId="9" applyFont="1" fillId="0" applyAlignment="1">
      <alignment horizontal="left"/>
    </xf>
    <xf xfId="0" numFmtId="0" borderId="19" applyBorder="1" fontId="1" applyFont="1" fillId="3" applyFill="1" applyAlignment="1">
      <alignment horizontal="left"/>
    </xf>
    <xf xfId="0" numFmtId="164" applyNumberFormat="1" borderId="20" applyBorder="1" fontId="1" applyFont="1" fillId="3" applyFill="1" applyAlignment="1">
      <alignment horizontal="center"/>
    </xf>
    <xf xfId="0" numFmtId="0" borderId="5" applyBorder="1" fontId="5" applyFont="1" fillId="0" applyAlignment="1">
      <alignment horizontal="left"/>
    </xf>
    <xf xfId="0" numFmtId="4" applyNumberFormat="1" borderId="7" applyBorder="1" fontId="5" applyFont="1" fillId="0" applyAlignment="1">
      <alignment horizontal="right"/>
    </xf>
    <xf xfId="0" numFmtId="0" borderId="9" applyBorder="1" fontId="5" applyFont="1" fillId="0" applyAlignment="1">
      <alignment horizontal="left"/>
    </xf>
    <xf xfId="0" numFmtId="4" applyNumberFormat="1" borderId="11" applyBorder="1" fontId="5" applyFont="1" fillId="0" applyAlignment="1">
      <alignment horizontal="right"/>
    </xf>
    <xf xfId="0" numFmtId="0" borderId="12" applyBorder="1" fontId="5" applyFont="1" fillId="0" applyAlignment="1">
      <alignment horizontal="left"/>
    </xf>
    <xf xfId="0" numFmtId="164" applyNumberFormat="1" borderId="14" applyBorder="1" fontId="5" applyFont="1" fillId="0" applyAlignment="1">
      <alignment horizontal="right"/>
    </xf>
    <xf xfId="0" numFmtId="0" borderId="1" applyBorder="1" fontId="9" applyFont="1" fillId="0" applyAlignment="1">
      <alignment horizontal="center"/>
    </xf>
    <xf xfId="0" numFmtId="164" applyNumberFormat="1" borderId="1" applyBorder="1" fontId="9" applyFont="1" fillId="0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0" borderId="1" applyBorder="1" fontId="1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0" borderId="1" applyBorder="1" fontId="3" applyFont="1" fillId="0" applyAlignment="1">
      <alignment horizontal="right"/>
    </xf>
    <xf xfId="0" numFmtId="0" borderId="12" applyBorder="1" fontId="1" applyFont="1" fillId="0" applyAlignment="1">
      <alignment horizontal="left"/>
    </xf>
    <xf xfId="0" numFmtId="0" borderId="13" applyBorder="1" fontId="11" applyFont="1" fillId="0" applyAlignment="1">
      <alignment horizontal="left"/>
    </xf>
    <xf xfId="0" numFmtId="7" applyNumberFormat="1" borderId="14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7" applyNumberFormat="1" borderId="1" applyBorder="1" fontId="8" applyFont="1" fillId="0" applyAlignment="1">
      <alignment horizontal="right"/>
    </xf>
    <xf xfId="0" numFmtId="7" applyNumberFormat="1" borderId="1" applyBorder="1" fontId="4" applyFont="1" fillId="0" applyAlignment="1">
      <alignment horizontal="right"/>
    </xf>
    <xf xfId="0" numFmtId="0" borderId="21" applyBorder="1" fontId="11" applyFont="1" fillId="4" applyFill="1" applyAlignment="1">
      <alignment horizontal="left"/>
    </xf>
    <xf xfId="0" numFmtId="3" applyNumberFormat="1" borderId="22" applyBorder="1" fontId="11" applyFont="1" fillId="4" applyFill="1" applyAlignment="1">
      <alignment horizontal="left"/>
    </xf>
    <xf xfId="0" numFmtId="0" borderId="9" applyBorder="1" fontId="12" applyFont="1" fillId="0" applyAlignment="1">
      <alignment horizontal="right"/>
    </xf>
    <xf xfId="0" numFmtId="3" applyNumberFormat="1" borderId="11" applyBorder="1" fontId="4" applyFont="1" fillId="0" applyAlignment="1">
      <alignment horizontal="right"/>
    </xf>
    <xf xfId="0" numFmtId="3" applyNumberFormat="1" borderId="11" applyBorder="1" fontId="4" applyFont="1" fillId="0" applyAlignment="1">
      <alignment horizontal="left"/>
    </xf>
    <xf xfId="0" numFmtId="0" borderId="12" applyBorder="1" fontId="1" applyFont="1" fillId="4" applyFill="1" applyAlignment="1">
      <alignment horizontal="right"/>
    </xf>
    <xf xfId="0" numFmtId="3" applyNumberFormat="1" borderId="14" applyBorder="1" fontId="1" applyFont="1" fillId="4" applyFill="1" applyAlignment="1">
      <alignment horizontal="righ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1" applyBorder="1" fontId="7" applyFont="1" fillId="0" applyAlignment="1">
      <alignment horizontal="center"/>
    </xf>
    <xf xfId="0" numFmtId="14" applyNumberFormat="1" borderId="1" applyBorder="1" fontId="7" applyFont="1" fillId="0" applyAlignment="1">
      <alignment horizontal="center"/>
    </xf>
    <xf xfId="0" numFmtId="0" borderId="0" fontId="0" fillId="0" applyAlignment="1">
      <alignment horizontal="left"/>
    </xf>
    <xf xfId="0" numFmtId="7" applyNumberFormat="1" borderId="1" applyBorder="1" fontId="3" applyFont="1" fillId="0" applyAlignment="1">
      <alignment horizontal="right"/>
    </xf>
    <xf xfId="0" numFmtId="0" borderId="23" applyBorder="1" fontId="1" applyFont="1" fillId="2" applyFill="1" applyAlignment="1">
      <alignment horizontal="center"/>
    </xf>
    <xf xfId="0" numFmtId="0" borderId="24" applyBorder="1" fontId="1" applyFont="1" fillId="2" applyFill="1" applyAlignment="1">
      <alignment horizontal="center"/>
    </xf>
    <xf xfId="0" numFmtId="14" applyNumberFormat="1" borderId="24" applyBorder="1" fontId="12" applyFont="1" fillId="2" applyFill="1" applyAlignment="1">
      <alignment horizontal="left"/>
    </xf>
    <xf xfId="0" numFmtId="3" applyNumberFormat="1" borderId="25" applyBorder="1" fontId="2" applyFont="1" fillId="2" applyFill="1" applyAlignment="1">
      <alignment horizontal="left"/>
    </xf>
    <xf xfId="0" numFmtId="3" applyNumberFormat="1" borderId="23" applyBorder="1" fontId="1" applyFont="1" fillId="2" applyFill="1" applyAlignment="1">
      <alignment horizontal="center"/>
    </xf>
    <xf xfId="0" numFmtId="0" borderId="26" applyBorder="1" fontId="4" applyFont="1" fillId="0" applyAlignment="1">
      <alignment horizontal="left"/>
    </xf>
    <xf xfId="0" numFmtId="0" borderId="27" applyBorder="1" fontId="5" applyFont="1" fillId="0" applyAlignment="1">
      <alignment horizontal="left"/>
    </xf>
    <xf xfId="0" numFmtId="4" applyNumberFormat="1" borderId="28" applyBorder="1" fontId="5" applyFont="1" fillId="0" applyAlignment="1">
      <alignment horizontal="right"/>
    </xf>
    <xf xfId="0" numFmtId="4" applyNumberFormat="1" borderId="29" applyBorder="1" fontId="2" applyFont="1" fillId="0" applyAlignment="1">
      <alignment horizontal="right"/>
    </xf>
    <xf xfId="0" numFmtId="3" applyNumberFormat="1" borderId="26" applyBorder="1" fontId="4" applyFont="1" fillId="0" applyAlignment="1">
      <alignment horizontal="left"/>
    </xf>
    <xf xfId="0" numFmtId="0" borderId="30" applyBorder="1" fontId="4" applyFont="1" fillId="0" applyAlignment="1">
      <alignment horizontal="left"/>
    </xf>
    <xf xfId="0" numFmtId="0" borderId="31" applyBorder="1" fontId="5" applyFont="1" fillId="0" applyAlignment="1">
      <alignment horizontal="left"/>
    </xf>
    <xf xfId="0" numFmtId="4" applyNumberFormat="1" borderId="32" applyBorder="1" fontId="5" applyFont="1" fillId="0" applyAlignment="1">
      <alignment horizontal="right"/>
    </xf>
    <xf xfId="0" numFmtId="3" applyNumberFormat="1" borderId="30" applyBorder="1" fontId="4" applyFont="1" fillId="0" applyAlignment="1">
      <alignment horizontal="left"/>
    </xf>
    <xf xfId="0" numFmtId="4" applyNumberFormat="1" borderId="10" applyBorder="1" fontId="5" applyFont="1" fillId="0" applyAlignment="1">
      <alignment horizontal="right"/>
    </xf>
    <xf xfId="0" numFmtId="0" borderId="33" applyBorder="1" fontId="4" applyFont="1" fillId="0" applyAlignment="1">
      <alignment horizontal="left"/>
    </xf>
    <xf xfId="0" numFmtId="0" borderId="34" applyBorder="1" fontId="13" applyFont="1" fillId="0" applyAlignment="1">
      <alignment horizontal="left"/>
    </xf>
    <xf xfId="0" numFmtId="4" applyNumberFormat="1" borderId="17" applyBorder="1" fontId="13" applyFont="1" fillId="0" applyAlignment="1">
      <alignment horizontal="right"/>
    </xf>
    <xf xfId="0" numFmtId="4" applyNumberFormat="1" borderId="35" applyBorder="1" fontId="14" applyFont="1" fillId="0" applyAlignment="1">
      <alignment horizontal="right"/>
    </xf>
    <xf xfId="0" numFmtId="0" borderId="36" applyBorder="1" fontId="4" applyFont="1" fillId="0" applyAlignment="1">
      <alignment horizontal="left"/>
    </xf>
    <xf xfId="0" numFmtId="0" borderId="37" applyBorder="1" fontId="5" applyFont="1" fillId="0" applyAlignment="1">
      <alignment horizontal="left"/>
    </xf>
    <xf xfId="0" numFmtId="4" applyNumberFormat="1" borderId="38" applyBorder="1" fontId="5" applyFont="1" fillId="0" applyAlignment="1">
      <alignment horizontal="right"/>
    </xf>
    <xf xfId="0" numFmtId="4" applyNumberFormat="1" borderId="6" applyBorder="1" fontId="5" applyFont="1" fillId="0" applyAlignment="1">
      <alignment horizontal="right"/>
    </xf>
    <xf xfId="0" numFmtId="4" applyNumberFormat="1" borderId="39" applyBorder="1" fontId="5" applyFont="1" fillId="0" applyAlignment="1">
      <alignment horizontal="right"/>
    </xf>
    <xf xfId="0" numFmtId="4" applyNumberFormat="1" borderId="7" applyBorder="1" fontId="14" applyFont="1" fillId="0" applyAlignment="1">
      <alignment horizontal="right"/>
    </xf>
    <xf xfId="0" numFmtId="3" applyNumberFormat="1" borderId="33" applyBorder="1" fontId="4" applyFont="1" fillId="0" applyAlignment="1">
      <alignment horizontal="left"/>
    </xf>
    <xf xfId="0" numFmtId="0" borderId="34" applyBorder="1" fontId="5" applyFont="1" fillId="0" applyAlignment="1">
      <alignment horizontal="left"/>
    </xf>
    <xf xfId="0" numFmtId="4" applyNumberFormat="1" borderId="40" applyBorder="1" fontId="5" applyFont="1" fillId="0" applyAlignment="1">
      <alignment horizontal="right"/>
    </xf>
    <xf xfId="0" numFmtId="4" applyNumberFormat="1" borderId="17" applyBorder="1" fontId="5" applyFont="1" fillId="0" applyAlignment="1">
      <alignment horizontal="right"/>
    </xf>
    <xf xfId="0" numFmtId="4" applyNumberFormat="1" borderId="29" applyBorder="1" fontId="14" applyFont="1" fillId="0" applyAlignment="1">
      <alignment horizontal="right"/>
    </xf>
    <xf xfId="0" numFmtId="0" borderId="41" applyBorder="1" fontId="4" applyFont="1" fillId="0" applyAlignment="1">
      <alignment horizontal="left"/>
    </xf>
    <xf xfId="0" numFmtId="0" borderId="42" applyBorder="1" fontId="13" applyFont="1" fillId="0" applyAlignment="1">
      <alignment horizontal="left"/>
    </xf>
    <xf xfId="0" numFmtId="4" applyNumberFormat="1" borderId="43" applyBorder="1" fontId="13" applyFont="1" fillId="0" applyAlignment="1">
      <alignment horizontal="right"/>
    </xf>
    <xf xfId="0" numFmtId="3" applyNumberFormat="1" borderId="41" applyBorder="1" fontId="4" applyFont="1" fillId="0" applyAlignment="1">
      <alignment horizontal="left"/>
    </xf>
    <xf xfId="0" numFmtId="0" borderId="42" applyBorder="1" fontId="5" applyFont="1" fillId="0" applyAlignment="1">
      <alignment horizontal="left"/>
    </xf>
    <xf xfId="0" numFmtId="0" borderId="6" applyBorder="1" fontId="11" applyFont="1" fillId="0" applyAlignment="1">
      <alignment horizontal="left"/>
    </xf>
    <xf xfId="0" numFmtId="4" applyNumberFormat="1" borderId="6" applyBorder="1" fontId="11" applyFont="1" fillId="0" applyAlignment="1">
      <alignment horizontal="right"/>
    </xf>
    <xf xfId="0" numFmtId="4" applyNumberFormat="1" borderId="7" applyBorder="1" fontId="11" applyFont="1" fillId="0" applyAlignment="1">
      <alignment horizontal="right"/>
    </xf>
    <xf xfId="0" numFmtId="3" applyNumberFormat="1" borderId="5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4" applyNumberFormat="1" borderId="1" applyBorder="1" fontId="5" applyFont="1" fillId="0" applyAlignment="1">
      <alignment horizontal="right"/>
    </xf>
    <xf xfId="0" numFmtId="4" applyNumberFormat="1" borderId="44" applyBorder="1" fontId="11" applyFont="1" fillId="0" applyAlignment="1">
      <alignment horizontal="right"/>
    </xf>
    <xf xfId="0" numFmtId="3" applyNumberFormat="1" borderId="1" applyBorder="1" fontId="5" applyFont="1" fillId="0" applyAlignment="1">
      <alignment horizontal="left"/>
    </xf>
    <xf xfId="0" numFmtId="0" borderId="45" applyBorder="1" fontId="4" applyFont="1" fillId="4" applyFill="1" applyAlignment="1">
      <alignment horizontal="left"/>
    </xf>
    <xf xfId="0" numFmtId="0" borderId="46" applyBorder="1" fontId="5" applyFont="1" fillId="4" applyFill="1" applyAlignment="1">
      <alignment horizontal="left"/>
    </xf>
    <xf xfId="0" numFmtId="4" applyNumberFormat="1" borderId="46" applyBorder="1" fontId="5" applyFont="1" fillId="4" applyFill="1" applyAlignment="1">
      <alignment horizontal="right"/>
    </xf>
    <xf xfId="0" numFmtId="3" applyNumberFormat="1" borderId="46" applyBorder="1" fontId="5" applyFont="1" fillId="4" applyFill="1" applyAlignment="1">
      <alignment horizontal="left"/>
    </xf>
    <xf xfId="0" numFmtId="3" applyNumberFormat="1" borderId="47" applyBorder="1" fontId="2" applyFont="1" fillId="4" applyFill="1" applyAlignment="1">
      <alignment horizontal="left"/>
    </xf>
    <xf xfId="0" numFmtId="3" applyNumberFormat="1" borderId="21" applyBorder="1" fontId="1" applyFont="1" fillId="4" applyFill="1" applyAlignment="1">
      <alignment horizontal="center"/>
    </xf>
    <xf xfId="0" numFmtId="0" borderId="48" applyBorder="1" fontId="1" applyFont="1" fillId="4" applyFill="1" applyAlignment="1">
      <alignment horizontal="center"/>
    </xf>
    <xf xfId="0" numFmtId="7" applyNumberFormat="1" borderId="48" applyBorder="1" fontId="1" applyFont="1" fillId="4" applyFill="1" applyAlignment="1">
      <alignment horizontal="center"/>
    </xf>
    <xf xfId="0" numFmtId="0" borderId="22" applyBorder="1" fontId="1" applyFont="1" fillId="4" applyFill="1" applyAlignment="1">
      <alignment horizontal="center"/>
    </xf>
    <xf xfId="0" numFmtId="0" borderId="5" applyBorder="1" fontId="4" applyFont="1" fillId="0" applyAlignment="1">
      <alignment horizontal="left"/>
    </xf>
    <xf xfId="0" numFmtId="0" borderId="49" applyBorder="1" fontId="5" applyFont="1" fillId="0" applyAlignment="1">
      <alignment horizontal="left"/>
    </xf>
    <xf xfId="0" numFmtId="4" applyNumberFormat="1" borderId="5" applyBorder="1" fontId="5" applyFont="1" fillId="0" applyAlignment="1">
      <alignment horizontal="right"/>
    </xf>
    <xf xfId="0" numFmtId="4" applyNumberFormat="1" borderId="49" applyBorder="1" fontId="5" applyFont="1" fillId="0" applyAlignment="1">
      <alignment horizontal="right"/>
    </xf>
    <xf xfId="0" numFmtId="4" applyNumberFormat="1" borderId="50" applyBorder="1" fontId="2" applyFont="1" fillId="0" applyAlignment="1">
      <alignment horizontal="right"/>
    </xf>
    <xf xfId="0" numFmtId="3" applyNumberFormat="1" borderId="12" applyBorder="1" fontId="5" applyFont="1" fillId="4" applyFill="1" applyAlignment="1">
      <alignment horizontal="center"/>
    </xf>
    <xf xfId="0" numFmtId="0" borderId="13" applyBorder="1" fontId="5" applyFont="1" fillId="4" applyFill="1" applyAlignment="1">
      <alignment horizontal="center"/>
    </xf>
    <xf xfId="0" numFmtId="7" applyNumberFormat="1" borderId="13" applyBorder="1" fontId="5" applyFont="1" fillId="4" applyFill="1" applyAlignment="1">
      <alignment horizontal="center"/>
    </xf>
    <xf xfId="0" numFmtId="0" borderId="14" applyBorder="1" fontId="4" applyFont="1" fillId="4" applyFill="1" applyAlignment="1">
      <alignment horizontal="center"/>
    </xf>
    <xf xfId="0" numFmtId="0" borderId="9" applyBorder="1" fontId="4" applyFont="1" fillId="0" applyAlignment="1">
      <alignment horizontal="left"/>
    </xf>
    <xf xfId="0" numFmtId="0" borderId="51" applyBorder="1" fontId="5" applyFont="1" fillId="0" applyAlignment="1">
      <alignment horizontal="left"/>
    </xf>
    <xf xfId="0" numFmtId="4" applyNumberFormat="1" borderId="9" applyBorder="1" fontId="5" applyFont="1" fillId="0" applyAlignment="1">
      <alignment horizontal="right"/>
    </xf>
    <xf xfId="0" numFmtId="4" applyNumberFormat="1" borderId="51" applyBorder="1" fontId="5" applyFont="1" fillId="0" applyAlignment="1">
      <alignment horizontal="right"/>
    </xf>
    <xf xfId="0" numFmtId="4" applyNumberFormat="1" borderId="52" applyBorder="1" fontId="2" applyFont="1" fillId="0" applyAlignment="1">
      <alignment horizontal="right"/>
    </xf>
    <xf xfId="0" numFmtId="3" applyNumberFormat="1" borderId="53" applyBorder="1" fontId="5" applyFont="1" fillId="4" applyFill="1" applyAlignment="1">
      <alignment horizontal="center"/>
    </xf>
    <xf xfId="0" numFmtId="0" borderId="54" applyBorder="1" fontId="5" applyFont="1" fillId="4" applyFill="1" applyAlignment="1">
      <alignment horizontal="center"/>
    </xf>
    <xf xfId="0" numFmtId="7" applyNumberFormat="1" borderId="54" applyBorder="1" fontId="5" applyFont="1" fillId="4" applyFill="1" applyAlignment="1">
      <alignment horizontal="center"/>
    </xf>
    <xf xfId="0" numFmtId="0" borderId="55" applyBorder="1" fontId="4" applyFont="1" fillId="4" applyFill="1" applyAlignment="1">
      <alignment horizontal="center"/>
    </xf>
    <xf xfId="0" numFmtId="3" applyNumberFormat="1" borderId="5" applyBorder="1" fontId="4" applyFont="1" fillId="0" applyAlignment="1">
      <alignment horizontal="left"/>
    </xf>
    <xf xfId="0" numFmtId="7" applyNumberFormat="1" borderId="6" applyBorder="1" fontId="5" applyFont="1" fillId="0" applyAlignment="1">
      <alignment horizontal="center"/>
    </xf>
    <xf xfId="0" numFmtId="0" borderId="7" applyBorder="1" fontId="4" applyFont="1" fillId="0" applyAlignment="1">
      <alignment horizontal="center"/>
    </xf>
    <xf xfId="0" numFmtId="3" applyNumberFormat="1" borderId="9" applyBorder="1" fontId="4" applyFont="1" fillId="0" applyAlignment="1">
      <alignment horizontal="left"/>
    </xf>
    <xf xfId="0" numFmtId="7" applyNumberFormat="1" borderId="10" applyBorder="1" fontId="4" applyFont="1" fillId="0" applyAlignment="1">
      <alignment horizontal="right"/>
    </xf>
    <xf xfId="0" numFmtId="0" borderId="56" applyBorder="1" fontId="5" applyFont="1" fillId="0" applyAlignment="1">
      <alignment horizontal="left"/>
    </xf>
    <xf xfId="0" numFmtId="4" applyNumberFormat="1" borderId="12" applyBorder="1" fontId="5" applyFont="1" fillId="0" applyAlignment="1">
      <alignment horizontal="right"/>
    </xf>
    <xf xfId="0" numFmtId="4" applyNumberFormat="1" borderId="13" applyBorder="1" fontId="5" applyFont="1" fillId="0" applyAlignment="1">
      <alignment horizontal="right"/>
    </xf>
    <xf xfId="0" numFmtId="4" applyNumberFormat="1" borderId="56" applyBorder="1" fontId="5" applyFont="1" fillId="0" applyAlignment="1">
      <alignment horizontal="right"/>
    </xf>
    <xf xfId="0" numFmtId="4" applyNumberFormat="1" borderId="57" applyBorder="1" fontId="2" applyFont="1" fillId="0" applyAlignment="1">
      <alignment horizontal="right"/>
    </xf>
    <xf xfId="0" numFmtId="3" applyNumberFormat="1" borderId="16" applyBorder="1" fontId="4" applyFont="1" fillId="0" applyAlignment="1">
      <alignment horizontal="left"/>
    </xf>
    <xf xfId="0" numFmtId="7" applyNumberFormat="1" borderId="17" applyBorder="1" fontId="4" applyFont="1" fillId="0" applyAlignment="1">
      <alignment horizontal="right"/>
    </xf>
    <xf xfId="0" numFmtId="4" applyNumberFormat="1" borderId="18" applyBorder="1" fontId="4" applyFont="1" fillId="0" applyAlignment="1">
      <alignment horizontal="right"/>
    </xf>
    <xf xfId="0" numFmtId="0" borderId="58" applyBorder="1" fontId="4" applyFont="1" fillId="0" applyAlignment="1">
      <alignment horizontal="left"/>
    </xf>
    <xf xfId="0" numFmtId="0" borderId="28" applyBorder="1" fontId="5" applyFont="1" fillId="0" applyAlignment="1">
      <alignment horizontal="left"/>
    </xf>
    <xf xfId="0" numFmtId="4" applyNumberFormat="1" borderId="28" applyBorder="1" fontId="2" applyFont="1" fillId="0" applyAlignment="1">
      <alignment horizontal="right"/>
    </xf>
    <xf xfId="0" numFmtId="3" applyNumberFormat="1" borderId="12" applyBorder="1" fontId="4" applyFont="1" fillId="0" applyAlignment="1">
      <alignment horizontal="left"/>
    </xf>
    <xf xfId="0" numFmtId="7" applyNumberFormat="1" borderId="1" applyBorder="1" fontId="3" applyFont="1" fillId="0" applyAlignment="1">
      <alignment horizontal="left"/>
    </xf>
    <xf xfId="0" numFmtId="0" borderId="59" applyBorder="1" fontId="4" applyFont="1" fillId="4" applyFill="1" applyAlignment="1">
      <alignment horizontal="left"/>
    </xf>
    <xf xfId="0" numFmtId="0" borderId="60" applyBorder="1" fontId="5" applyFont="1" fillId="4" applyFill="1" applyAlignment="1">
      <alignment horizontal="left"/>
    </xf>
    <xf xfId="0" numFmtId="4" applyNumberFormat="1" borderId="60" applyBorder="1" fontId="5" applyFont="1" fillId="4" applyFill="1" applyAlignment="1">
      <alignment horizontal="right"/>
    </xf>
    <xf xfId="0" numFmtId="3" applyNumberFormat="1" borderId="60" applyBorder="1" fontId="5" applyFont="1" fillId="4" applyFill="1" applyAlignment="1">
      <alignment horizontal="left"/>
    </xf>
    <xf xfId="0" numFmtId="3" applyNumberFormat="1" borderId="60" applyBorder="1" fontId="2" applyFont="1" fillId="4" applyFill="1" applyAlignment="1">
      <alignment horizontal="left"/>
    </xf>
    <xf xfId="0" numFmtId="3" applyNumberFormat="1" borderId="12" applyBorder="1" fontId="1" applyFont="1" fillId="4" applyFill="1" applyAlignment="1">
      <alignment horizontal="center"/>
    </xf>
    <xf xfId="0" numFmtId="0" borderId="61" applyBorder="1" fontId="1" applyFont="1" fillId="4" applyFill="1" applyAlignment="1">
      <alignment horizontal="center"/>
    </xf>
    <xf xfId="0" numFmtId="7" applyNumberFormat="1" borderId="19" applyBorder="1" fontId="1" applyFont="1" fillId="4" applyFill="1" applyAlignment="1">
      <alignment horizontal="center"/>
    </xf>
    <xf xfId="0" numFmtId="0" borderId="20" applyBorder="1" fontId="1" applyFont="1" fillId="4" applyFill="1" applyAlignment="1">
      <alignment horizontal="center"/>
    </xf>
    <xf xfId="0" numFmtId="0" borderId="5" applyBorder="1" fontId="11" applyFont="1" fillId="0" applyAlignment="1">
      <alignment horizontal="left"/>
    </xf>
    <xf xfId="0" numFmtId="4" applyNumberFormat="1" borderId="7" applyBorder="1" fontId="2" applyFont="1" fillId="0" applyAlignment="1">
      <alignment horizontal="right"/>
    </xf>
    <xf xfId="0" numFmtId="0" borderId="12" applyBorder="1" fontId="11" applyFont="1" fillId="0" applyAlignment="1">
      <alignment horizontal="left"/>
    </xf>
    <xf xfId="0" numFmtId="4" applyNumberFormat="1" borderId="13" applyBorder="1" fontId="11" applyFont="1" fillId="0" applyAlignment="1">
      <alignment horizontal="right"/>
    </xf>
    <xf xfId="0" numFmtId="4" applyNumberFormat="1" borderId="14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0" borderId="19" applyBorder="1" fontId="4" applyFont="1" fillId="4" applyFill="1" applyAlignment="1">
      <alignment horizontal="left"/>
    </xf>
    <xf xfId="0" numFmtId="0" borderId="62" applyBorder="1" fontId="11" applyFont="1" fillId="4" applyFill="1" applyAlignment="1">
      <alignment horizontal="center"/>
    </xf>
    <xf xfId="0" numFmtId="3" applyNumberFormat="1" borderId="62" applyBorder="1" fontId="5" applyFont="1" fillId="4" applyFill="1" applyAlignment="1">
      <alignment horizontal="left"/>
    </xf>
    <xf xfId="0" numFmtId="3" applyNumberFormat="1" borderId="20" applyBorder="1" fontId="2" applyFont="1" fillId="4" applyFill="1" applyAlignment="1">
      <alignment horizontal="left"/>
    </xf>
    <xf xfId="0" numFmtId="3" applyNumberFormat="1" borderId="5" applyBorder="1" fontId="11" applyFont="1" fillId="4" applyFill="1" applyAlignment="1">
      <alignment horizontal="center"/>
    </xf>
    <xf xfId="0" numFmtId="0" borderId="7" applyBorder="1" fontId="11" applyFont="1" fillId="4" applyFill="1" applyAlignment="1">
      <alignment horizontal="center"/>
    </xf>
    <xf xfId="0" numFmtId="0" borderId="8" applyBorder="1" fontId="4" applyFont="1" fillId="0" applyAlignment="1">
      <alignment horizontal="left"/>
    </xf>
    <xf xfId="0" numFmtId="0" borderId="5" applyBorder="1" fontId="12" applyFont="1" fillId="0" applyAlignment="1">
      <alignment horizontal="right"/>
    </xf>
    <xf xfId="0" numFmtId="3" applyNumberFormat="1" borderId="10" applyBorder="1" fontId="4" applyFont="1" fillId="0" applyAlignment="1">
      <alignment horizontal="right"/>
    </xf>
    <xf xfId="0" numFmtId="3" applyNumberFormat="1" borderId="63" applyBorder="1" fontId="4" applyFont="1" fillId="0" applyAlignment="1">
      <alignment horizontal="right"/>
    </xf>
    <xf xfId="0" numFmtId="3" applyNumberFormat="1" borderId="9" applyBorder="1" fontId="4" applyFont="1" fillId="0" applyAlignment="1">
      <alignment horizontal="right"/>
    </xf>
    <xf xfId="0" numFmtId="0" borderId="11" applyBorder="1" fontId="12" applyFont="1" fillId="0" applyAlignment="1">
      <alignment horizontal="left"/>
    </xf>
    <xf xfId="0" numFmtId="3" applyNumberFormat="1" borderId="64" applyBorder="1" fontId="4" applyFont="1" fillId="0" applyAlignment="1">
      <alignment horizontal="right"/>
    </xf>
    <xf xfId="0" numFmtId="0" borderId="9" applyBorder="1" fontId="8" applyFont="1" fillId="0" applyAlignment="1">
      <alignment horizontal="right"/>
    </xf>
    <xf xfId="0" numFmtId="3" applyNumberFormat="1" borderId="17" applyBorder="1" fontId="9" applyFont="1" fillId="0" applyAlignment="1">
      <alignment horizontal="right"/>
    </xf>
    <xf xfId="0" numFmtId="3" applyNumberFormat="1" borderId="10" applyBorder="1" fontId="9" applyFont="1" fillId="0" applyAlignment="1">
      <alignment horizontal="right"/>
    </xf>
    <xf xfId="0" numFmtId="3" applyNumberFormat="1" borderId="11" applyBorder="1" fontId="9" applyFont="1" fillId="0" applyAlignment="1">
      <alignment horizontal="right"/>
    </xf>
    <xf xfId="0" numFmtId="3" applyNumberFormat="1" borderId="65" applyBorder="1" fontId="9" applyFont="1" fillId="0" applyAlignment="1">
      <alignment horizontal="right"/>
    </xf>
    <xf xfId="0" numFmtId="0" borderId="66" applyBorder="1" fontId="12" applyFont="1" fillId="0" applyAlignment="1">
      <alignment horizontal="right"/>
    </xf>
    <xf xfId="0" numFmtId="3" applyNumberFormat="1" borderId="6" applyBorder="1" fontId="4" applyFont="1" fillId="0" applyAlignment="1">
      <alignment horizontal="right"/>
    </xf>
    <xf xfId="0" numFmtId="3" applyNumberFormat="1" borderId="7" applyBorder="1" fontId="4" applyFont="1" fillId="0" applyAlignment="1">
      <alignment horizontal="right"/>
    </xf>
    <xf xfId="0" numFmtId="3" applyNumberFormat="1" borderId="44" applyBorder="1" fontId="4" applyFont="1" fillId="0" applyAlignment="1">
      <alignment horizontal="right"/>
    </xf>
    <xf xfId="0" numFmtId="0" borderId="11" applyBorder="1" fontId="4" applyFont="1" fillId="0" applyAlignment="1">
      <alignment horizontal="left"/>
    </xf>
    <xf xfId="0" numFmtId="0" borderId="16" applyBorder="1" fontId="8" applyFont="1" fillId="0" applyAlignment="1">
      <alignment horizontal="right"/>
    </xf>
    <xf xfId="0" numFmtId="3" applyNumberFormat="1" borderId="44" applyBorder="1" fontId="9" applyFont="1" fillId="0" applyAlignment="1">
      <alignment horizontal="right"/>
    </xf>
    <xf xfId="0" numFmtId="3" applyNumberFormat="1" borderId="16" applyBorder="1" fontId="4" applyFont="1" fillId="0" applyAlignment="1">
      <alignment horizontal="right"/>
    </xf>
    <xf xfId="0" numFmtId="0" borderId="18" applyBorder="1" fontId="4" applyFont="1" fillId="0" applyAlignment="1">
      <alignment horizontal="left"/>
    </xf>
    <xf xfId="0" numFmtId="0" borderId="67" applyBorder="1" fontId="1" applyFont="1" fillId="4" applyFill="1" applyAlignment="1">
      <alignment horizontal="left"/>
    </xf>
    <xf xfId="0" numFmtId="0" borderId="12" applyBorder="1" fontId="1" applyFont="1" fillId="4" applyFill="1" applyAlignment="1">
      <alignment horizontal="left"/>
    </xf>
    <xf xfId="0" numFmtId="3" applyNumberFormat="1" borderId="13" applyBorder="1" fontId="1" applyFont="1" fillId="4" applyFill="1" applyAlignment="1">
      <alignment horizontal="right"/>
    </xf>
    <xf xfId="0" numFmtId="3" applyNumberFormat="1" borderId="68" applyBorder="1" fontId="1" applyFont="1" fillId="4" applyFill="1" applyAlignment="1">
      <alignment horizontal="right"/>
    </xf>
    <xf xfId="0" numFmtId="3" applyNumberFormat="1" borderId="12" applyBorder="1" fontId="1" applyFont="1" fillId="0" applyAlignment="1">
      <alignment horizontal="right"/>
    </xf>
    <xf xfId="0" numFmtId="0" borderId="14" applyBorder="1" fontId="1" applyFont="1" fillId="4" applyFill="1" applyAlignment="1">
      <alignment horizontal="left"/>
    </xf>
    <xf xfId="0" numFmtId="0" borderId="0" fontId="0" fillId="0" applyAlignment="1">
      <alignment horizontal="left"/>
    </xf>
    <xf xfId="0" numFmtId="14" applyNumberFormat="1" borderId="0" fontId="0" fillId="0" applyAlignment="1">
      <alignment horizontal="right"/>
    </xf>
    <xf xfId="0" numFmtId="7" applyNumberFormat="1" borderId="0" fontId="0" fillId="0" applyAlignment="1">
      <alignment horizontal="general"/>
    </xf>
    <xf xfId="0" numFmtId="165" applyNumberFormat="1" borderId="69" applyBorder="1" fontId="4" applyFont="1" fillId="0" applyAlignment="1">
      <alignment horizontal="center"/>
    </xf>
    <xf xfId="0" numFmtId="0" borderId="70" applyBorder="1" fontId="4" applyFont="1" fillId="0" applyAlignment="1">
      <alignment horizontal="center"/>
    </xf>
    <xf xfId="0" numFmtId="4" applyNumberFormat="1" borderId="71" applyBorder="1" fontId="11" applyFont="1" fillId="4" applyFill="1" applyAlignment="1">
      <alignment horizontal="center" wrapText="1"/>
    </xf>
    <xf xfId="0" numFmtId="3" applyNumberFormat="1" borderId="72" applyBorder="1" fontId="11" applyFont="1" fillId="4" applyFill="1" applyAlignment="1">
      <alignment horizontal="center" wrapText="1"/>
    </xf>
    <xf xfId="0" numFmtId="4" applyNumberFormat="1" borderId="72" applyBorder="1" fontId="11" applyFont="1" fillId="4" applyFill="1" applyAlignment="1">
      <alignment horizontal="center" wrapText="1"/>
    </xf>
    <xf xfId="0" numFmtId="0" borderId="1" applyBorder="1" fontId="4" applyFont="1" fillId="0" applyAlignment="1">
      <alignment horizontal="left" wrapText="1"/>
    </xf>
    <xf xfId="0" numFmtId="3" applyNumberFormat="1" borderId="71" applyBorder="1" fontId="1" applyFont="1" fillId="4" applyFill="1" applyAlignment="1">
      <alignment horizontal="center" wrapText="1"/>
    </xf>
    <xf xfId="0" numFmtId="165" applyNumberFormat="1" borderId="5" applyBorder="1" fontId="15" applyFont="1" fillId="0" applyAlignment="1">
      <alignment horizontal="left"/>
    </xf>
    <xf xfId="0" numFmtId="0" borderId="6" applyBorder="1" fontId="16" applyFont="1" fillId="0" applyAlignment="1">
      <alignment horizontal="left"/>
    </xf>
    <xf xfId="0" numFmtId="4" applyNumberFormat="1" borderId="6" applyBorder="1" fontId="12" applyFont="1" fillId="0" applyAlignment="1">
      <alignment horizontal="right"/>
    </xf>
    <xf xfId="0" numFmtId="4" applyNumberFormat="1" borderId="7" applyBorder="1" fontId="12" applyFont="1" fillId="0" applyAlignment="1">
      <alignment horizontal="right"/>
    </xf>
    <xf xfId="0" numFmtId="0" borderId="1" applyBorder="1" fontId="12" applyFont="1" fillId="0" applyAlignment="1">
      <alignment horizontal="left"/>
    </xf>
    <xf xfId="0" numFmtId="3" applyNumberFormat="1" borderId="5" applyBorder="1" fontId="12" applyFont="1" fillId="0" applyAlignment="1">
      <alignment horizontal="right"/>
    </xf>
    <xf xfId="0" numFmtId="3" applyNumberFormat="1" borderId="6" applyBorder="1" fontId="12" applyFont="1" fillId="0" applyAlignment="1">
      <alignment horizontal="right"/>
    </xf>
    <xf xfId="0" numFmtId="3" applyNumberFormat="1" borderId="7" applyBorder="1" fontId="12" applyFont="1" fillId="0" applyAlignment="1">
      <alignment horizontal="right"/>
    </xf>
    <xf xfId="0" numFmtId="3" applyNumberFormat="1" borderId="73" applyBorder="1" fontId="12" applyFont="1" fillId="0" applyAlignment="1">
      <alignment horizontal="right"/>
    </xf>
    <xf xfId="0" numFmtId="165" applyNumberFormat="1" borderId="9" applyBorder="1" fontId="15" applyFont="1" fillId="0" applyAlignment="1">
      <alignment horizontal="left"/>
    </xf>
    <xf xfId="0" numFmtId="0" borderId="10" applyBorder="1" fontId="17" applyFont="1" fillId="0" applyAlignment="1">
      <alignment horizontal="left"/>
    </xf>
    <xf xfId="0" numFmtId="4" applyNumberFormat="1" borderId="10" applyBorder="1" fontId="12" applyFont="1" fillId="0" applyAlignment="1">
      <alignment horizontal="right"/>
    </xf>
    <xf xfId="0" numFmtId="4" applyNumberFormat="1" borderId="11" applyBorder="1" fontId="12" applyFont="1" fillId="0" applyAlignment="1">
      <alignment horizontal="right"/>
    </xf>
    <xf xfId="0" numFmtId="3" applyNumberFormat="1" borderId="9" applyBorder="1" fontId="12" applyFont="1" fillId="0" applyAlignment="1">
      <alignment horizontal="right"/>
    </xf>
    <xf xfId="0" numFmtId="3" applyNumberFormat="1" borderId="10" applyBorder="1" fontId="12" applyFont="1" fillId="0" applyAlignment="1">
      <alignment horizontal="right"/>
    </xf>
    <xf xfId="0" numFmtId="3" applyNumberFormat="1" borderId="11" applyBorder="1" fontId="12" applyFont="1" fillId="0" applyAlignment="1">
      <alignment horizontal="right"/>
    </xf>
    <xf xfId="0" numFmtId="3" applyNumberFormat="1" borderId="52" applyBorder="1" fontId="12" applyFont="1" fillId="0" applyAlignment="1">
      <alignment horizontal="right"/>
    </xf>
    <xf xfId="0" numFmtId="165" applyNumberFormat="1" borderId="12" applyBorder="1" fontId="15" applyFont="1" fillId="0" applyAlignment="1">
      <alignment horizontal="left"/>
    </xf>
    <xf xfId="0" numFmtId="0" borderId="13" applyBorder="1" fontId="17" applyFont="1" fillId="0" applyAlignment="1">
      <alignment horizontal="left"/>
    </xf>
    <xf xfId="0" numFmtId="4" applyNumberFormat="1" borderId="13" applyBorder="1" fontId="12" applyFont="1" fillId="0" applyAlignment="1">
      <alignment horizontal="right"/>
    </xf>
    <xf xfId="0" numFmtId="4" applyNumberFormat="1" borderId="14" applyBorder="1" fontId="12" applyFont="1" fillId="0" applyAlignment="1">
      <alignment horizontal="right"/>
    </xf>
    <xf xfId="0" numFmtId="3" applyNumberFormat="1" borderId="12" applyBorder="1" fontId="12" applyFont="1" fillId="0" applyAlignment="1">
      <alignment horizontal="right"/>
    </xf>
    <xf xfId="0" numFmtId="3" applyNumberFormat="1" borderId="13" applyBorder="1" fontId="12" applyFont="1" fillId="0" applyAlignment="1">
      <alignment horizontal="right"/>
    </xf>
    <xf xfId="0" numFmtId="3" applyNumberFormat="1" borderId="14" applyBorder="1" fontId="12" applyFont="1" fillId="0" applyAlignment="1">
      <alignment horizontal="right"/>
    </xf>
    <xf xfId="0" numFmtId="3" applyNumberFormat="1" borderId="57" applyBorder="1" fontId="12" applyFont="1" fillId="0" applyAlignment="1">
      <alignment horizontal="right"/>
    </xf>
    <xf xfId="0" numFmtId="165" applyNumberFormat="1" borderId="1" applyBorder="1" fontId="3" applyFont="1" fillId="0" applyAlignment="1">
      <alignment horizontal="left"/>
    </xf>
    <xf xfId="0" numFmtId="1" applyNumberFormat="1" borderId="1" applyBorder="1" fontId="3" applyFont="1" fillId="0" applyAlignment="1">
      <alignment horizontal="left"/>
    </xf>
    <xf xfId="0" numFmtId="165" applyNumberFormat="1" borderId="19" applyBorder="1" fontId="1" applyFont="1" fillId="4" applyFill="1" applyAlignment="1">
      <alignment horizontal="left"/>
    </xf>
    <xf xfId="0" numFmtId="0" borderId="62" applyBorder="1" fontId="1" applyFont="1" fillId="4" applyFill="1" applyAlignment="1">
      <alignment horizontal="left"/>
    </xf>
    <xf xfId="0" numFmtId="4" applyNumberFormat="1" borderId="62" applyBorder="1" fontId="11" applyFont="1" fillId="4" applyFill="1" applyAlignment="1">
      <alignment horizontal="right"/>
    </xf>
    <xf xfId="0" numFmtId="4" applyNumberFormat="1" borderId="20" applyBorder="1" fontId="11" applyFont="1" fillId="4" applyFill="1" applyAlignment="1">
      <alignment horizontal="right"/>
    </xf>
    <xf xfId="0" numFmtId="1" applyNumberFormat="1" borderId="19" applyBorder="1" fontId="11" applyFont="1" fillId="4" applyFill="1" applyAlignment="1">
      <alignment horizontal="right"/>
    </xf>
    <xf xfId="0" numFmtId="1" applyNumberFormat="1" borderId="62" applyBorder="1" fontId="11" applyFont="1" fillId="4" applyFill="1" applyAlignment="1">
      <alignment horizontal="right"/>
    </xf>
    <xf xfId="0" numFmtId="1" applyNumberFormat="1" borderId="20" applyBorder="1" fontId="11" applyFont="1" fillId="4" applyFill="1" applyAlignment="1">
      <alignment horizontal="right"/>
    </xf>
    <xf xfId="0" numFmtId="0" borderId="1" applyBorder="1" fontId="11" applyFont="1" fillId="0" applyAlignment="1">
      <alignment horizontal="left"/>
    </xf>
    <xf xfId="0" numFmtId="3" applyNumberFormat="1" borderId="71" applyBorder="1" fontId="11" applyFont="1" fillId="4" applyFill="1" applyAlignment="1">
      <alignment horizontal="right"/>
    </xf>
    <xf xfId="0" numFmtId="165" applyNumberFormat="1" borderId="1" applyBorder="1" fontId="18" applyFont="1" fillId="0" applyAlignment="1">
      <alignment horizontal="left"/>
    </xf>
    <xf xfId="0" numFmtId="0" borderId="1" applyBorder="1" fontId="18" applyFont="1" fillId="0" applyAlignment="1">
      <alignment horizontal="left"/>
    </xf>
    <xf xfId="0" numFmtId="4" applyNumberFormat="1" borderId="1" applyBorder="1" fontId="18" applyFont="1" fillId="0" applyAlignment="1">
      <alignment horizontal="left"/>
    </xf>
    <xf xfId="0" numFmtId="3" applyNumberFormat="1" borderId="1" applyBorder="1" fontId="18" applyFont="1" fillId="0" applyAlignment="1">
      <alignment horizontal="left"/>
    </xf>
    <xf xfId="0" numFmtId="3" applyNumberFormat="1" borderId="1" applyBorder="1" fontId="18" applyFont="1" fillId="0" applyAlignment="1">
      <alignment horizontal="right"/>
    </xf>
    <xf xfId="0" numFmtId="0" borderId="74" applyBorder="1" fontId="18" applyFont="1" fillId="0" applyAlignment="1">
      <alignment horizontal="left"/>
    </xf>
    <xf xfId="0" numFmtId="4" applyNumberFormat="1" borderId="74" applyBorder="1" fontId="18" applyFont="1" fillId="0" applyAlignment="1">
      <alignment horizontal="left"/>
    </xf>
    <xf xfId="0" numFmtId="3" applyNumberFormat="1" borderId="74" applyBorder="1" fontId="18" applyFont="1" fillId="0" applyAlignment="1">
      <alignment horizontal="right"/>
    </xf>
    <xf xfId="0" numFmtId="0" borderId="1" applyBorder="1" fontId="19" applyFont="1" fillId="0" applyAlignment="1">
      <alignment horizontal="left"/>
    </xf>
    <xf xfId="0" numFmtId="4" applyNumberFormat="1" borderId="1" applyBorder="1" fontId="19" applyFont="1" fillId="0" applyAlignment="1">
      <alignment horizontal="left"/>
    </xf>
    <xf xfId="0" numFmtId="3" applyNumberFormat="1" borderId="1" applyBorder="1" fontId="19" applyFont="1" fillId="0" applyAlignment="1">
      <alignment horizontal="right"/>
    </xf>
    <xf xfId="0" numFmtId="3" applyNumberFormat="1" borderId="1" applyBorder="1" fontId="20" applyFont="1" fillId="0" applyAlignment="1">
      <alignment horizontal="right"/>
    </xf>
    <xf xfId="0" numFmtId="4" applyNumberFormat="1" borderId="1" applyBorder="1" fontId="20" applyFont="1" fillId="0" applyAlignment="1">
      <alignment horizontal="left"/>
    </xf>
    <xf xfId="0" numFmtId="165" applyNumberFormat="1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right"/>
    </xf>
    <xf xfId="0" numFmtId="4" applyNumberFormat="1" borderId="1" applyBorder="1" fontId="7" applyFont="1" fillId="0" applyAlignment="1">
      <alignment horizontal="center"/>
    </xf>
    <xf xfId="0" numFmtId="164" applyNumberFormat="1" borderId="25" applyBorder="1" fontId="2" applyFont="1" fillId="2" applyFill="1" applyAlignment="1">
      <alignment horizontal="left"/>
    </xf>
    <xf xfId="0" numFmtId="164" applyNumberFormat="1" borderId="23" applyBorder="1" fontId="1" applyFont="1" fillId="2" applyFill="1" applyAlignment="1">
      <alignment horizontal="center"/>
    </xf>
    <xf xfId="0" numFmtId="4" applyNumberFormat="1" borderId="75" applyBorder="1" fontId="5" applyFont="1" fillId="0" applyAlignment="1">
      <alignment horizontal="right"/>
    </xf>
    <xf xfId="0" numFmtId="14" applyNumberFormat="1" borderId="76" applyBorder="1" fontId="5" applyFont="1" fillId="5" applyFill="1" applyAlignment="1">
      <alignment horizontal="center" vertical="top"/>
    </xf>
    <xf xfId="0" numFmtId="4" applyNumberFormat="1" borderId="77" applyBorder="1" fontId="5" applyFont="1" fillId="5" applyFill="1" applyAlignment="1">
      <alignment horizontal="center"/>
    </xf>
    <xf xfId="0" numFmtId="4" applyNumberFormat="1" borderId="78" applyBorder="1" fontId="5" applyFont="1" fillId="5" applyFill="1" applyAlignment="1">
      <alignment horizontal="center"/>
    </xf>
    <xf xfId="0" numFmtId="164" applyNumberFormat="1" borderId="26" applyBorder="1" fontId="4" applyFont="1" fillId="0" applyAlignment="1">
      <alignment horizontal="left"/>
    </xf>
    <xf xfId="0" numFmtId="4" applyNumberFormat="1" borderId="79" applyBorder="1" fontId="5" applyFont="1" fillId="5" applyFill="1" applyAlignment="1">
      <alignment horizontal="center"/>
    </xf>
    <xf xfId="0" numFmtId="4" applyNumberFormat="1" borderId="60" applyBorder="1" fontId="5" applyFont="1" fillId="5" applyFill="1" applyAlignment="1">
      <alignment horizontal="center"/>
    </xf>
    <xf xfId="0" numFmtId="4" applyNumberFormat="1" borderId="80" applyBorder="1" fontId="5" applyFont="1" fillId="5" applyFill="1" applyAlignment="1">
      <alignment horizontal="center"/>
    </xf>
    <xf xfId="0" numFmtId="164" applyNumberFormat="1" borderId="30" applyBorder="1" fontId="4" applyFont="1" fillId="0" applyAlignment="1">
      <alignment horizontal="left"/>
    </xf>
    <xf xfId="0" numFmtId="0" borderId="31" applyBorder="1" fontId="5" applyFont="1" fillId="0" applyAlignment="1">
      <alignment horizontal="right"/>
    </xf>
    <xf xfId="0" numFmtId="0" borderId="30" applyBorder="1" fontId="4" applyFont="1" fillId="6" applyFill="1" applyAlignment="1">
      <alignment horizontal="left"/>
    </xf>
    <xf xfId="0" numFmtId="0" borderId="31" applyBorder="1" fontId="5" applyFont="1" fillId="6" applyFill="1" applyAlignment="1">
      <alignment horizontal="left"/>
    </xf>
    <xf xfId="0" numFmtId="4" applyNumberFormat="1" borderId="81" applyBorder="1" fontId="5" applyFont="1" fillId="6" applyFill="1" applyAlignment="1">
      <alignment horizontal="right"/>
    </xf>
    <xf xfId="0" numFmtId="4" applyNumberFormat="1" borderId="10" applyBorder="1" fontId="5" applyFont="1" fillId="6" applyFill="1" applyAlignment="1">
      <alignment horizontal="right"/>
    </xf>
    <xf xfId="0" numFmtId="4" applyNumberFormat="1" borderId="82" applyBorder="1" fontId="2" applyFont="1" fillId="6" applyFill="1" applyAlignment="1">
      <alignment horizontal="right"/>
    </xf>
    <xf xfId="0" numFmtId="0" borderId="60" applyBorder="1" fontId="2" applyFont="1" fillId="6" applyFill="1" applyAlignment="1">
      <alignment horizontal="left"/>
    </xf>
    <xf xfId="0" numFmtId="164" applyNumberFormat="1" borderId="30" applyBorder="1" fontId="4" applyFont="1" fillId="6" applyFill="1" applyAlignment="1">
      <alignment horizontal="left"/>
    </xf>
    <xf xfId="0" numFmtId="0" borderId="30" applyBorder="1" fontId="4" applyFont="1" fillId="6" applyFill="1" applyAlignment="1">
      <alignment horizontal="left" wrapText="1"/>
    </xf>
    <xf xfId="0" numFmtId="3" applyNumberFormat="1" borderId="83" applyBorder="1" fontId="5" applyFont="1" fillId="3" applyFill="1" applyAlignment="1">
      <alignment horizontal="center"/>
    </xf>
    <xf xfId="0" numFmtId="4" applyNumberFormat="1" borderId="84" applyBorder="1" fontId="5" applyFont="1" fillId="3" applyFill="1" applyAlignment="1">
      <alignment horizontal="center"/>
    </xf>
    <xf xfId="0" numFmtId="4" applyNumberFormat="1" borderId="81" applyBorder="1" fontId="5" applyFont="1" fillId="3" applyFill="1" applyAlignment="1">
      <alignment horizontal="center"/>
    </xf>
    <xf xfId="0" numFmtId="164" applyNumberFormat="1" borderId="30" applyBorder="1" fontId="4" applyFont="1" fillId="6" applyFill="1" applyAlignment="1">
      <alignment horizontal="left" wrapText="1"/>
    </xf>
    <xf xfId="0" numFmtId="0" borderId="30" applyBorder="1" fontId="4" applyFont="1" fillId="0" applyAlignment="1">
      <alignment horizontal="left" wrapText="1"/>
    </xf>
    <xf xfId="0" numFmtId="164" applyNumberFormat="1" borderId="30" applyBorder="1" fontId="4" applyFont="1" fillId="0" applyAlignment="1">
      <alignment horizontal="left" wrapText="1"/>
    </xf>
    <xf xfId="0" numFmtId="164" applyNumberFormat="1" borderId="85" applyBorder="1" fontId="4" applyFont="1" fillId="0" applyAlignment="1">
      <alignment horizontal="left"/>
    </xf>
    <xf xfId="0" numFmtId="0" borderId="86" applyBorder="1" fontId="5" applyFont="1" fillId="0" applyAlignment="1">
      <alignment horizontal="left"/>
    </xf>
    <xf xfId="0" numFmtId="4" applyNumberFormat="1" borderId="43" applyBorder="1" fontId="5" applyFont="1" fillId="0" applyAlignment="1">
      <alignment horizontal="right"/>
    </xf>
    <xf xfId="0" numFmtId="4" applyNumberFormat="1" borderId="87" applyBorder="1" fontId="5" applyFont="1" fillId="5" applyFill="1" applyAlignment="1">
      <alignment horizontal="center"/>
    </xf>
    <xf xfId="0" numFmtId="4" applyNumberFormat="1" borderId="88" applyBorder="1" fontId="5" applyFont="1" fillId="5" applyFill="1" applyAlignment="1">
      <alignment horizontal="center"/>
    </xf>
    <xf xfId="0" numFmtId="4" applyNumberFormat="1" borderId="89" applyBorder="1" fontId="5" applyFont="1" fillId="5" applyFill="1" applyAlignment="1">
      <alignment horizontal="center"/>
    </xf>
    <xf xfId="0" numFmtId="164" applyNumberFormat="1" borderId="12" applyBorder="1" fontId="4" applyFont="1" fillId="0" applyAlignment="1">
      <alignment horizontal="left"/>
    </xf>
    <xf xfId="0" numFmtId="0" borderId="14" applyBorder="1" fontId="5" applyFont="1" fillId="0" applyAlignment="1">
      <alignment horizontal="left"/>
    </xf>
    <xf xfId="0" numFmtId="0" borderId="90" applyBorder="1" fontId="5" applyFont="1" fillId="0" applyAlignment="1">
      <alignment horizontal="left"/>
    </xf>
    <xf xfId="0" numFmtId="164" applyNumberFormat="1" borderId="19" applyBorder="1" fontId="5" applyFont="1" fillId="0" applyAlignment="1">
      <alignment horizontal="left"/>
    </xf>
    <xf xfId="0" numFmtId="0" borderId="20" applyBorder="1" fontId="5" applyFont="1" fillId="0" applyAlignment="1">
      <alignment horizontal="left"/>
    </xf>
    <xf xfId="0" numFmtId="0" borderId="91" applyBorder="1" fontId="5" applyFont="1" fillId="0" applyAlignment="1">
      <alignment horizontal="left"/>
    </xf>
    <xf xfId="0" numFmtId="4" applyNumberFormat="1" borderId="11" applyBorder="1" fontId="11" applyFont="1" fillId="0" applyAlignment="1">
      <alignment horizontal="right"/>
    </xf>
    <xf xfId="0" numFmtId="164" applyNumberFormat="1" borderId="1" applyBorder="1" fontId="5" applyFont="1" fillId="0" applyAlignment="1">
      <alignment horizontal="left"/>
    </xf>
    <xf xfId="0" numFmtId="0" borderId="92" applyBorder="1" fontId="5" applyFont="1" fillId="0" applyAlignment="1">
      <alignment horizontal="left"/>
    </xf>
    <xf xfId="0" numFmtId="0" borderId="13" applyBorder="1" fontId="5" applyFont="1" fillId="0" applyAlignment="1">
      <alignment horizontal="right"/>
    </xf>
    <xf xfId="0" numFmtId="4" applyNumberFormat="1" borderId="14" applyBorder="1" fontId="5" applyFont="1" fillId="0" applyAlignment="1">
      <alignment horizontal="right"/>
    </xf>
    <xf xfId="0" numFmtId="164" applyNumberFormat="1" borderId="5" applyBorder="1" fontId="1" applyFont="1" fillId="4" applyFill="1" applyAlignment="1">
      <alignment horizontal="center"/>
    </xf>
    <xf xfId="0" numFmtId="0" borderId="6" applyBorder="1" fontId="1" applyFont="1" fillId="4" applyFill="1" applyAlignment="1">
      <alignment horizontal="center"/>
    </xf>
    <xf xfId="0" numFmtId="7" applyNumberFormat="1" borderId="6" applyBorder="1" fontId="1" applyFont="1" fillId="4" applyFill="1" applyAlignment="1">
      <alignment horizontal="center"/>
    </xf>
    <xf xfId="0" numFmtId="4" applyNumberFormat="1" borderId="7" applyBorder="1" fontId="1" applyFont="1" fillId="4" applyFill="1" applyAlignment="1">
      <alignment horizontal="center"/>
    </xf>
    <xf xfId="0" numFmtId="0" borderId="67" applyBorder="1" fontId="4" applyFont="1" fillId="4" applyFill="1" applyAlignment="1">
      <alignment horizontal="left"/>
    </xf>
    <xf xfId="0" numFmtId="0" borderId="88" applyBorder="1" fontId="5" applyFont="1" fillId="4" applyFill="1" applyAlignment="1">
      <alignment horizontal="left"/>
    </xf>
    <xf xfId="0" numFmtId="4" applyNumberFormat="1" borderId="88" applyBorder="1" fontId="5" applyFont="1" fillId="4" applyFill="1" applyAlignment="1">
      <alignment horizontal="right"/>
    </xf>
    <xf xfId="0" numFmtId="4" applyNumberFormat="1" borderId="88" applyBorder="1" fontId="5" applyFont="1" fillId="4" applyFill="1" applyAlignment="1">
      <alignment horizontal="left"/>
    </xf>
    <xf xfId="0" numFmtId="164" applyNumberFormat="1" borderId="68" applyBorder="1" fontId="2" applyFont="1" fillId="4" applyFill="1" applyAlignment="1">
      <alignment horizontal="left"/>
    </xf>
    <xf xfId="0" numFmtId="164" applyNumberFormat="1" borderId="12" applyBorder="1" fontId="5" applyFont="1" fillId="4" applyFill="1" applyAlignment="1">
      <alignment horizontal="center"/>
    </xf>
    <xf xfId="0" numFmtId="4" applyNumberFormat="1" borderId="14" applyBorder="1" fontId="4" applyFont="1" fillId="4" applyFill="1" applyAlignment="1">
      <alignment horizontal="center"/>
    </xf>
    <xf xfId="0" numFmtId="4" applyNumberFormat="1" borderId="6" applyBorder="1" fontId="21" applyFont="1" fillId="0" applyAlignment="1">
      <alignment horizontal="right"/>
    </xf>
    <xf xfId="0" numFmtId="164" applyNumberFormat="1" borderId="58" applyBorder="1" fontId="4" applyFont="1" fillId="0" applyAlignment="1">
      <alignment horizontal="left"/>
    </xf>
    <xf xfId="0" numFmtId="7" applyNumberFormat="1" borderId="28" applyBorder="1" fontId="4" applyFont="1" fillId="0" applyAlignment="1">
      <alignment horizontal="right"/>
    </xf>
    <xf xfId="0" numFmtId="4" applyNumberFormat="1" borderId="29" applyBorder="1" fontId="4" applyFont="1" fillId="0" applyAlignment="1">
      <alignment horizontal="right"/>
    </xf>
    <xf xfId="0" numFmtId="4" applyNumberFormat="1" borderId="10" applyBorder="1" fontId="11" applyFont="1" fillId="0" applyAlignment="1">
      <alignment horizontal="right"/>
    </xf>
    <xf xfId="0" numFmtId="4" applyNumberFormat="1" borderId="10" applyBorder="1" fontId="21" applyFont="1" fillId="0" applyAlignment="1">
      <alignment horizontal="right"/>
    </xf>
    <xf xfId="0" numFmtId="4" applyNumberFormat="1" borderId="11" applyBorder="1" fontId="2" applyFont="1" fillId="0" applyAlignment="1">
      <alignment horizontal="right"/>
    </xf>
    <xf xfId="0" numFmtId="164" applyNumberFormat="1" borderId="9" applyBorder="1" fontId="4" applyFont="1" fillId="0" applyAlignment="1">
      <alignment horizontal="left"/>
    </xf>
    <xf xfId="0" numFmtId="4" applyNumberFormat="1" borderId="17" applyBorder="1" fontId="11" applyFont="1" fillId="0" applyAlignment="1">
      <alignment horizontal="right"/>
    </xf>
    <xf xfId="0" numFmtId="4" applyNumberFormat="1" borderId="11" applyBorder="1" fontId="4" applyFont="1" fillId="0" applyAlignment="1">
      <alignment horizontal="left"/>
    </xf>
    <xf xfId="0" numFmtId="4" applyNumberFormat="1" borderId="1" applyBorder="1" fontId="9" applyFont="1" fillId="0" applyAlignment="1">
      <alignment horizontal="center"/>
    </xf>
    <xf xfId="0" numFmtId="0" borderId="90" applyBorder="1" fontId="4" applyFont="1" fillId="0" applyAlignment="1">
      <alignment horizontal="left"/>
    </xf>
    <xf xfId="0" numFmtId="0" borderId="93" applyBorder="1" fontId="5" applyFont="1" fillId="0" applyAlignment="1">
      <alignment horizontal="left"/>
    </xf>
    <xf xfId="0" numFmtId="164" applyNumberFormat="1" borderId="12" applyBorder="1" fontId="1" applyFont="1" fillId="4" applyFill="1" applyAlignment="1">
      <alignment horizontal="center"/>
    </xf>
    <xf xfId="0" numFmtId="0" borderId="13" applyBorder="1" fontId="1" applyFont="1" fillId="4" applyFill="1" applyAlignment="1">
      <alignment horizontal="center"/>
    </xf>
    <xf xfId="0" numFmtId="7" applyNumberFormat="1" borderId="13" applyBorder="1" fontId="1" applyFont="1" fillId="4" applyFill="1" applyAlignment="1">
      <alignment horizontal="center"/>
    </xf>
    <xf xfId="0" numFmtId="4" applyNumberFormat="1" borderId="14" applyBorder="1" fontId="1" applyFont="1" fillId="4" applyFill="1" applyAlignment="1">
      <alignment horizontal="center"/>
    </xf>
    <xf xfId="0" numFmtId="7" applyNumberFormat="1" borderId="1" applyBorder="1" fontId="1" applyFont="1" fillId="0" applyAlignment="1">
      <alignment horizontal="right"/>
    </xf>
    <xf xfId="0" numFmtId="0" borderId="91" applyBorder="1" fontId="4" applyFont="1" fillId="0" applyAlignment="1">
      <alignment horizontal="left"/>
    </xf>
    <xf xfId="0" numFmtId="0" borderId="32" applyBorder="1" fontId="5" applyFont="1" fillId="0" applyAlignment="1">
      <alignment horizontal="left"/>
    </xf>
    <xf xfId="0" numFmtId="0" borderId="92" applyBorder="1" fontId="4" applyFont="1" fillId="0" applyAlignment="1">
      <alignment horizontal="left"/>
    </xf>
    <xf xfId="0" numFmtId="4" applyNumberFormat="1" borderId="1" applyBorder="1" fontId="11" applyFont="1" fillId="0" applyAlignment="1">
      <alignment horizontal="right"/>
    </xf>
    <xf xfId="0" numFmtId="0" borderId="60" applyBorder="1" fontId="4" applyFont="1" fillId="4" applyFill="1" applyAlignment="1">
      <alignment horizontal="left"/>
    </xf>
    <xf xfId="0" numFmtId="4" applyNumberFormat="1" borderId="60" applyBorder="1" fontId="5" applyFont="1" fillId="4" applyFill="1" applyAlignment="1">
      <alignment horizontal="left"/>
    </xf>
    <xf xfId="0" numFmtId="164" applyNumberFormat="1" borderId="60" applyBorder="1" fontId="2" applyFont="1" fillId="4" applyFill="1" applyAlignment="1">
      <alignment horizontal="left"/>
    </xf>
    <xf xfId="0" numFmtId="164" applyNumberFormat="1" borderId="60" applyBorder="1" fontId="4" applyFont="1" fillId="4" applyFill="1" applyAlignment="1">
      <alignment horizontal="left"/>
    </xf>
    <xf xfId="0" numFmtId="0" borderId="19" applyBorder="1" fontId="11" applyFont="1" fillId="0" applyAlignment="1">
      <alignment horizontal="left"/>
    </xf>
    <xf xfId="0" numFmtId="0" borderId="62" applyBorder="1" fontId="11" applyFont="1" fillId="0" applyAlignment="1">
      <alignment horizontal="left"/>
    </xf>
    <xf xfId="0" numFmtId="4" applyNumberFormat="1" borderId="62" applyBorder="1" fontId="11" applyFont="1" fillId="0" applyAlignment="1">
      <alignment horizontal="right"/>
    </xf>
    <xf xfId="0" numFmtId="4" applyNumberFormat="1" borderId="20" applyBorder="1" fontId="2" applyFont="1" fillId="0" applyAlignment="1">
      <alignment horizontal="right"/>
    </xf>
    <xf xfId="0" numFmtId="164" applyNumberFormat="1" borderId="19" applyBorder="1" fontId="4" applyFont="1" fillId="0" applyAlignment="1">
      <alignment horizontal="left"/>
    </xf>
    <xf xfId="0" numFmtId="0" borderId="62" applyBorder="1" fontId="5" applyFont="1" fillId="0" applyAlignment="1">
      <alignment horizontal="left"/>
    </xf>
    <xf xfId="0" numFmtId="7" applyNumberFormat="1" borderId="62" applyBorder="1" fontId="4" applyFont="1" fillId="0" applyAlignment="1">
      <alignment horizontal="right"/>
    </xf>
    <xf xfId="0" numFmtId="4" applyNumberFormat="1" borderId="20" applyBorder="1" fontId="5" applyFont="1" fillId="0" applyAlignment="1">
      <alignment horizontal="right"/>
    </xf>
    <xf xfId="0" numFmtId="0" borderId="19" applyBorder="1" fontId="5" applyFont="1" fillId="0" applyAlignment="1">
      <alignment horizontal="left"/>
    </xf>
    <xf xfId="0" numFmtId="4" applyNumberFormat="1" borderId="62" applyBorder="1" fontId="21" applyFont="1" fillId="0" applyAlignment="1">
      <alignment horizontal="right"/>
    </xf>
    <xf xfId="0" numFmtId="7" applyNumberFormat="1" borderId="1" applyBorder="1" fontId="9" applyFont="1" fillId="0" applyAlignment="1">
      <alignment horizontal="center"/>
    </xf>
    <xf xfId="0" numFmtId="0" borderId="6" applyBorder="1" fontId="5" applyFont="1" fillId="0" applyAlignment="1">
      <alignment horizontal="right"/>
    </xf>
    <xf xfId="0" numFmtId="3" applyNumberFormat="1" borderId="6" applyBorder="1" fontId="5" applyFont="1" fillId="0" applyAlignment="1">
      <alignment horizontal="right"/>
    </xf>
    <xf xfId="0" numFmtId="4" applyNumberFormat="1" borderId="6" applyBorder="1" fontId="5" applyFont="1" fillId="0" applyAlignment="1">
      <alignment horizontal="left"/>
    </xf>
    <xf xfId="0" numFmtId="3" applyNumberFormat="1" borderId="7" applyBorder="1" fontId="2" applyFont="1" fillId="0" applyAlignment="1">
      <alignment horizontal="right"/>
    </xf>
    <xf xfId="0" numFmtId="3" applyNumberFormat="1" borderId="5" applyBorder="1" fontId="4" applyFont="1" fillId="0" applyAlignment="1">
      <alignment horizontal="right"/>
    </xf>
    <xf xfId="0" numFmtId="0" borderId="7" applyBorder="1" fontId="5" applyFont="1" fillId="0" applyAlignment="1">
      <alignment horizontal="left"/>
    </xf>
    <xf xfId="0" numFmtId="7" applyNumberFormat="1" borderId="1" applyBorder="1" fontId="11" applyFont="1" fillId="0" applyAlignment="1">
      <alignment horizontal="left"/>
    </xf>
    <xf xfId="0" numFmtId="4" applyNumberFormat="1" borderId="1" applyBorder="1" fontId="11" applyFont="1" fillId="0" applyAlignment="1">
      <alignment horizontal="left"/>
    </xf>
    <xf xfId="0" numFmtId="3" applyNumberFormat="1" borderId="13" applyBorder="1" fontId="5" applyFont="1" fillId="0" applyAlignment="1">
      <alignment horizontal="right"/>
    </xf>
    <xf xfId="0" numFmtId="4" applyNumberFormat="1" borderId="13" applyBorder="1" fontId="5" applyFont="1" fillId="0" applyAlignment="1">
      <alignment horizontal="left"/>
    </xf>
    <xf xfId="0" numFmtId="3" applyNumberFormat="1" borderId="14" applyBorder="1" fontId="2" applyFont="1" fillId="0" applyAlignment="1">
      <alignment horizontal="right"/>
    </xf>
    <xf xfId="0" numFmtId="3" applyNumberFormat="1" borderId="12" applyBorder="1" fontId="4" applyFont="1" fillId="0" applyAlignment="1">
      <alignment horizontal="right"/>
    </xf>
    <xf xfId="0" numFmtId="0" borderId="60" applyBorder="1" fontId="5" applyFont="1" fillId="4" applyFill="1" applyAlignment="1">
      <alignment horizontal="right"/>
    </xf>
    <xf xfId="0" numFmtId="3" applyNumberFormat="1" borderId="62" applyBorder="1" fontId="5" applyFont="1" fillId="0" applyAlignment="1">
      <alignment horizontal="right"/>
    </xf>
    <xf xfId="0" numFmtId="3" applyNumberFormat="1" borderId="94" applyBorder="1" fontId="5" applyFont="1" fillId="0" applyAlignment="1">
      <alignment horizontal="right"/>
    </xf>
    <xf xfId="0" numFmtId="3" applyNumberFormat="1" borderId="20" applyBorder="1" fontId="2" applyFont="1" fillId="0" applyAlignment="1">
      <alignment horizontal="right"/>
    </xf>
    <xf xfId="0" numFmtId="3" applyNumberFormat="1" borderId="19" applyBorder="1" fontId="4" applyFont="1" fillId="0" applyAlignment="1">
      <alignment horizontal="right"/>
    </xf>
    <xf xfId="0" numFmtId="164" applyNumberFormat="1" borderId="60" applyBorder="1" fontId="5" applyFont="1" fillId="4" applyFill="1" applyAlignment="1">
      <alignment horizontal="left"/>
    </xf>
    <xf xfId="0" numFmtId="4" applyNumberFormat="1" borderId="62" applyBorder="1" fontId="5" applyFont="1" fillId="0" applyAlignment="1">
      <alignment horizontal="right"/>
    </xf>
    <xf xfId="0" numFmtId="4" applyNumberFormat="1" borderId="19" applyBorder="1" fontId="5" applyFont="1" fillId="0" applyAlignment="1">
      <alignment horizontal="right"/>
    </xf>
    <xf xfId="0" numFmtId="4" applyNumberFormat="1" borderId="62" applyBorder="1" fontId="4" applyFont="1" fillId="0" applyAlignment="1">
      <alignment horizontal="right"/>
    </xf>
    <xf xfId="0" numFmtId="4" applyNumberFormat="1" borderId="20" applyBorder="1" fontId="1" applyFont="1" fillId="0" applyAlignment="1">
      <alignment horizontal="right"/>
    </xf>
    <xf xfId="0" numFmtId="0" borderId="5" applyBorder="1" fontId="1" applyFont="1" fillId="3" applyFill="1" applyAlignment="1">
      <alignment horizontal="left"/>
    </xf>
    <xf xfId="0" numFmtId="0" borderId="6" applyBorder="1" fontId="11" applyFont="1" fillId="3" applyFill="1" applyAlignment="1">
      <alignment horizontal="left"/>
    </xf>
    <xf xfId="0" numFmtId="4" applyNumberFormat="1" borderId="6" applyBorder="1" fontId="5" applyFont="1" fillId="3" applyFill="1" applyAlignment="1">
      <alignment horizontal="left"/>
    </xf>
    <xf xfId="0" numFmtId="164" applyNumberFormat="1" borderId="7" applyBorder="1" fontId="2" applyFont="1" fillId="3" applyFill="1" applyAlignment="1">
      <alignment horizontal="left"/>
    </xf>
    <xf xfId="0" numFmtId="164" applyNumberFormat="1" borderId="19" applyBorder="1" fontId="1" applyFont="1" fillId="3" applyFill="1" applyAlignment="1">
      <alignment horizontal="left"/>
    </xf>
    <xf xfId="0" numFmtId="0" borderId="20" applyBorder="1" fontId="1" applyFont="1" fillId="3" applyFill="1" applyAlignment="1">
      <alignment horizontal="center"/>
    </xf>
    <xf xfId="0" numFmtId="0" borderId="10" applyBorder="1" fontId="5" applyFont="1" fillId="0" applyAlignment="1">
      <alignment horizontal="right"/>
    </xf>
    <xf xfId="0" numFmtId="4" applyNumberFormat="1" borderId="10" applyBorder="1" fontId="5" applyFont="1" fillId="0" applyAlignment="1">
      <alignment horizontal="left"/>
    </xf>
    <xf xfId="0" numFmtId="4" applyNumberFormat="1" borderId="58" applyBorder="1" fontId="5" applyFont="1" fillId="0" applyAlignment="1">
      <alignment horizontal="right"/>
    </xf>
    <xf xfId="0" numFmtId="0" borderId="29" applyBorder="1" fontId="5" applyFont="1" fillId="0" applyAlignment="1">
      <alignment horizontal="left"/>
    </xf>
    <xf xfId="0" numFmtId="0" borderId="11" applyBorder="1" fontId="5" applyFont="1" fillId="0" applyAlignment="1">
      <alignment horizontal="left"/>
    </xf>
    <xf xfId="0" numFmtId="0" borderId="13" applyBorder="1" fontId="13" applyFont="1" fillId="0" applyAlignment="1">
      <alignment horizontal="right"/>
    </xf>
    <xf xfId="0" numFmtId="164" applyNumberFormat="1" borderId="13" applyBorder="1" fontId="5" applyFont="1" fillId="0" applyAlignment="1">
      <alignment horizontal="right"/>
    </xf>
    <xf xfId="0" numFmtId="164" applyNumberFormat="1" borderId="14" applyBorder="1" fontId="2" applyFont="1" fillId="0" applyAlignment="1">
      <alignment horizontal="right"/>
    </xf>
    <xf xfId="0" numFmtId="164" applyNumberFormat="1" borderId="12" applyBorder="1" fontId="5" applyFont="1" fillId="0" applyAlignment="1">
      <alignment horizontal="right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165" applyNumberFormat="1" borderId="1" applyBorder="1" fontId="22" applyFont="1" fillId="0" applyAlignment="1">
      <alignment horizontal="left"/>
    </xf>
    <xf xfId="0" numFmtId="4" applyNumberFormat="1" borderId="60" applyBorder="1" fontId="23" applyFont="1" fillId="7" applyFill="1" applyAlignment="1">
      <alignment horizontal="left"/>
    </xf>
    <xf xfId="0" numFmtId="3" applyNumberFormat="1" borderId="60" applyBorder="1" fontId="23" applyFont="1" fillId="7" applyFill="1" applyAlignment="1">
      <alignment horizontal="right"/>
    </xf>
    <xf xfId="0" numFmtId="4" applyNumberFormat="1" borderId="1" applyBorder="1" fontId="15" applyFont="1" fillId="0" applyAlignment="1">
      <alignment horizontal="right"/>
    </xf>
    <xf xfId="0" numFmtId="0" borderId="0" fontId="0" fillId="0" applyAlignment="1">
      <alignment horizontal="right"/>
    </xf>
    <xf xfId="0" numFmtId="17" applyNumberFormat="1" borderId="1" applyBorder="1" fontId="15" applyFont="1" fillId="0" applyAlignment="1">
      <alignment horizontal="left"/>
    </xf>
    <xf xfId="0" numFmtId="0" borderId="1" applyBorder="1" fontId="24" applyFont="1" fillId="0" applyAlignment="1">
      <alignment horizontal="left"/>
    </xf>
    <xf xfId="0" numFmtId="4" applyNumberFormat="1" borderId="95" applyBorder="1" fontId="22" applyFont="1" fillId="0" applyAlignment="1">
      <alignment horizontal="center"/>
    </xf>
    <xf xfId="0" numFmtId="4" applyNumberFormat="1" borderId="96" applyBorder="1" fontId="22" applyFont="1" fillId="0" applyAlignment="1">
      <alignment horizontal="center"/>
    </xf>
    <xf xfId="0" numFmtId="4" applyNumberFormat="1" borderId="97" applyBorder="1" fontId="22" applyFont="1" fillId="0" applyAlignment="1">
      <alignment horizontal="center"/>
    </xf>
    <xf xfId="0" numFmtId="0" borderId="1" applyBorder="1" fontId="22" applyFont="1" fillId="0" applyAlignment="1">
      <alignment horizontal="center"/>
    </xf>
    <xf xfId="0" numFmtId="4" applyNumberFormat="1" borderId="98" applyBorder="1" fontId="22" applyFont="1" fillId="0" applyAlignment="1">
      <alignment horizontal="center"/>
    </xf>
    <xf xfId="0" numFmtId="0" borderId="1" applyBorder="1" fontId="25" applyFont="1" fillId="0" applyAlignment="1">
      <alignment horizontal="left"/>
    </xf>
    <xf xfId="0" numFmtId="4" applyNumberFormat="1" borderId="1" applyBorder="1" fontId="15" applyFont="1" fillId="0" applyAlignment="1">
      <alignment horizontal="center"/>
    </xf>
    <xf xfId="0" numFmtId="4" applyNumberFormat="1" borderId="1" applyBorder="1" fontId="26" applyFont="1" fillId="0" applyAlignment="1">
      <alignment horizontal="center"/>
    </xf>
    <xf xfId="0" numFmtId="4" applyNumberFormat="1" borderId="1" applyBorder="1" fontId="27" applyFont="1" fillId="0" applyAlignment="1">
      <alignment horizontal="center"/>
    </xf>
    <xf xfId="0" numFmtId="4" applyNumberFormat="1" borderId="99" applyBorder="1" fontId="22" applyFont="1" fillId="0" applyAlignment="1">
      <alignment horizontal="center"/>
    </xf>
    <xf xfId="0" numFmtId="3" applyNumberFormat="1" borderId="100" applyBorder="1" fontId="22" applyFont="1" fillId="0" applyAlignment="1">
      <alignment horizontal="center"/>
    </xf>
    <xf xfId="0" numFmtId="4" applyNumberFormat="1" borderId="100" applyBorder="1" fontId="22" applyFont="1" fillId="2" applyFill="1" applyAlignment="1">
      <alignment horizontal="center"/>
    </xf>
    <xf xfId="0" numFmtId="4" applyNumberFormat="1" borderId="100" applyBorder="1" fontId="22" applyFont="1" fillId="0" applyAlignment="1">
      <alignment horizontal="center"/>
    </xf>
    <xf xfId="0" numFmtId="4" applyNumberFormat="1" borderId="100" applyBorder="1" fontId="23" applyFont="1" fillId="0" applyAlignment="1">
      <alignment horizontal="center"/>
    </xf>
    <xf xfId="0" numFmtId="4" applyNumberFormat="1" borderId="101" applyBorder="1" fontId="27" applyFont="1" fillId="2" applyFill="1" applyAlignment="1">
      <alignment horizontal="center"/>
    </xf>
    <xf xfId="0" numFmtId="4" applyNumberFormat="1" borderId="1" applyBorder="1" fontId="22" applyFont="1" fillId="0" applyAlignment="1">
      <alignment horizontal="center"/>
    </xf>
    <xf xfId="0" numFmtId="165" applyNumberFormat="1" borderId="1" applyBorder="1" fontId="15" applyFont="1" fillId="0" applyAlignment="1">
      <alignment horizontal="right"/>
    </xf>
    <xf xfId="0" numFmtId="4" applyNumberFormat="1" borderId="1" applyBorder="1" fontId="25" applyFont="1" fillId="0" applyAlignment="1">
      <alignment horizontal="right"/>
    </xf>
    <xf xfId="0" numFmtId="7" applyNumberFormat="1" borderId="102" applyBorder="1" fontId="15" applyFont="1" fillId="0" applyAlignment="1">
      <alignment horizontal="right"/>
    </xf>
    <xf xfId="0" numFmtId="4" applyNumberFormat="1" borderId="10" applyBorder="1" fontId="15" applyFont="1" fillId="0" applyAlignment="1">
      <alignment horizontal="right"/>
    </xf>
    <xf xfId="0" numFmtId="4" applyNumberFormat="1" borderId="10" applyBorder="1" fontId="15" applyFont="1" fillId="2" applyFill="1" applyAlignment="1">
      <alignment horizontal="right"/>
    </xf>
    <xf xfId="0" numFmtId="4" applyNumberFormat="1" borderId="103" applyBorder="1" fontId="15" applyFont="1" fillId="2" applyFill="1" applyAlignment="1">
      <alignment horizontal="right"/>
    </xf>
    <xf xfId="0" numFmtId="4" applyNumberFormat="1" borderId="99" applyBorder="1" fontId="15" applyFont="1" fillId="0" applyAlignment="1">
      <alignment horizontal="right"/>
    </xf>
    <xf xfId="0" numFmtId="4" applyNumberFormat="1" borderId="100" applyBorder="1" fontId="15" applyFont="1" fillId="0" applyAlignment="1">
      <alignment horizontal="right"/>
    </xf>
    <xf xfId="0" numFmtId="4" applyNumberFormat="1" borderId="101" applyBorder="1" fontId="28" applyFont="1" fillId="0" applyAlignment="1">
      <alignment horizontal="right"/>
    </xf>
    <xf xfId="0" numFmtId="165" applyNumberFormat="1" borderId="60" applyBorder="1" fontId="23" applyFont="1" fillId="7" applyFill="1" applyAlignment="1">
      <alignment horizontal="left"/>
    </xf>
    <xf xfId="0" numFmtId="0" borderId="1" applyBorder="1" fontId="25" applyFont="1" fillId="0" applyAlignment="1">
      <alignment horizontal="left"/>
    </xf>
    <xf xfId="0" numFmtId="4" applyNumberFormat="1" borderId="102" applyBorder="1" fontId="15" applyFont="1" fillId="0" applyAlignment="1">
      <alignment horizontal="right"/>
    </xf>
    <xf xfId="0" numFmtId="7" applyNumberFormat="1" borderId="10" applyBorder="1" fontId="15" applyFont="1" fillId="0" applyAlignment="1">
      <alignment horizontal="right"/>
    </xf>
    <xf xfId="0" numFmtId="4" applyNumberFormat="1" borderId="10" applyBorder="1" fontId="29" applyFont="1" fillId="0" applyAlignment="1">
      <alignment horizontal="right"/>
    </xf>
    <xf xfId="0" numFmtId="4" applyNumberFormat="1" borderId="103" applyBorder="1" fontId="28" applyFont="1" fillId="0" applyAlignment="1">
      <alignment horizontal="right"/>
    </xf>
    <xf xfId="0" numFmtId="165" applyNumberFormat="1" borderId="1" applyBorder="1" fontId="15" applyFont="1" fillId="0" applyAlignment="1">
      <alignment horizontal="left"/>
    </xf>
    <xf xfId="0" numFmtId="4" applyNumberFormat="1" borderId="10" applyBorder="1" fontId="27" applyFont="1" fillId="0" applyAlignment="1">
      <alignment horizontal="right"/>
    </xf>
    <xf xfId="0" numFmtId="4" applyNumberFormat="1" borderId="1" applyBorder="1" fontId="30" applyFont="1" fillId="0" applyAlignment="1">
      <alignment horizontal="center"/>
    </xf>
    <xf xfId="0" numFmtId="4" applyNumberFormat="1" borderId="1" applyBorder="1" fontId="28" applyFont="1" fillId="0" applyAlignment="1">
      <alignment horizontal="center"/>
    </xf>
    <xf xfId="0" numFmtId="166" applyNumberFormat="1" borderId="10" applyBorder="1" fontId="15" applyFont="1" fillId="0" applyAlignment="1">
      <alignment horizontal="right"/>
    </xf>
    <xf xfId="0" numFmtId="7" applyNumberFormat="1" borderId="10" applyBorder="1" fontId="15" applyFont="1" fillId="2" applyFill="1" applyAlignment="1">
      <alignment horizontal="right"/>
    </xf>
    <xf xfId="0" numFmtId="4" applyNumberFormat="1" borderId="1" applyBorder="1" fontId="31" applyFont="1" fillId="0" applyAlignment="1">
      <alignment horizontal="right"/>
    </xf>
    <xf xfId="0" numFmtId="7" applyNumberFormat="1" borderId="104" applyBorder="1" fontId="15" applyFont="1" fillId="0" applyAlignment="1">
      <alignment horizontal="right"/>
    </xf>
    <xf xfId="0" numFmtId="4" applyNumberFormat="1" borderId="105" applyBorder="1" fontId="15" applyFont="1" fillId="0" applyAlignment="1">
      <alignment horizontal="right"/>
    </xf>
    <xf xfId="0" numFmtId="4" applyNumberFormat="1" borderId="105" applyBorder="1" fontId="15" applyFont="1" fillId="2" applyFill="1" applyAlignment="1">
      <alignment horizontal="right"/>
    </xf>
    <xf xfId="0" numFmtId="4" applyNumberFormat="1" borderId="104" applyBorder="1" fontId="15" applyFont="1" fillId="0" applyAlignment="1">
      <alignment horizontal="right"/>
    </xf>
    <xf xfId="0" numFmtId="4" applyNumberFormat="1" borderId="106" applyBorder="1" fontId="28" applyFont="1" fillId="0" applyAlignment="1">
      <alignment horizontal="right"/>
    </xf>
    <xf xfId="0" numFmtId="16" applyNumberFormat="1" borderId="1" applyBorder="1" fontId="15" applyFont="1" fillId="0" applyAlignment="1">
      <alignment horizontal="left"/>
    </xf>
    <xf xfId="0" numFmtId="4" applyNumberFormat="1" borderId="107" applyBorder="1" fontId="15" applyFont="1" fillId="0" applyAlignment="1">
      <alignment horizontal="right"/>
    </xf>
    <xf xfId="0" numFmtId="4" applyNumberFormat="1" borderId="108" applyBorder="1" fontId="15" applyFont="1" fillId="2" applyFill="1" applyAlignment="1">
      <alignment horizontal="right"/>
    </xf>
    <xf xfId="0" numFmtId="4" applyNumberFormat="1" borderId="109" applyBorder="1" fontId="27" applyFont="1" fillId="0" applyAlignment="1">
      <alignment horizontal="right"/>
    </xf>
    <xf xfId="0" numFmtId="4" applyNumberFormat="1" borderId="1" applyBorder="1" fontId="27" applyFont="1" fillId="0" applyAlignment="1">
      <alignment horizontal="right"/>
    </xf>
    <xf xfId="0" numFmtId="4" applyNumberFormat="1" borderId="1" applyBorder="1" fontId="15" applyFont="1" fillId="0" applyAlignment="1">
      <alignment horizontal="left"/>
    </xf>
    <xf xfId="0" numFmtId="4" applyNumberFormat="1" borderId="1" applyBorder="1" fontId="32" applyFont="1" fillId="0" applyAlignment="1">
      <alignment horizontal="right"/>
    </xf>
    <xf xfId="0" numFmtId="4" applyNumberFormat="1" borderId="1" applyBorder="1" fontId="28" applyFont="1" fillId="0" applyAlignment="1">
      <alignment horizontal="right"/>
    </xf>
    <xf xfId="0" numFmtId="4" applyNumberFormat="1" borderId="1" applyBorder="1" fontId="33" applyFont="1" fillId="0" applyAlignment="1">
      <alignment horizontal="right"/>
    </xf>
    <xf xfId="0" numFmtId="165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03"/>
  <sheetViews>
    <sheetView workbookViewId="0"/>
  </sheetViews>
  <sheetFormatPr defaultRowHeight="15" x14ac:dyDescent="0.25"/>
  <cols>
    <col min="1" max="1" style="480" width="10.147857142857141" customWidth="1" bestFit="1"/>
    <col min="2" max="2" style="63" width="4.576428571428571" customWidth="1" bestFit="1"/>
    <col min="3" max="3" style="85" width="11.862142857142858" customWidth="1" bestFit="1"/>
    <col min="4" max="4" style="288" width="10.719285714285713" customWidth="1" bestFit="1"/>
    <col min="5" max="5" style="85" width="11.290714285714287" customWidth="1" bestFit="1"/>
    <col min="6" max="6" style="85" width="10.719285714285713" customWidth="1" bestFit="1"/>
    <col min="7" max="7" style="85" width="10.719285714285713" customWidth="1" bestFit="1"/>
    <col min="8" max="8" style="85" width="10.719285714285713" customWidth="1" bestFit="1"/>
    <col min="9" max="9" style="85" width="10.719285714285713" customWidth="1" bestFit="1"/>
    <col min="10" max="10" style="85" width="11.862142857142858" customWidth="1" bestFit="1"/>
    <col min="11" max="11" style="85" width="11.290714285714287" customWidth="1" bestFit="1"/>
    <col min="12" max="12" style="85" width="12.290714285714287" customWidth="1" bestFit="1"/>
    <col min="13" max="13" style="85" width="13.43357142857143" customWidth="1" bestFit="1"/>
    <col min="14" max="14" style="63" width="4.147857142857143" customWidth="1" bestFit="1"/>
    <col min="15" max="15" style="85" width="13.862142857142858" customWidth="1" bestFit="1"/>
    <col min="16" max="16" style="85" width="12.290714285714287" customWidth="1" bestFit="1"/>
    <col min="17" max="17" style="85" width="12.43357142857143" customWidth="1" bestFit="1"/>
    <col min="18" max="18" style="85" width="13.576428571428572" customWidth="1" bestFit="1"/>
    <col min="19" max="19" style="63" width="4.433571428571429" customWidth="1" bestFit="1"/>
    <col min="20" max="20" style="85" width="15.005" customWidth="1" bestFit="1"/>
    <col min="21" max="21" style="83" width="8.862142857142858" customWidth="1" bestFit="1"/>
    <col min="22" max="22" style="83" width="10.290714285714287" customWidth="1" bestFit="1"/>
  </cols>
  <sheetData>
    <row x14ac:dyDescent="0.25" r="1" customHeight="1" ht="18.75">
      <c r="A1" s="421" t="s">
        <v>195</v>
      </c>
      <c r="B1" s="5"/>
      <c r="C1" s="422" t="s">
        <v>196</v>
      </c>
      <c r="D1" s="423">
        <v>2022</v>
      </c>
      <c r="E1" s="68"/>
      <c r="F1" s="68"/>
      <c r="G1" s="424"/>
      <c r="H1" s="68"/>
      <c r="I1" s="68"/>
      <c r="J1" s="68"/>
      <c r="K1" s="68"/>
      <c r="L1" s="68"/>
      <c r="M1" s="68"/>
      <c r="N1" s="5"/>
      <c r="O1" s="68"/>
      <c r="P1" s="68"/>
      <c r="Q1" s="68"/>
      <c r="R1" s="68"/>
      <c r="S1" s="5"/>
      <c r="T1" s="68"/>
      <c r="U1" s="425"/>
      <c r="V1" s="425"/>
    </row>
    <row x14ac:dyDescent="0.25" r="2" customHeight="1" ht="18.75">
      <c r="A2" s="262"/>
      <c r="B2" s="5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5"/>
      <c r="O2" s="68"/>
      <c r="P2" s="68"/>
      <c r="Q2" s="68"/>
      <c r="R2" s="68"/>
      <c r="S2" s="5"/>
      <c r="T2" s="68"/>
      <c r="U2" s="425"/>
      <c r="V2" s="425"/>
    </row>
    <row x14ac:dyDescent="0.25" r="3" customHeight="1" ht="18.75">
      <c r="A3" s="426"/>
      <c r="B3" s="5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5"/>
      <c r="O3" s="68"/>
      <c r="P3" s="68"/>
      <c r="Q3" s="68"/>
      <c r="R3" s="68"/>
      <c r="S3" s="5"/>
      <c r="T3" s="68"/>
      <c r="U3" s="425"/>
      <c r="V3" s="425"/>
    </row>
    <row x14ac:dyDescent="0.25" r="4" customHeight="1" ht="18.75">
      <c r="A4" s="262"/>
      <c r="B4" s="427"/>
      <c r="C4" s="428" t="s">
        <v>197</v>
      </c>
      <c r="D4" s="429"/>
      <c r="E4" s="429"/>
      <c r="F4" s="429"/>
      <c r="G4" s="429"/>
      <c r="H4" s="429"/>
      <c r="I4" s="429"/>
      <c r="J4" s="429"/>
      <c r="K4" s="429"/>
      <c r="L4" s="429"/>
      <c r="M4" s="430"/>
      <c r="N4" s="431"/>
      <c r="O4" s="428" t="s">
        <v>198</v>
      </c>
      <c r="P4" s="429"/>
      <c r="Q4" s="429"/>
      <c r="R4" s="430"/>
      <c r="S4" s="431"/>
      <c r="T4" s="432" t="s">
        <v>199</v>
      </c>
      <c r="U4" s="425"/>
      <c r="V4" s="425"/>
    </row>
    <row x14ac:dyDescent="0.25" r="5" customHeight="1" ht="18.75">
      <c r="A5" s="262"/>
      <c r="B5" s="433"/>
      <c r="C5" s="434"/>
      <c r="D5" s="434"/>
      <c r="E5" s="434" t="s">
        <v>200</v>
      </c>
      <c r="F5" s="434" t="s">
        <v>201</v>
      </c>
      <c r="G5" s="434" t="s">
        <v>202</v>
      </c>
      <c r="H5" s="434" t="s">
        <v>202</v>
      </c>
      <c r="I5" s="435" t="s">
        <v>203</v>
      </c>
      <c r="J5" s="435" t="s">
        <v>204</v>
      </c>
      <c r="K5" s="435" t="s">
        <v>205</v>
      </c>
      <c r="L5" s="434" t="s">
        <v>206</v>
      </c>
      <c r="M5" s="436" t="s">
        <v>206</v>
      </c>
      <c r="N5" s="5"/>
      <c r="O5" s="434"/>
      <c r="P5" s="436" t="s">
        <v>207</v>
      </c>
      <c r="Q5" s="434"/>
      <c r="R5" s="434"/>
      <c r="S5" s="5"/>
      <c r="T5" s="68"/>
      <c r="U5" s="425"/>
      <c r="V5" s="425"/>
    </row>
    <row x14ac:dyDescent="0.25" r="6" customHeight="1" ht="18.75">
      <c r="A6" s="262"/>
      <c r="B6" s="427"/>
      <c r="C6" s="437" t="s">
        <v>202</v>
      </c>
      <c r="D6" s="438" t="s">
        <v>203</v>
      </c>
      <c r="E6" s="439" t="s">
        <v>208</v>
      </c>
      <c r="F6" s="439" t="s">
        <v>208</v>
      </c>
      <c r="G6" s="440" t="s">
        <v>209</v>
      </c>
      <c r="H6" s="440" t="s">
        <v>210</v>
      </c>
      <c r="I6" s="441" t="s">
        <v>208</v>
      </c>
      <c r="J6" s="441" t="s">
        <v>208</v>
      </c>
      <c r="K6" s="441" t="s">
        <v>211</v>
      </c>
      <c r="L6" s="439" t="s">
        <v>212</v>
      </c>
      <c r="M6" s="442" t="s">
        <v>213</v>
      </c>
      <c r="N6" s="431"/>
      <c r="O6" s="443" t="s">
        <v>214</v>
      </c>
      <c r="P6" s="436" t="s">
        <v>215</v>
      </c>
      <c r="Q6" s="443" t="s">
        <v>216</v>
      </c>
      <c r="R6" s="443" t="s">
        <v>212</v>
      </c>
      <c r="S6" s="431"/>
      <c r="T6" s="68"/>
      <c r="U6" s="425"/>
      <c r="V6" s="425"/>
    </row>
    <row x14ac:dyDescent="0.25" r="7" customHeight="1" ht="18.75">
      <c r="A7" s="444" t="s">
        <v>217</v>
      </c>
      <c r="B7" s="445"/>
      <c r="C7" s="446"/>
      <c r="D7" s="447"/>
      <c r="E7" s="448"/>
      <c r="F7" s="448"/>
      <c r="G7" s="447"/>
      <c r="H7" s="447"/>
      <c r="I7" s="447"/>
      <c r="J7" s="447"/>
      <c r="K7" s="447"/>
      <c r="L7" s="448"/>
      <c r="M7" s="449"/>
      <c r="N7" s="434"/>
      <c r="O7" s="450"/>
      <c r="P7" s="451"/>
      <c r="Q7" s="451"/>
      <c r="R7" s="452"/>
      <c r="S7" s="434"/>
      <c r="T7" s="424"/>
      <c r="U7" s="424"/>
      <c r="V7" s="424"/>
    </row>
    <row x14ac:dyDescent="0.25" r="8" customHeight="1" ht="18.75">
      <c r="A8" s="453">
        <v>44562</v>
      </c>
      <c r="B8" s="454">
        <f>TEXT(A8, "0")</f>
      </c>
      <c r="C8" s="455">
        <f>TRANSPOSE(Pool!C34:AG34)</f>
      </c>
      <c r="D8" s="447">
        <f>'Box Canon'!C20+'Box Canon'!C21</f>
      </c>
      <c r="E8" s="448"/>
      <c r="F8" s="448"/>
      <c r="G8" s="447">
        <f>TRANSPOSE(Pool!C35:AG35)</f>
      </c>
      <c r="H8" s="447">
        <f>TRANSPOSE(Pool!C36:AG36)</f>
      </c>
      <c r="I8" s="447">
        <f>'Box Canon'!C22+'Box Canon'!C23</f>
      </c>
      <c r="J8" s="456"/>
      <c r="K8" s="456"/>
      <c r="L8" s="448"/>
      <c r="M8" s="449"/>
      <c r="N8" s="434"/>
      <c r="O8" s="455"/>
      <c r="P8" s="447"/>
      <c r="Q8" s="457"/>
      <c r="R8" s="458"/>
      <c r="S8" s="434"/>
      <c r="T8" s="424"/>
      <c r="U8" s="424"/>
      <c r="V8" s="424"/>
    </row>
    <row x14ac:dyDescent="0.25" r="9" customHeight="1" ht="18.75">
      <c r="A9" s="459">
        <f>SUM(A8+1)</f>
        <v>25568.708333333332</v>
      </c>
      <c r="B9" s="454">
        <f>TEXT(A9, "0")</f>
      </c>
      <c r="C9" s="455">
        <v>674</v>
      </c>
      <c r="D9" s="447">
        <f>'Box Canon'!D20+'Box Canon'!D21</f>
      </c>
      <c r="E9" s="448"/>
      <c r="F9" s="448"/>
      <c r="G9" s="447">
        <v>2858</v>
      </c>
      <c r="H9" s="447">
        <v>0</v>
      </c>
      <c r="I9" s="447">
        <f>'Box Canon'!D22+'Box Canon'!D23</f>
      </c>
      <c r="J9" s="456"/>
      <c r="K9" s="456"/>
      <c r="L9" s="448"/>
      <c r="M9" s="449"/>
      <c r="N9" s="434"/>
      <c r="O9" s="455"/>
      <c r="P9" s="460"/>
      <c r="Q9" s="457"/>
      <c r="R9" s="458"/>
      <c r="S9" s="434"/>
      <c r="T9" s="424"/>
      <c r="U9" s="424"/>
      <c r="V9" s="424"/>
    </row>
    <row x14ac:dyDescent="0.25" r="10" customHeight="1" ht="18.75">
      <c r="A10" s="459">
        <f>SUM(A9+1)</f>
        <v>25568.708333333332</v>
      </c>
      <c r="B10" s="454">
        <f>TEXT(A10, "0")</f>
      </c>
      <c r="C10" s="455">
        <v>472.25</v>
      </c>
      <c r="D10" s="447">
        <f>'Box Canon'!E20+'Box Canon'!E21</f>
      </c>
      <c r="E10" s="448"/>
      <c r="F10" s="448"/>
      <c r="G10" s="447">
        <v>944.8</v>
      </c>
      <c r="H10" s="447">
        <v>0</v>
      </c>
      <c r="I10" s="447">
        <f>'Box Canon'!E22+'Box Canon'!E23</f>
      </c>
      <c r="J10" s="456"/>
      <c r="K10" s="456"/>
      <c r="L10" s="448"/>
      <c r="M10" s="449"/>
      <c r="N10" s="434"/>
      <c r="O10" s="455"/>
      <c r="P10" s="447"/>
      <c r="Q10" s="457"/>
      <c r="R10" s="458"/>
      <c r="S10" s="434"/>
      <c r="T10" s="424"/>
      <c r="U10" s="424"/>
      <c r="V10" s="424"/>
    </row>
    <row x14ac:dyDescent="0.25" r="11" customHeight="1" ht="18.75">
      <c r="A11" s="459">
        <f>SUM(A10+1)</f>
        <v>25568.708333333332</v>
      </c>
      <c r="B11" s="454">
        <f>TEXT(A11, "0")</f>
      </c>
      <c r="C11" s="455">
        <v>658</v>
      </c>
      <c r="D11" s="447">
        <f>'Box Canon'!F20+'Box Canon'!F21</f>
      </c>
      <c r="E11" s="448"/>
      <c r="F11" s="448"/>
      <c r="G11" s="447">
        <v>1333</v>
      </c>
      <c r="H11" s="119">
        <v>0</v>
      </c>
      <c r="I11" s="447">
        <f>'Box Canon'!F22+'Box Canon'!F23</f>
      </c>
      <c r="J11" s="456"/>
      <c r="K11" s="456"/>
      <c r="L11" s="448"/>
      <c r="M11" s="449"/>
      <c r="N11" s="434"/>
      <c r="O11" s="455"/>
      <c r="P11" s="447"/>
      <c r="Q11" s="447"/>
      <c r="R11" s="458"/>
      <c r="S11" s="434"/>
      <c r="T11" s="424"/>
      <c r="U11" s="424"/>
      <c r="V11" s="424"/>
    </row>
    <row x14ac:dyDescent="0.25" r="12" customHeight="1" ht="18.75">
      <c r="A12" s="459">
        <f>SUM(A11+1)</f>
        <v>25568.708333333332</v>
      </c>
      <c r="B12" s="454">
        <f>TEXT(A12, "0")</f>
      </c>
      <c r="C12" s="455">
        <v>162.05</v>
      </c>
      <c r="D12" s="447">
        <f>'Box Canon'!G20+'Box Canon'!G21</f>
      </c>
      <c r="E12" s="448"/>
      <c r="F12" s="448"/>
      <c r="G12" s="447">
        <v>1075.2</v>
      </c>
      <c r="H12" s="119">
        <v>0</v>
      </c>
      <c r="I12" s="447">
        <f>'Box Canon'!G22+'Box Canon'!G23</f>
      </c>
      <c r="J12" s="456"/>
      <c r="K12" s="456"/>
      <c r="L12" s="448"/>
      <c r="M12" s="449"/>
      <c r="N12" s="461"/>
      <c r="O12" s="455"/>
      <c r="P12" s="447"/>
      <c r="Q12" s="447"/>
      <c r="R12" s="458"/>
      <c r="S12" s="434"/>
      <c r="T12" s="424"/>
      <c r="U12" s="424"/>
      <c r="V12" s="424"/>
    </row>
    <row x14ac:dyDescent="0.25" r="13" customHeight="1" ht="18.75">
      <c r="A13" s="459">
        <f>SUM(A12+1)</f>
        <v>25568.708333333332</v>
      </c>
      <c r="B13" s="454">
        <f>TEXT(A13, "0")</f>
      </c>
      <c r="C13" s="455">
        <v>0</v>
      </c>
      <c r="D13" s="447">
        <f>'Box Canon'!H20+'Box Canon'!H21</f>
      </c>
      <c r="E13" s="448"/>
      <c r="F13" s="448"/>
      <c r="G13" s="447">
        <v>0</v>
      </c>
      <c r="H13" s="119">
        <v>0</v>
      </c>
      <c r="I13" s="447">
        <f>'Box Canon'!H22+'Box Canon'!H23</f>
      </c>
      <c r="J13" s="456"/>
      <c r="K13" s="456"/>
      <c r="L13" s="448"/>
      <c r="M13" s="449"/>
      <c r="N13" s="434"/>
      <c r="O13" s="455"/>
      <c r="P13" s="447"/>
      <c r="Q13" s="447"/>
      <c r="R13" s="458"/>
      <c r="S13" s="462"/>
      <c r="T13" s="424"/>
      <c r="U13" s="424"/>
      <c r="V13" s="424"/>
    </row>
    <row x14ac:dyDescent="0.25" r="14" customHeight="1" ht="18.75">
      <c r="A14" s="459">
        <f>SUM(A13+1)</f>
        <v>25568.708333333332</v>
      </c>
      <c r="B14" s="454">
        <f>TEXT(A14, "0")</f>
      </c>
      <c r="C14" s="455">
        <v>0</v>
      </c>
      <c r="D14" s="447">
        <f>'Box Canon'!I20+'Box Canon'!I21</f>
      </c>
      <c r="E14" s="448"/>
      <c r="F14" s="448"/>
      <c r="G14" s="447">
        <v>0</v>
      </c>
      <c r="H14" s="119">
        <v>0</v>
      </c>
      <c r="I14" s="447">
        <f>'Box Canon'!I22+'Box Canon'!I23</f>
      </c>
      <c r="J14" s="456"/>
      <c r="K14" s="456"/>
      <c r="L14" s="448"/>
      <c r="M14" s="449"/>
      <c r="N14" s="434"/>
      <c r="O14" s="455"/>
      <c r="P14" s="447"/>
      <c r="Q14" s="447"/>
      <c r="R14" s="458"/>
      <c r="S14" s="434"/>
      <c r="T14" s="424"/>
      <c r="U14" s="424"/>
      <c r="V14" s="424"/>
    </row>
    <row x14ac:dyDescent="0.25" r="15" customHeight="1" ht="18.75">
      <c r="A15" s="459">
        <f>SUM(A14+1)</f>
        <v>25568.708333333332</v>
      </c>
      <c r="B15" s="454">
        <f>TEXT(A15, "0")</f>
      </c>
      <c r="C15" s="455">
        <v>0</v>
      </c>
      <c r="D15" s="447">
        <f>'Box Canon'!J20+'Box Canon'!J21</f>
      </c>
      <c r="E15" s="448"/>
      <c r="F15" s="448"/>
      <c r="G15" s="447">
        <v>0</v>
      </c>
      <c r="H15" s="119">
        <v>0</v>
      </c>
      <c r="I15" s="447">
        <f>'Box Canon'!J22+'Box Canon'!J23</f>
      </c>
      <c r="J15" s="456"/>
      <c r="K15" s="456"/>
      <c r="L15" s="448"/>
      <c r="M15" s="449"/>
      <c r="N15" s="461"/>
      <c r="O15" s="455"/>
      <c r="P15" s="447"/>
      <c r="Q15" s="447"/>
      <c r="R15" s="458"/>
      <c r="S15" s="434"/>
      <c r="T15" s="424"/>
      <c r="U15" s="424"/>
      <c r="V15" s="424"/>
    </row>
    <row x14ac:dyDescent="0.25" r="16" customHeight="1" ht="18.75">
      <c r="A16" s="459">
        <f>SUM(A15+1)</f>
        <v>25568.708333333332</v>
      </c>
      <c r="B16" s="454">
        <f>TEXT(A16, "0")</f>
      </c>
      <c r="C16" s="455">
        <v>0</v>
      </c>
      <c r="D16" s="447">
        <f>'Box Canon'!K20+'Box Canon'!K21</f>
      </c>
      <c r="E16" s="448"/>
      <c r="F16" s="448"/>
      <c r="G16" s="447">
        <v>0</v>
      </c>
      <c r="H16" s="119">
        <v>0</v>
      </c>
      <c r="I16" s="447">
        <f>'Box Canon'!K22+'Box Canon'!K23</f>
      </c>
      <c r="J16" s="456"/>
      <c r="K16" s="456"/>
      <c r="L16" s="448"/>
      <c r="M16" s="449"/>
      <c r="N16" s="434"/>
      <c r="O16" s="455"/>
      <c r="P16" s="447"/>
      <c r="Q16" s="447"/>
      <c r="R16" s="458"/>
      <c r="S16" s="434"/>
      <c r="T16" s="424"/>
      <c r="U16" s="424"/>
      <c r="V16" s="424"/>
    </row>
    <row x14ac:dyDescent="0.25" r="17" customHeight="1" ht="18.75">
      <c r="A17" s="459">
        <f>SUM(A16+1)</f>
        <v>25568.708333333332</v>
      </c>
      <c r="B17" s="454">
        <f>TEXT(A17, "0")</f>
      </c>
      <c r="C17" s="455">
        <v>0</v>
      </c>
      <c r="D17" s="447">
        <f>'Box Canon'!L20+'Box Canon'!L21</f>
      </c>
      <c r="E17" s="448"/>
      <c r="F17" s="448"/>
      <c r="G17" s="447">
        <v>0</v>
      </c>
      <c r="H17" s="119">
        <v>0</v>
      </c>
      <c r="I17" s="447">
        <f>'Box Canon'!L22+'Box Canon'!L23</f>
      </c>
      <c r="J17" s="456"/>
      <c r="K17" s="456"/>
      <c r="L17" s="448"/>
      <c r="M17" s="449"/>
      <c r="N17" s="434"/>
      <c r="O17" s="455"/>
      <c r="P17" s="447"/>
      <c r="Q17" s="447"/>
      <c r="R17" s="458"/>
      <c r="S17" s="434"/>
      <c r="T17" s="424"/>
      <c r="U17" s="424"/>
      <c r="V17" s="424"/>
    </row>
    <row x14ac:dyDescent="0.25" r="18" customHeight="1" ht="18.75">
      <c r="A18" s="459">
        <f>SUM(A17+1)</f>
        <v>25568.708333333332</v>
      </c>
      <c r="B18" s="454">
        <f>TEXT(A18, "0")</f>
      </c>
      <c r="C18" s="455">
        <v>0</v>
      </c>
      <c r="D18" s="447">
        <f>'Box Canon'!M20+'Box Canon'!M21</f>
      </c>
      <c r="E18" s="448"/>
      <c r="F18" s="448"/>
      <c r="G18" s="447">
        <v>0</v>
      </c>
      <c r="H18" s="119">
        <v>0</v>
      </c>
      <c r="I18" s="447">
        <f>'Box Canon'!M22+'Box Canon'!M23</f>
      </c>
      <c r="J18" s="456"/>
      <c r="K18" s="456"/>
      <c r="L18" s="448"/>
      <c r="M18" s="449"/>
      <c r="N18" s="434"/>
      <c r="O18" s="455"/>
      <c r="P18" s="447"/>
      <c r="Q18" s="447"/>
      <c r="R18" s="458"/>
      <c r="S18" s="434"/>
      <c r="T18" s="424"/>
      <c r="U18" s="424"/>
      <c r="V18" s="424"/>
    </row>
    <row x14ac:dyDescent="0.25" r="19" customHeight="1" ht="18.75">
      <c r="A19" s="459">
        <f>SUM(A18+1)</f>
        <v>25568.708333333332</v>
      </c>
      <c r="B19" s="454">
        <f>TEXT(A19, "0")</f>
      </c>
      <c r="C19" s="455">
        <v>397.1</v>
      </c>
      <c r="D19" s="447">
        <f>'Box Canon'!N20+'Box Canon'!N21</f>
      </c>
      <c r="E19" s="448"/>
      <c r="F19" s="448"/>
      <c r="G19" s="447">
        <v>2067.77</v>
      </c>
      <c r="H19" s="119">
        <v>0</v>
      </c>
      <c r="I19" s="447">
        <f>'Box Canon'!N22+'Box Canon'!N23</f>
      </c>
      <c r="J19" s="456"/>
      <c r="K19" s="456"/>
      <c r="L19" s="448"/>
      <c r="M19" s="449"/>
      <c r="N19" s="434"/>
      <c r="O19" s="455"/>
      <c r="P19" s="447"/>
      <c r="Q19" s="447"/>
      <c r="R19" s="458"/>
      <c r="S19" s="434"/>
      <c r="T19" s="424"/>
      <c r="U19" s="424"/>
      <c r="V19" s="424"/>
    </row>
    <row x14ac:dyDescent="0.25" r="20" customHeight="1" ht="18.75">
      <c r="A20" s="459">
        <f>SUM(A19+1)</f>
        <v>25568.708333333332</v>
      </c>
      <c r="B20" s="454">
        <f>TEXT(A20, "0")</f>
      </c>
      <c r="C20" s="455">
        <v>262.9</v>
      </c>
      <c r="D20" s="447">
        <f>'Box Canon'!O20+'Box Canon'!O21</f>
      </c>
      <c r="E20" s="448"/>
      <c r="F20" s="448"/>
      <c r="G20" s="447">
        <v>1134.04</v>
      </c>
      <c r="H20" s="119">
        <v>0</v>
      </c>
      <c r="I20" s="447">
        <f>'Box Canon'!O22+'Box Canon'!O23</f>
      </c>
      <c r="J20" s="456"/>
      <c r="K20" s="456"/>
      <c r="L20" s="448"/>
      <c r="M20" s="449"/>
      <c r="N20" s="434"/>
      <c r="O20" s="455"/>
      <c r="P20" s="463"/>
      <c r="Q20" s="447"/>
      <c r="R20" s="458"/>
      <c r="S20" s="434"/>
      <c r="T20" s="424"/>
      <c r="U20" s="424"/>
      <c r="V20" s="424"/>
    </row>
    <row x14ac:dyDescent="0.25" r="21" customHeight="1" ht="18.75">
      <c r="A21" s="459">
        <f>SUM(A20+1)</f>
        <v>25568.708333333332</v>
      </c>
      <c r="B21" s="454">
        <f>TEXT(A21, "0")</f>
      </c>
      <c r="C21" s="455">
        <v>324.5</v>
      </c>
      <c r="D21" s="447">
        <f>'Box Canon'!P20+'Box Canon'!P21</f>
      </c>
      <c r="E21" s="448"/>
      <c r="F21" s="448"/>
      <c r="G21" s="447">
        <v>2422.55</v>
      </c>
      <c r="H21" s="119">
        <v>0</v>
      </c>
      <c r="I21" s="447">
        <f>'Box Canon'!P22+'Box Canon'!P23</f>
      </c>
      <c r="J21" s="456"/>
      <c r="K21" s="456"/>
      <c r="L21" s="448"/>
      <c r="M21" s="449"/>
      <c r="N21" s="434"/>
      <c r="O21" s="455"/>
      <c r="P21" s="447"/>
      <c r="Q21" s="447"/>
      <c r="R21" s="458"/>
      <c r="S21" s="434"/>
      <c r="T21" s="424"/>
      <c r="U21" s="424"/>
      <c r="V21" s="424"/>
    </row>
    <row x14ac:dyDescent="0.25" r="22" customHeight="1" ht="18.75">
      <c r="A22" s="459">
        <f>SUM(A21+1)</f>
        <v>25568.708333333332</v>
      </c>
      <c r="B22" s="454">
        <f>TEXT(A22, "0")</f>
      </c>
      <c r="C22" s="455">
        <v>1226.65</v>
      </c>
      <c r="D22" s="447">
        <f>'Box Canon'!Q20+'Box Canon'!Q21</f>
      </c>
      <c r="E22" s="448"/>
      <c r="F22" s="448"/>
      <c r="G22" s="447">
        <v>4538.5</v>
      </c>
      <c r="H22" s="119">
        <v>0</v>
      </c>
      <c r="I22" s="447">
        <f>'Box Canon'!Q22+'Box Canon'!Q23</f>
      </c>
      <c r="J22" s="456"/>
      <c r="K22" s="456"/>
      <c r="L22" s="448"/>
      <c r="M22" s="449"/>
      <c r="N22" s="434"/>
      <c r="O22" s="455"/>
      <c r="P22" s="447"/>
      <c r="Q22" s="447"/>
      <c r="R22" s="458"/>
      <c r="S22" s="434"/>
      <c r="T22" s="424"/>
      <c r="U22" s="424"/>
      <c r="V22" s="424"/>
    </row>
    <row x14ac:dyDescent="0.25" r="23" customHeight="1" ht="18.75">
      <c r="A23" s="459">
        <f>SUM(A22+1)</f>
        <v>25568.708333333332</v>
      </c>
      <c r="B23" s="454">
        <f>TEXT(A23, "0")</f>
      </c>
      <c r="C23" s="455">
        <v>525.8</v>
      </c>
      <c r="D23" s="447">
        <f>'Box Canon'!R20+'Box Canon'!R21</f>
      </c>
      <c r="E23" s="448"/>
      <c r="F23" s="448"/>
      <c r="G23" s="447">
        <v>4174</v>
      </c>
      <c r="H23" s="119">
        <v>0</v>
      </c>
      <c r="I23" s="447">
        <f>'Box Canon'!R22+'Box Canon'!R23</f>
      </c>
      <c r="J23" s="456"/>
      <c r="K23" s="456"/>
      <c r="L23" s="448"/>
      <c r="M23" s="449"/>
      <c r="N23" s="434"/>
      <c r="O23" s="455"/>
      <c r="P23" s="447"/>
      <c r="Q23" s="447"/>
      <c r="R23" s="458"/>
      <c r="S23" s="434"/>
      <c r="T23" s="424"/>
      <c r="U23" s="424"/>
      <c r="V23" s="424"/>
    </row>
    <row x14ac:dyDescent="0.25" r="24" customHeight="1" ht="18.75">
      <c r="A24" s="459">
        <f>SUM(A23+1)</f>
        <v>25568.708333333332</v>
      </c>
      <c r="B24" s="454">
        <f>TEXT(A24, "0")</f>
      </c>
      <c r="C24" s="455">
        <v>884.5</v>
      </c>
      <c r="D24" s="447">
        <f>'Box Canon'!S20+'Box Canon'!S21</f>
      </c>
      <c r="E24" s="448"/>
      <c r="F24" s="448"/>
      <c r="G24" s="447">
        <v>2231.4</v>
      </c>
      <c r="H24" s="119">
        <v>0</v>
      </c>
      <c r="I24" s="447">
        <f>'Box Canon'!S22+'Box Canon'!S23</f>
      </c>
      <c r="J24" s="456"/>
      <c r="K24" s="456"/>
      <c r="L24" s="448"/>
      <c r="M24" s="449"/>
      <c r="N24" s="434"/>
      <c r="O24" s="455"/>
      <c r="P24" s="447"/>
      <c r="Q24" s="447"/>
      <c r="R24" s="458"/>
      <c r="S24" s="434"/>
      <c r="T24" s="424"/>
      <c r="U24" s="424"/>
      <c r="V24" s="424"/>
    </row>
    <row x14ac:dyDescent="0.25" r="25" customHeight="1" ht="18.75">
      <c r="A25" s="459">
        <f>SUM(A24+1)</f>
        <v>25568.708333333332</v>
      </c>
      <c r="B25" s="454">
        <f>TEXT(A25, "0")</f>
      </c>
      <c r="C25" s="455">
        <v>0</v>
      </c>
      <c r="D25" s="447">
        <f>'Box Canon'!T20+'Box Canon'!T21</f>
      </c>
      <c r="E25" s="448"/>
      <c r="F25" s="448"/>
      <c r="G25" s="447">
        <v>350</v>
      </c>
      <c r="H25" s="119">
        <v>928.4</v>
      </c>
      <c r="I25" s="447">
        <f>'Box Canon'!T22+'Box Canon'!T23</f>
      </c>
      <c r="J25" s="456"/>
      <c r="K25" s="456"/>
      <c r="L25" s="448"/>
      <c r="M25" s="449"/>
      <c r="N25" s="434"/>
      <c r="O25" s="455"/>
      <c r="P25" s="447"/>
      <c r="Q25" s="447"/>
      <c r="R25" s="458"/>
      <c r="S25" s="434"/>
      <c r="T25" s="424"/>
      <c r="U25" s="424"/>
      <c r="V25" s="424"/>
    </row>
    <row x14ac:dyDescent="0.25" r="26" customHeight="1" ht="18.75">
      <c r="A26" s="459">
        <f>SUM(A25+1)</f>
        <v>25568.708333333332</v>
      </c>
      <c r="B26" s="454">
        <f>TEXT(A26, "0")</f>
      </c>
      <c r="C26" s="455">
        <v>289.6</v>
      </c>
      <c r="D26" s="447">
        <f>'Box Canon'!U20+'Box Canon'!U21</f>
      </c>
      <c r="E26" s="448"/>
      <c r="F26" s="448"/>
      <c r="G26" s="447">
        <v>2114.4</v>
      </c>
      <c r="H26" s="119">
        <v>0</v>
      </c>
      <c r="I26" s="447">
        <f>'Box Canon'!U22+'Box Canon'!U23</f>
      </c>
      <c r="J26" s="456"/>
      <c r="K26" s="456"/>
      <c r="L26" s="448"/>
      <c r="M26" s="449"/>
      <c r="N26" s="434"/>
      <c r="O26" s="455"/>
      <c r="P26" s="460"/>
      <c r="Q26" s="447"/>
      <c r="R26" s="458"/>
      <c r="S26" s="434"/>
      <c r="T26" s="424"/>
      <c r="U26" s="424"/>
      <c r="V26" s="424"/>
    </row>
    <row x14ac:dyDescent="0.25" r="27" customHeight="1" ht="18.75">
      <c r="A27" s="459">
        <f>SUM(A26+1)</f>
        <v>25568.708333333332</v>
      </c>
      <c r="B27" s="454">
        <f>TEXT(A27, "0")</f>
      </c>
      <c r="C27" s="455">
        <v>278.25</v>
      </c>
      <c r="D27" s="447">
        <f>'Box Canon'!V20+'Box Canon'!V21</f>
      </c>
      <c r="E27" s="448"/>
      <c r="F27" s="448"/>
      <c r="G27" s="447">
        <v>1327</v>
      </c>
      <c r="H27" s="119">
        <v>0</v>
      </c>
      <c r="I27" s="447">
        <f>'Box Canon'!V22+'Box Canon'!V23</f>
      </c>
      <c r="J27" s="456"/>
      <c r="K27" s="456"/>
      <c r="L27" s="448"/>
      <c r="M27" s="449"/>
      <c r="N27" s="434"/>
      <c r="O27" s="455"/>
      <c r="P27" s="447"/>
      <c r="Q27" s="447"/>
      <c r="R27" s="458"/>
      <c r="S27" s="434"/>
      <c r="T27" s="424"/>
      <c r="U27" s="424"/>
      <c r="V27" s="424"/>
    </row>
    <row x14ac:dyDescent="0.25" r="28" customHeight="1" ht="18.75">
      <c r="A28" s="459">
        <f>SUM(A27+1)</f>
        <v>25568.708333333332</v>
      </c>
      <c r="B28" s="454">
        <f>TEXT(A28, "0")</f>
      </c>
      <c r="C28" s="455">
        <v>491.25</v>
      </c>
      <c r="D28" s="447">
        <f>'Box Canon'!W20+'Box Canon'!W21</f>
      </c>
      <c r="E28" s="448"/>
      <c r="F28" s="448"/>
      <c r="G28" s="447">
        <v>2146.1</v>
      </c>
      <c r="H28" s="119">
        <v>0</v>
      </c>
      <c r="I28" s="447">
        <f>'Box Canon'!W22+'Box Canon'!W23</f>
      </c>
      <c r="J28" s="456"/>
      <c r="K28" s="456"/>
      <c r="L28" s="448"/>
      <c r="M28" s="449"/>
      <c r="N28" s="434"/>
      <c r="O28" s="455"/>
      <c r="P28" s="447"/>
      <c r="Q28" s="447"/>
      <c r="R28" s="458"/>
      <c r="S28" s="434"/>
      <c r="T28" s="424"/>
      <c r="U28" s="424"/>
      <c r="V28" s="424"/>
    </row>
    <row x14ac:dyDescent="0.25" r="29" customHeight="1" ht="18.75">
      <c r="A29" s="459">
        <f>SUM(A28+1)</f>
        <v>25568.708333333332</v>
      </c>
      <c r="B29" s="454">
        <f>TEXT(A29, "0")</f>
      </c>
      <c r="C29" s="455">
        <v>816</v>
      </c>
      <c r="D29" s="447">
        <f>'Box Canon'!X20+'Box Canon'!X21</f>
      </c>
      <c r="E29" s="448"/>
      <c r="F29" s="448"/>
      <c r="G29" s="447">
        <v>4710.15</v>
      </c>
      <c r="H29" s="119">
        <v>0</v>
      </c>
      <c r="I29" s="447">
        <f>'Box Canon'!X22+'Box Canon'!X23</f>
      </c>
      <c r="J29" s="456"/>
      <c r="K29" s="456"/>
      <c r="L29" s="448"/>
      <c r="M29" s="449"/>
      <c r="N29" s="434"/>
      <c r="O29" s="455"/>
      <c r="P29" s="447"/>
      <c r="Q29" s="447"/>
      <c r="R29" s="458"/>
      <c r="S29" s="434"/>
      <c r="T29" s="424"/>
      <c r="U29" s="424"/>
      <c r="V29" s="424"/>
    </row>
    <row x14ac:dyDescent="0.25" r="30" customHeight="1" ht="18.75">
      <c r="A30" s="459">
        <f>SUM(A29+1)</f>
        <v>25568.708333333332</v>
      </c>
      <c r="B30" s="454">
        <f>TEXT(A30, "0")</f>
      </c>
      <c r="C30" s="455">
        <v>673.45</v>
      </c>
      <c r="D30" s="447">
        <f>'Box Canon'!Y20+'Box Canon'!Y21</f>
      </c>
      <c r="E30" s="448"/>
      <c r="F30" s="448"/>
      <c r="G30" s="447">
        <v>2486.95</v>
      </c>
      <c r="H30" s="119">
        <v>0</v>
      </c>
      <c r="I30" s="447">
        <f>'Box Canon'!Y22+'Box Canon'!Y23</f>
      </c>
      <c r="J30" s="456"/>
      <c r="K30" s="456"/>
      <c r="L30" s="448"/>
      <c r="M30" s="449"/>
      <c r="N30" s="434"/>
      <c r="O30" s="455"/>
      <c r="P30" s="447"/>
      <c r="Q30" s="447"/>
      <c r="R30" s="458"/>
      <c r="S30" s="434"/>
      <c r="T30" s="424"/>
      <c r="U30" s="424"/>
      <c r="V30" s="424"/>
    </row>
    <row x14ac:dyDescent="0.25" r="31" customHeight="1" ht="18.75">
      <c r="A31" s="459">
        <f>SUM(A30+1)</f>
        <v>25568.708333333332</v>
      </c>
      <c r="B31" s="454">
        <f>TEXT(A31, "0")</f>
      </c>
      <c r="C31" s="455">
        <v>378.5</v>
      </c>
      <c r="D31" s="447">
        <f>'Box Canon'!Z20+'Box Canon'!Z21</f>
      </c>
      <c r="E31" s="448"/>
      <c r="F31" s="448"/>
      <c r="G31" s="447">
        <v>1327.87</v>
      </c>
      <c r="H31" s="119">
        <v>0</v>
      </c>
      <c r="I31" s="447">
        <f>'Box Canon'!Z22+'Box Canon'!Z23</f>
      </c>
      <c r="J31" s="456"/>
      <c r="K31" s="456"/>
      <c r="L31" s="448"/>
      <c r="M31" s="449"/>
      <c r="N31" s="434"/>
      <c r="O31" s="455"/>
      <c r="P31" s="447"/>
      <c r="Q31" s="447"/>
      <c r="R31" s="458"/>
      <c r="S31" s="434"/>
      <c r="T31" s="424"/>
      <c r="U31" s="424"/>
      <c r="V31" s="424"/>
    </row>
    <row x14ac:dyDescent="0.25" r="32" customHeight="1" ht="18.75">
      <c r="A32" s="459">
        <f>SUM(A31+1)</f>
        <v>25568.708333333332</v>
      </c>
      <c r="B32" s="454">
        <f>TEXT(A32, "0")</f>
      </c>
      <c r="C32" s="455">
        <v>0</v>
      </c>
      <c r="D32" s="447">
        <f>'Box Canon'!AA20+'Box Canon'!AA21</f>
      </c>
      <c r="E32" s="448"/>
      <c r="F32" s="448"/>
      <c r="G32" s="447">
        <v>0</v>
      </c>
      <c r="H32" s="119">
        <v>0</v>
      </c>
      <c r="I32" s="447">
        <f>'Box Canon'!AA22+'Box Canon'!AA23</f>
      </c>
      <c r="J32" s="456"/>
      <c r="K32" s="456"/>
      <c r="L32" s="448"/>
      <c r="M32" s="449"/>
      <c r="N32" s="434"/>
      <c r="O32" s="455"/>
      <c r="P32" s="447"/>
      <c r="Q32" s="447"/>
      <c r="R32" s="458"/>
      <c r="S32" s="434"/>
      <c r="T32" s="424"/>
      <c r="U32" s="424"/>
      <c r="V32" s="424"/>
    </row>
    <row x14ac:dyDescent="0.25" r="33" customHeight="1" ht="18.75">
      <c r="A33" s="459">
        <f>SUM(A32+1)</f>
        <v>25568.708333333332</v>
      </c>
      <c r="B33" s="454">
        <f>TEXT(A33, "0")</f>
      </c>
      <c r="C33" s="455">
        <v>149.9</v>
      </c>
      <c r="D33" s="447">
        <f>'Box Canon'!AB20+'Box Canon'!AB21</f>
      </c>
      <c r="E33" s="448"/>
      <c r="F33" s="448"/>
      <c r="G33" s="447">
        <v>1307</v>
      </c>
      <c r="H33" s="119">
        <v>0</v>
      </c>
      <c r="I33" s="447">
        <f>'Box Canon'!AB22+'Box Canon'!AB23</f>
      </c>
      <c r="J33" s="456"/>
      <c r="K33" s="456"/>
      <c r="L33" s="448"/>
      <c r="M33" s="449"/>
      <c r="N33" s="434"/>
      <c r="O33" s="455"/>
      <c r="P33" s="447"/>
      <c r="Q33" s="447"/>
      <c r="R33" s="458"/>
      <c r="S33" s="434"/>
      <c r="T33" s="424"/>
      <c r="U33" s="424"/>
      <c r="V33" s="424"/>
    </row>
    <row x14ac:dyDescent="0.25" r="34" customHeight="1" ht="18.75">
      <c r="A34" s="459">
        <f>SUM(A33+1)</f>
        <v>25568.708333333332</v>
      </c>
      <c r="B34" s="454">
        <f>TEXT(A34, "0")</f>
      </c>
      <c r="C34" s="455">
        <v>290.9</v>
      </c>
      <c r="D34" s="447">
        <f>'Box Canon'!AC20+'Box Canon'!AC21</f>
      </c>
      <c r="E34" s="448"/>
      <c r="F34" s="448"/>
      <c r="G34" s="447">
        <v>903.2</v>
      </c>
      <c r="H34" s="119">
        <v>0</v>
      </c>
      <c r="I34" s="447">
        <f>'Box Canon'!AC22+'Box Canon'!AC23</f>
      </c>
      <c r="J34" s="456"/>
      <c r="K34" s="456"/>
      <c r="L34" s="448"/>
      <c r="M34" s="449"/>
      <c r="N34" s="434"/>
      <c r="O34" s="455"/>
      <c r="P34" s="447"/>
      <c r="Q34" s="447"/>
      <c r="R34" s="458"/>
      <c r="S34" s="462"/>
      <c r="T34" s="424"/>
      <c r="U34" s="424"/>
      <c r="V34" s="424"/>
    </row>
    <row x14ac:dyDescent="0.25" r="35" customHeight="1" ht="18.75">
      <c r="A35" s="459">
        <f>SUM(A34+1)</f>
        <v>25568.708333333332</v>
      </c>
      <c r="B35" s="454">
        <f>TEXT(A35, "0")</f>
      </c>
      <c r="C35" s="455">
        <v>453.95</v>
      </c>
      <c r="D35" s="447">
        <f>'Box Canon'!AD20+'Box Canon'!AD21</f>
      </c>
      <c r="E35" s="448"/>
      <c r="F35" s="448"/>
      <c r="G35" s="447">
        <v>1640</v>
      </c>
      <c r="H35" s="119">
        <v>0</v>
      </c>
      <c r="I35" s="447">
        <f>'Box Canon'!AD22+'Box Canon'!AD23</f>
      </c>
      <c r="J35" s="456"/>
      <c r="K35" s="456"/>
      <c r="L35" s="448"/>
      <c r="M35" s="449"/>
      <c r="N35" s="434"/>
      <c r="O35" s="455"/>
      <c r="P35" s="447"/>
      <c r="Q35" s="447"/>
      <c r="R35" s="458"/>
      <c r="S35" s="434"/>
      <c r="T35" s="424"/>
      <c r="U35" s="424"/>
      <c r="V35" s="424"/>
    </row>
    <row x14ac:dyDescent="0.25" r="36" customHeight="1" ht="18.75">
      <c r="A36" s="459">
        <f>SUM(A35+1)</f>
        <v>25568.708333333332</v>
      </c>
      <c r="B36" s="454">
        <f>TEXT(A36, "0")</f>
      </c>
      <c r="C36" s="455">
        <v>672.05</v>
      </c>
      <c r="D36" s="447">
        <f>'Box Canon'!AE20+'Box Canon'!AE21</f>
      </c>
      <c r="E36" s="464"/>
      <c r="F36" s="448"/>
      <c r="G36" s="447">
        <v>4357.6</v>
      </c>
      <c r="H36" s="119">
        <v>0</v>
      </c>
      <c r="I36" s="447">
        <f>'Box Canon'!AE22+'Box Canon'!AE23</f>
      </c>
      <c r="J36" s="456"/>
      <c r="K36" s="456"/>
      <c r="L36" s="448"/>
      <c r="M36" s="449"/>
      <c r="N36" s="434"/>
      <c r="O36" s="455"/>
      <c r="P36" s="447"/>
      <c r="Q36" s="447"/>
      <c r="R36" s="458"/>
      <c r="S36" s="434"/>
      <c r="T36" s="424"/>
      <c r="U36" s="424"/>
      <c r="V36" s="424"/>
    </row>
    <row x14ac:dyDescent="0.25" r="37" customHeight="1" ht="18.75">
      <c r="A37" s="459">
        <f>SUM(A36+1)</f>
        <v>25568.708333333332</v>
      </c>
      <c r="B37" s="454">
        <f>TEXT(A37, "0")</f>
      </c>
      <c r="C37" s="455">
        <v>876.65</v>
      </c>
      <c r="D37" s="447">
        <f>'Box Canon'!AF20+'Box Canon'!AF21</f>
      </c>
      <c r="E37" s="448"/>
      <c r="F37" s="448"/>
      <c r="G37" s="447">
        <v>2227.8</v>
      </c>
      <c r="H37" s="119">
        <v>0</v>
      </c>
      <c r="I37" s="447">
        <f>'Box Canon'!AF22+'Box Canon'!AF23</f>
      </c>
      <c r="J37" s="456"/>
      <c r="K37" s="456"/>
      <c r="L37" s="448"/>
      <c r="M37" s="449"/>
      <c r="N37" s="434"/>
      <c r="O37" s="455"/>
      <c r="P37" s="447"/>
      <c r="Q37" s="447"/>
      <c r="R37" s="458"/>
      <c r="S37" s="434"/>
      <c r="T37" s="424"/>
      <c r="U37" s="424"/>
      <c r="V37" s="424"/>
    </row>
    <row x14ac:dyDescent="0.25" r="38" customHeight="1" ht="18.75">
      <c r="A38" s="459">
        <f>SUM(A37+1)</f>
        <v>25568.708333333332</v>
      </c>
      <c r="B38" s="454">
        <f>TEXT(A38, "0")</f>
      </c>
      <c r="C38" s="455">
        <v>175.2</v>
      </c>
      <c r="D38" s="447">
        <f>'Box Canon'!AG20+'Box Canon'!AG21</f>
      </c>
      <c r="E38" s="448"/>
      <c r="F38" s="448"/>
      <c r="G38" s="447">
        <v>1151.4</v>
      </c>
      <c r="H38" s="119">
        <v>0</v>
      </c>
      <c r="I38" s="447">
        <f>'Box Canon'!AG22+'Box Canon'!AG23</f>
      </c>
      <c r="J38" s="456"/>
      <c r="K38" s="456"/>
      <c r="L38" s="448"/>
      <c r="M38" s="449"/>
      <c r="N38" s="434"/>
      <c r="O38" s="455"/>
      <c r="P38" s="447"/>
      <c r="Q38" s="447"/>
      <c r="R38" s="458"/>
      <c r="S38" s="434"/>
      <c r="T38" s="424"/>
      <c r="U38" s="424"/>
      <c r="V38" s="424"/>
    </row>
    <row x14ac:dyDescent="0.25" r="39" customHeight="1" ht="18.75">
      <c r="A39" s="459" t="s">
        <v>218</v>
      </c>
      <c r="B39" s="465"/>
      <c r="C39" s="466"/>
      <c r="D39" s="467"/>
      <c r="E39" s="468"/>
      <c r="F39" s="468"/>
      <c r="G39" s="467"/>
      <c r="H39" s="467"/>
      <c r="I39" s="467"/>
      <c r="J39" s="467"/>
      <c r="K39" s="467"/>
      <c r="L39" s="468"/>
      <c r="M39" s="449"/>
      <c r="N39" s="434"/>
      <c r="O39" s="469"/>
      <c r="P39" s="467"/>
      <c r="Q39" s="467"/>
      <c r="R39" s="470"/>
      <c r="S39" s="434"/>
      <c r="T39" s="424"/>
      <c r="U39" s="424"/>
      <c r="V39" s="424"/>
    </row>
    <row x14ac:dyDescent="0.25" r="40" customHeight="1" ht="18.75">
      <c r="A40" s="471"/>
      <c r="B40" s="465"/>
      <c r="C40" s="472">
        <f>SUM(C8:C39)</f>
      </c>
      <c r="D40" s="472">
        <f>SUM(D8:D39)</f>
      </c>
      <c r="E40" s="473">
        <f>SUM(E8:E39)</f>
      </c>
      <c r="F40" s="473">
        <f>SUM(F8:F39)</f>
      </c>
      <c r="G40" s="472">
        <f>SUM(G8:G38)</f>
      </c>
      <c r="H40" s="472">
        <f>SUM(H8:H38)</f>
      </c>
      <c r="I40" s="472">
        <f>SUM(I8:I38)</f>
      </c>
      <c r="J40" s="472">
        <f>SUM(J8:J39)</f>
      </c>
      <c r="K40" s="472">
        <f>SUM(K8:K39)</f>
      </c>
      <c r="L40" s="473">
        <f>SUM(L8:L39)</f>
      </c>
      <c r="M40" s="473">
        <f>SUM(M8:M39)</f>
      </c>
      <c r="N40" s="434"/>
      <c r="O40" s="472">
        <f>SUM(O8:O39)</f>
      </c>
      <c r="P40" s="472">
        <f>SUM(P8:P39)</f>
      </c>
      <c r="Q40" s="472">
        <f>SUM(Q8:Q39)</f>
      </c>
      <c r="R40" s="472">
        <f>SUM(R8:R39)</f>
      </c>
      <c r="S40" s="436"/>
      <c r="T40" s="474">
        <f>SUM(C40:R40)-M40-P40+T7</f>
      </c>
      <c r="U40" s="424"/>
      <c r="V40" s="424"/>
    </row>
    <row x14ac:dyDescent="0.25" r="41" customHeight="1" ht="18.75">
      <c r="A41" s="262"/>
      <c r="B41" s="465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434"/>
      <c r="O41" s="424"/>
      <c r="P41" s="424"/>
      <c r="Q41" s="424"/>
      <c r="R41" s="424"/>
      <c r="S41" s="434"/>
      <c r="T41" s="424"/>
      <c r="U41" s="424"/>
      <c r="V41" s="424"/>
    </row>
    <row x14ac:dyDescent="0.25" r="42" customHeight="1" ht="18.75">
      <c r="A42" s="471"/>
      <c r="B42" s="465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424">
        <f>C40+D40+J40+K40+M40</f>
      </c>
      <c r="N42" s="434"/>
      <c r="O42" s="475">
        <f>+O40-P40</f>
      </c>
      <c r="P42" s="424"/>
      <c r="Q42" s="475">
        <f>+P40+Q40</f>
      </c>
      <c r="R42" s="424">
        <f>O40+Q40+R40</f>
      </c>
      <c r="S42" s="434"/>
      <c r="T42" s="424"/>
      <c r="U42" s="424"/>
      <c r="V42" s="424"/>
    </row>
    <row x14ac:dyDescent="0.25" r="43" customHeight="1" ht="18.75">
      <c r="A43" s="471"/>
      <c r="B43" s="465"/>
      <c r="C43" s="68"/>
      <c r="D43" s="68"/>
      <c r="E43" s="476" t="s">
        <v>219</v>
      </c>
      <c r="F43" s="68"/>
      <c r="G43" s="68"/>
      <c r="H43" s="68"/>
      <c r="I43" s="68"/>
      <c r="J43" s="68"/>
      <c r="K43" s="68"/>
      <c r="L43" s="68"/>
      <c r="M43" s="68"/>
      <c r="N43" s="434"/>
      <c r="O43" s="436" t="s">
        <v>220</v>
      </c>
      <c r="P43" s="424"/>
      <c r="Q43" s="436" t="s">
        <v>221</v>
      </c>
      <c r="R43" s="424"/>
      <c r="S43" s="434"/>
      <c r="T43" s="424"/>
      <c r="U43" s="424"/>
      <c r="V43" s="424"/>
    </row>
    <row x14ac:dyDescent="0.25" r="44" customHeight="1" ht="18.75">
      <c r="A44" s="262"/>
      <c r="B44" s="465"/>
      <c r="C44" s="68"/>
      <c r="D44" s="68"/>
      <c r="E44" s="476" t="s">
        <v>222</v>
      </c>
      <c r="F44" s="68"/>
      <c r="G44" s="68"/>
      <c r="H44" s="68"/>
      <c r="I44" s="68"/>
      <c r="J44" s="68"/>
      <c r="K44" s="68"/>
      <c r="L44" s="68"/>
      <c r="M44" s="68"/>
      <c r="N44" s="434"/>
      <c r="O44" s="477"/>
      <c r="P44" s="424"/>
      <c r="Q44" s="424"/>
      <c r="R44" s="424"/>
      <c r="S44" s="434"/>
      <c r="T44" s="424"/>
      <c r="U44" s="424"/>
      <c r="V44" s="424"/>
    </row>
    <row x14ac:dyDescent="0.25" r="45" customHeight="1" ht="18.75">
      <c r="A45" s="262"/>
      <c r="B45" s="465"/>
      <c r="C45" s="68"/>
      <c r="D45" s="68"/>
      <c r="E45" s="476" t="s">
        <v>223</v>
      </c>
      <c r="F45" s="68"/>
      <c r="G45" s="68"/>
      <c r="H45" s="68"/>
      <c r="I45" s="68"/>
      <c r="J45" s="478"/>
      <c r="K45" s="68"/>
      <c r="L45" s="68"/>
      <c r="M45" s="68"/>
      <c r="N45" s="434"/>
      <c r="O45" s="479"/>
      <c r="P45" s="424"/>
      <c r="Q45" s="424"/>
      <c r="R45" s="68"/>
      <c r="S45" s="5"/>
      <c r="T45" s="68"/>
      <c r="U45" s="424"/>
      <c r="V45" s="424"/>
    </row>
    <row x14ac:dyDescent="0.25" r="46" customHeight="1" ht="18.75">
      <c r="A46" s="471"/>
      <c r="B46" s="465"/>
      <c r="C46" s="424"/>
      <c r="D46" s="68"/>
      <c r="E46" s="476" t="s">
        <v>224</v>
      </c>
      <c r="F46" s="68"/>
      <c r="G46" s="68"/>
      <c r="H46" s="68"/>
      <c r="I46" s="68"/>
      <c r="J46" s="68"/>
      <c r="K46" s="68"/>
      <c r="L46" s="68"/>
      <c r="M46" s="68"/>
      <c r="N46" s="434"/>
      <c r="O46" s="424"/>
      <c r="P46" s="424"/>
      <c r="Q46" s="424"/>
      <c r="R46" s="68"/>
      <c r="S46" s="5"/>
      <c r="T46" s="68"/>
      <c r="U46" s="424"/>
      <c r="V46" s="424"/>
    </row>
    <row x14ac:dyDescent="0.25" r="47" customHeight="1" ht="18.75">
      <c r="A47" s="471"/>
      <c r="B47" s="465"/>
      <c r="C47" s="424"/>
      <c r="D47" s="68"/>
      <c r="E47" s="476" t="s">
        <v>225</v>
      </c>
      <c r="F47" s="68"/>
      <c r="G47" s="68"/>
      <c r="H47" s="68"/>
      <c r="I47" s="68"/>
      <c r="J47" s="68"/>
      <c r="K47" s="68"/>
      <c r="L47" s="68"/>
      <c r="M47" s="68"/>
      <c r="N47" s="434"/>
      <c r="O47" s="424"/>
      <c r="P47" s="424"/>
      <c r="Q47" s="424"/>
      <c r="R47" s="68"/>
      <c r="S47" s="5"/>
      <c r="T47" s="68"/>
      <c r="U47" s="424"/>
      <c r="V47" s="424"/>
    </row>
    <row x14ac:dyDescent="0.25" r="48" customHeight="1" ht="18.75">
      <c r="A48" s="471"/>
      <c r="B48" s="465"/>
      <c r="C48" s="424"/>
      <c r="D48" s="68"/>
      <c r="E48" s="476" t="s">
        <v>226</v>
      </c>
      <c r="F48" s="68"/>
      <c r="G48" s="68"/>
      <c r="H48" s="68"/>
      <c r="I48" s="68"/>
      <c r="J48" s="68"/>
      <c r="K48" s="68"/>
      <c r="L48" s="68"/>
      <c r="M48" s="68"/>
      <c r="N48" s="434"/>
      <c r="O48" s="424"/>
      <c r="P48" s="424"/>
      <c r="Q48" s="424"/>
      <c r="R48" s="68"/>
      <c r="S48" s="5"/>
      <c r="T48" s="68"/>
      <c r="U48" s="424"/>
      <c r="V48" s="424"/>
    </row>
    <row x14ac:dyDescent="0.25" r="49" customHeight="1" ht="18.75">
      <c r="A49" s="471"/>
      <c r="B49" s="465"/>
      <c r="C49" s="424"/>
      <c r="D49" s="68"/>
      <c r="E49" s="476" t="s">
        <v>227</v>
      </c>
      <c r="F49" s="68"/>
      <c r="G49" s="68"/>
      <c r="H49" s="68"/>
      <c r="I49" s="68"/>
      <c r="J49" s="68"/>
      <c r="K49" s="68"/>
      <c r="L49" s="68"/>
      <c r="M49" s="68"/>
      <c r="N49" s="434"/>
      <c r="O49" s="424"/>
      <c r="P49" s="424"/>
      <c r="Q49" s="424"/>
      <c r="R49" s="68"/>
      <c r="S49" s="5"/>
      <c r="T49" s="68"/>
      <c r="U49" s="424"/>
      <c r="V49" s="424"/>
    </row>
    <row x14ac:dyDescent="0.25" r="50" customHeight="1" ht="18.75">
      <c r="A50" s="471"/>
      <c r="B50" s="465"/>
      <c r="C50" s="424"/>
      <c r="D50" s="68"/>
      <c r="E50" s="68"/>
      <c r="F50" s="68"/>
      <c r="G50" s="68"/>
      <c r="H50" s="68"/>
      <c r="I50" s="68"/>
      <c r="J50" s="478"/>
      <c r="K50" s="68"/>
      <c r="L50" s="68"/>
      <c r="M50" s="68"/>
      <c r="N50" s="434"/>
      <c r="O50" s="424"/>
      <c r="P50" s="424"/>
      <c r="Q50" s="424"/>
      <c r="R50" s="68"/>
      <c r="S50" s="5"/>
      <c r="T50" s="68"/>
      <c r="U50" s="424"/>
      <c r="V50" s="424"/>
    </row>
    <row x14ac:dyDescent="0.25" r="51" customHeight="1" ht="18.75">
      <c r="A51" s="471"/>
      <c r="B51" s="465"/>
      <c r="C51" s="424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434"/>
      <c r="O51" s="424"/>
      <c r="P51" s="424"/>
      <c r="Q51" s="424"/>
      <c r="R51" s="68"/>
      <c r="S51" s="5"/>
      <c r="T51" s="68"/>
      <c r="U51" s="424"/>
      <c r="V51" s="424"/>
    </row>
    <row x14ac:dyDescent="0.25" r="52" customHeight="1" ht="18.75">
      <c r="A52" s="262"/>
      <c r="B52" s="465"/>
      <c r="C52" s="424"/>
      <c r="D52" s="68"/>
      <c r="E52" s="68"/>
      <c r="F52" s="68"/>
      <c r="G52" s="68"/>
      <c r="H52" s="68"/>
      <c r="I52" s="68"/>
      <c r="J52" s="424"/>
      <c r="K52" s="68"/>
      <c r="L52" s="68"/>
      <c r="M52" s="68"/>
      <c r="N52" s="434"/>
      <c r="O52" s="424"/>
      <c r="P52" s="424"/>
      <c r="Q52" s="424"/>
      <c r="R52" s="68"/>
      <c r="S52" s="5"/>
      <c r="T52" s="68"/>
      <c r="U52" s="424"/>
      <c r="V52" s="424"/>
    </row>
    <row x14ac:dyDescent="0.25" r="53" customHeight="1" ht="18.75">
      <c r="A53" s="262"/>
      <c r="B53" s="465"/>
      <c r="C53" s="424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434"/>
      <c r="O53" s="424"/>
      <c r="P53" s="424"/>
      <c r="Q53" s="424"/>
      <c r="R53" s="68"/>
      <c r="S53" s="5"/>
      <c r="T53" s="68"/>
      <c r="U53" s="424"/>
      <c r="V53" s="424"/>
    </row>
    <row x14ac:dyDescent="0.25" r="54" customHeight="1" ht="18.75">
      <c r="A54" s="262"/>
      <c r="B54" s="465"/>
      <c r="C54" s="424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434"/>
      <c r="O54" s="424"/>
      <c r="P54" s="424"/>
      <c r="Q54" s="424"/>
      <c r="R54" s="68"/>
      <c r="S54" s="5"/>
      <c r="T54" s="68"/>
      <c r="U54" s="424"/>
      <c r="V54" s="424"/>
    </row>
    <row x14ac:dyDescent="0.25" r="55" customHeight="1" ht="18.75">
      <c r="A55" s="262"/>
      <c r="B55" s="465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434"/>
      <c r="O55" s="424"/>
      <c r="P55" s="424"/>
      <c r="Q55" s="424"/>
      <c r="R55" s="68"/>
      <c r="S55" s="5"/>
      <c r="T55" s="68"/>
      <c r="U55" s="424"/>
      <c r="V55" s="424"/>
    </row>
    <row x14ac:dyDescent="0.25" r="56" customHeight="1" ht="18.75">
      <c r="A56" s="262"/>
      <c r="B56" s="465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434"/>
      <c r="O56" s="424"/>
      <c r="P56" s="424"/>
      <c r="Q56" s="424"/>
      <c r="R56" s="424"/>
      <c r="S56" s="434"/>
      <c r="T56" s="424"/>
      <c r="U56" s="424"/>
      <c r="V56" s="424"/>
    </row>
    <row x14ac:dyDescent="0.25" r="57" customHeight="1" ht="18.75">
      <c r="A57" s="262"/>
      <c r="B57" s="465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434"/>
      <c r="O57" s="424"/>
      <c r="P57" s="424"/>
      <c r="Q57" s="424"/>
      <c r="R57" s="424"/>
      <c r="S57" s="434"/>
      <c r="T57" s="424"/>
      <c r="U57" s="424"/>
      <c r="V57" s="424"/>
    </row>
    <row x14ac:dyDescent="0.25" r="58" customHeight="1" ht="18.75">
      <c r="A58" s="262"/>
      <c r="B58" s="465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434"/>
      <c r="O58" s="424"/>
      <c r="P58" s="424"/>
      <c r="Q58" s="424"/>
      <c r="R58" s="424"/>
      <c r="S58" s="434"/>
      <c r="T58" s="424"/>
      <c r="U58" s="424"/>
      <c r="V58" s="424"/>
    </row>
    <row x14ac:dyDescent="0.25" r="59" customHeight="1" ht="18.75">
      <c r="A59" s="262"/>
      <c r="B59" s="465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434"/>
      <c r="O59" s="424"/>
      <c r="P59" s="424"/>
      <c r="Q59" s="424"/>
      <c r="R59" s="424"/>
      <c r="S59" s="434"/>
      <c r="T59" s="424"/>
      <c r="U59" s="424"/>
      <c r="V59" s="424"/>
    </row>
    <row x14ac:dyDescent="0.25" r="60" customHeight="1" ht="18.75">
      <c r="A60" s="262"/>
      <c r="B60" s="465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434"/>
      <c r="O60" s="424"/>
      <c r="P60" s="424"/>
      <c r="Q60" s="424"/>
      <c r="R60" s="424"/>
      <c r="S60" s="434"/>
      <c r="T60" s="424"/>
      <c r="U60" s="424"/>
      <c r="V60" s="424"/>
    </row>
    <row x14ac:dyDescent="0.25" r="61" customHeight="1" ht="18.75">
      <c r="A61" s="262"/>
      <c r="B61" s="465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434"/>
      <c r="O61" s="424"/>
      <c r="P61" s="424"/>
      <c r="Q61" s="424"/>
      <c r="R61" s="424"/>
      <c r="S61" s="434"/>
      <c r="T61" s="424"/>
      <c r="U61" s="424"/>
      <c r="V61" s="424"/>
    </row>
    <row x14ac:dyDescent="0.25" r="62" customHeight="1" ht="18.75">
      <c r="A62" s="262"/>
      <c r="B62" s="465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434"/>
      <c r="O62" s="424"/>
      <c r="P62" s="424"/>
      <c r="Q62" s="424"/>
      <c r="R62" s="424"/>
      <c r="S62" s="434"/>
      <c r="T62" s="424"/>
      <c r="U62" s="424"/>
      <c r="V62" s="424"/>
    </row>
    <row x14ac:dyDescent="0.25" r="63" customHeight="1" ht="18.75">
      <c r="A63" s="262"/>
      <c r="B63" s="465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434"/>
      <c r="O63" s="424"/>
      <c r="P63" s="424"/>
      <c r="Q63" s="424"/>
      <c r="R63" s="424"/>
      <c r="S63" s="434"/>
      <c r="T63" s="424"/>
      <c r="U63" s="424"/>
      <c r="V63" s="424"/>
    </row>
    <row x14ac:dyDescent="0.25" r="64" customHeight="1" ht="18.75">
      <c r="A64" s="262"/>
      <c r="B64" s="465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434"/>
      <c r="O64" s="424"/>
      <c r="P64" s="424"/>
      <c r="Q64" s="424"/>
      <c r="R64" s="424"/>
      <c r="S64" s="434"/>
      <c r="T64" s="424"/>
      <c r="U64" s="424"/>
      <c r="V64" s="424"/>
    </row>
    <row x14ac:dyDescent="0.25" r="65" customHeight="1" ht="18.75">
      <c r="A65" s="262"/>
      <c r="B65" s="465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434"/>
      <c r="O65" s="424"/>
      <c r="P65" s="424"/>
      <c r="Q65" s="424"/>
      <c r="R65" s="424"/>
      <c r="S65" s="434"/>
      <c r="T65" s="424"/>
      <c r="U65" s="424"/>
      <c r="V65" s="424"/>
    </row>
    <row x14ac:dyDescent="0.25" r="66" customHeight="1" ht="18.75">
      <c r="A66" s="262"/>
      <c r="B66" s="465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434"/>
      <c r="O66" s="424"/>
      <c r="P66" s="424"/>
      <c r="Q66" s="424"/>
      <c r="R66" s="424"/>
      <c r="S66" s="434"/>
      <c r="T66" s="424"/>
      <c r="U66" s="424"/>
      <c r="V66" s="424"/>
    </row>
    <row x14ac:dyDescent="0.25" r="67" customHeight="1" ht="18.75">
      <c r="A67" s="262"/>
      <c r="B67" s="465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434"/>
      <c r="O67" s="424"/>
      <c r="P67" s="424"/>
      <c r="Q67" s="424"/>
      <c r="R67" s="424"/>
      <c r="S67" s="434"/>
      <c r="T67" s="424"/>
      <c r="U67" s="424"/>
      <c r="V67" s="424"/>
    </row>
    <row x14ac:dyDescent="0.25" r="68" customHeight="1" ht="18.75">
      <c r="A68" s="262"/>
      <c r="B68" s="465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434"/>
      <c r="O68" s="424"/>
      <c r="P68" s="424"/>
      <c r="Q68" s="424"/>
      <c r="R68" s="424"/>
      <c r="S68" s="434"/>
      <c r="T68" s="424"/>
      <c r="U68" s="424"/>
      <c r="V68" s="424"/>
    </row>
    <row x14ac:dyDescent="0.25" r="69" customHeight="1" ht="18.75">
      <c r="A69" s="262"/>
      <c r="B69" s="465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434"/>
      <c r="O69" s="424"/>
      <c r="P69" s="424"/>
      <c r="Q69" s="424"/>
      <c r="R69" s="424"/>
      <c r="S69" s="434"/>
      <c r="T69" s="424"/>
      <c r="U69" s="424"/>
      <c r="V69" s="424"/>
    </row>
    <row x14ac:dyDescent="0.25" r="70" customHeight="1" ht="18.75">
      <c r="A70" s="262"/>
      <c r="B70" s="465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434"/>
      <c r="O70" s="424"/>
      <c r="P70" s="424"/>
      <c r="Q70" s="424"/>
      <c r="R70" s="424"/>
      <c r="S70" s="434"/>
      <c r="T70" s="424"/>
      <c r="U70" s="424"/>
      <c r="V70" s="424"/>
    </row>
    <row x14ac:dyDescent="0.25" r="71" customHeight="1" ht="18.75">
      <c r="A71" s="262"/>
      <c r="B71" s="465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434"/>
      <c r="O71" s="424"/>
      <c r="P71" s="424"/>
      <c r="Q71" s="424"/>
      <c r="R71" s="424"/>
      <c r="S71" s="434"/>
      <c r="T71" s="424"/>
      <c r="U71" s="424"/>
      <c r="V71" s="424"/>
    </row>
    <row x14ac:dyDescent="0.25" r="72" customHeight="1" ht="18.75">
      <c r="A72" s="262"/>
      <c r="B72" s="465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434"/>
      <c r="O72" s="424"/>
      <c r="P72" s="424"/>
      <c r="Q72" s="424"/>
      <c r="R72" s="424"/>
      <c r="S72" s="434"/>
      <c r="T72" s="424"/>
      <c r="U72" s="424"/>
      <c r="V72" s="424"/>
    </row>
    <row x14ac:dyDescent="0.25" r="73" customHeight="1" ht="18.75">
      <c r="A73" s="262"/>
      <c r="B73" s="465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434"/>
      <c r="O73" s="424"/>
      <c r="P73" s="424"/>
      <c r="Q73" s="424"/>
      <c r="R73" s="424"/>
      <c r="S73" s="434"/>
      <c r="T73" s="424"/>
      <c r="U73" s="424"/>
      <c r="V73" s="424"/>
    </row>
    <row x14ac:dyDescent="0.25" r="74" customHeight="1" ht="18.75">
      <c r="A74" s="262"/>
      <c r="B74" s="465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434"/>
      <c r="O74" s="424"/>
      <c r="P74" s="424"/>
      <c r="Q74" s="424"/>
      <c r="R74" s="424"/>
      <c r="S74" s="434"/>
      <c r="T74" s="424"/>
      <c r="U74" s="424"/>
      <c r="V74" s="424"/>
    </row>
    <row x14ac:dyDescent="0.25" r="75" customHeight="1" ht="18.75">
      <c r="A75" s="262"/>
      <c r="B75" s="465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434"/>
      <c r="O75" s="424"/>
      <c r="P75" s="424"/>
      <c r="Q75" s="424"/>
      <c r="R75" s="424"/>
      <c r="S75" s="434"/>
      <c r="T75" s="424"/>
      <c r="U75" s="424"/>
      <c r="V75" s="424"/>
    </row>
    <row x14ac:dyDescent="0.25" r="76" customHeight="1" ht="18.75">
      <c r="A76" s="262"/>
      <c r="B76" s="465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434"/>
      <c r="O76" s="424"/>
      <c r="P76" s="424"/>
      <c r="Q76" s="424"/>
      <c r="R76" s="424"/>
      <c r="S76" s="434"/>
      <c r="T76" s="424"/>
      <c r="U76" s="424"/>
      <c r="V76" s="424"/>
    </row>
    <row x14ac:dyDescent="0.25" r="77" customHeight="1" ht="18.75">
      <c r="A77" s="262"/>
      <c r="B77" s="465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434"/>
      <c r="O77" s="424"/>
      <c r="P77" s="424"/>
      <c r="Q77" s="424"/>
      <c r="R77" s="424"/>
      <c r="S77" s="434"/>
      <c r="T77" s="424"/>
      <c r="U77" s="424"/>
      <c r="V77" s="424"/>
    </row>
    <row x14ac:dyDescent="0.25" r="78" customHeight="1" ht="18.75">
      <c r="A78" s="262"/>
      <c r="B78" s="465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434"/>
      <c r="O78" s="424"/>
      <c r="P78" s="424"/>
      <c r="Q78" s="424"/>
      <c r="R78" s="424"/>
      <c r="S78" s="434"/>
      <c r="T78" s="424"/>
      <c r="U78" s="424"/>
      <c r="V78" s="424"/>
    </row>
    <row x14ac:dyDescent="0.25" r="79" customHeight="1" ht="18.75">
      <c r="A79" s="262"/>
      <c r="B79" s="465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434"/>
      <c r="O79" s="424"/>
      <c r="P79" s="424"/>
      <c r="Q79" s="424"/>
      <c r="R79" s="424"/>
      <c r="S79" s="434"/>
      <c r="T79" s="424"/>
      <c r="U79" s="424"/>
      <c r="V79" s="424"/>
    </row>
    <row x14ac:dyDescent="0.25" r="80" customHeight="1" ht="18.75">
      <c r="A80" s="262"/>
      <c r="B80" s="465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434"/>
      <c r="O80" s="424"/>
      <c r="P80" s="424"/>
      <c r="Q80" s="424"/>
      <c r="R80" s="424"/>
      <c r="S80" s="434"/>
      <c r="T80" s="424"/>
      <c r="U80" s="424"/>
      <c r="V80" s="424"/>
    </row>
    <row x14ac:dyDescent="0.25" r="81" customHeight="1" ht="18.75">
      <c r="A81" s="262"/>
      <c r="B81" s="465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434"/>
      <c r="O81" s="424"/>
      <c r="P81" s="424"/>
      <c r="Q81" s="424"/>
      <c r="R81" s="424"/>
      <c r="S81" s="434"/>
      <c r="T81" s="424"/>
      <c r="U81" s="424"/>
      <c r="V81" s="424"/>
    </row>
    <row x14ac:dyDescent="0.25" r="82" customHeight="1" ht="18.75">
      <c r="A82" s="262"/>
      <c r="B82" s="465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434"/>
      <c r="O82" s="424"/>
      <c r="P82" s="424"/>
      <c r="Q82" s="424"/>
      <c r="R82" s="424"/>
      <c r="S82" s="434"/>
      <c r="T82" s="424"/>
      <c r="U82" s="424"/>
      <c r="V82" s="424"/>
    </row>
    <row x14ac:dyDescent="0.25" r="83" customHeight="1" ht="18.75">
      <c r="A83" s="262"/>
      <c r="B83" s="465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434"/>
      <c r="O83" s="424"/>
      <c r="P83" s="424"/>
      <c r="Q83" s="424"/>
      <c r="R83" s="424"/>
      <c r="S83" s="434"/>
      <c r="T83" s="424"/>
      <c r="U83" s="424"/>
      <c r="V83" s="424"/>
    </row>
    <row x14ac:dyDescent="0.25" r="84" customHeight="1" ht="18.75">
      <c r="A84" s="262"/>
      <c r="B84" s="465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434"/>
      <c r="O84" s="424"/>
      <c r="P84" s="424"/>
      <c r="Q84" s="424"/>
      <c r="R84" s="424"/>
      <c r="S84" s="434"/>
      <c r="T84" s="424"/>
      <c r="U84" s="424"/>
      <c r="V84" s="424"/>
    </row>
    <row x14ac:dyDescent="0.25" r="85" customHeight="1" ht="18.75">
      <c r="A85" s="262"/>
      <c r="B85" s="465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434"/>
      <c r="O85" s="424"/>
      <c r="P85" s="424"/>
      <c r="Q85" s="424"/>
      <c r="R85" s="424"/>
      <c r="S85" s="434"/>
      <c r="T85" s="424"/>
      <c r="U85" s="424"/>
      <c r="V85" s="424"/>
    </row>
    <row x14ac:dyDescent="0.25" r="86" customHeight="1" ht="18.75">
      <c r="A86" s="262"/>
      <c r="B86" s="465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434"/>
      <c r="O86" s="424"/>
      <c r="P86" s="424"/>
      <c r="Q86" s="424"/>
      <c r="R86" s="424"/>
      <c r="S86" s="434"/>
      <c r="T86" s="424"/>
      <c r="U86" s="424"/>
      <c r="V86" s="424"/>
    </row>
    <row x14ac:dyDescent="0.25" r="87" customHeight="1" ht="18.75">
      <c r="A87" s="262"/>
      <c r="B87" s="465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434"/>
      <c r="O87" s="424"/>
      <c r="P87" s="424"/>
      <c r="Q87" s="424"/>
      <c r="R87" s="424"/>
      <c r="S87" s="434"/>
      <c r="T87" s="424"/>
      <c r="U87" s="424"/>
      <c r="V87" s="424"/>
    </row>
    <row x14ac:dyDescent="0.25" r="88" customHeight="1" ht="18.75">
      <c r="A88" s="262"/>
      <c r="B88" s="465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434"/>
      <c r="O88" s="424"/>
      <c r="P88" s="424"/>
      <c r="Q88" s="424"/>
      <c r="R88" s="424"/>
      <c r="S88" s="434"/>
      <c r="T88" s="424"/>
      <c r="U88" s="424"/>
      <c r="V88" s="424"/>
    </row>
    <row x14ac:dyDescent="0.25" r="89" customHeight="1" ht="18.75">
      <c r="A89" s="262"/>
      <c r="B89" s="465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434"/>
      <c r="O89" s="424"/>
      <c r="P89" s="424"/>
      <c r="Q89" s="424"/>
      <c r="R89" s="424"/>
      <c r="S89" s="434"/>
      <c r="T89" s="424"/>
      <c r="U89" s="424"/>
      <c r="V89" s="424"/>
    </row>
    <row x14ac:dyDescent="0.25" r="90" customHeight="1" ht="18.75">
      <c r="A90" s="262"/>
      <c r="B90" s="465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434"/>
      <c r="O90" s="424"/>
      <c r="P90" s="424"/>
      <c r="Q90" s="424"/>
      <c r="R90" s="424"/>
      <c r="S90" s="434"/>
      <c r="T90" s="424"/>
      <c r="U90" s="424"/>
      <c r="V90" s="424"/>
    </row>
    <row x14ac:dyDescent="0.25" r="91" customHeight="1" ht="18.75">
      <c r="A91" s="262"/>
      <c r="B91" s="465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434"/>
      <c r="O91" s="424"/>
      <c r="P91" s="424"/>
      <c r="Q91" s="424"/>
      <c r="R91" s="424"/>
      <c r="S91" s="434"/>
      <c r="T91" s="424"/>
      <c r="U91" s="424"/>
      <c r="V91" s="424"/>
    </row>
    <row x14ac:dyDescent="0.25" r="92" customHeight="1" ht="18.75">
      <c r="A92" s="262"/>
      <c r="B92" s="465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434"/>
      <c r="O92" s="424"/>
      <c r="P92" s="424"/>
      <c r="Q92" s="424"/>
      <c r="R92" s="424"/>
      <c r="S92" s="434"/>
      <c r="T92" s="424"/>
      <c r="U92" s="424"/>
      <c r="V92" s="424"/>
    </row>
    <row x14ac:dyDescent="0.25" r="93" customHeight="1" ht="18.75">
      <c r="A93" s="262"/>
      <c r="B93" s="465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434"/>
      <c r="O93" s="424"/>
      <c r="P93" s="424"/>
      <c r="Q93" s="424"/>
      <c r="R93" s="424"/>
      <c r="S93" s="434"/>
      <c r="T93" s="424"/>
      <c r="U93" s="424"/>
      <c r="V93" s="424"/>
    </row>
    <row x14ac:dyDescent="0.25" r="94" customHeight="1" ht="18.75">
      <c r="A94" s="262"/>
      <c r="B94" s="465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434"/>
      <c r="O94" s="424"/>
      <c r="P94" s="424"/>
      <c r="Q94" s="424"/>
      <c r="R94" s="424"/>
      <c r="S94" s="434"/>
      <c r="T94" s="424"/>
      <c r="U94" s="424"/>
      <c r="V94" s="424"/>
    </row>
    <row x14ac:dyDescent="0.25" r="95" customHeight="1" ht="18.75">
      <c r="A95" s="262"/>
      <c r="B95" s="465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434"/>
      <c r="O95" s="424"/>
      <c r="P95" s="424"/>
      <c r="Q95" s="424"/>
      <c r="R95" s="424"/>
      <c r="S95" s="434"/>
      <c r="T95" s="424"/>
      <c r="U95" s="424"/>
      <c r="V95" s="424"/>
    </row>
    <row x14ac:dyDescent="0.25" r="96" customHeight="1" ht="18.75">
      <c r="A96" s="262"/>
      <c r="B96" s="465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434"/>
      <c r="O96" s="424"/>
      <c r="P96" s="424"/>
      <c r="Q96" s="424"/>
      <c r="R96" s="424"/>
      <c r="S96" s="434"/>
      <c r="T96" s="424"/>
      <c r="U96" s="424"/>
      <c r="V96" s="424"/>
    </row>
    <row x14ac:dyDescent="0.25" r="97" customHeight="1" ht="18.75">
      <c r="A97" s="262"/>
      <c r="B97" s="465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434"/>
      <c r="O97" s="424"/>
      <c r="P97" s="424"/>
      <c r="Q97" s="424"/>
      <c r="R97" s="424"/>
      <c r="S97" s="434"/>
      <c r="T97" s="424"/>
      <c r="U97" s="424"/>
      <c r="V97" s="424"/>
    </row>
    <row x14ac:dyDescent="0.25" r="98" customHeight="1" ht="18.75">
      <c r="A98" s="262"/>
      <c r="B98" s="465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434"/>
      <c r="O98" s="424"/>
      <c r="P98" s="424"/>
      <c r="Q98" s="424"/>
      <c r="R98" s="424"/>
      <c r="S98" s="434"/>
      <c r="T98" s="424"/>
      <c r="U98" s="424"/>
      <c r="V98" s="424"/>
    </row>
    <row x14ac:dyDescent="0.25" r="99" customHeight="1" ht="18.75">
      <c r="A99" s="262"/>
      <c r="B99" s="465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434"/>
      <c r="O99" s="424"/>
      <c r="P99" s="424"/>
      <c r="Q99" s="424"/>
      <c r="R99" s="424"/>
      <c r="S99" s="434"/>
      <c r="T99" s="424"/>
      <c r="U99" s="424"/>
      <c r="V99" s="424"/>
    </row>
    <row x14ac:dyDescent="0.25" r="100" customHeight="1" ht="18.75">
      <c r="A100" s="262"/>
      <c r="B100" s="465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434"/>
      <c r="O100" s="424"/>
      <c r="P100" s="424"/>
      <c r="Q100" s="424"/>
      <c r="R100" s="424"/>
      <c r="S100" s="434"/>
      <c r="T100" s="424"/>
      <c r="U100" s="424"/>
      <c r="V100" s="424"/>
    </row>
    <row x14ac:dyDescent="0.25" r="101" customHeight="1" ht="18.75">
      <c r="A101" s="262"/>
      <c r="B101" s="465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434"/>
      <c r="O101" s="424"/>
      <c r="P101" s="424"/>
      <c r="Q101" s="424"/>
      <c r="R101" s="424"/>
      <c r="S101" s="434"/>
      <c r="T101" s="424"/>
      <c r="U101" s="424"/>
      <c r="V101" s="424"/>
    </row>
    <row x14ac:dyDescent="0.25" r="102" customHeight="1" ht="18.75">
      <c r="A102" s="262"/>
      <c r="B102" s="5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5"/>
      <c r="O102" s="68"/>
      <c r="P102" s="68"/>
      <c r="Q102" s="68"/>
      <c r="R102" s="68"/>
      <c r="S102" s="5"/>
      <c r="T102" s="68"/>
      <c r="U102" s="424"/>
      <c r="V102" s="424"/>
    </row>
    <row x14ac:dyDescent="0.25" r="103" customHeight="1" ht="18.75">
      <c r="A103" s="262"/>
      <c r="B103" s="5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5"/>
      <c r="O103" s="68"/>
      <c r="P103" s="68"/>
      <c r="Q103" s="68"/>
      <c r="R103" s="68"/>
      <c r="S103" s="5"/>
      <c r="T103" s="68"/>
      <c r="U103" s="424"/>
      <c r="V103" s="424"/>
    </row>
  </sheetData>
  <mergeCells count="2">
    <mergeCell ref="C4:M4"/>
    <mergeCell ref="O4:R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61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227" width="10.43357142857143" customWidth="1" bestFit="1"/>
    <col min="2" max="2" style="83" width="33.86214285714286" customWidth="1" bestFit="1"/>
    <col min="3" max="3" style="84" width="10.005" customWidth="1" bestFit="1"/>
    <col min="4" max="4" style="84" width="10.005" customWidth="1" bestFit="1"/>
    <col min="5" max="5" style="84" width="10.005" customWidth="1" bestFit="1"/>
    <col min="6" max="6" style="84" width="10.005" customWidth="1" bestFit="1"/>
    <col min="7" max="7" style="84" width="10.005" customWidth="1" bestFit="1"/>
    <col min="8" max="8" style="228" width="10.005" customWidth="1" bestFit="1"/>
    <col min="9" max="9" style="84" width="10.005" customWidth="1" bestFit="1"/>
    <col min="10" max="10" style="84" width="10.005" customWidth="1" bestFit="1"/>
    <col min="11" max="11" style="84" width="10.005" customWidth="1" bestFit="1"/>
    <col min="12" max="12" style="419" width="10.005" customWidth="1" bestFit="1"/>
    <col min="13" max="13" style="228" width="10.005" customWidth="1" bestFit="1"/>
    <col min="14" max="14" style="84" width="10.005" customWidth="1" bestFit="1"/>
    <col min="15" max="15" style="84" width="10.005" customWidth="1" bestFit="1"/>
    <col min="16" max="16" style="84" width="10.005" customWidth="1" bestFit="1"/>
    <col min="17" max="17" style="84" width="10.005" customWidth="1" bestFit="1"/>
    <col min="18" max="18" style="84" width="10.005" customWidth="1" bestFit="1"/>
    <col min="19" max="19" style="84" width="10.005" customWidth="1" bestFit="1"/>
    <col min="20" max="20" style="84" width="10.005" customWidth="1" bestFit="1"/>
    <col min="21" max="21" style="84" width="10.005" customWidth="1" bestFit="1"/>
    <col min="22" max="22" style="84" width="10.005" customWidth="1" bestFit="1"/>
    <col min="23" max="23" style="84" width="10.005" customWidth="1" bestFit="1"/>
    <col min="24" max="24" style="84" width="10.005" customWidth="1" bestFit="1"/>
    <col min="25" max="25" style="84" width="10.005" customWidth="1" bestFit="1"/>
    <col min="26" max="26" style="84" width="10.005" customWidth="1" bestFit="1"/>
    <col min="27" max="27" style="228" width="10.005" customWidth="1" bestFit="1"/>
    <col min="28" max="28" style="84" width="10.005" customWidth="1" bestFit="1"/>
    <col min="29" max="29" style="84" width="10.005" customWidth="1" bestFit="1"/>
    <col min="30" max="30" style="84" width="10.005" customWidth="1" bestFit="1"/>
    <col min="31" max="31" style="84" width="10.005" customWidth="1" bestFit="1"/>
    <col min="32" max="32" style="84" width="10.005" customWidth="1" bestFit="1"/>
    <col min="33" max="33" style="84" width="10.005" customWidth="1" bestFit="1"/>
    <col min="34" max="34" style="420" width="12.719285714285713" customWidth="1" bestFit="1"/>
    <col min="35" max="35" style="63" width="3.005" customWidth="1" bestFit="1"/>
    <col min="36" max="36" style="420" width="10.43357142857143" customWidth="1" bestFit="1"/>
    <col min="37" max="37" style="227" width="33.86214285714286" customWidth="1" bestFit="1"/>
    <col min="38" max="38" style="229" width="11.576428571428572" customWidth="1" bestFit="1"/>
    <col min="39" max="39" style="85" width="12.862142857142858" customWidth="1" bestFit="1"/>
    <col min="40" max="40" style="85" width="20.290714285714284" customWidth="1" bestFit="1"/>
  </cols>
  <sheetData>
    <row x14ac:dyDescent="0.25" r="1" customHeight="1" ht="18.75">
      <c r="A1" s="86" t="s">
        <v>157</v>
      </c>
      <c r="B1" s="289">
        <f>'Cash Flow'!C1</f>
      </c>
      <c r="C1" s="290">
        <f>TRANSPOSE('Cash Flow'!B8:B38)</f>
      </c>
      <c r="D1" s="87" t="s">
        <v>115</v>
      </c>
      <c r="E1" s="87" t="s">
        <v>116</v>
      </c>
      <c r="F1" s="87" t="s">
        <v>117</v>
      </c>
      <c r="G1" s="87" t="s">
        <v>118</v>
      </c>
      <c r="H1" s="88" t="s">
        <v>119</v>
      </c>
      <c r="I1" s="87" t="s">
        <v>120</v>
      </c>
      <c r="J1" s="87" t="s">
        <v>121</v>
      </c>
      <c r="K1" s="87" t="s">
        <v>115</v>
      </c>
      <c r="L1" s="290" t="s">
        <v>116</v>
      </c>
      <c r="M1" s="88" t="s">
        <v>117</v>
      </c>
      <c r="N1" s="87" t="s">
        <v>118</v>
      </c>
      <c r="O1" s="87" t="s">
        <v>119</v>
      </c>
      <c r="P1" s="87" t="s">
        <v>120</v>
      </c>
      <c r="Q1" s="87" t="s">
        <v>121</v>
      </c>
      <c r="R1" s="87" t="s">
        <v>115</v>
      </c>
      <c r="S1" s="87" t="s">
        <v>116</v>
      </c>
      <c r="T1" s="87" t="s">
        <v>117</v>
      </c>
      <c r="U1" s="87" t="s">
        <v>118</v>
      </c>
      <c r="V1" s="87" t="s">
        <v>119</v>
      </c>
      <c r="W1" s="87" t="s">
        <v>120</v>
      </c>
      <c r="X1" s="87" t="s">
        <v>121</v>
      </c>
      <c r="Y1" s="87" t="s">
        <v>115</v>
      </c>
      <c r="Z1" s="87" t="s">
        <v>116</v>
      </c>
      <c r="AA1" s="88" t="s">
        <v>117</v>
      </c>
      <c r="AB1" s="87" t="s">
        <v>118</v>
      </c>
      <c r="AC1" s="87" t="s">
        <v>119</v>
      </c>
      <c r="AD1" s="87" t="s">
        <v>120</v>
      </c>
      <c r="AE1" s="87" t="s">
        <v>121</v>
      </c>
      <c r="AF1" s="87" t="s">
        <v>115</v>
      </c>
      <c r="AG1" s="87" t="s">
        <v>116</v>
      </c>
      <c r="AH1" s="27"/>
      <c r="AI1" s="5"/>
      <c r="AJ1" s="27"/>
      <c r="AK1" s="89"/>
      <c r="AL1" s="90"/>
      <c r="AM1" s="68"/>
      <c r="AN1" s="68"/>
    </row>
    <row x14ac:dyDescent="0.25" r="2" customHeight="1" ht="18.75">
      <c r="A2" s="91" t="s">
        <v>122</v>
      </c>
      <c r="B2" s="92" t="s">
        <v>88</v>
      </c>
      <c r="C2" s="93">
        <f>'Cash Flow'!A8</f>
        <v>25568.708333333332</v>
      </c>
      <c r="D2" s="93">
        <f>C2+1</f>
        <v>25568.708333333332</v>
      </c>
      <c r="E2" s="93">
        <f>D2+1</f>
        <v>25568.708333333332</v>
      </c>
      <c r="F2" s="93">
        <f>E2+1</f>
        <v>25568.708333333332</v>
      </c>
      <c r="G2" s="93">
        <f>F2+1</f>
        <v>25568.708333333332</v>
      </c>
      <c r="H2" s="93">
        <f>G2+1</f>
        <v>25568.708333333332</v>
      </c>
      <c r="I2" s="93">
        <f>H2+1</f>
        <v>25568.708333333332</v>
      </c>
      <c r="J2" s="93">
        <f>I2+1</f>
        <v>25568.708333333332</v>
      </c>
      <c r="K2" s="93">
        <f>J2+1</f>
        <v>25568.708333333332</v>
      </c>
      <c r="L2" s="93">
        <f>K2+1</f>
        <v>25568.708333333332</v>
      </c>
      <c r="M2" s="93">
        <f>L2+1</f>
        <v>25568.708333333332</v>
      </c>
      <c r="N2" s="93">
        <f>M2+1</f>
        <v>25568.708333333332</v>
      </c>
      <c r="O2" s="93">
        <f>N2+1</f>
        <v>25568.708333333332</v>
      </c>
      <c r="P2" s="93">
        <f>O2+1</f>
        <v>25568.708333333332</v>
      </c>
      <c r="Q2" s="93">
        <f>P2+1</f>
        <v>25568.708333333332</v>
      </c>
      <c r="R2" s="93">
        <f>Q2+1</f>
        <v>25568.708333333332</v>
      </c>
      <c r="S2" s="93">
        <f>R2+1</f>
        <v>25568.708333333332</v>
      </c>
      <c r="T2" s="93">
        <f>S2+1</f>
        <v>25568.708333333332</v>
      </c>
      <c r="U2" s="93">
        <f>T2+1</f>
        <v>25568.708333333332</v>
      </c>
      <c r="V2" s="93">
        <f>U2+1</f>
        <v>25568.708333333332</v>
      </c>
      <c r="W2" s="93">
        <f>V2+1</f>
        <v>25568.708333333332</v>
      </c>
      <c r="X2" s="93">
        <f>W2+1</f>
        <v>25568.708333333332</v>
      </c>
      <c r="Y2" s="93">
        <f>X2+1</f>
        <v>25568.708333333332</v>
      </c>
      <c r="Z2" s="93">
        <f>Y2+1</f>
        <v>25568.708333333332</v>
      </c>
      <c r="AA2" s="93">
        <f>Z2+1</f>
        <v>25568.708333333332</v>
      </c>
      <c r="AB2" s="93">
        <f>AA2+1</f>
        <v>25568.708333333332</v>
      </c>
      <c r="AC2" s="93">
        <f>AB2+1</f>
        <v>25568.708333333332</v>
      </c>
      <c r="AD2" s="93">
        <f>AC2+1</f>
        <v>25568.708333333332</v>
      </c>
      <c r="AE2" s="93">
        <f>AD2+1</f>
        <v>25568.708333333332</v>
      </c>
      <c r="AF2" s="93">
        <f>AE2+1</f>
        <v>25568.708333333332</v>
      </c>
      <c r="AG2" s="93">
        <f>AF2+1</f>
        <v>25568.708333333332</v>
      </c>
      <c r="AH2" s="291" t="s">
        <v>123</v>
      </c>
      <c r="AI2" s="38"/>
      <c r="AJ2" s="292" t="s">
        <v>122</v>
      </c>
      <c r="AK2" s="92" t="s">
        <v>88</v>
      </c>
      <c r="AL2" s="90"/>
      <c r="AM2" s="68"/>
      <c r="AN2" s="68"/>
    </row>
    <row x14ac:dyDescent="0.25" r="3" customHeight="1" ht="21">
      <c r="A3" s="96" t="s">
        <v>48</v>
      </c>
      <c r="B3" s="97" t="s">
        <v>49</v>
      </c>
      <c r="C3" s="293">
        <v>22.71</v>
      </c>
      <c r="D3" s="98">
        <v>2.16</v>
      </c>
      <c r="E3" s="98">
        <v>4.99</v>
      </c>
      <c r="F3" s="98">
        <v>13.34</v>
      </c>
      <c r="G3" s="98">
        <v>1.4</v>
      </c>
      <c r="H3" s="294" t="s">
        <v>158</v>
      </c>
      <c r="I3" s="295"/>
      <c r="J3" s="295"/>
      <c r="K3" s="295"/>
      <c r="L3" s="295"/>
      <c r="M3" s="296"/>
      <c r="N3" s="98">
        <v>9.18</v>
      </c>
      <c r="O3" s="98">
        <v>5.09</v>
      </c>
      <c r="P3" s="98">
        <v>15.99</v>
      </c>
      <c r="Q3" s="98">
        <v>32.92</v>
      </c>
      <c r="R3" s="98">
        <v>12.1</v>
      </c>
      <c r="S3" s="98">
        <v>10.94</v>
      </c>
      <c r="T3" s="98"/>
      <c r="U3" s="98">
        <v>9.15</v>
      </c>
      <c r="V3" s="98">
        <v>8.22</v>
      </c>
      <c r="W3" s="98">
        <v>16.92</v>
      </c>
      <c r="X3" s="98">
        <v>35.34</v>
      </c>
      <c r="Y3" s="98">
        <v>14.68</v>
      </c>
      <c r="Z3" s="98">
        <v>4.09</v>
      </c>
      <c r="AA3" s="98"/>
      <c r="AB3" s="98">
        <v>2.03</v>
      </c>
      <c r="AC3" s="98">
        <v>4.71</v>
      </c>
      <c r="AD3" s="98">
        <v>16.64</v>
      </c>
      <c r="AE3" s="98">
        <v>36.41</v>
      </c>
      <c r="AF3" s="98">
        <v>15.93</v>
      </c>
      <c r="AG3" s="98">
        <v>2.24</v>
      </c>
      <c r="AH3" s="99">
        <f>SUM(C3:AG3)</f>
      </c>
      <c r="AI3" s="5"/>
      <c r="AJ3" s="297" t="s">
        <v>48</v>
      </c>
      <c r="AK3" s="97" t="s">
        <v>49</v>
      </c>
      <c r="AL3" s="28"/>
      <c r="AM3" s="28"/>
      <c r="AN3" s="68"/>
    </row>
    <row x14ac:dyDescent="0.25" r="4" customHeight="1" ht="20.25">
      <c r="A4" s="101" t="s">
        <v>2</v>
      </c>
      <c r="B4" s="102" t="s">
        <v>3</v>
      </c>
      <c r="C4" s="103">
        <v>2036</v>
      </c>
      <c r="D4" s="105">
        <v>3172</v>
      </c>
      <c r="E4" s="103">
        <v>1097.8</v>
      </c>
      <c r="F4" s="103">
        <v>935</v>
      </c>
      <c r="G4" s="103">
        <v>936</v>
      </c>
      <c r="H4" s="298"/>
      <c r="I4" s="299"/>
      <c r="J4" s="299"/>
      <c r="K4" s="299"/>
      <c r="L4" s="299"/>
      <c r="M4" s="300"/>
      <c r="N4" s="103">
        <v>988.4</v>
      </c>
      <c r="O4" s="103">
        <v>874</v>
      </c>
      <c r="P4" s="103">
        <v>1771.6</v>
      </c>
      <c r="Q4" s="103">
        <v>4950.4</v>
      </c>
      <c r="R4" s="103">
        <f>3897.2+43.2</f>
      </c>
      <c r="S4" s="103">
        <v>2319.2</v>
      </c>
      <c r="T4" s="103"/>
      <c r="U4" s="103">
        <v>872</v>
      </c>
      <c r="V4" s="103">
        <v>1218.8</v>
      </c>
      <c r="W4" s="103">
        <v>1661.6</v>
      </c>
      <c r="X4" s="103">
        <v>4548.4</v>
      </c>
      <c r="Y4" s="103">
        <v>2870.4</v>
      </c>
      <c r="Z4" s="103">
        <v>1009.6</v>
      </c>
      <c r="AA4" s="103"/>
      <c r="AB4" s="103">
        <v>878.4</v>
      </c>
      <c r="AC4" s="103">
        <v>989.6</v>
      </c>
      <c r="AD4" s="103">
        <v>1901.2</v>
      </c>
      <c r="AE4" s="103">
        <v>4020.8</v>
      </c>
      <c r="AF4" s="103">
        <v>2764</v>
      </c>
      <c r="AG4" s="103">
        <v>666.8</v>
      </c>
      <c r="AH4" s="99">
        <f>SUM(C4:AG4)</f>
      </c>
      <c r="AI4" s="5"/>
      <c r="AJ4" s="301" t="s">
        <v>2</v>
      </c>
      <c r="AK4" s="102" t="s">
        <v>3</v>
      </c>
      <c r="AL4" s="28"/>
      <c r="AM4" s="28"/>
      <c r="AN4" s="68"/>
    </row>
    <row x14ac:dyDescent="0.25" r="5" customHeight="1" ht="20.25">
      <c r="A5" s="101"/>
      <c r="B5" s="302" t="s">
        <v>159</v>
      </c>
      <c r="C5" s="103"/>
      <c r="D5" s="105"/>
      <c r="E5" s="103"/>
      <c r="F5" s="103"/>
      <c r="G5" s="103"/>
      <c r="H5" s="298"/>
      <c r="I5" s="299"/>
      <c r="J5" s="299"/>
      <c r="K5" s="299"/>
      <c r="L5" s="299"/>
      <c r="M5" s="300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99">
        <f>SUM(C5:AG5)</f>
      </c>
      <c r="AI5" s="5"/>
      <c r="AJ5" s="301"/>
      <c r="AK5" s="102"/>
      <c r="AL5" s="28"/>
      <c r="AM5" s="28"/>
      <c r="AN5" s="68"/>
    </row>
    <row x14ac:dyDescent="0.25" r="6" customHeight="1" ht="20.25">
      <c r="A6" s="101" t="s">
        <v>5</v>
      </c>
      <c r="B6" s="102" t="s">
        <v>160</v>
      </c>
      <c r="C6" s="103"/>
      <c r="D6" s="105"/>
      <c r="E6" s="105"/>
      <c r="F6" s="105"/>
      <c r="G6" s="105"/>
      <c r="H6" s="298"/>
      <c r="I6" s="299"/>
      <c r="J6" s="299"/>
      <c r="K6" s="299"/>
      <c r="L6" s="299"/>
      <c r="M6" s="300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99">
        <f>SUM(C6:AG6)</f>
      </c>
      <c r="AI6" s="5"/>
      <c r="AJ6" s="301" t="s">
        <v>5</v>
      </c>
      <c r="AK6" s="102" t="s">
        <v>6</v>
      </c>
      <c r="AL6" s="90"/>
      <c r="AM6" s="28"/>
      <c r="AN6" s="68"/>
    </row>
    <row x14ac:dyDescent="0.25" r="7" customHeight="1" ht="20.25">
      <c r="A7" s="303" t="s">
        <v>161</v>
      </c>
      <c r="B7" s="304" t="s">
        <v>162</v>
      </c>
      <c r="C7" s="305"/>
      <c r="D7" s="306"/>
      <c r="E7" s="306"/>
      <c r="F7" s="306"/>
      <c r="G7" s="306"/>
      <c r="H7" s="298"/>
      <c r="I7" s="299"/>
      <c r="J7" s="299"/>
      <c r="K7" s="299"/>
      <c r="L7" s="299"/>
      <c r="M7" s="300"/>
      <c r="N7" s="306"/>
      <c r="O7" s="306"/>
      <c r="P7" s="306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06"/>
      <c r="AB7" s="306"/>
      <c r="AC7" s="306"/>
      <c r="AD7" s="306"/>
      <c r="AE7" s="306"/>
      <c r="AF7" s="306"/>
      <c r="AG7" s="306"/>
      <c r="AH7" s="307">
        <f>SUM(C7:AG7)</f>
      </c>
      <c r="AI7" s="308"/>
      <c r="AJ7" s="309" t="s">
        <v>161</v>
      </c>
      <c r="AK7" s="304" t="s">
        <v>162</v>
      </c>
      <c r="AL7" s="90"/>
      <c r="AM7" s="28"/>
      <c r="AN7" s="68"/>
    </row>
    <row x14ac:dyDescent="0.25" r="8" customHeight="1" ht="20.25">
      <c r="A8" s="303" t="s">
        <v>7</v>
      </c>
      <c r="B8" s="304" t="s">
        <v>8</v>
      </c>
      <c r="C8" s="305"/>
      <c r="D8" s="306">
        <f>215+120</f>
      </c>
      <c r="E8" s="306"/>
      <c r="F8" s="306">
        <v>225</v>
      </c>
      <c r="G8" s="306">
        <v>120</v>
      </c>
      <c r="H8" s="298"/>
      <c r="I8" s="299"/>
      <c r="J8" s="299"/>
      <c r="K8" s="299"/>
      <c r="L8" s="299"/>
      <c r="M8" s="300"/>
      <c r="N8" s="306">
        <f>677.5+110+180</f>
      </c>
      <c r="O8" s="306">
        <f>110+240</f>
      </c>
      <c r="P8" s="306">
        <f>550+240</f>
      </c>
      <c r="Q8" s="306">
        <v>480</v>
      </c>
      <c r="R8" s="306">
        <v>600</v>
      </c>
      <c r="S8" s="306">
        <f>360+240</f>
      </c>
      <c r="T8" s="306">
        <v>175</v>
      </c>
      <c r="U8" s="306">
        <f>675+448</f>
      </c>
      <c r="V8" s="306">
        <v>240</v>
      </c>
      <c r="W8" s="306">
        <f>510+240</f>
      </c>
      <c r="X8" s="306">
        <v>584</v>
      </c>
      <c r="Y8" s="306">
        <v>120</v>
      </c>
      <c r="Z8" s="306">
        <f>82.5+224</f>
      </c>
      <c r="AA8" s="306"/>
      <c r="AB8" s="306">
        <f>315+240</f>
      </c>
      <c r="AC8" s="306">
        <f>120+30</f>
      </c>
      <c r="AD8" s="306"/>
      <c r="AE8" s="306">
        <v>568</v>
      </c>
      <c r="AF8" s="306">
        <v>120</v>
      </c>
      <c r="AG8" s="306">
        <v>475</v>
      </c>
      <c r="AH8" s="307">
        <f>SUM(C8:AG8)</f>
      </c>
      <c r="AI8" s="308"/>
      <c r="AJ8" s="309" t="s">
        <v>7</v>
      </c>
      <c r="AK8" s="304" t="s">
        <v>8</v>
      </c>
      <c r="AL8" s="90"/>
      <c r="AM8" s="28"/>
      <c r="AN8" s="68"/>
    </row>
    <row x14ac:dyDescent="0.25" r="9" customHeight="1" ht="33">
      <c r="A9" s="310" t="s">
        <v>163</v>
      </c>
      <c r="B9" s="304" t="s">
        <v>164</v>
      </c>
      <c r="C9" s="305"/>
      <c r="D9" s="306"/>
      <c r="E9" s="306">
        <v>217.5</v>
      </c>
      <c r="F9" s="306">
        <v>455</v>
      </c>
      <c r="G9" s="306">
        <v>165</v>
      </c>
      <c r="H9" s="298"/>
      <c r="I9" s="299"/>
      <c r="J9" s="299"/>
      <c r="K9" s="299"/>
      <c r="L9" s="299"/>
      <c r="M9" s="300"/>
      <c r="N9" s="311" t="s">
        <v>165</v>
      </c>
      <c r="O9" s="312"/>
      <c r="P9" s="312"/>
      <c r="Q9" s="312"/>
      <c r="R9" s="312"/>
      <c r="S9" s="312"/>
      <c r="T9" s="312"/>
      <c r="U9" s="312"/>
      <c r="V9" s="312"/>
      <c r="W9" s="312"/>
      <c r="X9" s="312"/>
      <c r="Y9" s="312"/>
      <c r="Z9" s="312"/>
      <c r="AA9" s="312"/>
      <c r="AB9" s="312"/>
      <c r="AC9" s="312"/>
      <c r="AD9" s="312"/>
      <c r="AE9" s="312"/>
      <c r="AF9" s="312"/>
      <c r="AG9" s="313"/>
      <c r="AH9" s="307">
        <f>SUM(C9:AG9)</f>
      </c>
      <c r="AI9" s="308"/>
      <c r="AJ9" s="314" t="s">
        <v>163</v>
      </c>
      <c r="AK9" s="304" t="s">
        <v>164</v>
      </c>
      <c r="AL9" s="28">
        <f>AH9*0.5</f>
      </c>
      <c r="AM9" s="28"/>
      <c r="AN9" s="68"/>
    </row>
    <row x14ac:dyDescent="0.25" r="10" customHeight="1" ht="20.25">
      <c r="A10" s="303" t="s">
        <v>12</v>
      </c>
      <c r="B10" s="304" t="s">
        <v>13</v>
      </c>
      <c r="C10" s="305"/>
      <c r="D10" s="306"/>
      <c r="E10" s="306"/>
      <c r="F10" s="306"/>
      <c r="G10" s="306"/>
      <c r="H10" s="298"/>
      <c r="I10" s="299"/>
      <c r="J10" s="299"/>
      <c r="K10" s="299"/>
      <c r="L10" s="299"/>
      <c r="M10" s="300"/>
      <c r="N10" s="306"/>
      <c r="O10" s="306"/>
      <c r="P10" s="306"/>
      <c r="Q10" s="306"/>
      <c r="R10" s="306"/>
      <c r="S10" s="306"/>
      <c r="T10" s="306"/>
      <c r="U10" s="306"/>
      <c r="V10" s="306"/>
      <c r="W10" s="306"/>
      <c r="X10" s="306"/>
      <c r="Y10" s="306"/>
      <c r="Z10" s="306"/>
      <c r="AA10" s="306"/>
      <c r="AB10" s="306"/>
      <c r="AC10" s="306"/>
      <c r="AD10" s="306"/>
      <c r="AE10" s="306"/>
      <c r="AF10" s="306"/>
      <c r="AG10" s="306"/>
      <c r="AH10" s="307">
        <f>SUM(C10:AG10)</f>
      </c>
      <c r="AI10" s="308"/>
      <c r="AJ10" s="309" t="s">
        <v>12</v>
      </c>
      <c r="AK10" s="304" t="s">
        <v>13</v>
      </c>
      <c r="AL10" s="90"/>
      <c r="AM10" s="28"/>
      <c r="AN10" s="68"/>
    </row>
    <row x14ac:dyDescent="0.25" r="11" customHeight="1" ht="20.25">
      <c r="A11" s="303" t="s">
        <v>14</v>
      </c>
      <c r="B11" s="304" t="s">
        <v>166</v>
      </c>
      <c r="C11" s="305"/>
      <c r="D11" s="306"/>
      <c r="E11" s="306"/>
      <c r="F11" s="306"/>
      <c r="G11" s="306"/>
      <c r="H11" s="298"/>
      <c r="I11" s="299"/>
      <c r="J11" s="299"/>
      <c r="K11" s="299"/>
      <c r="L11" s="299"/>
      <c r="M11" s="300"/>
      <c r="N11" s="306"/>
      <c r="O11" s="306"/>
      <c r="P11" s="306"/>
      <c r="Q11" s="306"/>
      <c r="R11" s="306"/>
      <c r="S11" s="306"/>
      <c r="T11" s="306"/>
      <c r="U11" s="306"/>
      <c r="V11" s="306"/>
      <c r="W11" s="306"/>
      <c r="X11" s="306"/>
      <c r="Y11" s="306"/>
      <c r="Z11" s="306"/>
      <c r="AA11" s="306"/>
      <c r="AB11" s="306"/>
      <c r="AC11" s="306"/>
      <c r="AD11" s="306"/>
      <c r="AE11" s="306"/>
      <c r="AF11" s="306"/>
      <c r="AG11" s="306"/>
      <c r="AH11" s="307">
        <f>SUM(C11:AG11)</f>
      </c>
      <c r="AI11" s="308"/>
      <c r="AJ11" s="309" t="s">
        <v>14</v>
      </c>
      <c r="AK11" s="304" t="s">
        <v>166</v>
      </c>
      <c r="AL11" s="90"/>
      <c r="AM11" s="28"/>
      <c r="AN11" s="68"/>
    </row>
    <row x14ac:dyDescent="0.25" r="12" customHeight="1" ht="20.25">
      <c r="A12" s="303" t="s">
        <v>50</v>
      </c>
      <c r="B12" s="304" t="s">
        <v>51</v>
      </c>
      <c r="C12" s="305"/>
      <c r="D12" s="306"/>
      <c r="E12" s="306"/>
      <c r="F12" s="306"/>
      <c r="G12" s="306"/>
      <c r="H12" s="298"/>
      <c r="I12" s="299"/>
      <c r="J12" s="299"/>
      <c r="K12" s="299"/>
      <c r="L12" s="299"/>
      <c r="M12" s="300"/>
      <c r="N12" s="306"/>
      <c r="O12" s="306"/>
      <c r="P12" s="306"/>
      <c r="Q12" s="306"/>
      <c r="R12" s="306"/>
      <c r="S12" s="306"/>
      <c r="T12" s="306"/>
      <c r="U12" s="306"/>
      <c r="V12" s="306"/>
      <c r="W12" s="306"/>
      <c r="X12" s="306"/>
      <c r="Y12" s="306"/>
      <c r="Z12" s="306"/>
      <c r="AA12" s="306"/>
      <c r="AB12" s="306"/>
      <c r="AC12" s="306"/>
      <c r="AD12" s="306"/>
      <c r="AE12" s="306"/>
      <c r="AF12" s="306"/>
      <c r="AG12" s="306"/>
      <c r="AH12" s="307">
        <f>SUM(C12:AG12)</f>
      </c>
      <c r="AI12" s="308"/>
      <c r="AJ12" s="309" t="s">
        <v>50</v>
      </c>
      <c r="AK12" s="304" t="s">
        <v>51</v>
      </c>
      <c r="AL12" s="90"/>
      <c r="AM12" s="28"/>
      <c r="AN12" s="68"/>
    </row>
    <row x14ac:dyDescent="0.25" r="13" customHeight="1" ht="20.25">
      <c r="A13" s="303" t="s">
        <v>53</v>
      </c>
      <c r="B13" s="304" t="s">
        <v>54</v>
      </c>
      <c r="C13" s="305"/>
      <c r="D13" s="306"/>
      <c r="E13" s="306"/>
      <c r="F13" s="306"/>
      <c r="G13" s="306"/>
      <c r="H13" s="298"/>
      <c r="I13" s="299"/>
      <c r="J13" s="299"/>
      <c r="K13" s="299"/>
      <c r="L13" s="299"/>
      <c r="M13" s="300"/>
      <c r="N13" s="306"/>
      <c r="O13" s="306"/>
      <c r="P13" s="306"/>
      <c r="Q13" s="306"/>
      <c r="R13" s="306"/>
      <c r="S13" s="306"/>
      <c r="T13" s="306"/>
      <c r="U13" s="306"/>
      <c r="V13" s="306"/>
      <c r="W13" s="306"/>
      <c r="X13" s="306"/>
      <c r="Y13" s="306"/>
      <c r="Z13" s="306"/>
      <c r="AA13" s="306"/>
      <c r="AB13" s="306"/>
      <c r="AC13" s="306"/>
      <c r="AD13" s="306"/>
      <c r="AE13" s="306"/>
      <c r="AF13" s="306"/>
      <c r="AG13" s="306"/>
      <c r="AH13" s="307">
        <f>SUM(C13:AG13)</f>
      </c>
      <c r="AI13" s="308"/>
      <c r="AJ13" s="309" t="s">
        <v>53</v>
      </c>
      <c r="AK13" s="304" t="s">
        <v>54</v>
      </c>
      <c r="AL13" s="90"/>
      <c r="AM13" s="28"/>
      <c r="AN13" s="68"/>
    </row>
    <row x14ac:dyDescent="0.25" r="14" customHeight="1" ht="20.25">
      <c r="A14" s="303" t="s">
        <v>56</v>
      </c>
      <c r="B14" s="304" t="s">
        <v>57</v>
      </c>
      <c r="C14" s="305"/>
      <c r="D14" s="306"/>
      <c r="E14" s="306"/>
      <c r="F14" s="306"/>
      <c r="G14" s="306"/>
      <c r="H14" s="298"/>
      <c r="I14" s="299"/>
      <c r="J14" s="299"/>
      <c r="K14" s="299"/>
      <c r="L14" s="299"/>
      <c r="M14" s="300"/>
      <c r="N14" s="306"/>
      <c r="O14" s="306"/>
      <c r="P14" s="306"/>
      <c r="Q14" s="306"/>
      <c r="R14" s="306"/>
      <c r="S14" s="306"/>
      <c r="T14" s="306"/>
      <c r="U14" s="306"/>
      <c r="V14" s="306"/>
      <c r="W14" s="306"/>
      <c r="X14" s="306"/>
      <c r="Y14" s="306"/>
      <c r="Z14" s="306"/>
      <c r="AA14" s="306"/>
      <c r="AB14" s="306"/>
      <c r="AC14" s="306"/>
      <c r="AD14" s="306"/>
      <c r="AE14" s="306"/>
      <c r="AF14" s="306"/>
      <c r="AG14" s="306"/>
      <c r="AH14" s="307">
        <f>SUM(C14:AG14)</f>
      </c>
      <c r="AI14" s="308"/>
      <c r="AJ14" s="309" t="s">
        <v>56</v>
      </c>
      <c r="AK14" s="304" t="s">
        <v>57</v>
      </c>
      <c r="AL14" s="90"/>
      <c r="AM14" s="28"/>
      <c r="AN14" s="68"/>
    </row>
    <row x14ac:dyDescent="0.25" r="15" customHeight="1" ht="20.25">
      <c r="A15" s="101" t="s">
        <v>16</v>
      </c>
      <c r="B15" s="102" t="s">
        <v>17</v>
      </c>
      <c r="C15" s="103"/>
      <c r="D15" s="105"/>
      <c r="E15" s="105"/>
      <c r="F15" s="105">
        <v>230</v>
      </c>
      <c r="G15" s="105"/>
      <c r="H15" s="298"/>
      <c r="I15" s="299"/>
      <c r="J15" s="299"/>
      <c r="K15" s="299"/>
      <c r="L15" s="299"/>
      <c r="M15" s="300"/>
      <c r="N15" s="105">
        <v>20</v>
      </c>
      <c r="O15" s="105">
        <v>4</v>
      </c>
      <c r="P15" s="105"/>
      <c r="Q15" s="105">
        <v>4</v>
      </c>
      <c r="R15" s="105"/>
      <c r="S15" s="105">
        <v>70</v>
      </c>
      <c r="T15" s="105"/>
      <c r="U15" s="105">
        <v>8</v>
      </c>
      <c r="V15" s="105"/>
      <c r="W15" s="105"/>
      <c r="X15" s="105"/>
      <c r="Y15" s="105"/>
      <c r="Z15" s="105">
        <v>106.4</v>
      </c>
      <c r="AA15" s="105"/>
      <c r="AB15" s="105"/>
      <c r="AC15" s="105"/>
      <c r="AD15" s="105"/>
      <c r="AE15" s="105"/>
      <c r="AF15" s="105"/>
      <c r="AG15" s="105">
        <v>4</v>
      </c>
      <c r="AH15" s="99">
        <f>SUM(C15:AG15)</f>
      </c>
      <c r="AI15" s="5"/>
      <c r="AJ15" s="301" t="s">
        <v>16</v>
      </c>
      <c r="AK15" s="102" t="s">
        <v>17</v>
      </c>
      <c r="AL15" s="90"/>
      <c r="AM15" s="68"/>
      <c r="AN15" s="68"/>
    </row>
    <row x14ac:dyDescent="0.25" r="16" customHeight="1" ht="20.25">
      <c r="A16" s="101" t="s">
        <v>18</v>
      </c>
      <c r="B16" s="102" t="s">
        <v>19</v>
      </c>
      <c r="C16" s="103">
        <v>240.29</v>
      </c>
      <c r="D16" s="105">
        <v>22.84</v>
      </c>
      <c r="E16" s="105">
        <v>52.76</v>
      </c>
      <c r="F16" s="105">
        <v>141.16</v>
      </c>
      <c r="G16" s="105">
        <v>14.85</v>
      </c>
      <c r="H16" s="298"/>
      <c r="I16" s="299"/>
      <c r="J16" s="299"/>
      <c r="K16" s="299"/>
      <c r="L16" s="299"/>
      <c r="M16" s="300"/>
      <c r="N16" s="105">
        <v>97.19</v>
      </c>
      <c r="O16" s="105">
        <v>53.85</v>
      </c>
      <c r="P16" s="105">
        <v>169.21</v>
      </c>
      <c r="Q16" s="105">
        <v>348.33</v>
      </c>
      <c r="R16" s="105">
        <v>128.1</v>
      </c>
      <c r="S16" s="105">
        <v>115.76</v>
      </c>
      <c r="T16" s="105"/>
      <c r="U16" s="105">
        <v>96.85</v>
      </c>
      <c r="V16" s="105">
        <v>87.03</v>
      </c>
      <c r="W16" s="105">
        <v>179.1</v>
      </c>
      <c r="X16" s="105">
        <v>374.01</v>
      </c>
      <c r="Y16" s="105">
        <v>155.32</v>
      </c>
      <c r="Z16" s="105">
        <v>43.28</v>
      </c>
      <c r="AA16" s="105"/>
      <c r="AB16" s="105">
        <v>21.47</v>
      </c>
      <c r="AC16" s="105">
        <v>49.79</v>
      </c>
      <c r="AD16" s="105">
        <v>176.11</v>
      </c>
      <c r="AE16" s="105">
        <v>385.24</v>
      </c>
      <c r="AF16" s="105">
        <v>168.52</v>
      </c>
      <c r="AG16" s="105">
        <v>23.76</v>
      </c>
      <c r="AH16" s="99">
        <f>SUM(C16:AG16)</f>
      </c>
      <c r="AI16" s="5"/>
      <c r="AJ16" s="301" t="s">
        <v>18</v>
      </c>
      <c r="AK16" s="102" t="s">
        <v>19</v>
      </c>
      <c r="AL16" s="90"/>
      <c r="AM16" s="68"/>
      <c r="AN16" s="68"/>
    </row>
    <row x14ac:dyDescent="0.25" r="17" customHeight="1" ht="20.25">
      <c r="A17" s="101" t="s">
        <v>20</v>
      </c>
      <c r="B17" s="102" t="s">
        <v>21</v>
      </c>
      <c r="C17" s="103"/>
      <c r="D17" s="105"/>
      <c r="E17" s="105"/>
      <c r="F17" s="105"/>
      <c r="G17" s="105"/>
      <c r="H17" s="298"/>
      <c r="I17" s="299"/>
      <c r="J17" s="299"/>
      <c r="K17" s="299"/>
      <c r="L17" s="299"/>
      <c r="M17" s="300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99">
        <f>SUM(C17:AG17)</f>
      </c>
      <c r="AI17" s="5"/>
      <c r="AJ17" s="301" t="s">
        <v>167</v>
      </c>
      <c r="AK17" s="102" t="s">
        <v>21</v>
      </c>
      <c r="AL17" s="90"/>
      <c r="AM17" s="68"/>
      <c r="AN17" s="68"/>
    </row>
    <row x14ac:dyDescent="0.25" r="18" customHeight="1" ht="20.25">
      <c r="A18" s="101" t="s">
        <v>22</v>
      </c>
      <c r="B18" s="102" t="s">
        <v>23</v>
      </c>
      <c r="C18" s="103"/>
      <c r="D18" s="105"/>
      <c r="E18" s="105">
        <v>80</v>
      </c>
      <c r="F18" s="105"/>
      <c r="G18" s="105"/>
      <c r="H18" s="298"/>
      <c r="I18" s="299"/>
      <c r="J18" s="299"/>
      <c r="K18" s="299"/>
      <c r="L18" s="299"/>
      <c r="M18" s="300"/>
      <c r="N18" s="105">
        <f>272.5+110</f>
      </c>
      <c r="O18" s="105">
        <v>110</v>
      </c>
      <c r="P18" s="105"/>
      <c r="Q18" s="105"/>
      <c r="R18" s="105"/>
      <c r="S18" s="105"/>
      <c r="T18" s="105">
        <v>175</v>
      </c>
      <c r="U18" s="105">
        <v>295</v>
      </c>
      <c r="V18" s="105">
        <v>51.2</v>
      </c>
      <c r="W18" s="105">
        <v>30</v>
      </c>
      <c r="X18" s="105"/>
      <c r="Y18" s="105"/>
      <c r="Z18" s="105">
        <v>247.5</v>
      </c>
      <c r="AA18" s="105"/>
      <c r="AB18" s="105"/>
      <c r="AC18" s="105"/>
      <c r="AD18" s="105"/>
      <c r="AE18" s="105"/>
      <c r="AF18" s="105"/>
      <c r="AG18" s="105">
        <f>25.6+110</f>
      </c>
      <c r="AH18" s="99">
        <f>SUM(C18:AG18)</f>
      </c>
      <c r="AI18" s="5"/>
      <c r="AJ18" s="301" t="s">
        <v>22</v>
      </c>
      <c r="AK18" s="102" t="s">
        <v>147</v>
      </c>
      <c r="AL18" s="28"/>
      <c r="AM18" s="68"/>
      <c r="AN18" s="68"/>
    </row>
    <row x14ac:dyDescent="0.25" r="19" customHeight="1" ht="33">
      <c r="A19" s="315" t="s">
        <v>163</v>
      </c>
      <c r="B19" s="102" t="s">
        <v>168</v>
      </c>
      <c r="C19" s="103"/>
      <c r="D19" s="105"/>
      <c r="E19" s="105"/>
      <c r="F19" s="105"/>
      <c r="G19" s="105"/>
      <c r="H19" s="298"/>
      <c r="I19" s="299"/>
      <c r="J19" s="299"/>
      <c r="K19" s="299"/>
      <c r="L19" s="299"/>
      <c r="M19" s="300"/>
      <c r="N19" s="105"/>
      <c r="O19" s="105"/>
      <c r="P19" s="105"/>
      <c r="Q19" s="105"/>
      <c r="R19" s="105">
        <v>19.2</v>
      </c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>
        <v>19.2</v>
      </c>
      <c r="AF19" s="105"/>
      <c r="AG19" s="105">
        <v>19.2</v>
      </c>
      <c r="AH19" s="99">
        <f>SUM(C19:AG19)</f>
      </c>
      <c r="AI19" s="5"/>
      <c r="AJ19" s="316" t="s">
        <v>163</v>
      </c>
      <c r="AK19" s="102" t="s">
        <v>168</v>
      </c>
      <c r="AL19" s="28">
        <f>AH19*0.5</f>
      </c>
      <c r="AM19" s="68"/>
      <c r="AN19" s="68"/>
    </row>
    <row x14ac:dyDescent="0.25" r="20" customHeight="1" ht="20.25">
      <c r="A20" s="101" t="s">
        <v>27</v>
      </c>
      <c r="B20" s="102" t="s">
        <v>28</v>
      </c>
      <c r="C20" s="103"/>
      <c r="D20" s="105"/>
      <c r="E20" s="105"/>
      <c r="F20" s="105"/>
      <c r="G20" s="105"/>
      <c r="H20" s="298"/>
      <c r="I20" s="299"/>
      <c r="J20" s="299"/>
      <c r="K20" s="299"/>
      <c r="L20" s="299"/>
      <c r="M20" s="300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99">
        <f>SUM(C20:AG20)</f>
      </c>
      <c r="AI20" s="5"/>
      <c r="AJ20" s="301" t="s">
        <v>27</v>
      </c>
      <c r="AK20" s="102" t="s">
        <v>28</v>
      </c>
      <c r="AL20" s="90"/>
      <c r="AM20" s="68"/>
      <c r="AN20" s="68"/>
    </row>
    <row x14ac:dyDescent="0.25" r="21" customHeight="1" ht="20.25">
      <c r="A21" s="303" t="s">
        <v>31</v>
      </c>
      <c r="B21" s="304" t="s">
        <v>32</v>
      </c>
      <c r="C21" s="305"/>
      <c r="D21" s="306"/>
      <c r="E21" s="306"/>
      <c r="F21" s="306"/>
      <c r="G21" s="306"/>
      <c r="H21" s="298"/>
      <c r="I21" s="299"/>
      <c r="J21" s="299"/>
      <c r="K21" s="299"/>
      <c r="L21" s="299"/>
      <c r="M21" s="300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06"/>
      <c r="AD21" s="306"/>
      <c r="AE21" s="306"/>
      <c r="AF21" s="306"/>
      <c r="AG21" s="306"/>
      <c r="AH21" s="307">
        <f>SUM(C21:AG21)</f>
      </c>
      <c r="AI21" s="308"/>
      <c r="AJ21" s="309" t="s">
        <v>31</v>
      </c>
      <c r="AK21" s="304" t="s">
        <v>169</v>
      </c>
      <c r="AL21" s="90"/>
      <c r="AM21" s="68"/>
      <c r="AN21" s="68"/>
    </row>
    <row x14ac:dyDescent="0.25" r="22" customHeight="1" ht="20.25">
      <c r="A22" s="101" t="s">
        <v>29</v>
      </c>
      <c r="B22" s="102" t="s">
        <v>30</v>
      </c>
      <c r="C22" s="103"/>
      <c r="D22" s="105"/>
      <c r="E22" s="105"/>
      <c r="F22" s="105"/>
      <c r="G22" s="105"/>
      <c r="H22" s="298"/>
      <c r="I22" s="299"/>
      <c r="J22" s="299"/>
      <c r="K22" s="299"/>
      <c r="L22" s="299"/>
      <c r="M22" s="300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99">
        <f>SUM(C22:AG22)</f>
      </c>
      <c r="AI22" s="5"/>
      <c r="AJ22" s="301" t="s">
        <v>29</v>
      </c>
      <c r="AK22" s="102" t="s">
        <v>30</v>
      </c>
      <c r="AL22" s="90"/>
      <c r="AM22" s="68"/>
      <c r="AN22" s="68"/>
    </row>
    <row x14ac:dyDescent="0.25" r="23" customHeight="1" ht="20.25">
      <c r="A23" s="101" t="s">
        <v>33</v>
      </c>
      <c r="B23" s="102" t="s">
        <v>34</v>
      </c>
      <c r="C23" s="103"/>
      <c r="D23" s="105"/>
      <c r="E23" s="105"/>
      <c r="F23" s="105"/>
      <c r="G23" s="105"/>
      <c r="H23" s="298"/>
      <c r="I23" s="299"/>
      <c r="J23" s="299"/>
      <c r="K23" s="299"/>
      <c r="L23" s="299"/>
      <c r="M23" s="300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99">
        <f>SUM(C23:AG23)</f>
      </c>
      <c r="AI23" s="5"/>
      <c r="AJ23" s="301" t="s">
        <v>33</v>
      </c>
      <c r="AK23" s="102" t="s">
        <v>34</v>
      </c>
      <c r="AL23" s="90"/>
      <c r="AM23" s="68"/>
      <c r="AN23" s="68"/>
    </row>
    <row x14ac:dyDescent="0.25" r="24" customHeight="1" ht="18.75">
      <c r="A24" s="101" t="s">
        <v>35</v>
      </c>
      <c r="B24" s="102" t="s">
        <v>36</v>
      </c>
      <c r="C24" s="103"/>
      <c r="D24" s="105"/>
      <c r="E24" s="105"/>
      <c r="F24" s="105"/>
      <c r="G24" s="105"/>
      <c r="H24" s="298"/>
      <c r="I24" s="299"/>
      <c r="J24" s="299"/>
      <c r="K24" s="299"/>
      <c r="L24" s="299"/>
      <c r="M24" s="300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99">
        <f>SUM(C24:AG24)</f>
      </c>
      <c r="AI24" s="5"/>
      <c r="AJ24" s="301" t="s">
        <v>35</v>
      </c>
      <c r="AK24" s="102" t="s">
        <v>36</v>
      </c>
      <c r="AL24" s="90"/>
      <c r="AM24" s="68"/>
      <c r="AN24" s="68"/>
    </row>
    <row x14ac:dyDescent="0.25" r="25" customHeight="1" ht="18.75">
      <c r="A25" s="101" t="s">
        <v>37</v>
      </c>
      <c r="B25" s="102" t="s">
        <v>38</v>
      </c>
      <c r="C25" s="103"/>
      <c r="D25" s="105"/>
      <c r="E25" s="105"/>
      <c r="F25" s="105"/>
      <c r="G25" s="105"/>
      <c r="H25" s="298"/>
      <c r="I25" s="299"/>
      <c r="J25" s="299"/>
      <c r="K25" s="299"/>
      <c r="L25" s="299"/>
      <c r="M25" s="300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99">
        <f>SUM(C25:AG25)</f>
      </c>
      <c r="AI25" s="5"/>
      <c r="AJ25" s="301" t="s">
        <v>37</v>
      </c>
      <c r="AK25" s="102" t="s">
        <v>38</v>
      </c>
      <c r="AL25" s="90"/>
      <c r="AM25" s="68"/>
      <c r="AN25" s="68"/>
    </row>
    <row x14ac:dyDescent="0.25" r="26" customHeight="1" ht="18.75">
      <c r="A26" s="101" t="s">
        <v>39</v>
      </c>
      <c r="B26" s="102" t="s">
        <v>40</v>
      </c>
      <c r="C26" s="103"/>
      <c r="D26" s="105"/>
      <c r="E26" s="105"/>
      <c r="F26" s="105"/>
      <c r="G26" s="105"/>
      <c r="H26" s="298"/>
      <c r="I26" s="299"/>
      <c r="J26" s="299"/>
      <c r="K26" s="299"/>
      <c r="L26" s="299"/>
      <c r="M26" s="300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99">
        <f>SUM(C26:AG26)</f>
      </c>
      <c r="AI26" s="5"/>
      <c r="AJ26" s="301" t="s">
        <v>39</v>
      </c>
      <c r="AK26" s="102" t="s">
        <v>40</v>
      </c>
      <c r="AL26" s="90"/>
      <c r="AM26" s="28"/>
      <c r="AN26" s="68"/>
    </row>
    <row x14ac:dyDescent="0.25" r="27" customHeight="1" ht="18.75">
      <c r="A27" s="101" t="s">
        <v>41</v>
      </c>
      <c r="B27" s="102" t="s">
        <v>42</v>
      </c>
      <c r="C27" s="118"/>
      <c r="D27" s="119"/>
      <c r="E27" s="119"/>
      <c r="F27" s="119"/>
      <c r="G27" s="119"/>
      <c r="H27" s="298"/>
      <c r="I27" s="299"/>
      <c r="J27" s="299"/>
      <c r="K27" s="299"/>
      <c r="L27" s="299"/>
      <c r="M27" s="300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99">
        <f>SUM(C27:AG27)</f>
      </c>
      <c r="AI27" s="5"/>
      <c r="AJ27" s="301" t="s">
        <v>41</v>
      </c>
      <c r="AK27" s="102" t="s">
        <v>42</v>
      </c>
      <c r="AL27" s="90"/>
      <c r="AM27" s="68"/>
      <c r="AN27" s="68"/>
    </row>
    <row x14ac:dyDescent="0.25" r="28" customHeight="1" ht="18.75">
      <c r="A28" s="101" t="s">
        <v>43</v>
      </c>
      <c r="B28" s="102" t="s">
        <v>44</v>
      </c>
      <c r="C28" s="118"/>
      <c r="D28" s="119"/>
      <c r="E28" s="119"/>
      <c r="F28" s="119"/>
      <c r="G28" s="119"/>
      <c r="H28" s="298"/>
      <c r="I28" s="299"/>
      <c r="J28" s="299"/>
      <c r="K28" s="299"/>
      <c r="L28" s="299"/>
      <c r="M28" s="300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99">
        <f>SUM(C28:AG28)</f>
      </c>
      <c r="AI28" s="5"/>
      <c r="AJ28" s="317" t="s">
        <v>43</v>
      </c>
      <c r="AK28" s="318" t="s">
        <v>44</v>
      </c>
      <c r="AL28" s="90"/>
      <c r="AM28" s="68"/>
      <c r="AN28" s="68"/>
    </row>
    <row x14ac:dyDescent="0.25" r="29" customHeight="1" ht="18.75">
      <c r="A29" s="121" t="s">
        <v>59</v>
      </c>
      <c r="B29" s="125" t="s">
        <v>60</v>
      </c>
      <c r="C29" s="319"/>
      <c r="D29" s="168"/>
      <c r="E29" s="168"/>
      <c r="F29" s="168"/>
      <c r="G29" s="168"/>
      <c r="H29" s="320"/>
      <c r="I29" s="321"/>
      <c r="J29" s="321"/>
      <c r="K29" s="321"/>
      <c r="L29" s="321"/>
      <c r="M29" s="322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>
        <v>36</v>
      </c>
      <c r="AG29" s="168"/>
      <c r="AH29" s="99">
        <f>SUM(C29:AG29)</f>
      </c>
      <c r="AI29" s="5"/>
      <c r="AJ29" s="323" t="s">
        <v>59</v>
      </c>
      <c r="AK29" s="324" t="s">
        <v>60</v>
      </c>
      <c r="AL29" s="28"/>
      <c r="AM29" s="68"/>
      <c r="AN29" s="68"/>
    </row>
    <row x14ac:dyDescent="0.25" r="30" customHeight="1" ht="18.75">
      <c r="A30" s="325"/>
      <c r="B30" s="11" t="s">
        <v>45</v>
      </c>
      <c r="C30" s="113">
        <f>SUM(C3:C29)</f>
      </c>
      <c r="D30" s="113">
        <f>SUM(D3:D29)</f>
      </c>
      <c r="E30" s="113">
        <f>SUM(E3:E29)</f>
      </c>
      <c r="F30" s="113">
        <f>SUM(F3:F29)</f>
      </c>
      <c r="G30" s="113">
        <f>SUM(G3:G29)</f>
      </c>
      <c r="H30" s="113">
        <f>SUM(H3:H29)</f>
      </c>
      <c r="I30" s="113">
        <f>SUM(I3:I29)</f>
      </c>
      <c r="J30" s="113">
        <f>SUM(J3:J29)</f>
      </c>
      <c r="K30" s="113">
        <f>SUM(K3:K29)</f>
      </c>
      <c r="L30" s="113">
        <f>SUM(L3:L29)</f>
      </c>
      <c r="M30" s="113">
        <f>SUM(M3:M29)</f>
      </c>
      <c r="N30" s="113">
        <f>SUM(N3:N29)</f>
      </c>
      <c r="O30" s="113">
        <f>SUM(O3:O29)</f>
      </c>
      <c r="P30" s="113">
        <f>SUM(P3:P29)</f>
      </c>
      <c r="Q30" s="113">
        <f>SUM(Q3:Q29)</f>
      </c>
      <c r="R30" s="113">
        <f>SUM(R3:R29)</f>
      </c>
      <c r="S30" s="113">
        <f>SUM(S3:S29)</f>
      </c>
      <c r="T30" s="113">
        <f>SUM(T3:T29)</f>
      </c>
      <c r="U30" s="113">
        <f>SUM(U3:U29)</f>
      </c>
      <c r="V30" s="113">
        <f>SUM(V3:V29)</f>
      </c>
      <c r="W30" s="113">
        <f>SUM(W3:W29)</f>
      </c>
      <c r="X30" s="113">
        <f>SUM(X3:X29)</f>
      </c>
      <c r="Y30" s="113">
        <f>SUM(Y3:Y29)</f>
      </c>
      <c r="Z30" s="113">
        <f>SUM(Z3:Z29)</f>
      </c>
      <c r="AA30" s="113">
        <f>SUM(AA3:AA29)</f>
      </c>
      <c r="AB30" s="113">
        <f>SUM(AB3:AB29)</f>
      </c>
      <c r="AC30" s="113">
        <f>SUM(AC3:AC29)</f>
      </c>
      <c r="AD30" s="113">
        <f>SUM(AD3:AD29)</f>
      </c>
      <c r="AE30" s="113">
        <f>SUM(AE3:AE29)</f>
      </c>
      <c r="AF30" s="113">
        <f>SUM(AF3:AF29)</f>
      </c>
      <c r="AG30" s="113">
        <f>SUM(AG3:AG29)</f>
      </c>
      <c r="AH30" s="128">
        <f>SUM(C3:AG29)</f>
      </c>
      <c r="AI30" s="271"/>
      <c r="AJ30" s="326"/>
      <c r="AK30" s="327" t="s">
        <v>45</v>
      </c>
      <c r="AL30" s="90"/>
      <c r="AM30" s="68"/>
      <c r="AN30" s="68"/>
    </row>
    <row x14ac:dyDescent="0.25" r="31" customHeight="1" ht="18.75">
      <c r="A31" s="328"/>
      <c r="B31" s="16" t="s">
        <v>170</v>
      </c>
      <c r="C31" s="105">
        <v>2299</v>
      </c>
      <c r="D31" s="105">
        <v>3532</v>
      </c>
      <c r="E31" s="105">
        <v>1453.05</v>
      </c>
      <c r="F31" s="105">
        <v>1999.5</v>
      </c>
      <c r="G31" s="105">
        <v>1237.25</v>
      </c>
      <c r="H31" s="105"/>
      <c r="I31" s="105"/>
      <c r="J31" s="105"/>
      <c r="K31" s="105"/>
      <c r="L31" s="105"/>
      <c r="M31" s="105"/>
      <c r="N31" s="105">
        <v>2464.77</v>
      </c>
      <c r="O31" s="105">
        <v>1396.94</v>
      </c>
      <c r="P31" s="105">
        <v>2746.8</v>
      </c>
      <c r="Q31" s="105">
        <v>5815.65</v>
      </c>
      <c r="R31" s="105">
        <v>4699.8</v>
      </c>
      <c r="S31" s="105">
        <v>3115.9</v>
      </c>
      <c r="T31" s="105">
        <v>350</v>
      </c>
      <c r="U31" s="105">
        <v>2404</v>
      </c>
      <c r="V31" s="105">
        <v>1605.25</v>
      </c>
      <c r="W31" s="105">
        <v>2637.62</v>
      </c>
      <c r="X31" s="105">
        <v>5541.75</v>
      </c>
      <c r="Y31" s="105">
        <v>3160.4</v>
      </c>
      <c r="Z31" s="105">
        <v>1837.37</v>
      </c>
      <c r="AA31" s="105"/>
      <c r="AB31" s="105">
        <v>1456.9</v>
      </c>
      <c r="AC31" s="105">
        <v>1194.1</v>
      </c>
      <c r="AD31" s="105">
        <v>2093.95</v>
      </c>
      <c r="AE31" s="105">
        <v>5029.65</v>
      </c>
      <c r="AF31" s="105">
        <v>3104.45</v>
      </c>
      <c r="AG31" s="105">
        <v>1326.6</v>
      </c>
      <c r="AH31" s="329">
        <f>SUM(C31:AG31)</f>
      </c>
      <c r="AI31" s="271"/>
      <c r="AJ31" s="330"/>
      <c r="AK31" s="130"/>
      <c r="AL31" s="90"/>
      <c r="AM31" s="68"/>
      <c r="AN31" s="68"/>
    </row>
    <row x14ac:dyDescent="0.25" r="32" customHeight="1" ht="18.75">
      <c r="A32" s="331"/>
      <c r="B32" s="332" t="s">
        <v>171</v>
      </c>
      <c r="C32" s="168">
        <f>C30-C31</f>
      </c>
      <c r="D32" s="168">
        <f>D30-D31</f>
      </c>
      <c r="E32" s="168">
        <f>E30-E31</f>
      </c>
      <c r="F32" s="168">
        <f>F30-F31</f>
      </c>
      <c r="G32" s="168">
        <f>G30-G31</f>
      </c>
      <c r="H32" s="168">
        <f>H30-H31</f>
      </c>
      <c r="I32" s="168">
        <f>I30-I31</f>
      </c>
      <c r="J32" s="168">
        <f>J30-J31</f>
      </c>
      <c r="K32" s="168">
        <f>K30-K31</f>
      </c>
      <c r="L32" s="168">
        <f>L30-L31</f>
      </c>
      <c r="M32" s="168">
        <f>M30-M31</f>
      </c>
      <c r="N32" s="168">
        <f>N30-N31</f>
      </c>
      <c r="O32" s="168">
        <f>O30-O31</f>
      </c>
      <c r="P32" s="168">
        <f>P30-P31</f>
      </c>
      <c r="Q32" s="168">
        <f>Q30-Q31</f>
      </c>
      <c r="R32" s="168">
        <f>R30-R31</f>
      </c>
      <c r="S32" s="168">
        <f>S30-S31</f>
      </c>
      <c r="T32" s="168">
        <f>T30-T31</f>
      </c>
      <c r="U32" s="168">
        <f>U30-U31</f>
      </c>
      <c r="V32" s="168">
        <f>V30-V31</f>
      </c>
      <c r="W32" s="168">
        <f>W30-W31</f>
      </c>
      <c r="X32" s="168">
        <f>X30-X31</f>
      </c>
      <c r="Y32" s="168">
        <f>Y30-Y31</f>
      </c>
      <c r="Z32" s="168">
        <f>Z30-Z31</f>
      </c>
      <c r="AA32" s="168">
        <f>AA30-AA31</f>
      </c>
      <c r="AB32" s="168">
        <f>AB30-AB31</f>
      </c>
      <c r="AC32" s="168">
        <f>AC30-AC31</f>
      </c>
      <c r="AD32" s="168">
        <f>AD30-AD31</f>
      </c>
      <c r="AE32" s="168">
        <f>AE30-AE31</f>
      </c>
      <c r="AF32" s="168">
        <f>AF30-AF31</f>
      </c>
      <c r="AG32" s="168">
        <f>AG30-AG31</f>
      </c>
      <c r="AH32" s="333">
        <f>AH30-AH31</f>
      </c>
      <c r="AI32" s="271"/>
      <c r="AJ32" s="334" t="s">
        <v>130</v>
      </c>
      <c r="AK32" s="335"/>
      <c r="AL32" s="336"/>
      <c r="AM32" s="337"/>
      <c r="AN32" s="68"/>
    </row>
    <row x14ac:dyDescent="0.25" r="33" customHeight="1" ht="18.75">
      <c r="A33" s="338"/>
      <c r="B33" s="339"/>
      <c r="C33" s="340"/>
      <c r="D33" s="341"/>
      <c r="E33" s="341"/>
      <c r="F33" s="341"/>
      <c r="G33" s="341"/>
      <c r="H33" s="341"/>
      <c r="I33" s="341"/>
      <c r="J33" s="341"/>
      <c r="K33" s="341" t="s">
        <v>172</v>
      </c>
      <c r="L33" s="341"/>
      <c r="M33" s="341"/>
      <c r="N33" s="341"/>
      <c r="O33" s="341"/>
      <c r="P33" s="341"/>
      <c r="Q33" s="341"/>
      <c r="R33" s="340"/>
      <c r="S33" s="341"/>
      <c r="T33" s="341"/>
      <c r="U33" s="341"/>
      <c r="V33" s="341"/>
      <c r="W33" s="341"/>
      <c r="X33" s="341"/>
      <c r="Y33" s="340"/>
      <c r="Z33" s="341"/>
      <c r="AA33" s="341"/>
      <c r="AB33" s="341"/>
      <c r="AC33" s="341"/>
      <c r="AD33" s="341"/>
      <c r="AE33" s="341"/>
      <c r="AF33" s="341"/>
      <c r="AG33" s="341"/>
      <c r="AH33" s="342"/>
      <c r="AI33" s="5"/>
      <c r="AJ33" s="343" t="s">
        <v>122</v>
      </c>
      <c r="AK33" s="149" t="s">
        <v>88</v>
      </c>
      <c r="AL33" s="150" t="s">
        <v>132</v>
      </c>
      <c r="AM33" s="344" t="s">
        <v>133</v>
      </c>
      <c r="AN33" s="68"/>
    </row>
    <row x14ac:dyDescent="0.25" r="34" customHeight="1" ht="18.75">
      <c r="A34" s="10" t="s">
        <v>66</v>
      </c>
      <c r="B34" s="11" t="s">
        <v>136</v>
      </c>
      <c r="C34" s="127">
        <v>428.85</v>
      </c>
      <c r="D34" s="127">
        <v>674</v>
      </c>
      <c r="E34" s="127">
        <v>472.25</v>
      </c>
      <c r="F34" s="127">
        <v>658</v>
      </c>
      <c r="G34" s="127">
        <v>162.05</v>
      </c>
      <c r="H34" s="127"/>
      <c r="I34" s="127"/>
      <c r="J34" s="127"/>
      <c r="K34" s="127"/>
      <c r="L34" s="127"/>
      <c r="M34" s="127"/>
      <c r="N34" s="127">
        <v>397.1</v>
      </c>
      <c r="O34" s="127">
        <v>262.9</v>
      </c>
      <c r="P34" s="127">
        <v>324.5</v>
      </c>
      <c r="Q34" s="127">
        <v>1226.65</v>
      </c>
      <c r="R34" s="127">
        <v>525.8</v>
      </c>
      <c r="S34" s="127">
        <v>884.5</v>
      </c>
      <c r="T34" s="127"/>
      <c r="U34" s="127">
        <v>289.6</v>
      </c>
      <c r="V34" s="127">
        <v>278.25</v>
      </c>
      <c r="W34" s="127">
        <v>491.25</v>
      </c>
      <c r="X34" s="127">
        <v>816</v>
      </c>
      <c r="Y34" s="127">
        <v>673.45</v>
      </c>
      <c r="Z34" s="127">
        <v>378.5</v>
      </c>
      <c r="AA34" s="345"/>
      <c r="AB34" s="345">
        <v>149.9</v>
      </c>
      <c r="AC34" s="345">
        <v>290.9</v>
      </c>
      <c r="AD34" s="345">
        <v>453.95</v>
      </c>
      <c r="AE34" s="345">
        <v>672.05</v>
      </c>
      <c r="AF34" s="345">
        <v>876.65</v>
      </c>
      <c r="AG34" s="345">
        <v>175.2</v>
      </c>
      <c r="AH34" s="189">
        <f>SUM(C34:AG34)</f>
      </c>
      <c r="AI34" s="5"/>
      <c r="AJ34" s="346" t="s">
        <v>66</v>
      </c>
      <c r="AK34" s="175" t="s">
        <v>173</v>
      </c>
      <c r="AL34" s="347">
        <f>SUM(C34:Z34)</f>
      </c>
      <c r="AM34" s="348">
        <f>SUM(AA34:AG34)</f>
      </c>
      <c r="AN34" s="68"/>
    </row>
    <row x14ac:dyDescent="0.25" r="35" customHeight="1" ht="18.75">
      <c r="A35" s="15" t="s">
        <v>66</v>
      </c>
      <c r="B35" s="16" t="s">
        <v>138</v>
      </c>
      <c r="C35" s="349">
        <v>1858</v>
      </c>
      <c r="D35" s="349">
        <v>2858</v>
      </c>
      <c r="E35" s="349">
        <v>944.8</v>
      </c>
      <c r="F35" s="349">
        <v>1333</v>
      </c>
      <c r="G35" s="349">
        <v>1075.2</v>
      </c>
      <c r="H35" s="349"/>
      <c r="I35" s="349"/>
      <c r="J35" s="349"/>
      <c r="K35" s="349"/>
      <c r="L35" s="349"/>
      <c r="M35" s="349"/>
      <c r="N35" s="349">
        <v>2067.77</v>
      </c>
      <c r="O35" s="349">
        <v>1134.04</v>
      </c>
      <c r="P35" s="349">
        <v>2422.55</v>
      </c>
      <c r="Q35" s="349">
        <v>4538.5</v>
      </c>
      <c r="R35" s="349">
        <v>4174</v>
      </c>
      <c r="S35" s="349">
        <v>2231.4</v>
      </c>
      <c r="T35" s="349">
        <v>350</v>
      </c>
      <c r="U35" s="349">
        <v>2114.4</v>
      </c>
      <c r="V35" s="349">
        <v>1327</v>
      </c>
      <c r="W35" s="349">
        <v>2146.1</v>
      </c>
      <c r="X35" s="349">
        <v>4710.15</v>
      </c>
      <c r="Y35" s="349">
        <v>2486.95</v>
      </c>
      <c r="Z35" s="350">
        <v>1327.87</v>
      </c>
      <c r="AA35" s="350"/>
      <c r="AB35" s="350">
        <v>1307</v>
      </c>
      <c r="AC35" s="350">
        <v>903.2</v>
      </c>
      <c r="AD35" s="350">
        <v>1640</v>
      </c>
      <c r="AE35" s="350">
        <v>4357.6</v>
      </c>
      <c r="AF35" s="350">
        <v>2227.8</v>
      </c>
      <c r="AG35" s="350">
        <v>1151.4</v>
      </c>
      <c r="AH35" s="351">
        <f>SUM(C35:AG35)</f>
      </c>
      <c r="AI35" s="5"/>
      <c r="AJ35" s="352" t="s">
        <v>66</v>
      </c>
      <c r="AK35" s="16" t="s">
        <v>174</v>
      </c>
      <c r="AL35" s="165">
        <f>SUM(C35:Y35)-AL46</f>
      </c>
      <c r="AM35" s="17">
        <f>SUM(Z35:AG35)-AM46</f>
      </c>
      <c r="AN35" s="68"/>
    </row>
    <row x14ac:dyDescent="0.25" r="36" customHeight="1" ht="18.75">
      <c r="A36" s="41" t="s">
        <v>66</v>
      </c>
      <c r="B36" s="42" t="s">
        <v>175</v>
      </c>
      <c r="C36" s="119"/>
      <c r="D36" s="119"/>
      <c r="E36" s="119"/>
      <c r="F36" s="353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>
        <v>928.4</v>
      </c>
      <c r="U36" s="119"/>
      <c r="V36" s="119"/>
      <c r="W36" s="119"/>
      <c r="X36" s="119"/>
      <c r="Y36" s="108"/>
      <c r="Z36" s="108"/>
      <c r="AA36" s="119"/>
      <c r="AB36" s="119"/>
      <c r="AC36" s="119"/>
      <c r="AD36" s="119"/>
      <c r="AE36" s="119"/>
      <c r="AF36" s="119"/>
      <c r="AG36" s="119"/>
      <c r="AH36" s="351">
        <f>SUM(C36:AG36)</f>
      </c>
      <c r="AI36" s="5"/>
      <c r="AJ36" s="352" t="s">
        <v>66</v>
      </c>
      <c r="AK36" s="16" t="s">
        <v>176</v>
      </c>
      <c r="AL36" s="165">
        <f>SUM(C36:AE36)</f>
      </c>
      <c r="AM36" s="17">
        <f>SUM(AE36:AG36)</f>
      </c>
      <c r="AN36" s="68"/>
    </row>
    <row x14ac:dyDescent="0.25" r="37" customHeight="1" ht="18.75">
      <c r="A37" s="41" t="s">
        <v>66</v>
      </c>
      <c r="B37" s="42" t="s">
        <v>177</v>
      </c>
      <c r="C37" s="119"/>
      <c r="D37" s="119"/>
      <c r="E37" s="119"/>
      <c r="F37" s="119"/>
      <c r="G37" s="119"/>
      <c r="H37" s="119"/>
      <c r="I37" s="119"/>
      <c r="J37" s="119"/>
      <c r="K37" s="119"/>
      <c r="L37" s="119">
        <v>-27</v>
      </c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351">
        <f>SUM(C37:AG37)</f>
      </c>
      <c r="AI37" s="5"/>
      <c r="AJ37" s="352" t="s">
        <v>66</v>
      </c>
      <c r="AK37" s="16" t="s">
        <v>178</v>
      </c>
      <c r="AL37" s="165">
        <f>AH37</f>
      </c>
      <c r="AM37" s="354"/>
      <c r="AN37" s="68"/>
    </row>
    <row x14ac:dyDescent="0.25" r="38" customHeight="1" ht="16.5">
      <c r="A38" s="41" t="s">
        <v>80</v>
      </c>
      <c r="B38" s="42" t="s">
        <v>179</v>
      </c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351">
        <f>SUM(C38:AG38)</f>
      </c>
      <c r="AI38" s="5"/>
      <c r="AJ38" s="352" t="s">
        <v>80</v>
      </c>
      <c r="AK38" s="16" t="s">
        <v>81</v>
      </c>
      <c r="AL38" s="165">
        <f>AH38</f>
      </c>
      <c r="AM38" s="354"/>
      <c r="AN38" s="355" t="s">
        <v>180</v>
      </c>
    </row>
    <row x14ac:dyDescent="0.25" r="39" customHeight="1" ht="18.75">
      <c r="A39" s="21" t="s">
        <v>59</v>
      </c>
      <c r="B39" s="22" t="s">
        <v>181</v>
      </c>
      <c r="C39" s="168"/>
      <c r="D39" s="168"/>
      <c r="E39" s="168">
        <v>36</v>
      </c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92">
        <f>SUM(C39:AG39)</f>
      </c>
      <c r="AI39" s="5"/>
      <c r="AJ39" s="352" t="s">
        <v>59</v>
      </c>
      <c r="AK39" s="16" t="s">
        <v>182</v>
      </c>
      <c r="AL39" s="165">
        <f>AH39</f>
      </c>
      <c r="AM39" s="354"/>
      <c r="AN39" s="68"/>
    </row>
    <row x14ac:dyDescent="0.25" r="40" customHeight="1" ht="18.75">
      <c r="A40" s="356"/>
      <c r="B40" s="357" t="s">
        <v>83</v>
      </c>
      <c r="C40" s="113">
        <f>SUM(C34:C39)</f>
      </c>
      <c r="D40" s="113">
        <f>SUM(D34:D39)</f>
      </c>
      <c r="E40" s="113">
        <f>SUM(E34:E39)</f>
      </c>
      <c r="F40" s="113">
        <f>SUM(F34:F39)</f>
      </c>
      <c r="G40" s="113">
        <f>SUM(G34:G39)</f>
      </c>
      <c r="H40" s="113">
        <f>SUM(H34:H39)</f>
      </c>
      <c r="I40" s="113">
        <f>SUM(I34:I39)</f>
      </c>
      <c r="J40" s="113">
        <f>SUM(J34:J39)</f>
      </c>
      <c r="K40" s="113">
        <f>SUM(K34:K39)</f>
      </c>
      <c r="L40" s="113">
        <f>SUM(L34:L39)</f>
      </c>
      <c r="M40" s="113">
        <f>SUM(M34:M39)</f>
      </c>
      <c r="N40" s="113">
        <f>SUM(N34:N39)</f>
      </c>
      <c r="O40" s="113">
        <f>SUM(O34:O39)</f>
      </c>
      <c r="P40" s="113">
        <f>SUM(P34:P39)</f>
      </c>
      <c r="Q40" s="113">
        <f>SUM(Q34:Q39)</f>
      </c>
      <c r="R40" s="113">
        <f>SUM(R34:R39)</f>
      </c>
      <c r="S40" s="113">
        <f>SUM(S34:S39)</f>
      </c>
      <c r="T40" s="113">
        <f>SUM(T34:T39)</f>
      </c>
      <c r="U40" s="113">
        <f>SUM(U34:U39)</f>
      </c>
      <c r="V40" s="113">
        <f>SUM(V34:V39)</f>
      </c>
      <c r="W40" s="113">
        <f>SUM(W34:W39)</f>
      </c>
      <c r="X40" s="113">
        <f>SUM(X34:X39)</f>
      </c>
      <c r="Y40" s="113">
        <f>SUM(Y34:Y39)</f>
      </c>
      <c r="Z40" s="113">
        <f>SUM(Z34:Z39)</f>
      </c>
      <c r="AA40" s="113">
        <f>SUM(AA34:AA39)</f>
      </c>
      <c r="AB40" s="113">
        <f>SUM(AB34:AB39)</f>
      </c>
      <c r="AC40" s="113">
        <f>SUM(AC34:AC39)</f>
      </c>
      <c r="AD40" s="113">
        <f>SUM(AD34:AD39)</f>
      </c>
      <c r="AE40" s="113">
        <f>SUM(AE34:AE39)</f>
      </c>
      <c r="AF40" s="113">
        <f>SUM(AF34:AF39)</f>
      </c>
      <c r="AG40" s="113">
        <f>SUM(AG34:AG39)</f>
      </c>
      <c r="AH40" s="189">
        <f>SUM(C40:AG40)</f>
      </c>
      <c r="AI40" s="5"/>
      <c r="AJ40" s="358" t="s">
        <v>114</v>
      </c>
      <c r="AK40" s="359"/>
      <c r="AL40" s="360">
        <f>SUM(AL34:AM39)</f>
      </c>
      <c r="AM40" s="361"/>
      <c r="AN40" s="362">
        <f>AL40-AH40+AL46+AM46</f>
      </c>
    </row>
    <row x14ac:dyDescent="0.25" r="41" customHeight="1" ht="18.75">
      <c r="A41" s="363"/>
      <c r="B41" s="364" t="s">
        <v>170</v>
      </c>
      <c r="C41" s="105">
        <f>C31</f>
      </c>
      <c r="D41" s="105">
        <f>D31</f>
      </c>
      <c r="E41" s="105">
        <f>E31</f>
      </c>
      <c r="F41" s="105">
        <f>F31</f>
      </c>
      <c r="G41" s="105">
        <f>G31</f>
      </c>
      <c r="H41" s="105">
        <f>H31</f>
      </c>
      <c r="I41" s="105">
        <f>I31</f>
      </c>
      <c r="J41" s="105">
        <f>J31</f>
      </c>
      <c r="K41" s="105">
        <f>K31</f>
      </c>
      <c r="L41" s="105">
        <f>L31</f>
      </c>
      <c r="M41" s="105">
        <f>M31</f>
      </c>
      <c r="N41" s="105">
        <f>N31</f>
      </c>
      <c r="O41" s="105">
        <f>O31</f>
      </c>
      <c r="P41" s="105">
        <f>P31</f>
      </c>
      <c r="Q41" s="105">
        <f>Q31</f>
      </c>
      <c r="R41" s="105">
        <f>R31</f>
      </c>
      <c r="S41" s="105">
        <f>S31</f>
      </c>
      <c r="T41" s="105">
        <f>T31</f>
      </c>
      <c r="U41" s="105">
        <f>U31</f>
      </c>
      <c r="V41" s="105">
        <f>V31</f>
      </c>
      <c r="W41" s="105">
        <f>W31</f>
      </c>
      <c r="X41" s="105">
        <f>X31</f>
      </c>
      <c r="Y41" s="105">
        <f>Y31</f>
      </c>
      <c r="Z41" s="105">
        <f>Z31</f>
      </c>
      <c r="AA41" s="105">
        <f>AA31</f>
      </c>
      <c r="AB41" s="105">
        <f>AB31</f>
      </c>
      <c r="AC41" s="105">
        <f>AC31</f>
      </c>
      <c r="AD41" s="105">
        <f>AD31</f>
      </c>
      <c r="AE41" s="105">
        <f>AE31</f>
      </c>
      <c r="AF41" s="105">
        <f>AF31</f>
      </c>
      <c r="AG41" s="105">
        <f>AG31</f>
      </c>
      <c r="AH41" s="351">
        <f>SUM(C41:AG41)</f>
      </c>
      <c r="AI41" s="5"/>
      <c r="AJ41" s="27"/>
      <c r="AK41" s="89"/>
      <c r="AL41" s="90"/>
      <c r="AM41" s="68"/>
      <c r="AN41" s="68"/>
    </row>
    <row x14ac:dyDescent="0.25" r="42" customHeight="1" ht="18.75">
      <c r="A42" s="365"/>
      <c r="B42" s="332" t="s">
        <v>171</v>
      </c>
      <c r="C42" s="168">
        <f>C40-C41</f>
      </c>
      <c r="D42" s="168">
        <f>D40-D41</f>
      </c>
      <c r="E42" s="168">
        <f>E40-E41</f>
      </c>
      <c r="F42" s="168">
        <f>F40-F41</f>
      </c>
      <c r="G42" s="168">
        <f>G40-G41</f>
      </c>
      <c r="H42" s="168">
        <f>H40-H41</f>
      </c>
      <c r="I42" s="168">
        <f>I40-I41</f>
      </c>
      <c r="J42" s="168">
        <f>J40-J41</f>
      </c>
      <c r="K42" s="168">
        <f>K40-K41</f>
      </c>
      <c r="L42" s="168">
        <f>L40-L41</f>
      </c>
      <c r="M42" s="168">
        <f>M40-M41</f>
      </c>
      <c r="N42" s="168">
        <f>N40-N41</f>
      </c>
      <c r="O42" s="168">
        <f>O40-O41</f>
      </c>
      <c r="P42" s="168">
        <f>P40-P41</f>
      </c>
      <c r="Q42" s="168">
        <f>Q40-Q41</f>
      </c>
      <c r="R42" s="168">
        <f>R40-R41</f>
      </c>
      <c r="S42" s="168">
        <f>S40-S41</f>
      </c>
      <c r="T42" s="168">
        <f>T40-T41</f>
      </c>
      <c r="U42" s="168">
        <f>U40-U41</f>
      </c>
      <c r="V42" s="168">
        <f>V40-V41</f>
      </c>
      <c r="W42" s="168">
        <f>W40-W41</f>
      </c>
      <c r="X42" s="168">
        <f>X40-X41</f>
      </c>
      <c r="Y42" s="168">
        <f>Y40-Y41</f>
      </c>
      <c r="Z42" s="168">
        <f>Z40-Z41</f>
      </c>
      <c r="AA42" s="168">
        <f>AA40-AA41</f>
      </c>
      <c r="AB42" s="168">
        <f>AB40-AB41</f>
      </c>
      <c r="AC42" s="168">
        <f>AC40-AC41</f>
      </c>
      <c r="AD42" s="168">
        <f>AD40-AD41</f>
      </c>
      <c r="AE42" s="168">
        <f>AE40-AE41</f>
      </c>
      <c r="AF42" s="168">
        <f>AF40-AF41</f>
      </c>
      <c r="AG42" s="168">
        <f>AG40-AG41</f>
      </c>
      <c r="AH42" s="192">
        <f>SUM(C42:AG42)</f>
      </c>
      <c r="AI42" s="5"/>
      <c r="AJ42" s="366">
        <f>AH40-AH41</f>
      </c>
      <c r="AK42" s="271"/>
      <c r="AL42" s="90"/>
      <c r="AM42" s="68"/>
      <c r="AN42" s="68"/>
    </row>
    <row x14ac:dyDescent="0.25" r="43" customHeight="1" ht="18.75">
      <c r="A43" s="367"/>
      <c r="B43" s="180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68"/>
      <c r="Z43" s="368"/>
      <c r="AA43" s="368"/>
      <c r="AB43" s="368"/>
      <c r="AC43" s="368"/>
      <c r="AD43" s="368"/>
      <c r="AE43" s="368"/>
      <c r="AF43" s="368"/>
      <c r="AG43" s="368"/>
      <c r="AH43" s="369"/>
      <c r="AI43" s="38"/>
      <c r="AJ43" s="370"/>
      <c r="AK43" s="180"/>
      <c r="AL43" s="90"/>
      <c r="AM43" s="68"/>
      <c r="AN43" s="68"/>
    </row>
    <row x14ac:dyDescent="0.25" r="44" customHeight="1" ht="18.75">
      <c r="A44" s="371"/>
      <c r="B44" s="372" t="s">
        <v>183</v>
      </c>
      <c r="C44" s="373">
        <f>SUM(C3:C29)-SUM(C34:C39)</f>
      </c>
      <c r="D44" s="373">
        <f>SUM(D3:D29)-SUM(D34:D39)</f>
      </c>
      <c r="E44" s="373">
        <f>SUM(E3:E29)-SUM(E34:E39)</f>
      </c>
      <c r="F44" s="373">
        <f>SUM(F3:F29)-SUM(F34:F39)</f>
      </c>
      <c r="G44" s="373">
        <f>SUM(G3:G29)-SUM(G34:G39)</f>
      </c>
      <c r="H44" s="373">
        <f>SUM(H3:H29)-SUM(H34:H39)</f>
      </c>
      <c r="I44" s="373">
        <f>SUM(I3:I29)-SUM(I34:I39)</f>
      </c>
      <c r="J44" s="373">
        <f>SUM(J3:J29)-SUM(J34:J39)</f>
      </c>
      <c r="K44" s="373">
        <f>SUM(K3:K29)-SUM(K34:K39)</f>
      </c>
      <c r="L44" s="373">
        <f>SUM(L3:L29)-SUM(L34:L39)</f>
      </c>
      <c r="M44" s="373">
        <f>SUM(M3:M29)-SUM(M34:M39)</f>
      </c>
      <c r="N44" s="373">
        <f>SUM(N3:N29)-SUM(N34:N39)</f>
      </c>
      <c r="O44" s="373">
        <f>SUM(O3:O29)-SUM(O34:O39)</f>
      </c>
      <c r="P44" s="373">
        <f>SUM(P3:P29)-SUM(P34:P39)</f>
      </c>
      <c r="Q44" s="373">
        <f>SUM(Q3:Q29)-SUM(Q34:Q39)</f>
      </c>
      <c r="R44" s="373">
        <f>SUM(R3:R29)-SUM(R34:R39)</f>
      </c>
      <c r="S44" s="373">
        <f>SUM(S3:S29)-SUM(S34:S39)</f>
      </c>
      <c r="T44" s="373">
        <f>SUM(T3:T29)-SUM(T34:T39)</f>
      </c>
      <c r="U44" s="373">
        <f>SUM(U3:U29)-SUM(U34:U39)</f>
      </c>
      <c r="V44" s="373">
        <f>SUM(V3:V29)-SUM(V34:V39)</f>
      </c>
      <c r="W44" s="373">
        <f>SUM(W3:W29)-SUM(W34:W39)</f>
      </c>
      <c r="X44" s="373">
        <f>SUM(X3:X29)-SUM(X34:X39)</f>
      </c>
      <c r="Y44" s="373">
        <f>SUM(Y3:Y29)-SUM(Y34:Y39)</f>
      </c>
      <c r="Z44" s="373">
        <f>SUM(Z3:Z29)-SUM(Z34:Z39)</f>
      </c>
      <c r="AA44" s="373">
        <f>SUM(AA3:AA29)-SUM(AA34:AA39)</f>
      </c>
      <c r="AB44" s="373">
        <f>SUM(AB3:AB29)-SUM(AB34:AB39)</f>
      </c>
      <c r="AC44" s="373">
        <f>SUM(AC3:AC29)-SUM(AC34:AC39)</f>
      </c>
      <c r="AD44" s="373">
        <f>SUM(AD3:AD29)-SUM(AD34:AD39)</f>
      </c>
      <c r="AE44" s="373">
        <f>SUM(AE3:AE29)-SUM(AE34:AE39)</f>
      </c>
      <c r="AF44" s="373">
        <f>SUM(AF3:AF29)-SUM(AF34:AF39)</f>
      </c>
      <c r="AG44" s="373">
        <f>SUM(AG3:AG29)-SUM(AG34:AG39)</f>
      </c>
      <c r="AH44" s="374">
        <f>SUM(C44:AG44)</f>
      </c>
      <c r="AI44" s="38"/>
      <c r="AJ44" s="375" t="s">
        <v>78</v>
      </c>
      <c r="AK44" s="376" t="s">
        <v>79</v>
      </c>
      <c r="AL44" s="377">
        <f>AH44</f>
      </c>
      <c r="AM44" s="378"/>
      <c r="AN44" s="355" t="s">
        <v>184</v>
      </c>
    </row>
    <row x14ac:dyDescent="0.25" r="45" customHeight="1" ht="18.75">
      <c r="A45" s="367"/>
      <c r="B45" s="180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68"/>
      <c r="N45" s="368"/>
      <c r="O45" s="368"/>
      <c r="P45" s="368"/>
      <c r="Q45" s="368"/>
      <c r="R45" s="368"/>
      <c r="S45" s="368"/>
      <c r="T45" s="368"/>
      <c r="U45" s="368"/>
      <c r="V45" s="368"/>
      <c r="W45" s="368"/>
      <c r="X45" s="368"/>
      <c r="Y45" s="368"/>
      <c r="Z45" s="368"/>
      <c r="AA45" s="368"/>
      <c r="AB45" s="368"/>
      <c r="AC45" s="368"/>
      <c r="AD45" s="368"/>
      <c r="AE45" s="368"/>
      <c r="AF45" s="368"/>
      <c r="AG45" s="368"/>
      <c r="AH45" s="369"/>
      <c r="AI45" s="38"/>
      <c r="AJ45" s="370"/>
      <c r="AK45" s="180"/>
      <c r="AL45" s="90"/>
      <c r="AM45" s="28">
        <f>AL40+AL44+AM44+AL46+AM46</f>
      </c>
      <c r="AN45" s="28">
        <f>AM45-AH30</f>
      </c>
    </row>
    <row x14ac:dyDescent="0.25" r="46" customHeight="1" ht="18.75">
      <c r="A46" s="379" t="s">
        <v>73</v>
      </c>
      <c r="B46" s="372" t="s">
        <v>185</v>
      </c>
      <c r="C46" s="373">
        <v>57.09</v>
      </c>
      <c r="D46" s="373">
        <v>85.66</v>
      </c>
      <c r="E46" s="373">
        <v>28.35</v>
      </c>
      <c r="F46" s="373">
        <v>39.99</v>
      </c>
      <c r="G46" s="373">
        <v>32.19</v>
      </c>
      <c r="H46" s="373"/>
      <c r="I46" s="373"/>
      <c r="J46" s="373"/>
      <c r="K46" s="373"/>
      <c r="L46" s="373"/>
      <c r="M46" s="373"/>
      <c r="N46" s="373">
        <v>62.28</v>
      </c>
      <c r="O46" s="373">
        <v>33.99</v>
      </c>
      <c r="P46" s="373">
        <v>72.59</v>
      </c>
      <c r="Q46" s="373">
        <v>135.92</v>
      </c>
      <c r="R46" s="373">
        <v>125.51</v>
      </c>
      <c r="S46" s="373">
        <v>66.88</v>
      </c>
      <c r="T46" s="373">
        <v>10.5</v>
      </c>
      <c r="U46" s="373">
        <v>63.39</v>
      </c>
      <c r="V46" s="373">
        <v>39.74</v>
      </c>
      <c r="W46" s="373">
        <v>64.26</v>
      </c>
      <c r="X46" s="373">
        <v>141.12</v>
      </c>
      <c r="Y46" s="373">
        <v>74.45</v>
      </c>
      <c r="Z46" s="380">
        <v>39.8</v>
      </c>
      <c r="AA46" s="380"/>
      <c r="AB46" s="380">
        <v>39.16</v>
      </c>
      <c r="AC46" s="380">
        <v>27.03</v>
      </c>
      <c r="AD46" s="380">
        <v>49.55</v>
      </c>
      <c r="AE46" s="380">
        <v>130.53</v>
      </c>
      <c r="AF46" s="380">
        <v>66.73</v>
      </c>
      <c r="AG46" s="380">
        <v>34.51</v>
      </c>
      <c r="AH46" s="374">
        <f>SUM(C46:AG46)</f>
      </c>
      <c r="AI46" s="38"/>
      <c r="AJ46" s="375" t="s">
        <v>73</v>
      </c>
      <c r="AK46" s="376" t="s">
        <v>185</v>
      </c>
      <c r="AL46" s="377">
        <f>SUM(C46:Y46)</f>
      </c>
      <c r="AM46" s="378">
        <f>SUM(Z46:AG46)</f>
      </c>
      <c r="AN46" s="381"/>
    </row>
    <row x14ac:dyDescent="0.25" r="47" customHeight="1" ht="18.75">
      <c r="A47" s="367"/>
      <c r="B47" s="180"/>
      <c r="C47" s="368"/>
      <c r="D47" s="368"/>
      <c r="E47" s="368"/>
      <c r="F47" s="368"/>
      <c r="G47" s="368"/>
      <c r="H47" s="368"/>
      <c r="I47" s="368"/>
      <c r="J47" s="368"/>
      <c r="K47" s="368"/>
      <c r="L47" s="368"/>
      <c r="M47" s="368"/>
      <c r="N47" s="368"/>
      <c r="O47" s="368"/>
      <c r="P47" s="368"/>
      <c r="Q47" s="368"/>
      <c r="R47" s="368"/>
      <c r="S47" s="368"/>
      <c r="T47" s="368"/>
      <c r="U47" s="368"/>
      <c r="V47" s="368"/>
      <c r="W47" s="368"/>
      <c r="X47" s="368"/>
      <c r="Y47" s="368"/>
      <c r="Z47" s="368"/>
      <c r="AA47" s="368"/>
      <c r="AB47" s="368"/>
      <c r="AC47" s="368"/>
      <c r="AD47" s="368"/>
      <c r="AE47" s="368"/>
      <c r="AF47" s="368"/>
      <c r="AG47" s="368"/>
      <c r="AH47" s="369"/>
      <c r="AI47" s="38"/>
      <c r="AJ47" s="370"/>
      <c r="AK47" s="180"/>
      <c r="AL47" s="90"/>
      <c r="AM47" s="68"/>
      <c r="AN47" s="68"/>
    </row>
    <row x14ac:dyDescent="0.25" r="48" customHeight="1" ht="18.75">
      <c r="A48" s="10"/>
      <c r="B48" s="382" t="s">
        <v>84</v>
      </c>
      <c r="C48" s="383">
        <v>258</v>
      </c>
      <c r="D48" s="383">
        <v>263</v>
      </c>
      <c r="E48" s="383">
        <v>149</v>
      </c>
      <c r="F48" s="383">
        <v>116</v>
      </c>
      <c r="G48" s="383">
        <v>69</v>
      </c>
      <c r="H48" s="384"/>
      <c r="I48" s="384"/>
      <c r="J48" s="384"/>
      <c r="K48" s="384"/>
      <c r="L48" s="384"/>
      <c r="M48" s="384"/>
      <c r="N48" s="383">
        <v>81</v>
      </c>
      <c r="O48" s="383">
        <v>75</v>
      </c>
      <c r="P48" s="383">
        <v>141</v>
      </c>
      <c r="Q48" s="383">
        <v>407</v>
      </c>
      <c r="R48" s="383">
        <v>328</v>
      </c>
      <c r="S48" s="383">
        <v>195</v>
      </c>
      <c r="T48" s="384"/>
      <c r="U48" s="383">
        <v>79</v>
      </c>
      <c r="V48" s="383">
        <v>105</v>
      </c>
      <c r="W48" s="383">
        <v>128</v>
      </c>
      <c r="X48" s="383">
        <v>357</v>
      </c>
      <c r="Y48" s="383">
        <v>234</v>
      </c>
      <c r="Z48" s="383">
        <v>79</v>
      </c>
      <c r="AA48" s="384"/>
      <c r="AB48" s="383">
        <v>77</v>
      </c>
      <c r="AC48" s="383">
        <v>83</v>
      </c>
      <c r="AD48" s="383">
        <v>148</v>
      </c>
      <c r="AE48" s="383">
        <v>323</v>
      </c>
      <c r="AF48" s="383">
        <v>222</v>
      </c>
      <c r="AG48" s="383">
        <v>54</v>
      </c>
      <c r="AH48" s="385">
        <f>SUM(C48:AG48)</f>
      </c>
      <c r="AI48" s="5"/>
      <c r="AJ48" s="386">
        <f>AH48</f>
      </c>
      <c r="AK48" s="387" t="s">
        <v>84</v>
      </c>
      <c r="AL48" s="388"/>
      <c r="AM48" s="389"/>
      <c r="AN48" s="389"/>
    </row>
    <row x14ac:dyDescent="0.25" r="49" customHeight="1" ht="18.75">
      <c r="A49" s="21"/>
      <c r="B49" s="332" t="s">
        <v>85</v>
      </c>
      <c r="C49" s="390">
        <v>50</v>
      </c>
      <c r="D49" s="390">
        <v>54</v>
      </c>
      <c r="E49" s="390">
        <v>20</v>
      </c>
      <c r="F49" s="390">
        <v>13</v>
      </c>
      <c r="G49" s="390">
        <v>43</v>
      </c>
      <c r="H49" s="391"/>
      <c r="I49" s="390">
        <v>1</v>
      </c>
      <c r="J49" s="390">
        <v>3</v>
      </c>
      <c r="K49" s="390">
        <v>1</v>
      </c>
      <c r="L49" s="391"/>
      <c r="M49" s="391"/>
      <c r="N49" s="390">
        <v>53</v>
      </c>
      <c r="O49" s="390">
        <v>53</v>
      </c>
      <c r="P49" s="390">
        <v>60</v>
      </c>
      <c r="Q49" s="390">
        <v>101</v>
      </c>
      <c r="R49" s="390">
        <v>42</v>
      </c>
      <c r="S49" s="390">
        <v>74</v>
      </c>
      <c r="T49" s="390">
        <v>1</v>
      </c>
      <c r="U49" s="390">
        <v>59</v>
      </c>
      <c r="V49" s="390">
        <v>55</v>
      </c>
      <c r="W49" s="390">
        <v>49</v>
      </c>
      <c r="X49" s="390">
        <v>128</v>
      </c>
      <c r="Y49" s="390">
        <v>44</v>
      </c>
      <c r="Z49" s="390">
        <v>29</v>
      </c>
      <c r="AA49" s="391"/>
      <c r="AB49" s="390">
        <v>48</v>
      </c>
      <c r="AC49" s="390">
        <v>28</v>
      </c>
      <c r="AD49" s="390">
        <v>70</v>
      </c>
      <c r="AE49" s="390">
        <v>78</v>
      </c>
      <c r="AF49" s="390">
        <v>77</v>
      </c>
      <c r="AG49" s="390">
        <v>53</v>
      </c>
      <c r="AH49" s="392">
        <f>SUM(C49:AG49)</f>
      </c>
      <c r="AI49" s="5"/>
      <c r="AJ49" s="393">
        <f>AH49</f>
      </c>
      <c r="AK49" s="324" t="s">
        <v>85</v>
      </c>
      <c r="AL49" s="90"/>
      <c r="AM49" s="68"/>
      <c r="AN49" s="68"/>
    </row>
    <row x14ac:dyDescent="0.25" r="50" customHeight="1" ht="18.75">
      <c r="A50" s="367"/>
      <c r="B50" s="394"/>
      <c r="C50" s="368"/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  <c r="V50" s="368"/>
      <c r="W50" s="368"/>
      <c r="X50" s="368"/>
      <c r="Y50" s="368"/>
      <c r="Z50" s="368"/>
      <c r="AA50" s="368"/>
      <c r="AB50" s="368"/>
      <c r="AC50" s="368"/>
      <c r="AD50" s="368"/>
      <c r="AE50" s="368"/>
      <c r="AF50" s="368"/>
      <c r="AG50" s="368"/>
      <c r="AH50" s="369"/>
      <c r="AI50" s="5"/>
      <c r="AJ50" s="370"/>
      <c r="AK50" s="394"/>
      <c r="AL50" s="90"/>
      <c r="AM50" s="68"/>
      <c r="AN50" s="68"/>
    </row>
    <row x14ac:dyDescent="0.25" r="51" customHeight="1" ht="18.75">
      <c r="A51" s="50"/>
      <c r="B51" s="376" t="s">
        <v>86</v>
      </c>
      <c r="C51" s="395">
        <f>C48+C49</f>
      </c>
      <c r="D51" s="395">
        <f>D48+D49</f>
      </c>
      <c r="E51" s="395">
        <f>E48+E49</f>
      </c>
      <c r="F51" s="395">
        <f>F48+F49</f>
      </c>
      <c r="G51" s="395">
        <f>G48+G49</f>
      </c>
      <c r="H51" s="395">
        <f>H48+H49</f>
      </c>
      <c r="I51" s="395">
        <f>I48+I49</f>
      </c>
      <c r="J51" s="395">
        <f>J48+J49</f>
      </c>
      <c r="K51" s="395">
        <f>K48+K49</f>
      </c>
      <c r="L51" s="395">
        <f>L48+L49</f>
      </c>
      <c r="M51" s="395">
        <f>M48+M49</f>
      </c>
      <c r="N51" s="395">
        <f>N48+N49</f>
      </c>
      <c r="O51" s="395">
        <f>O48+O49</f>
      </c>
      <c r="P51" s="395">
        <f>P48+P49</f>
      </c>
      <c r="Q51" s="395">
        <f>Q48+Q49</f>
      </c>
      <c r="R51" s="395">
        <f>R48+R49</f>
      </c>
      <c r="S51" s="395">
        <f>S48+S49</f>
      </c>
      <c r="T51" s="395">
        <f>T48+T49</f>
      </c>
      <c r="U51" s="395">
        <f>U48+U49</f>
      </c>
      <c r="V51" s="395">
        <f>V48+V49</f>
      </c>
      <c r="W51" s="395">
        <f>W48+W49</f>
      </c>
      <c r="X51" s="395">
        <f>X48+X49</f>
      </c>
      <c r="Y51" s="395">
        <f>Y48+Y49</f>
      </c>
      <c r="Z51" s="395">
        <f>Z48+Z49</f>
      </c>
      <c r="AA51" s="395">
        <f>AA48+AA49</f>
      </c>
      <c r="AB51" s="395">
        <f>AB48+AB49</f>
      </c>
      <c r="AC51" s="395">
        <f>AC48+AC49</f>
      </c>
      <c r="AD51" s="395">
        <f>AD48+AD49</f>
      </c>
      <c r="AE51" s="395">
        <f>AE48+AE49</f>
      </c>
      <c r="AF51" s="395">
        <f>AF48+AF49</f>
      </c>
      <c r="AG51" s="396">
        <f>AG48+AG49</f>
      </c>
      <c r="AH51" s="397">
        <f>SUM(C51:AG51)</f>
      </c>
      <c r="AI51" s="5"/>
      <c r="AJ51" s="398">
        <f>AH51</f>
      </c>
      <c r="AK51" s="327" t="s">
        <v>86</v>
      </c>
      <c r="AL51" s="90"/>
      <c r="AM51" s="68"/>
      <c r="AN51" s="68"/>
    </row>
    <row x14ac:dyDescent="0.25" r="52" customHeight="1" ht="18.75">
      <c r="A52" s="367"/>
      <c r="B52" s="180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68"/>
      <c r="N52" s="368"/>
      <c r="O52" s="368"/>
      <c r="P52" s="368"/>
      <c r="Q52" s="368"/>
      <c r="R52" s="368"/>
      <c r="S52" s="368"/>
      <c r="T52" s="368"/>
      <c r="U52" s="368"/>
      <c r="V52" s="368"/>
      <c r="W52" s="368"/>
      <c r="X52" s="368"/>
      <c r="Y52" s="368"/>
      <c r="Z52" s="368"/>
      <c r="AA52" s="368"/>
      <c r="AB52" s="368"/>
      <c r="AC52" s="368"/>
      <c r="AD52" s="368"/>
      <c r="AE52" s="368"/>
      <c r="AF52" s="368"/>
      <c r="AG52" s="368"/>
      <c r="AH52" s="369"/>
      <c r="AI52" s="5"/>
      <c r="AJ52" s="399"/>
      <c r="AK52" s="180"/>
      <c r="AL52" s="90"/>
      <c r="AM52" s="68"/>
      <c r="AN52" s="68"/>
    </row>
    <row x14ac:dyDescent="0.25" r="53" customHeight="1" ht="18.75">
      <c r="A53" s="50"/>
      <c r="B53" s="376" t="s">
        <v>186</v>
      </c>
      <c r="C53" s="400">
        <f>IF(C51&lt;=1,0,IF(C51&gt;=0,(SUM(C4+C7+(C19*0.5))/C51)))</f>
      </c>
      <c r="D53" s="400">
        <f>IF(D51&lt;=1,0,IF(D51&gt;=0,(SUM(D4+D7+(D19*0.5))/D51)))</f>
      </c>
      <c r="E53" s="400">
        <f>IF(E51&lt;=1,0,IF(E51&gt;=0,(SUM(E4+E7+(E19*0.5))/E51)))</f>
      </c>
      <c r="F53" s="400">
        <f>IF(F51&lt;=1,0,IF(F51&gt;=0,(SUM(F4+F7+(F19*0.5))/F51)))</f>
      </c>
      <c r="G53" s="400">
        <f>IF(G51&lt;=1,0,IF(G51&gt;=0,(SUM(G4+G7+(G19*0.5))/G51)))</f>
      </c>
      <c r="H53" s="400">
        <f>IF(H51&lt;=1,0,IF(H51&gt;=0,(SUM(H3+H7+(H19*0.5))/H51)))</f>
      </c>
      <c r="I53" s="400">
        <f>IF(I51&lt;=1,0,IF(I51&gt;=0,(SUM(I4+I7+(I19*0.5))/I51)))</f>
      </c>
      <c r="J53" s="400">
        <f>IF(J51&lt;=1,0,IF(J51&gt;=0,(SUM(J4+J7+(J19*0.5))/J51)))</f>
      </c>
      <c r="K53" s="400">
        <f>IF(K51&lt;=1,0,IF(K51&gt;=0,(SUM(K4+K7+(K19*0.5))/K51)))</f>
      </c>
      <c r="L53" s="400">
        <f>IF(L51&lt;=1,0,IF(L51&gt;=0,(SUM(L4+L7+(L19*0.5))/L51)))</f>
      </c>
      <c r="M53" s="400">
        <f>IF(M51&lt;=1,0,IF(M51&gt;=0,(SUM(M4+M7+(M19*0.5))/M51)))</f>
      </c>
      <c r="N53" s="400">
        <f>IF(N51&lt;=1,0,IF(N51&gt;=0,(SUM(N4+N7+(N19*0.5))/N51)))</f>
      </c>
      <c r="O53" s="400">
        <f>IF(O51&lt;=1,0,IF(O51&gt;=0,(SUM(O4+O7+(O19*0.5))/O51)))</f>
      </c>
      <c r="P53" s="400">
        <f>IF(P51&lt;=1,0,IF(P51&gt;=0,(SUM(P4+P7+(P19*0.5))/P51)))</f>
      </c>
      <c r="Q53" s="400">
        <f>IF(Q51&lt;=1,0,IF(Q51&gt;=0,(SUM(Q4+Q7+(Q19*0.5))/Q51)))</f>
      </c>
      <c r="R53" s="400">
        <f>IF(R51&lt;=1,0,IF(R51&gt;=0,(SUM(R4+R7+(R19*0.5))/R51)))</f>
      </c>
      <c r="S53" s="400">
        <f>IF(S51&lt;=1,0,IF(S51&gt;=0,(SUM(S4+S7+(S19*0.5))/S51)))</f>
      </c>
      <c r="T53" s="400">
        <f>IF(T51&lt;=1,0,IF(T51&gt;=0,(SUM(T4+T7+(T19*0.5))/T51)))</f>
      </c>
      <c r="U53" s="400">
        <f>IF(U51&lt;=1,0,IF(U51&gt;=0,(SUM(U4+U7+(U19*0.5))/U51)))</f>
      </c>
      <c r="V53" s="400">
        <f>IF(V51&lt;=1,0,IF(V51&gt;=0,(SUM(V4+V7+(V19*0.5))/V51)))</f>
      </c>
      <c r="W53" s="400">
        <f>IF(W51&lt;=1,0,IF(W51&gt;=0,(SUM(W4+W7+(W19*0.5))/W51)))</f>
      </c>
      <c r="X53" s="400">
        <f>IF(X51&lt;=1,0,IF(X51&gt;=0,(SUM(X4+X7+(X19*0.5))/X51)))</f>
      </c>
      <c r="Y53" s="400">
        <f>IF(Y51&lt;=1,0,IF(Y51&gt;=0,(SUM(Y4+Y7+(Y19*0.5))/Y51)))</f>
      </c>
      <c r="Z53" s="400">
        <f>IF(Z51&lt;=1,0,IF(Z51&gt;=0,(SUM(Z4+Z7+(Z19*0.5))/Z51)))</f>
      </c>
      <c r="AA53" s="400">
        <f>IF(AA51&lt;=1,0,IF(AA51&gt;=0,(SUM(AA4+AA7+(AA19*0.5))/AA51)))</f>
      </c>
      <c r="AB53" s="400">
        <f>IF(AB51&lt;=1,0,IF(AB51&gt;=0,(SUM(AB4+AB7+(AB19*0.5))/AB51)))</f>
      </c>
      <c r="AC53" s="400">
        <f>IF(AC51&lt;=1,0,IF(AC51&gt;=0,(SUM(AC4+AC7+(AC19*0.5))/AC51)))</f>
      </c>
      <c r="AD53" s="400">
        <f>IF(AD51&lt;=1,0,IF(AD51&gt;=0,(SUM(AD4+AD7+(AD19*0.5))/AD51)))</f>
      </c>
      <c r="AE53" s="400">
        <f>IF(AE51&lt;=1,0,IF(AE51&gt;=0,(SUM(AE4+AE7+(AE19*0.5))/AE51)))</f>
      </c>
      <c r="AF53" s="400">
        <f>IF(AF51&lt;=1,0,IF(AF51&gt;=0,(SUM(AF4+AF7+(AF19*0.5))/AF51)))</f>
      </c>
      <c r="AG53" s="400">
        <f>IF(AG51&lt;=1,0,IF(AG51&gt;=0,(SUM(AG4+AG7+(AG19*0.5))/AG51)))</f>
      </c>
      <c r="AH53" s="374">
        <f>IFERROR(AVERAGEIF(C53:AG53, "&lt;&gt;0"),)</f>
      </c>
      <c r="AI53" s="5"/>
      <c r="AJ53" s="401">
        <f>AH53</f>
      </c>
      <c r="AK53" s="327" t="s">
        <v>187</v>
      </c>
      <c r="AL53" s="90"/>
      <c r="AM53" s="68"/>
      <c r="AN53" s="68"/>
    </row>
    <row x14ac:dyDescent="0.25" r="54" customHeight="1" ht="18.75">
      <c r="A54" s="89"/>
      <c r="B54" s="69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27"/>
      <c r="AI54" s="5"/>
      <c r="AJ54" s="27"/>
      <c r="AK54" s="89"/>
      <c r="AL54" s="90"/>
      <c r="AM54" s="68"/>
      <c r="AN54" s="68"/>
    </row>
    <row x14ac:dyDescent="0.25" r="55" customHeight="1" ht="18.75">
      <c r="A55" s="50"/>
      <c r="B55" s="376" t="s">
        <v>188</v>
      </c>
      <c r="C55" s="402">
        <f>IF(C48&lt;=1,0,IF(C48&gt;=0,(SUM(C4+C7+(C19*0.5))/C48)))</f>
      </c>
      <c r="D55" s="402">
        <f>IF(D48&lt;=1,0,IF(D48&gt;=0,(SUM(D4+D7+(D19*0.5))/D48)))</f>
      </c>
      <c r="E55" s="402">
        <f>IF(E48&lt;=1,0,IF(E48&gt;=0,(SUM(E4+E7+(E19*0.5))/E48)))</f>
      </c>
      <c r="F55" s="402">
        <f>IF(F48&lt;=1,0,IF(F48&gt;=0,(SUM(F4+F7+(F19*0.5))/F48)))</f>
      </c>
      <c r="G55" s="402">
        <f>IF(G48&lt;=1,0,IF(G48&gt;=0,(SUM(G4+G7+(G19*0.5))/G48)))</f>
      </c>
      <c r="H55" s="402">
        <f>IF(H48&lt;=1,0,IF(H48&gt;=0,(SUM(H3+H7+(H19*0.5))/H48)))</f>
      </c>
      <c r="I55" s="402">
        <f>IF(I48&lt;=1,0,IF(I48&gt;=0,(SUM(I4+I7+(I19*0.5))/I48)))</f>
      </c>
      <c r="J55" s="402">
        <f>IF(J48&lt;=1,0,IF(J48&gt;=0,(SUM(J4+J7+(J19*0.5))/J48)))</f>
      </c>
      <c r="K55" s="402">
        <f>IF(K48&lt;=1,0,IF(K48&gt;=0,(SUM(K4+K7+(K19*0.5))/K48)))</f>
      </c>
      <c r="L55" s="402">
        <f>IF(L48&lt;=1,0,IF(L48&gt;=0,(SUM(L4+L7+(L19*0.5))/L48)))</f>
      </c>
      <c r="M55" s="402">
        <f>IF(M48&lt;=1,0,IF(M48&gt;=0,(SUM(M4+M7+(M19*0.5))/M48)))</f>
      </c>
      <c r="N55" s="402">
        <f>IF(N48&lt;=1,0,IF(N48&gt;=0,(SUM(N4+N7+(N19*0.5))/N48)))</f>
      </c>
      <c r="O55" s="402">
        <f>IF(O48&lt;=1,0,IF(O48&gt;=0,(SUM(O4+O7+(O19*0.5))/O48)))</f>
      </c>
      <c r="P55" s="402">
        <f>IF(P48&lt;=1,0,IF(P48&gt;=0,(SUM(P4+P7+(P19*0.5))/P48)))</f>
      </c>
      <c r="Q55" s="402">
        <f>IF(Q48&lt;=1,0,IF(Q48&gt;=0,(SUM(Q4+Q7+(Q19*0.5))/Q48)))</f>
      </c>
      <c r="R55" s="402">
        <f>IF(R48&lt;=1,0,IF(R48&gt;=0,(SUM(R4+R7+(R19*0.5))/R48)))</f>
      </c>
      <c r="S55" s="402">
        <f>IF(S48&lt;=1,0,IF(S48&gt;=0,(SUM(S4+S7+(S19*0.5))/S48)))</f>
      </c>
      <c r="T55" s="402">
        <f>IF(T48&lt;=1,0,IF(T48&gt;=0,(SUM(T4+T7+(T19*0.5))/T48)))</f>
      </c>
      <c r="U55" s="402">
        <f>IF(U48&lt;=1,0,IF(U48&gt;=0,(SUM(U4+U7+(U19*0.5))/U48)))</f>
      </c>
      <c r="V55" s="402">
        <f>IF(V48&lt;=1,0,IF(V48&gt;=0,(SUM(V4+V7+(V19*0.5))/V48)))</f>
      </c>
      <c r="W55" s="402">
        <f>IF(W48&lt;=1,0,IF(W48&gt;=0,(SUM(W4+W7+(W19*0.5))/W48)))</f>
      </c>
      <c r="X55" s="402">
        <f>IF(X48&lt;=1,0,IF(X48&gt;=0,(SUM(X4+X7+(X19*0.5))/X48)))</f>
      </c>
      <c r="Y55" s="402">
        <f>IF(Y48&lt;=1,0,IF(Y48&gt;=0,(SUM(Y4+Y7+(Y19*0.5))/Y48)))</f>
      </c>
      <c r="Z55" s="402">
        <f>IF(Z48&lt;=1,0,IF(Z48&gt;=0,(SUM(Z4+Z7+(Z19*0.5))/Z48)))</f>
      </c>
      <c r="AA55" s="402">
        <f>IF(AA48&lt;=1,0,IF(AA48&gt;=0,(SUM(AA4+AA7+(AA19*0.5))/AA48)))</f>
      </c>
      <c r="AB55" s="402">
        <f>IF(AB48&lt;=1,0,IF(AB48&gt;=0,(SUM(AB4+AB7+(AB19*0.5))/AB48)))</f>
      </c>
      <c r="AC55" s="402">
        <f>IF(AC48&lt;=1,0,IF(AC48&gt;=0,(SUM(AC4+AC7+(AC19*0.5))/AC48)))</f>
      </c>
      <c r="AD55" s="402">
        <f>IF(AD48&lt;=1,0,IF(AD48&gt;=0,(SUM(AD4+AD7+(AD19*0.5))/AD48)))</f>
      </c>
      <c r="AE55" s="402">
        <f>IF(AE48&lt;=1,0,IF(AE48&gt;=0,(SUM(AE4+AE7+(AE19*0.5))/AE48)))</f>
      </c>
      <c r="AF55" s="402">
        <f>IF(AF48&lt;=1,0,IF(AF48&gt;=0,(SUM(AF4+AF7+(AF19*0.5))/AF48)))</f>
      </c>
      <c r="AG55" s="402">
        <f>IF(AG48&lt;=1,0,IF(AG48&gt;=0,(SUM(AG4+AG7+(AG19*0.5))/AG48)))</f>
      </c>
      <c r="AH55" s="403">
        <f>IFERROR(AVERAGEIF(C55:AG55, "&lt;&gt;0"),)</f>
      </c>
      <c r="AI55" s="38"/>
      <c r="AJ55" s="401">
        <f>AH55</f>
      </c>
      <c r="AK55" s="327" t="s">
        <v>189</v>
      </c>
      <c r="AL55" s="90"/>
      <c r="AM55" s="68"/>
      <c r="AN55" s="68"/>
    </row>
    <row x14ac:dyDescent="0.25" r="56" customHeight="1" ht="18.75">
      <c r="A56" s="89"/>
      <c r="B56" s="69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27"/>
      <c r="AI56" s="5"/>
      <c r="AJ56" s="27"/>
      <c r="AK56" s="89"/>
      <c r="AL56" s="90"/>
      <c r="AM56" s="68"/>
      <c r="AN56" s="68"/>
    </row>
    <row x14ac:dyDescent="0.25" r="57" customHeight="1" ht="18.75">
      <c r="A57" s="404"/>
      <c r="B57" s="405" t="s">
        <v>190</v>
      </c>
      <c r="C57" s="406"/>
      <c r="D57" s="406"/>
      <c r="E57" s="406"/>
      <c r="F57" s="406"/>
      <c r="G57" s="406"/>
      <c r="H57" s="406"/>
      <c r="I57" s="406"/>
      <c r="J57" s="406"/>
      <c r="K57" s="406"/>
      <c r="L57" s="406"/>
      <c r="M57" s="406"/>
      <c r="N57" s="406"/>
      <c r="O57" s="406"/>
      <c r="P57" s="406"/>
      <c r="Q57" s="406"/>
      <c r="R57" s="406"/>
      <c r="S57" s="406"/>
      <c r="T57" s="406"/>
      <c r="U57" s="406"/>
      <c r="V57" s="406"/>
      <c r="W57" s="406"/>
      <c r="X57" s="406"/>
      <c r="Y57" s="406"/>
      <c r="Z57" s="406"/>
      <c r="AA57" s="406"/>
      <c r="AB57" s="406"/>
      <c r="AC57" s="406"/>
      <c r="AD57" s="406"/>
      <c r="AE57" s="406"/>
      <c r="AF57" s="406"/>
      <c r="AG57" s="406"/>
      <c r="AH57" s="407" t="s">
        <v>191</v>
      </c>
      <c r="AI57" s="5"/>
      <c r="AJ57" s="408" t="s">
        <v>191</v>
      </c>
      <c r="AK57" s="409" t="s">
        <v>88</v>
      </c>
      <c r="AL57" s="90"/>
      <c r="AM57" s="68"/>
      <c r="AN57" s="68"/>
    </row>
    <row x14ac:dyDescent="0.25" r="58" customHeight="1" ht="18.75">
      <c r="A58" s="15"/>
      <c r="B58" s="410" t="s">
        <v>148</v>
      </c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1"/>
      <c r="O58" s="411"/>
      <c r="P58" s="411"/>
      <c r="Q58" s="411"/>
      <c r="R58" s="411"/>
      <c r="S58" s="411"/>
      <c r="T58" s="411"/>
      <c r="U58" s="411"/>
      <c r="V58" s="411"/>
      <c r="W58" s="411"/>
      <c r="X58" s="411"/>
      <c r="Y58" s="411"/>
      <c r="Z58" s="411"/>
      <c r="AA58" s="411"/>
      <c r="AB58" s="411"/>
      <c r="AC58" s="411"/>
      <c r="AD58" s="411"/>
      <c r="AE58" s="411"/>
      <c r="AF58" s="411"/>
      <c r="AG58" s="411"/>
      <c r="AH58" s="351">
        <f>IFERROR(AVERAGEIF(C58:AG58,"&lt;&gt;0"),)</f>
      </c>
      <c r="AI58" s="5"/>
      <c r="AJ58" s="412">
        <f>AH58</f>
      </c>
      <c r="AK58" s="413" t="s">
        <v>90</v>
      </c>
      <c r="AL58" s="90"/>
      <c r="AM58" s="68"/>
      <c r="AN58" s="68"/>
    </row>
    <row x14ac:dyDescent="0.25" r="59" customHeight="1" ht="18.75">
      <c r="A59" s="15"/>
      <c r="B59" s="410" t="s">
        <v>192</v>
      </c>
      <c r="C59" s="411"/>
      <c r="D59" s="411"/>
      <c r="E59" s="411"/>
      <c r="F59" s="411"/>
      <c r="G59" s="411"/>
      <c r="H59" s="411"/>
      <c r="I59" s="411"/>
      <c r="J59" s="411"/>
      <c r="K59" s="411"/>
      <c r="L59" s="411"/>
      <c r="M59" s="411"/>
      <c r="N59" s="411"/>
      <c r="O59" s="411"/>
      <c r="P59" s="411"/>
      <c r="Q59" s="411"/>
      <c r="R59" s="411"/>
      <c r="S59" s="411"/>
      <c r="T59" s="411"/>
      <c r="U59" s="411"/>
      <c r="V59" s="411"/>
      <c r="W59" s="411"/>
      <c r="X59" s="411"/>
      <c r="Y59" s="411"/>
      <c r="Z59" s="411"/>
      <c r="AA59" s="411"/>
      <c r="AB59" s="411"/>
      <c r="AC59" s="411"/>
      <c r="AD59" s="411"/>
      <c r="AE59" s="411"/>
      <c r="AF59" s="411"/>
      <c r="AG59" s="411"/>
      <c r="AH59" s="351">
        <f>IFERROR(AVERAGEIF(C59:AG59,"&lt;&gt;0"),)</f>
      </c>
      <c r="AI59" s="5"/>
      <c r="AJ59" s="154">
        <f>AH59</f>
      </c>
      <c r="AK59" s="414" t="s">
        <v>91</v>
      </c>
      <c r="AL59" s="90"/>
      <c r="AM59" s="68"/>
      <c r="AN59" s="68"/>
    </row>
    <row x14ac:dyDescent="0.25" r="60" customHeight="1" ht="18.75">
      <c r="A60" s="15"/>
      <c r="B60" s="410" t="s">
        <v>150</v>
      </c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351">
        <f>IFERROR(AVERAGEIF(C60:AG60,"&lt;&gt;0"),)</f>
      </c>
      <c r="AI60" s="5"/>
      <c r="AJ60" s="154">
        <f>AH60</f>
      </c>
      <c r="AK60" s="414" t="s">
        <v>92</v>
      </c>
      <c r="AL60" s="90"/>
      <c r="AM60" s="68"/>
      <c r="AN60" s="68"/>
    </row>
    <row x14ac:dyDescent="0.25" r="61" customHeight="1" ht="18.75">
      <c r="A61" s="21"/>
      <c r="B61" s="415" t="s">
        <v>193</v>
      </c>
      <c r="C61" s="416"/>
      <c r="D61" s="416"/>
      <c r="E61" s="416"/>
      <c r="F61" s="416"/>
      <c r="G61" s="416"/>
      <c r="H61" s="416"/>
      <c r="I61" s="416"/>
      <c r="J61" s="416"/>
      <c r="K61" s="416"/>
      <c r="L61" s="416"/>
      <c r="M61" s="416"/>
      <c r="N61" s="416"/>
      <c r="O61" s="416"/>
      <c r="P61" s="416"/>
      <c r="Q61" s="416"/>
      <c r="R61" s="416"/>
      <c r="S61" s="416"/>
      <c r="T61" s="416"/>
      <c r="U61" s="416"/>
      <c r="V61" s="416"/>
      <c r="W61" s="416"/>
      <c r="X61" s="416"/>
      <c r="Y61" s="416"/>
      <c r="Z61" s="416"/>
      <c r="AA61" s="416"/>
      <c r="AB61" s="416"/>
      <c r="AC61" s="416"/>
      <c r="AD61" s="416"/>
      <c r="AE61" s="416"/>
      <c r="AF61" s="416"/>
      <c r="AG61" s="416"/>
      <c r="AH61" s="417">
        <f>IFERROR(AVERAGEIF(C61:AG61,"&lt;&gt;0"),)</f>
      </c>
      <c r="AI61" s="5"/>
      <c r="AJ61" s="418">
        <f>AH61</f>
      </c>
      <c r="AK61" s="324" t="s">
        <v>194</v>
      </c>
      <c r="AL61" s="90"/>
      <c r="AM61" s="68"/>
      <c r="AN61" s="68"/>
    </row>
  </sheetData>
  <mergeCells count="5">
    <mergeCell ref="H3:M29"/>
    <mergeCell ref="N9:AG9"/>
    <mergeCell ref="AJ32:AM32"/>
    <mergeCell ref="AJ40:AK40"/>
    <mergeCell ref="AL40:AM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2"/>
  <sheetViews>
    <sheetView workbookViewId="0"/>
  </sheetViews>
  <sheetFormatPr defaultRowHeight="15" x14ac:dyDescent="0.25"/>
  <cols>
    <col min="1" max="1" style="286" width="8.147857142857141" customWidth="1" bestFit="1"/>
    <col min="2" max="2" style="227" width="4.005" customWidth="1" bestFit="1"/>
    <col min="3" max="3" style="287" width="11.005" customWidth="1" bestFit="1"/>
    <col min="4" max="4" style="84" width="10.005" customWidth="1" bestFit="1"/>
    <col min="5" max="5" style="287" width="10.005" customWidth="1" bestFit="1"/>
    <col min="6" max="6" style="85" width="10.005" customWidth="1" bestFit="1"/>
    <col min="7" max="7" style="85" width="9.005" customWidth="1" bestFit="1"/>
    <col min="8" max="8" style="85" width="10.005" customWidth="1" bestFit="1"/>
    <col min="9" max="9" style="85" width="10.005" customWidth="1" bestFit="1"/>
    <col min="10" max="10" style="63" width="1.719285714285714" customWidth="1" bestFit="1"/>
    <col min="11" max="11" style="288" width="4.005" customWidth="1" bestFit="1"/>
    <col min="12" max="12" style="288" width="3.7192857142857143" customWidth="1" bestFit="1"/>
    <col min="13" max="13" style="288" width="3.7192857142857143" customWidth="1" bestFit="1"/>
    <col min="14" max="14" style="63" width="1.719285714285714" customWidth="1" bestFit="1"/>
    <col min="15" max="15" style="288" width="6.005" customWidth="1" bestFit="1"/>
  </cols>
  <sheetData>
    <row x14ac:dyDescent="0.25" r="1" customHeight="1" ht="84.75">
      <c r="A1" s="230"/>
      <c r="B1" s="231"/>
      <c r="C1" s="232" t="s">
        <v>145</v>
      </c>
      <c r="D1" s="233" t="s">
        <v>6</v>
      </c>
      <c r="E1" s="234" t="s">
        <v>17</v>
      </c>
      <c r="F1" s="234" t="s">
        <v>146</v>
      </c>
      <c r="G1" s="234" t="s">
        <v>21</v>
      </c>
      <c r="H1" s="234" t="s">
        <v>147</v>
      </c>
      <c r="I1" s="234" t="s">
        <v>30</v>
      </c>
      <c r="J1" s="235"/>
      <c r="K1" s="236" t="s">
        <v>148</v>
      </c>
      <c r="L1" s="236" t="s">
        <v>149</v>
      </c>
      <c r="M1" s="236" t="s">
        <v>150</v>
      </c>
      <c r="N1" s="235"/>
      <c r="O1" s="236" t="s">
        <v>151</v>
      </c>
    </row>
    <row x14ac:dyDescent="0.25" r="2" customHeight="1" ht="18.75">
      <c r="A2" s="237">
        <f>'Cash Flow'!A8</f>
        <v>25568.708333333332</v>
      </c>
      <c r="B2" s="238">
        <f>TEXT(A2,"ddd")</f>
      </c>
      <c r="C2" s="239">
        <f>TRANSPOSE(Pool!C4:AG4)+TRANSPOSE(Pool!C19:AG19*0.5)</f>
      </c>
      <c r="D2" s="239">
        <f>TRANSPOSE(Pool!C6:AG6)</f>
      </c>
      <c r="E2" s="239">
        <f>TRANSPOSE(Pool!C15:AG15)</f>
      </c>
      <c r="F2" s="239">
        <f>TRANSPOSE(Pool!C16:AG16)</f>
      </c>
      <c r="G2" s="239">
        <f>TRANSPOSE(Pool!C17:AG17)</f>
      </c>
      <c r="H2" s="239">
        <f>TRANSPOSE(Pool!C18:AG18)+TRANSPOSE(Pool!C19:AG19*0.5)</f>
      </c>
      <c r="I2" s="240">
        <f>TRANSPOSE(Pool!C22:AG22)</f>
      </c>
      <c r="J2" s="241"/>
      <c r="K2" s="242">
        <f>TRANSPOSE(Pool!C58:AG58)</f>
      </c>
      <c r="L2" s="243">
        <f>TRANSPOSE(Pool!C59:AG59)</f>
      </c>
      <c r="M2" s="244">
        <f>TRANSPOSE(Pool!C60:AG60)</f>
      </c>
      <c r="N2" s="241"/>
      <c r="O2" s="245">
        <f>TRANSPOSE(Pool!C51:AG51)</f>
      </c>
    </row>
    <row x14ac:dyDescent="0.25" r="3" customHeight="1" ht="18.75">
      <c r="A3" s="246">
        <f>SUM(A2+1)</f>
        <v>25568.708333333332</v>
      </c>
      <c r="B3" s="247">
        <f>TEXT(A3,"ddd")</f>
      </c>
      <c r="C3" s="248">
        <v>3172</v>
      </c>
      <c r="D3" s="248">
        <v>0</v>
      </c>
      <c r="E3" s="248">
        <v>0</v>
      </c>
      <c r="F3" s="248">
        <v>22.84</v>
      </c>
      <c r="G3" s="248">
        <v>0</v>
      </c>
      <c r="H3" s="248">
        <v>0</v>
      </c>
      <c r="I3" s="249">
        <v>0</v>
      </c>
      <c r="J3" s="241"/>
      <c r="K3" s="250">
        <v>0</v>
      </c>
      <c r="L3" s="251">
        <v>0</v>
      </c>
      <c r="M3" s="252">
        <v>0</v>
      </c>
      <c r="N3" s="241"/>
      <c r="O3" s="253">
        <v>317</v>
      </c>
    </row>
    <row x14ac:dyDescent="0.25" r="4" customHeight="1" ht="18.75">
      <c r="A4" s="246">
        <f>SUM(A3+1)</f>
        <v>25568.708333333332</v>
      </c>
      <c r="B4" s="247">
        <f>TEXT(A4,"0")</f>
      </c>
      <c r="C4" s="248">
        <v>1097.8</v>
      </c>
      <c r="D4" s="248">
        <v>0</v>
      </c>
      <c r="E4" s="248">
        <v>0</v>
      </c>
      <c r="F4" s="248">
        <v>52.76</v>
      </c>
      <c r="G4" s="248">
        <v>0</v>
      </c>
      <c r="H4" s="248">
        <v>80</v>
      </c>
      <c r="I4" s="249">
        <v>0</v>
      </c>
      <c r="J4" s="241"/>
      <c r="K4" s="250">
        <v>0</v>
      </c>
      <c r="L4" s="251">
        <v>0</v>
      </c>
      <c r="M4" s="252">
        <v>0</v>
      </c>
      <c r="N4" s="241"/>
      <c r="O4" s="253">
        <v>169</v>
      </c>
    </row>
    <row x14ac:dyDescent="0.25" r="5" customHeight="1" ht="18.75">
      <c r="A5" s="246">
        <f>SUM(A4+1)</f>
        <v>25568.708333333332</v>
      </c>
      <c r="B5" s="247">
        <f>TEXT(A5,"ddd")</f>
      </c>
      <c r="C5" s="248">
        <v>935</v>
      </c>
      <c r="D5" s="248">
        <v>0</v>
      </c>
      <c r="E5" s="248">
        <v>230</v>
      </c>
      <c r="F5" s="248">
        <v>141.16</v>
      </c>
      <c r="G5" s="248">
        <v>0</v>
      </c>
      <c r="H5" s="248">
        <v>0</v>
      </c>
      <c r="I5" s="249">
        <v>0</v>
      </c>
      <c r="J5" s="241"/>
      <c r="K5" s="250">
        <v>0</v>
      </c>
      <c r="L5" s="251">
        <v>0</v>
      </c>
      <c r="M5" s="252">
        <v>0</v>
      </c>
      <c r="N5" s="241"/>
      <c r="O5" s="253">
        <v>129</v>
      </c>
    </row>
    <row x14ac:dyDescent="0.25" r="6" customHeight="1" ht="18.75">
      <c r="A6" s="246">
        <f>SUM(A5+1)</f>
        <v>25568.708333333332</v>
      </c>
      <c r="B6" s="247">
        <f>TEXT(A6,"0")</f>
      </c>
      <c r="C6" s="248">
        <v>936</v>
      </c>
      <c r="D6" s="248">
        <v>0</v>
      </c>
      <c r="E6" s="248">
        <v>0</v>
      </c>
      <c r="F6" s="248">
        <v>14.85</v>
      </c>
      <c r="G6" s="248">
        <v>0</v>
      </c>
      <c r="H6" s="248">
        <v>0</v>
      </c>
      <c r="I6" s="249">
        <v>0</v>
      </c>
      <c r="J6" s="241"/>
      <c r="K6" s="250">
        <v>0</v>
      </c>
      <c r="L6" s="251">
        <v>0</v>
      </c>
      <c r="M6" s="252">
        <v>0</v>
      </c>
      <c r="N6" s="241"/>
      <c r="O6" s="253">
        <v>112</v>
      </c>
    </row>
    <row x14ac:dyDescent="0.25" r="7" customHeight="1" ht="18.75">
      <c r="A7" s="246">
        <f>SUM(A6+1)</f>
        <v>25568.708333333332</v>
      </c>
      <c r="B7" s="247">
        <f>TEXT(A7,"ddd")</f>
      </c>
      <c r="C7" s="248">
        <v>0</v>
      </c>
      <c r="D7" s="248">
        <v>0</v>
      </c>
      <c r="E7" s="248">
        <v>0</v>
      </c>
      <c r="F7" s="248">
        <v>0</v>
      </c>
      <c r="G7" s="248">
        <v>0</v>
      </c>
      <c r="H7" s="248">
        <v>0</v>
      </c>
      <c r="I7" s="249">
        <v>0</v>
      </c>
      <c r="J7" s="241"/>
      <c r="K7" s="250">
        <v>0</v>
      </c>
      <c r="L7" s="251">
        <v>0</v>
      </c>
      <c r="M7" s="252">
        <v>0</v>
      </c>
      <c r="N7" s="241"/>
      <c r="O7" s="253">
        <v>0</v>
      </c>
    </row>
    <row x14ac:dyDescent="0.25" r="8" customHeight="1" ht="18.75">
      <c r="A8" s="246">
        <f>SUM(A7+1)</f>
        <v>25568.708333333332</v>
      </c>
      <c r="B8" s="247">
        <f>TEXT(A8,"0")</f>
      </c>
      <c r="C8" s="248">
        <v>0</v>
      </c>
      <c r="D8" s="248">
        <v>0</v>
      </c>
      <c r="E8" s="248">
        <v>0</v>
      </c>
      <c r="F8" s="248">
        <v>0</v>
      </c>
      <c r="G8" s="248">
        <v>0</v>
      </c>
      <c r="H8" s="248">
        <v>0</v>
      </c>
      <c r="I8" s="249">
        <v>0</v>
      </c>
      <c r="J8" s="241"/>
      <c r="K8" s="250">
        <v>0</v>
      </c>
      <c r="L8" s="251">
        <v>0</v>
      </c>
      <c r="M8" s="252">
        <v>0</v>
      </c>
      <c r="N8" s="241"/>
      <c r="O8" s="253">
        <v>1</v>
      </c>
    </row>
    <row x14ac:dyDescent="0.25" r="9" customHeight="1" ht="18.75">
      <c r="A9" s="246">
        <f>SUM(A8+1)</f>
        <v>25568.708333333332</v>
      </c>
      <c r="B9" s="247">
        <f>TEXT(A9,"ddd")</f>
      </c>
      <c r="C9" s="248">
        <v>0</v>
      </c>
      <c r="D9" s="248">
        <v>0</v>
      </c>
      <c r="E9" s="248">
        <v>0</v>
      </c>
      <c r="F9" s="248">
        <v>0</v>
      </c>
      <c r="G9" s="248">
        <v>0</v>
      </c>
      <c r="H9" s="248">
        <v>0</v>
      </c>
      <c r="I9" s="249">
        <v>0</v>
      </c>
      <c r="J9" s="241"/>
      <c r="K9" s="250">
        <v>0</v>
      </c>
      <c r="L9" s="251">
        <v>0</v>
      </c>
      <c r="M9" s="252">
        <v>0</v>
      </c>
      <c r="N9" s="241"/>
      <c r="O9" s="253">
        <v>3</v>
      </c>
    </row>
    <row x14ac:dyDescent="0.25" r="10" customHeight="1" ht="18.75">
      <c r="A10" s="246">
        <f>SUM(A9+1)</f>
        <v>25568.708333333332</v>
      </c>
      <c r="B10" s="247">
        <f>TEXT(A10,"0")</f>
      </c>
      <c r="C10" s="248">
        <v>0</v>
      </c>
      <c r="D10" s="248">
        <v>0</v>
      </c>
      <c r="E10" s="248">
        <v>0</v>
      </c>
      <c r="F10" s="248">
        <v>0</v>
      </c>
      <c r="G10" s="248">
        <v>0</v>
      </c>
      <c r="H10" s="248">
        <v>0</v>
      </c>
      <c r="I10" s="249">
        <v>0</v>
      </c>
      <c r="J10" s="241"/>
      <c r="K10" s="250">
        <v>0</v>
      </c>
      <c r="L10" s="251">
        <v>0</v>
      </c>
      <c r="M10" s="252">
        <v>0</v>
      </c>
      <c r="N10" s="241"/>
      <c r="O10" s="253">
        <v>1</v>
      </c>
    </row>
    <row x14ac:dyDescent="0.25" r="11" customHeight="1" ht="18.75">
      <c r="A11" s="246">
        <f>SUM(A10+1)</f>
        <v>25568.708333333332</v>
      </c>
      <c r="B11" s="247">
        <f>TEXT(A11,"ddd")</f>
      </c>
      <c r="C11" s="248">
        <v>0</v>
      </c>
      <c r="D11" s="248">
        <v>0</v>
      </c>
      <c r="E11" s="248">
        <v>0</v>
      </c>
      <c r="F11" s="248">
        <v>0</v>
      </c>
      <c r="G11" s="248">
        <v>0</v>
      </c>
      <c r="H11" s="248">
        <v>0</v>
      </c>
      <c r="I11" s="249">
        <v>0</v>
      </c>
      <c r="J11" s="241"/>
      <c r="K11" s="250">
        <v>0</v>
      </c>
      <c r="L11" s="251">
        <v>0</v>
      </c>
      <c r="M11" s="252">
        <v>0</v>
      </c>
      <c r="N11" s="241"/>
      <c r="O11" s="253">
        <v>0</v>
      </c>
    </row>
    <row x14ac:dyDescent="0.25" r="12" customHeight="1" ht="18.75">
      <c r="A12" s="246">
        <f>SUM(A11+1)</f>
        <v>25568.708333333332</v>
      </c>
      <c r="B12" s="247">
        <f>TEXT(A12,"0")</f>
      </c>
      <c r="C12" s="248">
        <v>0</v>
      </c>
      <c r="D12" s="248">
        <v>0</v>
      </c>
      <c r="E12" s="248">
        <v>0</v>
      </c>
      <c r="F12" s="248">
        <v>0</v>
      </c>
      <c r="G12" s="248">
        <v>0</v>
      </c>
      <c r="H12" s="248">
        <v>0</v>
      </c>
      <c r="I12" s="249">
        <v>0</v>
      </c>
      <c r="J12" s="241"/>
      <c r="K12" s="250">
        <v>0</v>
      </c>
      <c r="L12" s="251">
        <v>0</v>
      </c>
      <c r="M12" s="252">
        <v>0</v>
      </c>
      <c r="N12" s="241"/>
      <c r="O12" s="253">
        <v>0</v>
      </c>
    </row>
    <row x14ac:dyDescent="0.25" r="13" customHeight="1" ht="18.75">
      <c r="A13" s="246">
        <f>SUM(A12+1)</f>
        <v>25568.708333333332</v>
      </c>
      <c r="B13" s="247">
        <f>TEXT(A13,"ddd")</f>
      </c>
      <c r="C13" s="248">
        <v>988.4</v>
      </c>
      <c r="D13" s="248">
        <v>0</v>
      </c>
      <c r="E13" s="248">
        <v>20</v>
      </c>
      <c r="F13" s="248">
        <v>97.19</v>
      </c>
      <c r="G13" s="248">
        <v>0</v>
      </c>
      <c r="H13" s="248">
        <v>382.5</v>
      </c>
      <c r="I13" s="249">
        <v>0</v>
      </c>
      <c r="J13" s="241"/>
      <c r="K13" s="250">
        <v>0</v>
      </c>
      <c r="L13" s="251">
        <v>0</v>
      </c>
      <c r="M13" s="252">
        <v>0</v>
      </c>
      <c r="N13" s="241"/>
      <c r="O13" s="253">
        <v>134</v>
      </c>
    </row>
    <row x14ac:dyDescent="0.25" r="14" customHeight="1" ht="18.75">
      <c r="A14" s="246">
        <f>SUM(A13+1)</f>
        <v>25568.708333333332</v>
      </c>
      <c r="B14" s="247">
        <f>TEXT(A14,"0")</f>
      </c>
      <c r="C14" s="248">
        <v>874</v>
      </c>
      <c r="D14" s="248">
        <v>0</v>
      </c>
      <c r="E14" s="248">
        <v>4</v>
      </c>
      <c r="F14" s="248">
        <v>53.85</v>
      </c>
      <c r="G14" s="248">
        <v>0</v>
      </c>
      <c r="H14" s="248">
        <v>110</v>
      </c>
      <c r="I14" s="249">
        <v>0</v>
      </c>
      <c r="J14" s="241"/>
      <c r="K14" s="250">
        <v>0</v>
      </c>
      <c r="L14" s="251">
        <v>0</v>
      </c>
      <c r="M14" s="252">
        <v>0</v>
      </c>
      <c r="N14" s="241"/>
      <c r="O14" s="253">
        <v>128</v>
      </c>
    </row>
    <row x14ac:dyDescent="0.25" r="15" customHeight="1" ht="18.75">
      <c r="A15" s="246">
        <f>SUM(A14+1)</f>
        <v>25568.708333333332</v>
      </c>
      <c r="B15" s="247">
        <f>TEXT(A15,"ddd")</f>
      </c>
      <c r="C15" s="248">
        <v>1771.6</v>
      </c>
      <c r="D15" s="248">
        <v>0</v>
      </c>
      <c r="E15" s="248">
        <v>0</v>
      </c>
      <c r="F15" s="248">
        <v>169.21</v>
      </c>
      <c r="G15" s="248">
        <v>0</v>
      </c>
      <c r="H15" s="248">
        <v>0</v>
      </c>
      <c r="I15" s="249">
        <v>0</v>
      </c>
      <c r="J15" s="241"/>
      <c r="K15" s="250">
        <v>0</v>
      </c>
      <c r="L15" s="251">
        <v>0</v>
      </c>
      <c r="M15" s="252">
        <v>0</v>
      </c>
      <c r="N15" s="241"/>
      <c r="O15" s="253">
        <v>201</v>
      </c>
    </row>
    <row x14ac:dyDescent="0.25" r="16" customHeight="1" ht="18.75">
      <c r="A16" s="246">
        <f>SUM(A15+1)</f>
        <v>25568.708333333332</v>
      </c>
      <c r="B16" s="247">
        <f>TEXT(A16,"0")</f>
      </c>
      <c r="C16" s="248">
        <v>4950.4</v>
      </c>
      <c r="D16" s="248">
        <v>0</v>
      </c>
      <c r="E16" s="248">
        <v>4</v>
      </c>
      <c r="F16" s="248">
        <v>348.33</v>
      </c>
      <c r="G16" s="248">
        <v>0</v>
      </c>
      <c r="H16" s="248">
        <v>0</v>
      </c>
      <c r="I16" s="249">
        <v>0</v>
      </c>
      <c r="J16" s="241"/>
      <c r="K16" s="250">
        <v>0</v>
      </c>
      <c r="L16" s="251">
        <v>0</v>
      </c>
      <c r="M16" s="252">
        <v>0</v>
      </c>
      <c r="N16" s="241"/>
      <c r="O16" s="253">
        <v>508</v>
      </c>
    </row>
    <row x14ac:dyDescent="0.25" r="17" customHeight="1" ht="18.75">
      <c r="A17" s="246">
        <f>SUM(A16+1)</f>
        <v>25568.708333333332</v>
      </c>
      <c r="B17" s="247">
        <f>TEXT(A17,"ddd")</f>
      </c>
      <c r="C17" s="248">
        <v>3949.9999999999995</v>
      </c>
      <c r="D17" s="248">
        <v>0</v>
      </c>
      <c r="E17" s="248">
        <v>0</v>
      </c>
      <c r="F17" s="248">
        <v>128.1</v>
      </c>
      <c r="G17" s="248">
        <v>0</v>
      </c>
      <c r="H17" s="248">
        <v>9.6</v>
      </c>
      <c r="I17" s="249">
        <v>0</v>
      </c>
      <c r="J17" s="241"/>
      <c r="K17" s="250">
        <v>0</v>
      </c>
      <c r="L17" s="251">
        <v>0</v>
      </c>
      <c r="M17" s="252">
        <v>0</v>
      </c>
      <c r="N17" s="241"/>
      <c r="O17" s="253">
        <v>370</v>
      </c>
    </row>
    <row x14ac:dyDescent="0.25" r="18" customHeight="1" ht="18.75">
      <c r="A18" s="246">
        <f>SUM(A17+1)</f>
        <v>25568.708333333332</v>
      </c>
      <c r="B18" s="247">
        <f>TEXT(A18,"0")</f>
      </c>
      <c r="C18" s="248">
        <v>2319.2</v>
      </c>
      <c r="D18" s="248">
        <v>0</v>
      </c>
      <c r="E18" s="248">
        <v>70</v>
      </c>
      <c r="F18" s="248">
        <v>115.76</v>
      </c>
      <c r="G18" s="248">
        <v>0</v>
      </c>
      <c r="H18" s="248">
        <v>0</v>
      </c>
      <c r="I18" s="249">
        <v>0</v>
      </c>
      <c r="J18" s="241"/>
      <c r="K18" s="250">
        <v>0</v>
      </c>
      <c r="L18" s="251">
        <v>0</v>
      </c>
      <c r="M18" s="252">
        <v>0</v>
      </c>
      <c r="N18" s="241"/>
      <c r="O18" s="253">
        <v>269</v>
      </c>
    </row>
    <row x14ac:dyDescent="0.25" r="19" customHeight="1" ht="18.75">
      <c r="A19" s="246">
        <f>SUM(A18+1)</f>
        <v>25568.708333333332</v>
      </c>
      <c r="B19" s="247">
        <f>TEXT(A19,"ddd")</f>
      </c>
      <c r="C19" s="248">
        <v>0</v>
      </c>
      <c r="D19" s="248">
        <v>0</v>
      </c>
      <c r="E19" s="248">
        <v>0</v>
      </c>
      <c r="F19" s="248">
        <v>0</v>
      </c>
      <c r="G19" s="248">
        <v>0</v>
      </c>
      <c r="H19" s="248">
        <v>175</v>
      </c>
      <c r="I19" s="249">
        <v>0</v>
      </c>
      <c r="J19" s="241"/>
      <c r="K19" s="250">
        <v>0</v>
      </c>
      <c r="L19" s="251">
        <v>0</v>
      </c>
      <c r="M19" s="252">
        <v>0</v>
      </c>
      <c r="N19" s="241"/>
      <c r="O19" s="253">
        <v>1</v>
      </c>
    </row>
    <row x14ac:dyDescent="0.25" r="20" customHeight="1" ht="18.75">
      <c r="A20" s="246">
        <f>SUM(A19+1)</f>
        <v>25568.708333333332</v>
      </c>
      <c r="B20" s="247">
        <f>TEXT(A20,"0")</f>
      </c>
      <c r="C20" s="248">
        <v>872</v>
      </c>
      <c r="D20" s="248">
        <v>0</v>
      </c>
      <c r="E20" s="248">
        <v>8</v>
      </c>
      <c r="F20" s="248">
        <v>96.85</v>
      </c>
      <c r="G20" s="248">
        <v>0</v>
      </c>
      <c r="H20" s="248">
        <v>295</v>
      </c>
      <c r="I20" s="249">
        <v>0</v>
      </c>
      <c r="J20" s="241"/>
      <c r="K20" s="250">
        <v>0</v>
      </c>
      <c r="L20" s="251">
        <v>0</v>
      </c>
      <c r="M20" s="252">
        <v>0</v>
      </c>
      <c r="N20" s="241"/>
      <c r="O20" s="253">
        <v>138</v>
      </c>
    </row>
    <row x14ac:dyDescent="0.25" r="21" customHeight="1" ht="18.75">
      <c r="A21" s="246">
        <f>SUM(A20+1)</f>
        <v>25568.708333333332</v>
      </c>
      <c r="B21" s="247">
        <f>TEXT(A21,"ddd")</f>
      </c>
      <c r="C21" s="248">
        <v>1218.8</v>
      </c>
      <c r="D21" s="248">
        <v>0</v>
      </c>
      <c r="E21" s="248">
        <v>0</v>
      </c>
      <c r="F21" s="248">
        <v>87.03</v>
      </c>
      <c r="G21" s="248">
        <v>0</v>
      </c>
      <c r="H21" s="248">
        <v>51.2</v>
      </c>
      <c r="I21" s="249">
        <v>0</v>
      </c>
      <c r="J21" s="241"/>
      <c r="K21" s="250">
        <v>0</v>
      </c>
      <c r="L21" s="251">
        <v>0</v>
      </c>
      <c r="M21" s="252">
        <v>0</v>
      </c>
      <c r="N21" s="241"/>
      <c r="O21" s="253">
        <v>160</v>
      </c>
    </row>
    <row x14ac:dyDescent="0.25" r="22" customHeight="1" ht="18.75">
      <c r="A22" s="246">
        <f>SUM(A21+1)</f>
        <v>25568.708333333332</v>
      </c>
      <c r="B22" s="247">
        <f>TEXT(A22,"0")</f>
      </c>
      <c r="C22" s="248">
        <v>1661.6</v>
      </c>
      <c r="D22" s="248">
        <v>0</v>
      </c>
      <c r="E22" s="248">
        <v>0</v>
      </c>
      <c r="F22" s="248">
        <v>179.1</v>
      </c>
      <c r="G22" s="248">
        <v>0</v>
      </c>
      <c r="H22" s="248">
        <v>30</v>
      </c>
      <c r="I22" s="249">
        <v>0</v>
      </c>
      <c r="J22" s="241"/>
      <c r="K22" s="250">
        <v>0</v>
      </c>
      <c r="L22" s="251">
        <v>0</v>
      </c>
      <c r="M22" s="252">
        <v>0</v>
      </c>
      <c r="N22" s="241"/>
      <c r="O22" s="253">
        <v>177</v>
      </c>
    </row>
    <row x14ac:dyDescent="0.25" r="23" customHeight="1" ht="18.75">
      <c r="A23" s="246">
        <f>SUM(A22+1)</f>
        <v>25568.708333333332</v>
      </c>
      <c r="B23" s="247">
        <f>TEXT(A23,"ddd")</f>
      </c>
      <c r="C23" s="248">
        <v>4548.4</v>
      </c>
      <c r="D23" s="248">
        <v>0</v>
      </c>
      <c r="E23" s="248">
        <v>0</v>
      </c>
      <c r="F23" s="248">
        <v>374.01</v>
      </c>
      <c r="G23" s="248">
        <v>0</v>
      </c>
      <c r="H23" s="248">
        <v>0</v>
      </c>
      <c r="I23" s="249">
        <v>0</v>
      </c>
      <c r="J23" s="241"/>
      <c r="K23" s="250">
        <v>0</v>
      </c>
      <c r="L23" s="251">
        <v>0</v>
      </c>
      <c r="M23" s="252">
        <v>0</v>
      </c>
      <c r="N23" s="241"/>
      <c r="O23" s="253">
        <v>485</v>
      </c>
    </row>
    <row x14ac:dyDescent="0.25" r="24" customHeight="1" ht="18.75">
      <c r="A24" s="246">
        <f>SUM(A23+1)</f>
        <v>25568.708333333332</v>
      </c>
      <c r="B24" s="247">
        <f>TEXT(A24,"0")</f>
      </c>
      <c r="C24" s="248">
        <v>2870.4</v>
      </c>
      <c r="D24" s="248">
        <v>0</v>
      </c>
      <c r="E24" s="248">
        <v>0</v>
      </c>
      <c r="F24" s="248">
        <v>155.32</v>
      </c>
      <c r="G24" s="248">
        <v>0</v>
      </c>
      <c r="H24" s="248">
        <v>0</v>
      </c>
      <c r="I24" s="249">
        <v>0</v>
      </c>
      <c r="J24" s="241"/>
      <c r="K24" s="250">
        <v>0</v>
      </c>
      <c r="L24" s="251">
        <v>0</v>
      </c>
      <c r="M24" s="252">
        <v>0</v>
      </c>
      <c r="N24" s="241"/>
      <c r="O24" s="253">
        <v>278</v>
      </c>
    </row>
    <row x14ac:dyDescent="0.25" r="25" customHeight="1" ht="18.75">
      <c r="A25" s="246">
        <f>SUM(A24+1)</f>
        <v>25568.708333333332</v>
      </c>
      <c r="B25" s="247">
        <f>TEXT(A25,"ddd")</f>
      </c>
      <c r="C25" s="248">
        <v>1009.6</v>
      </c>
      <c r="D25" s="248">
        <v>0</v>
      </c>
      <c r="E25" s="248">
        <v>106.4</v>
      </c>
      <c r="F25" s="248">
        <v>43.28</v>
      </c>
      <c r="G25" s="248">
        <v>0</v>
      </c>
      <c r="H25" s="248">
        <v>247.5</v>
      </c>
      <c r="I25" s="249">
        <v>0</v>
      </c>
      <c r="J25" s="241"/>
      <c r="K25" s="250">
        <v>0</v>
      </c>
      <c r="L25" s="251">
        <v>0</v>
      </c>
      <c r="M25" s="252">
        <v>0</v>
      </c>
      <c r="N25" s="241"/>
      <c r="O25" s="253">
        <v>108</v>
      </c>
    </row>
    <row x14ac:dyDescent="0.25" r="26" customHeight="1" ht="18.75">
      <c r="A26" s="246">
        <f>SUM(A25+1)</f>
        <v>25568.708333333332</v>
      </c>
      <c r="B26" s="247">
        <f>TEXT(A26,"0")</f>
      </c>
      <c r="C26" s="248">
        <v>0</v>
      </c>
      <c r="D26" s="248">
        <v>0</v>
      </c>
      <c r="E26" s="248">
        <v>0</v>
      </c>
      <c r="F26" s="248">
        <v>0</v>
      </c>
      <c r="G26" s="248">
        <v>0</v>
      </c>
      <c r="H26" s="248">
        <v>0</v>
      </c>
      <c r="I26" s="249">
        <v>0</v>
      </c>
      <c r="J26" s="241"/>
      <c r="K26" s="250">
        <v>0</v>
      </c>
      <c r="L26" s="251">
        <v>0</v>
      </c>
      <c r="M26" s="252">
        <v>0</v>
      </c>
      <c r="N26" s="241"/>
      <c r="O26" s="253">
        <v>0</v>
      </c>
    </row>
    <row x14ac:dyDescent="0.25" r="27" customHeight="1" ht="18.75">
      <c r="A27" s="246">
        <f>SUM(A26+1)</f>
        <v>25568.708333333332</v>
      </c>
      <c r="B27" s="247">
        <f>TEXT(A27,"ddd")</f>
      </c>
      <c r="C27" s="248">
        <v>878.4</v>
      </c>
      <c r="D27" s="248">
        <v>0</v>
      </c>
      <c r="E27" s="248">
        <v>0</v>
      </c>
      <c r="F27" s="248">
        <v>21.47</v>
      </c>
      <c r="G27" s="248">
        <v>0</v>
      </c>
      <c r="H27" s="248">
        <v>0</v>
      </c>
      <c r="I27" s="249">
        <v>0</v>
      </c>
      <c r="J27" s="241"/>
      <c r="K27" s="250">
        <v>0</v>
      </c>
      <c r="L27" s="251">
        <v>0</v>
      </c>
      <c r="M27" s="252">
        <v>0</v>
      </c>
      <c r="N27" s="241"/>
      <c r="O27" s="253">
        <v>125</v>
      </c>
    </row>
    <row x14ac:dyDescent="0.25" r="28" customHeight="1" ht="18.75">
      <c r="A28" s="246">
        <f>SUM(A27+1)</f>
        <v>25568.708333333332</v>
      </c>
      <c r="B28" s="247">
        <f>TEXT(A28,"0")</f>
      </c>
      <c r="C28" s="248">
        <v>989.6</v>
      </c>
      <c r="D28" s="248">
        <v>0</v>
      </c>
      <c r="E28" s="248">
        <v>0</v>
      </c>
      <c r="F28" s="248">
        <v>49.79</v>
      </c>
      <c r="G28" s="248">
        <v>0</v>
      </c>
      <c r="H28" s="248">
        <v>0</v>
      </c>
      <c r="I28" s="249">
        <v>0</v>
      </c>
      <c r="J28" s="241"/>
      <c r="K28" s="250">
        <v>0</v>
      </c>
      <c r="L28" s="251">
        <v>0</v>
      </c>
      <c r="M28" s="252">
        <v>0</v>
      </c>
      <c r="N28" s="241"/>
      <c r="O28" s="253">
        <v>111</v>
      </c>
    </row>
    <row x14ac:dyDescent="0.25" r="29" customHeight="1" ht="18.75">
      <c r="A29" s="246">
        <f>SUM(A28+1)</f>
        <v>25568.708333333332</v>
      </c>
      <c r="B29" s="247">
        <f>TEXT(A29,"ddd")</f>
      </c>
      <c r="C29" s="248">
        <v>1901.2</v>
      </c>
      <c r="D29" s="248">
        <v>0</v>
      </c>
      <c r="E29" s="248">
        <v>0</v>
      </c>
      <c r="F29" s="248">
        <v>176.11</v>
      </c>
      <c r="G29" s="248">
        <v>0</v>
      </c>
      <c r="H29" s="248">
        <v>0</v>
      </c>
      <c r="I29" s="249">
        <v>0</v>
      </c>
      <c r="J29" s="241"/>
      <c r="K29" s="250">
        <v>0</v>
      </c>
      <c r="L29" s="251">
        <v>0</v>
      </c>
      <c r="M29" s="252">
        <v>0</v>
      </c>
      <c r="N29" s="241"/>
      <c r="O29" s="253">
        <v>218</v>
      </c>
    </row>
    <row x14ac:dyDescent="0.25" r="30" customHeight="1" ht="18.75">
      <c r="A30" s="246">
        <f>SUM(A29+1)</f>
        <v>25568.708333333332</v>
      </c>
      <c r="B30" s="247">
        <f>TEXT(A30,"ddd")</f>
      </c>
      <c r="C30" s="248">
        <v>4030.4</v>
      </c>
      <c r="D30" s="248">
        <v>0</v>
      </c>
      <c r="E30" s="248">
        <v>0</v>
      </c>
      <c r="F30" s="248">
        <v>385.24</v>
      </c>
      <c r="G30" s="248">
        <v>0</v>
      </c>
      <c r="H30" s="248">
        <v>9.6</v>
      </c>
      <c r="I30" s="249">
        <v>0</v>
      </c>
      <c r="J30" s="241"/>
      <c r="K30" s="250">
        <v>0</v>
      </c>
      <c r="L30" s="251">
        <v>0</v>
      </c>
      <c r="M30" s="252">
        <v>0</v>
      </c>
      <c r="N30" s="241"/>
      <c r="O30" s="253">
        <v>401</v>
      </c>
    </row>
    <row x14ac:dyDescent="0.25" r="31" customHeight="1" ht="18.75">
      <c r="A31" s="246">
        <f>SUM(A30+1)</f>
        <v>25568.708333333332</v>
      </c>
      <c r="B31" s="247">
        <f>TEXT(A31,"ddd")</f>
      </c>
      <c r="C31" s="248">
        <v>2764</v>
      </c>
      <c r="D31" s="248">
        <v>0</v>
      </c>
      <c r="E31" s="248">
        <v>0</v>
      </c>
      <c r="F31" s="248">
        <v>168.52</v>
      </c>
      <c r="G31" s="248">
        <v>0</v>
      </c>
      <c r="H31" s="248">
        <v>0</v>
      </c>
      <c r="I31" s="249">
        <v>0</v>
      </c>
      <c r="J31" s="241"/>
      <c r="K31" s="250">
        <v>0</v>
      </c>
      <c r="L31" s="251">
        <v>0</v>
      </c>
      <c r="M31" s="252">
        <v>0</v>
      </c>
      <c r="N31" s="241"/>
      <c r="O31" s="253">
        <v>299</v>
      </c>
    </row>
    <row x14ac:dyDescent="0.25" r="32" customHeight="1" ht="18.75">
      <c r="A32" s="254">
        <f>SUM(A31+1)</f>
        <v>25568.708333333332</v>
      </c>
      <c r="B32" s="255">
        <f>TEXT(A32,"ddd")</f>
      </c>
      <c r="C32" s="256">
        <v>676.4</v>
      </c>
      <c r="D32" s="256">
        <v>0</v>
      </c>
      <c r="E32" s="256">
        <v>4</v>
      </c>
      <c r="F32" s="256">
        <v>23.76</v>
      </c>
      <c r="G32" s="256">
        <v>0</v>
      </c>
      <c r="H32" s="256">
        <v>145.2</v>
      </c>
      <c r="I32" s="257">
        <v>0</v>
      </c>
      <c r="J32" s="241"/>
      <c r="K32" s="258">
        <v>0</v>
      </c>
      <c r="L32" s="259">
        <v>0</v>
      </c>
      <c r="M32" s="260">
        <v>0</v>
      </c>
      <c r="N32" s="241"/>
      <c r="O32" s="261">
        <v>107</v>
      </c>
    </row>
    <row x14ac:dyDescent="0.25" r="33" customHeight="1" ht="18.75">
      <c r="A33" s="262"/>
      <c r="B33" s="89"/>
      <c r="C33" s="28"/>
      <c r="D33" s="28"/>
      <c r="E33" s="28"/>
      <c r="F33" s="28"/>
      <c r="G33" s="28"/>
      <c r="H33" s="28"/>
      <c r="I33" s="28"/>
      <c r="J33" s="5"/>
      <c r="K33" s="263"/>
      <c r="L33" s="263"/>
      <c r="M33" s="263"/>
      <c r="N33" s="5"/>
      <c r="O33" s="67"/>
    </row>
    <row x14ac:dyDescent="0.25" r="34" customHeight="1" ht="18.75">
      <c r="A34" s="264" t="s">
        <v>114</v>
      </c>
      <c r="B34" s="265"/>
      <c r="C34" s="266">
        <f>SUM(C2:C33)</f>
      </c>
      <c r="D34" s="266">
        <f>SUM(D2:D33)</f>
      </c>
      <c r="E34" s="266">
        <f>SUM(E2:E33)</f>
      </c>
      <c r="F34" s="266">
        <f>SUM(F2:F33)</f>
      </c>
      <c r="G34" s="266">
        <f>SUM(G2:G33)</f>
      </c>
      <c r="H34" s="266">
        <f>SUM(H2:H33)</f>
      </c>
      <c r="I34" s="267">
        <f>SUM(I2:I33)</f>
      </c>
      <c r="J34" s="130"/>
      <c r="K34" s="268">
        <f>Pool!AJ58</f>
      </c>
      <c r="L34" s="269">
        <f>Pool!AJ59</f>
      </c>
      <c r="M34" s="270">
        <f>Pool!AJ60</f>
      </c>
      <c r="N34" s="271"/>
      <c r="O34" s="272">
        <f>SUM(O2:O33)</f>
      </c>
    </row>
    <row x14ac:dyDescent="0.25" r="35" customHeight="1" ht="18.75">
      <c r="A35" s="262"/>
      <c r="B35" s="89"/>
      <c r="C35" s="68"/>
      <c r="D35" s="67"/>
      <c r="E35" s="68"/>
      <c r="F35" s="68"/>
      <c r="G35" s="68"/>
      <c r="H35" s="68"/>
      <c r="I35" s="68"/>
      <c r="J35" s="5"/>
      <c r="K35" s="263"/>
      <c r="L35" s="263"/>
      <c r="M35" s="263"/>
      <c r="N35" s="5"/>
      <c r="O35" s="67"/>
    </row>
    <row x14ac:dyDescent="0.25" r="36" customHeight="1" ht="18.75">
      <c r="A36" s="262"/>
      <c r="B36" s="89"/>
      <c r="C36" s="68"/>
      <c r="D36" s="67"/>
      <c r="E36" s="68"/>
      <c r="F36" s="68"/>
      <c r="G36" s="68"/>
      <c r="H36" s="68"/>
      <c r="I36" s="68"/>
      <c r="J36" s="5"/>
      <c r="K36" s="263"/>
      <c r="L36" s="263"/>
      <c r="M36" s="263"/>
      <c r="N36" s="5"/>
      <c r="O36" s="67"/>
    </row>
    <row x14ac:dyDescent="0.25" r="37" customHeight="1" ht="18.75">
      <c r="A37" s="273" t="s">
        <v>152</v>
      </c>
      <c r="B37" s="274"/>
      <c r="C37" s="275"/>
      <c r="D37" s="276"/>
      <c r="E37" s="275"/>
      <c r="F37" s="68"/>
      <c r="G37" s="68"/>
      <c r="H37" s="68"/>
      <c r="I37" s="68"/>
      <c r="J37" s="5"/>
      <c r="K37" s="263"/>
      <c r="L37" s="263"/>
      <c r="M37" s="263"/>
      <c r="N37" s="5"/>
      <c r="O37" s="67"/>
    </row>
    <row x14ac:dyDescent="0.25" r="38" customHeight="1" ht="18.75">
      <c r="A38" s="273"/>
      <c r="B38" s="274"/>
      <c r="C38" s="275" t="s">
        <v>153</v>
      </c>
      <c r="D38" s="277">
        <v>100</v>
      </c>
      <c r="E38" s="275"/>
      <c r="F38" s="68"/>
      <c r="G38" s="68"/>
      <c r="H38" s="68"/>
      <c r="I38" s="68"/>
      <c r="J38" s="5"/>
      <c r="K38" s="263"/>
      <c r="L38" s="263"/>
      <c r="M38" s="263"/>
      <c r="N38" s="5"/>
      <c r="O38" s="67"/>
    </row>
    <row x14ac:dyDescent="0.25" r="39" customHeight="1" ht="18.75">
      <c r="A39" s="273"/>
      <c r="B39" s="278" t="s">
        <v>154</v>
      </c>
      <c r="C39" s="279" t="s">
        <v>155</v>
      </c>
      <c r="D39" s="280">
        <v>-10</v>
      </c>
      <c r="E39" s="275"/>
      <c r="F39" s="68"/>
      <c r="G39" s="68"/>
      <c r="H39" s="68"/>
      <c r="I39" s="68"/>
      <c r="J39" s="5"/>
      <c r="K39" s="263"/>
      <c r="L39" s="263"/>
      <c r="M39" s="263"/>
      <c r="N39" s="5"/>
      <c r="O39" s="67"/>
    </row>
    <row x14ac:dyDescent="0.25" r="40" customHeight="1" ht="18.75">
      <c r="A40" s="273"/>
      <c r="B40" s="274"/>
      <c r="C40" s="275"/>
      <c r="D40" s="277">
        <v>90</v>
      </c>
      <c r="E40" s="275"/>
      <c r="F40" s="68"/>
      <c r="G40" s="68"/>
      <c r="H40" s="68"/>
      <c r="I40" s="68"/>
      <c r="J40" s="5"/>
      <c r="K40" s="263"/>
      <c r="L40" s="263"/>
      <c r="M40" s="263"/>
      <c r="N40" s="5"/>
      <c r="O40" s="67"/>
    </row>
    <row x14ac:dyDescent="0.25" r="41" customHeight="1" ht="18.75">
      <c r="A41" s="273"/>
      <c r="B41" s="281" t="s">
        <v>156</v>
      </c>
      <c r="C41" s="282" t="s">
        <v>85</v>
      </c>
      <c r="D41" s="283">
        <v>20</v>
      </c>
      <c r="E41" s="275"/>
      <c r="F41" s="68"/>
      <c r="G41" s="68"/>
      <c r="H41" s="68"/>
      <c r="I41" s="68"/>
      <c r="J41" s="5"/>
      <c r="K41" s="263"/>
      <c r="L41" s="263"/>
      <c r="M41" s="263"/>
      <c r="N41" s="5"/>
      <c r="O41" s="67"/>
    </row>
    <row x14ac:dyDescent="0.25" r="42" customHeight="1" ht="18.75">
      <c r="A42" s="273"/>
      <c r="B42" s="274"/>
      <c r="C42" s="275"/>
      <c r="D42" s="284">
        <v>110</v>
      </c>
      <c r="E42" s="285" t="s">
        <v>86</v>
      </c>
      <c r="F42" s="68"/>
      <c r="G42" s="68"/>
      <c r="H42" s="68"/>
      <c r="I42" s="68"/>
      <c r="J42" s="5"/>
      <c r="K42" s="263"/>
      <c r="L42" s="263"/>
      <c r="M42" s="263"/>
      <c r="N42" s="5"/>
      <c r="O42" s="67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43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27" width="10.43357142857143" customWidth="1" bestFit="1"/>
    <col min="2" max="2" style="227" width="21.862142857142857" customWidth="1" bestFit="1"/>
    <col min="3" max="3" style="228" width="9.576428571428572" customWidth="1" bestFit="1"/>
    <col min="4" max="4" style="228" width="9.576428571428572" customWidth="1" bestFit="1"/>
    <col min="5" max="5" style="228" width="9.576428571428572" customWidth="1" bestFit="1"/>
    <col min="6" max="6" style="228" width="9.005" customWidth="1" bestFit="1"/>
    <col min="7" max="7" style="228" width="9.576428571428572" customWidth="1" bestFit="1"/>
    <col min="8" max="8" style="228" width="9.576428571428572" customWidth="1" bestFit="1"/>
    <col min="9" max="9" style="228" width="9.576428571428572" customWidth="1" bestFit="1"/>
    <col min="10" max="10" style="228" width="9.576428571428572" customWidth="1" bestFit="1"/>
    <col min="11" max="11" style="228" width="9.576428571428572" customWidth="1" bestFit="1"/>
    <col min="12" max="12" style="228" width="9.576428571428572" customWidth="1" bestFit="1"/>
    <col min="13" max="13" style="228" width="9.576428571428572" customWidth="1" bestFit="1"/>
    <col min="14" max="14" style="228" width="9.576428571428572" customWidth="1" bestFit="1"/>
    <col min="15" max="15" style="228" width="9.576428571428572" customWidth="1" bestFit="1"/>
    <col min="16" max="16" style="228" width="9.576428571428572" customWidth="1" bestFit="1"/>
    <col min="17" max="17" style="228" width="9.576428571428572" customWidth="1" bestFit="1"/>
    <col min="18" max="18" style="228" width="9.576428571428572" customWidth="1" bestFit="1"/>
    <col min="19" max="19" style="228" width="9.576428571428572" customWidth="1" bestFit="1"/>
    <col min="20" max="20" style="228" width="9.576428571428572" customWidth="1" bestFit="1"/>
    <col min="21" max="21" style="228" width="9.576428571428572" customWidth="1" bestFit="1"/>
    <col min="22" max="22" style="228" width="9.576428571428572" customWidth="1" bestFit="1"/>
    <col min="23" max="23" style="228" width="9.576428571428572" customWidth="1" bestFit="1"/>
    <col min="24" max="24" style="228" width="9.576428571428572" customWidth="1" bestFit="1"/>
    <col min="25" max="25" style="228" width="9.576428571428572" customWidth="1" bestFit="1"/>
    <col min="26" max="26" style="228" width="9.576428571428572" customWidth="1" bestFit="1"/>
    <col min="27" max="27" style="228" width="9.576428571428572" customWidth="1" bestFit="1"/>
    <col min="28" max="28" style="228" width="9.576428571428572" customWidth="1" bestFit="1"/>
    <col min="29" max="29" style="228" width="9.576428571428572" customWidth="1" bestFit="1"/>
    <col min="30" max="30" style="228" width="9.576428571428572" customWidth="1" bestFit="1"/>
    <col min="31" max="31" style="228" width="9.576428571428572" customWidth="1" bestFit="1"/>
    <col min="32" max="32" style="228" width="9.576428571428572" customWidth="1" bestFit="1"/>
    <col min="33" max="33" style="228" width="9.576428571428572" customWidth="1" bestFit="1"/>
    <col min="34" max="34" style="84" width="12.576428571428572" customWidth="1" bestFit="1"/>
    <col min="35" max="35" style="63" width="2.4335714285714283" customWidth="1" bestFit="1"/>
    <col min="36" max="36" style="84" width="10.43357142857143" customWidth="1" bestFit="1"/>
    <col min="37" max="37" style="227" width="21.576428571428572" customWidth="1" bestFit="1"/>
    <col min="38" max="38" style="229" width="11.290714285714287" customWidth="1" bestFit="1"/>
    <col min="39" max="39" style="63" width="11.862142857142858" customWidth="1" bestFit="1"/>
    <col min="40" max="40" style="229" width="13.576428571428572" customWidth="1" bestFit="1"/>
  </cols>
  <sheetData>
    <row x14ac:dyDescent="0.25" r="1" customHeight="1" ht="18.75">
      <c r="A1" s="86" t="s">
        <v>94</v>
      </c>
      <c r="B1" s="66">
        <f>'Cash Flow'!C1</f>
      </c>
      <c r="C1" s="87">
        <f>TRANSPOSE('Cash Flow'!B8:B38)</f>
      </c>
      <c r="D1" s="88" t="s">
        <v>115</v>
      </c>
      <c r="E1" s="88" t="s">
        <v>116</v>
      </c>
      <c r="F1" s="88" t="s">
        <v>117</v>
      </c>
      <c r="G1" s="88" t="s">
        <v>118</v>
      </c>
      <c r="H1" s="88" t="s">
        <v>119</v>
      </c>
      <c r="I1" s="88" t="s">
        <v>120</v>
      </c>
      <c r="J1" s="88" t="s">
        <v>121</v>
      </c>
      <c r="K1" s="88" t="s">
        <v>115</v>
      </c>
      <c r="L1" s="88" t="s">
        <v>116</v>
      </c>
      <c r="M1" s="88" t="s">
        <v>117</v>
      </c>
      <c r="N1" s="88" t="s">
        <v>118</v>
      </c>
      <c r="O1" s="88" t="s">
        <v>119</v>
      </c>
      <c r="P1" s="88" t="s">
        <v>120</v>
      </c>
      <c r="Q1" s="88" t="s">
        <v>121</v>
      </c>
      <c r="R1" s="88" t="s">
        <v>115</v>
      </c>
      <c r="S1" s="88" t="s">
        <v>116</v>
      </c>
      <c r="T1" s="88" t="s">
        <v>117</v>
      </c>
      <c r="U1" s="88" t="s">
        <v>118</v>
      </c>
      <c r="V1" s="88" t="s">
        <v>119</v>
      </c>
      <c r="W1" s="88" t="s">
        <v>120</v>
      </c>
      <c r="X1" s="88" t="s">
        <v>121</v>
      </c>
      <c r="Y1" s="88" t="s">
        <v>115</v>
      </c>
      <c r="Z1" s="88" t="s">
        <v>116</v>
      </c>
      <c r="AA1" s="88" t="s">
        <v>117</v>
      </c>
      <c r="AB1" s="88" t="s">
        <v>118</v>
      </c>
      <c r="AC1" s="88" t="s">
        <v>119</v>
      </c>
      <c r="AD1" s="88" t="s">
        <v>120</v>
      </c>
      <c r="AE1" s="88" t="s">
        <v>121</v>
      </c>
      <c r="AF1" s="88" t="s">
        <v>115</v>
      </c>
      <c r="AG1" s="88" t="s">
        <v>116</v>
      </c>
      <c r="AH1" s="67"/>
      <c r="AI1" s="5"/>
      <c r="AJ1" s="67"/>
      <c r="AK1" s="89"/>
      <c r="AL1" s="90"/>
      <c r="AM1" s="5"/>
      <c r="AN1" s="90"/>
    </row>
    <row x14ac:dyDescent="0.25" r="2" customHeight="1" ht="18.75">
      <c r="A2" s="91" t="s">
        <v>122</v>
      </c>
      <c r="B2" s="92" t="s">
        <v>88</v>
      </c>
      <c r="C2" s="93">
        <f>'Cash Flow'!A8</f>
        <v>25568.708333333332</v>
      </c>
      <c r="D2" s="93">
        <f>C2+1</f>
        <v>25568.708333333332</v>
      </c>
      <c r="E2" s="93">
        <f>D2+1</f>
        <v>25568.708333333332</v>
      </c>
      <c r="F2" s="93">
        <f>E2+1</f>
        <v>25568.708333333332</v>
      </c>
      <c r="G2" s="93">
        <f>F2+1</f>
        <v>25568.708333333332</v>
      </c>
      <c r="H2" s="93">
        <f>G2+1</f>
        <v>25568.708333333332</v>
      </c>
      <c r="I2" s="93">
        <f>H2+1</f>
        <v>25568.708333333332</v>
      </c>
      <c r="J2" s="93">
        <f>I2+1</f>
        <v>25568.708333333332</v>
      </c>
      <c r="K2" s="93">
        <f>J2+1</f>
        <v>25568.708333333332</v>
      </c>
      <c r="L2" s="93">
        <f>K2+1</f>
        <v>25568.708333333332</v>
      </c>
      <c r="M2" s="93">
        <f>L2+1</f>
        <v>25568.708333333332</v>
      </c>
      <c r="N2" s="93">
        <f>M2+1</f>
        <v>25568.708333333332</v>
      </c>
      <c r="O2" s="93">
        <f>N2+1</f>
        <v>25568.708333333332</v>
      </c>
      <c r="P2" s="93">
        <f>O2+1</f>
        <v>25568.708333333332</v>
      </c>
      <c r="Q2" s="93">
        <f>P2+1</f>
        <v>25568.708333333332</v>
      </c>
      <c r="R2" s="93">
        <f>Q2+1</f>
        <v>25568.708333333332</v>
      </c>
      <c r="S2" s="93">
        <f>R2+1</f>
        <v>25568.708333333332</v>
      </c>
      <c r="T2" s="93">
        <f>S2+1</f>
        <v>25568.708333333332</v>
      </c>
      <c r="U2" s="93">
        <f>T2+1</f>
        <v>25568.708333333332</v>
      </c>
      <c r="V2" s="93">
        <f>U2+1</f>
        <v>25568.708333333332</v>
      </c>
      <c r="W2" s="93">
        <f>V2+1</f>
        <v>25568.708333333332</v>
      </c>
      <c r="X2" s="93">
        <f>W2+1</f>
        <v>25568.708333333332</v>
      </c>
      <c r="Y2" s="93">
        <f>X2+1</f>
        <v>25568.708333333332</v>
      </c>
      <c r="Z2" s="93">
        <f>Y2+1</f>
        <v>25568.708333333332</v>
      </c>
      <c r="AA2" s="93">
        <f>Z2+1</f>
        <v>25568.708333333332</v>
      </c>
      <c r="AB2" s="93">
        <f>AA2+1</f>
        <v>25568.708333333332</v>
      </c>
      <c r="AC2" s="93">
        <f>AB2+1</f>
        <v>25568.708333333332</v>
      </c>
      <c r="AD2" s="93">
        <f>AC2+1</f>
        <v>25568.708333333332</v>
      </c>
      <c r="AE2" s="93">
        <f>AD2+1</f>
        <v>25568.708333333332</v>
      </c>
      <c r="AF2" s="93">
        <f>AE2+1</f>
        <v>25568.708333333332</v>
      </c>
      <c r="AG2" s="93">
        <f>AF2+1</f>
        <v>25568.708333333332</v>
      </c>
      <c r="AH2" s="94" t="s">
        <v>123</v>
      </c>
      <c r="AI2" s="5"/>
      <c r="AJ2" s="95" t="s">
        <v>122</v>
      </c>
      <c r="AK2" s="92" t="s">
        <v>88</v>
      </c>
      <c r="AL2" s="90"/>
      <c r="AM2" s="5"/>
      <c r="AN2" s="90"/>
    </row>
    <row x14ac:dyDescent="0.25" r="3" customHeight="1" ht="18.75">
      <c r="A3" s="96" t="s">
        <v>48</v>
      </c>
      <c r="B3" s="97" t="s">
        <v>124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9">
        <f>SUM(C3:AG3)</f>
      </c>
      <c r="AI3" s="5"/>
      <c r="AJ3" s="100" t="s">
        <v>48</v>
      </c>
      <c r="AK3" s="97" t="s">
        <v>124</v>
      </c>
      <c r="AL3" s="90"/>
      <c r="AM3" s="5"/>
      <c r="AN3" s="90"/>
    </row>
    <row x14ac:dyDescent="0.25" r="4" customHeight="1" ht="18.75">
      <c r="A4" s="101" t="s">
        <v>96</v>
      </c>
      <c r="B4" s="102" t="s">
        <v>97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99">
        <f>SUM(C4:AG4)</f>
      </c>
      <c r="AI4" s="5"/>
      <c r="AJ4" s="104" t="s">
        <v>96</v>
      </c>
      <c r="AK4" s="102" t="s">
        <v>97</v>
      </c>
      <c r="AL4" s="90"/>
      <c r="AM4" s="5"/>
      <c r="AN4" s="90"/>
    </row>
    <row x14ac:dyDescent="0.25" r="5" customHeight="1" ht="18.75">
      <c r="A5" s="101" t="s">
        <v>98</v>
      </c>
      <c r="B5" s="102" t="s">
        <v>125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99">
        <f>SUM(C5:AG5)</f>
      </c>
      <c r="AI5" s="5"/>
      <c r="AJ5" s="104" t="s">
        <v>98</v>
      </c>
      <c r="AK5" s="102" t="s">
        <v>125</v>
      </c>
      <c r="AL5" s="90"/>
      <c r="AM5" s="5"/>
      <c r="AN5" s="90"/>
    </row>
    <row x14ac:dyDescent="0.25" r="6" customHeight="1" ht="18.75">
      <c r="A6" s="101" t="s">
        <v>100</v>
      </c>
      <c r="B6" s="102" t="s">
        <v>126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99">
        <f>SUM(C6:AG6)</f>
      </c>
      <c r="AI6" s="5"/>
      <c r="AJ6" s="104" t="s">
        <v>100</v>
      </c>
      <c r="AK6" s="102" t="s">
        <v>126</v>
      </c>
      <c r="AL6" s="90"/>
      <c r="AM6" s="5"/>
      <c r="AN6" s="90"/>
    </row>
    <row x14ac:dyDescent="0.25" r="7" customHeight="1" ht="18.75">
      <c r="A7" s="101" t="s">
        <v>100</v>
      </c>
      <c r="B7" s="102" t="s">
        <v>127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99">
        <f>SUM(C7:AG7)</f>
      </c>
      <c r="AI7" s="5"/>
      <c r="AJ7" s="104" t="s">
        <v>100</v>
      </c>
      <c r="AK7" s="102" t="s">
        <v>127</v>
      </c>
      <c r="AL7" s="90"/>
      <c r="AM7" s="5"/>
      <c r="AN7" s="90"/>
    </row>
    <row x14ac:dyDescent="0.25" r="8" customHeight="1" ht="18.75">
      <c r="A8" s="101" t="s">
        <v>100</v>
      </c>
      <c r="B8" s="102" t="s">
        <v>102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99">
        <f>SUM(C8:AG8)</f>
      </c>
      <c r="AI8" s="5"/>
      <c r="AJ8" s="104" t="s">
        <v>100</v>
      </c>
      <c r="AK8" s="102" t="s">
        <v>102</v>
      </c>
      <c r="AL8" s="90"/>
      <c r="AM8" s="5"/>
      <c r="AN8" s="90"/>
    </row>
    <row x14ac:dyDescent="0.25" r="9" customHeight="1" ht="18.75">
      <c r="A9" s="106"/>
      <c r="B9" s="107" t="s">
        <v>128</v>
      </c>
      <c r="C9" s="108">
        <f>SUM(C3:C8)</f>
      </c>
      <c r="D9" s="108">
        <f>SUM(D3:D8)</f>
      </c>
      <c r="E9" s="108">
        <f>SUM(E3:E8)</f>
      </c>
      <c r="F9" s="108">
        <f>SUM(F3:F8)</f>
      </c>
      <c r="G9" s="108">
        <f>SUM(G3:G8)</f>
      </c>
      <c r="H9" s="108">
        <f>SUM(H3:H8)</f>
      </c>
      <c r="I9" s="108">
        <f>SUM(I3:I8)</f>
      </c>
      <c r="J9" s="108">
        <f>SUM(J3:J8)</f>
      </c>
      <c r="K9" s="108">
        <f>SUM(K3:K8)</f>
      </c>
      <c r="L9" s="108">
        <f>SUM(L3:L8)</f>
      </c>
      <c r="M9" s="108">
        <f>SUM(M3:M8)</f>
      </c>
      <c r="N9" s="108">
        <f>SUM(N3:N8)</f>
      </c>
      <c r="O9" s="108">
        <f>SUM(O3:O8)</f>
      </c>
      <c r="P9" s="108">
        <f>SUM(P3:P8)</f>
      </c>
      <c r="Q9" s="108">
        <f>SUM(Q3:Q8)</f>
      </c>
      <c r="R9" s="108">
        <f>SUM(R3:R8)</f>
      </c>
      <c r="S9" s="108">
        <f>SUM(S3:S8)</f>
      </c>
      <c r="T9" s="108">
        <f>SUM(T3:T8)</f>
      </c>
      <c r="U9" s="108">
        <f>SUM(U3:U8)</f>
      </c>
      <c r="V9" s="108">
        <f>SUM(V3:V8)</f>
      </c>
      <c r="W9" s="108">
        <f>SUM(W3:W8)</f>
      </c>
      <c r="X9" s="108">
        <f>SUM(X3:X8)</f>
      </c>
      <c r="Y9" s="108">
        <f>SUM(Y3:Y8)</f>
      </c>
      <c r="Z9" s="108">
        <f>SUM(Z3:Z8)</f>
      </c>
      <c r="AA9" s="108">
        <f>SUM(AA3:AA8)</f>
      </c>
      <c r="AB9" s="108">
        <f>SUM(AB3:AB8)</f>
      </c>
      <c r="AC9" s="108">
        <f>SUM(AC3:AC8)</f>
      </c>
      <c r="AD9" s="108">
        <f>SUM(AD3:AD8)</f>
      </c>
      <c r="AE9" s="108">
        <f>SUM(AE3:AE8)</f>
      </c>
      <c r="AF9" s="108">
        <f>SUM(AF3:AF8)</f>
      </c>
      <c r="AG9" s="108">
        <f>SUM(AG3:AG8)</f>
      </c>
      <c r="AH9" s="109">
        <f>SUM(C9:AG9)</f>
      </c>
      <c r="AI9" s="5"/>
      <c r="AJ9" s="104"/>
      <c r="AK9" s="102"/>
      <c r="AL9" s="90"/>
      <c r="AM9" s="5"/>
      <c r="AN9" s="90"/>
    </row>
    <row x14ac:dyDescent="0.25" r="10" customHeight="1" ht="18.75">
      <c r="A10" s="110" t="s">
        <v>48</v>
      </c>
      <c r="B10" s="111" t="s">
        <v>124</v>
      </c>
      <c r="C10" s="112"/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5">
        <f>SUM(C10:AG10)</f>
      </c>
      <c r="AI10" s="5"/>
      <c r="AJ10" s="116"/>
      <c r="AK10" s="117"/>
      <c r="AL10" s="90"/>
      <c r="AM10" s="5"/>
      <c r="AN10" s="90"/>
    </row>
    <row x14ac:dyDescent="0.25" r="11" customHeight="1" ht="18.75">
      <c r="A11" s="101" t="s">
        <v>96</v>
      </c>
      <c r="B11" s="102" t="s">
        <v>97</v>
      </c>
      <c r="C11" s="118"/>
      <c r="D11" s="105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20">
        <f>SUM(C11:AG11)</f>
      </c>
      <c r="AI11" s="5"/>
      <c r="AJ11" s="116"/>
      <c r="AK11" s="117"/>
      <c r="AL11" s="90"/>
      <c r="AM11" s="5"/>
      <c r="AN11" s="90"/>
    </row>
    <row x14ac:dyDescent="0.25" r="12" customHeight="1" ht="18.75">
      <c r="A12" s="101" t="s">
        <v>98</v>
      </c>
      <c r="B12" s="102" t="s">
        <v>125</v>
      </c>
      <c r="C12" s="118"/>
      <c r="D12" s="105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20">
        <f>SUM(C12:AG12)</f>
      </c>
      <c r="AI12" s="5"/>
      <c r="AJ12" s="116"/>
      <c r="AK12" s="117"/>
      <c r="AL12" s="90"/>
      <c r="AM12" s="5"/>
      <c r="AN12" s="90"/>
    </row>
    <row x14ac:dyDescent="0.25" r="13" customHeight="1" ht="18.75">
      <c r="A13" s="101" t="s">
        <v>100</v>
      </c>
      <c r="B13" s="102" t="s">
        <v>126</v>
      </c>
      <c r="C13" s="118"/>
      <c r="D13" s="105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20">
        <f>SUM(C13:AG13)</f>
      </c>
      <c r="AI13" s="5"/>
      <c r="AJ13" s="116"/>
      <c r="AK13" s="117"/>
      <c r="AL13" s="90"/>
      <c r="AM13" s="5"/>
      <c r="AN13" s="90"/>
    </row>
    <row x14ac:dyDescent="0.25" r="14" customHeight="1" ht="18.75">
      <c r="A14" s="101" t="s">
        <v>100</v>
      </c>
      <c r="B14" s="102" t="s">
        <v>127</v>
      </c>
      <c r="C14" s="118"/>
      <c r="D14" s="105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20">
        <f>SUM(C14:AG14)</f>
      </c>
      <c r="AI14" s="5"/>
      <c r="AJ14" s="116"/>
      <c r="AK14" s="117"/>
      <c r="AL14" s="90"/>
      <c r="AM14" s="5"/>
      <c r="AN14" s="90"/>
    </row>
    <row x14ac:dyDescent="0.25" r="15" customHeight="1" ht="18.75">
      <c r="A15" s="101" t="s">
        <v>100</v>
      </c>
      <c r="B15" s="102" t="s">
        <v>102</v>
      </c>
      <c r="C15" s="118"/>
      <c r="D15" s="105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20">
        <f>SUM(C15:AG15)</f>
      </c>
      <c r="AI15" s="5"/>
      <c r="AJ15" s="116"/>
      <c r="AK15" s="117"/>
      <c r="AL15" s="90"/>
      <c r="AM15" s="5"/>
      <c r="AN15" s="90"/>
    </row>
    <row x14ac:dyDescent="0.25" r="16" customHeight="1" ht="18.75">
      <c r="A16" s="121"/>
      <c r="B16" s="122" t="s">
        <v>129</v>
      </c>
      <c r="C16" s="123">
        <f>SUM(C10:C15)</f>
      </c>
      <c r="D16" s="123">
        <f>SUM(D10:D15)</f>
      </c>
      <c r="E16" s="123">
        <f>SUM(E10:E15)</f>
      </c>
      <c r="F16" s="123">
        <f>SUM(F10:F15)</f>
      </c>
      <c r="G16" s="123">
        <f>SUM(G10:G15)</f>
      </c>
      <c r="H16" s="123">
        <f>SUM(H10:H15)</f>
      </c>
      <c r="I16" s="123">
        <f>SUM(I10:I15)</f>
      </c>
      <c r="J16" s="123">
        <f>SUM(J10:J15)</f>
      </c>
      <c r="K16" s="123">
        <f>SUM(K10:K15)</f>
      </c>
      <c r="L16" s="123">
        <f>SUM(L10:L15)</f>
      </c>
      <c r="M16" s="123">
        <f>SUM(M10:M15)</f>
      </c>
      <c r="N16" s="123">
        <f>SUM(N10:N15)</f>
      </c>
      <c r="O16" s="123">
        <f>SUM(O10:O15)</f>
      </c>
      <c r="P16" s="123">
        <f>SUM(P10:P15)</f>
      </c>
      <c r="Q16" s="123">
        <f>SUM(Q10:Q15)</f>
      </c>
      <c r="R16" s="123">
        <f>SUM(R10:R15)</f>
      </c>
      <c r="S16" s="123">
        <f>SUM(S10:S15)</f>
      </c>
      <c r="T16" s="123">
        <f>SUM(T10:T15)</f>
      </c>
      <c r="U16" s="123">
        <f>SUM(U10:U15)</f>
      </c>
      <c r="V16" s="123">
        <f>SUM(V10:V15)</f>
      </c>
      <c r="W16" s="123">
        <f>SUM(W10:W15)</f>
      </c>
      <c r="X16" s="123">
        <f>SUM(X10:X15)</f>
      </c>
      <c r="Y16" s="123">
        <f>SUM(Y10:Y15)</f>
      </c>
      <c r="Z16" s="123">
        <f>SUM(Z10:Z15)</f>
      </c>
      <c r="AA16" s="123">
        <f>SUM(AA10:AA15)</f>
      </c>
      <c r="AB16" s="123">
        <f>SUM(AB10:AB15)</f>
      </c>
      <c r="AC16" s="123">
        <f>SUM(AC10:AC15)</f>
      </c>
      <c r="AD16" s="123">
        <f>SUM(AD10:AD15)</f>
      </c>
      <c r="AE16" s="123">
        <f>SUM(AE10:AE15)</f>
      </c>
      <c r="AF16" s="123">
        <f>SUM(AF10:AF15)</f>
      </c>
      <c r="AG16" s="123">
        <f>SUM(AG10:AG15)</f>
      </c>
      <c r="AH16" s="120">
        <f>SUM(C16:AG16)</f>
      </c>
      <c r="AI16" s="5"/>
      <c r="AJ16" s="124"/>
      <c r="AK16" s="125"/>
      <c r="AL16" s="90"/>
      <c r="AM16" s="5"/>
      <c r="AN16" s="90"/>
    </row>
    <row x14ac:dyDescent="0.25" r="17" customHeight="1" ht="18.75">
      <c r="A17" s="55"/>
      <c r="B17" s="126" t="s">
        <v>45</v>
      </c>
      <c r="C17" s="127">
        <f>SUM(C3:C8,C10:C15)</f>
      </c>
      <c r="D17" s="127">
        <f>SUM(D3:D8,D10:D15)</f>
      </c>
      <c r="E17" s="127">
        <f>SUM(E3:E8,E10:E15)</f>
      </c>
      <c r="F17" s="127">
        <f>SUM(F3:F8,F10:F15)</f>
      </c>
      <c r="G17" s="127">
        <f>SUM(G3:G8,G10:G15)</f>
      </c>
      <c r="H17" s="127">
        <f>SUM(H3:H8,H10:H15)</f>
      </c>
      <c r="I17" s="127">
        <f>SUM(I3:I8,I10:I15)</f>
      </c>
      <c r="J17" s="127">
        <f>SUM(J3:J8,J10:J15)</f>
      </c>
      <c r="K17" s="127">
        <f>SUM(K3:K8,K10:K15)</f>
      </c>
      <c r="L17" s="127">
        <f>SUM(L3:L8,L10:L15)</f>
      </c>
      <c r="M17" s="127">
        <f>SUM(M3:M8,M10:M15)</f>
      </c>
      <c r="N17" s="127">
        <f>SUM(N3:N8,N10:N15)</f>
      </c>
      <c r="O17" s="127">
        <f>SUM(O3:O8,O10:O15)</f>
      </c>
      <c r="P17" s="127">
        <f>SUM(P3:P8,P10:P15)</f>
      </c>
      <c r="Q17" s="127">
        <f>SUM(Q3:Q8,Q10:Q15)</f>
      </c>
      <c r="R17" s="127">
        <f>SUM(R3:R8,R10:R15)</f>
      </c>
      <c r="S17" s="127">
        <f>SUM(S3:S8,S10:S15)</f>
      </c>
      <c r="T17" s="127">
        <f>SUM(T3:T8,T10:T15)</f>
      </c>
      <c r="U17" s="127">
        <f>SUM(U3:U8,U10:U15)</f>
      </c>
      <c r="V17" s="127">
        <f>SUM(V3:V8,V10:V15)</f>
      </c>
      <c r="W17" s="127">
        <f>SUM(W3:W8,W10:W15)</f>
      </c>
      <c r="X17" s="127">
        <f>SUM(X3:X8,X10:X15)</f>
      </c>
      <c r="Y17" s="127">
        <f>SUM(Y3:Y8,Y10:Y15)</f>
      </c>
      <c r="Z17" s="127">
        <f>SUM(Z3:Z8,Z10:Z15)</f>
      </c>
      <c r="AA17" s="127">
        <f>SUM(AA3:AA8,AA10:AA15)</f>
      </c>
      <c r="AB17" s="127">
        <f>SUM(AB3:AB8,AB10:AB15)</f>
      </c>
      <c r="AC17" s="127">
        <f>SUM(AC3:AC8,AC10:AC15)</f>
      </c>
      <c r="AD17" s="127">
        <f>SUM(AD3:AD8,AD10:AD15)</f>
      </c>
      <c r="AE17" s="127">
        <f>SUM(AE3:AE8,AE10:AE15)</f>
      </c>
      <c r="AF17" s="127">
        <f>SUM(AF3:AF8,AF10:AF15)</f>
      </c>
      <c r="AG17" s="127">
        <f>SUM(AG3:AG8,AG10:AG15)</f>
      </c>
      <c r="AH17" s="128">
        <f>SUM(C17:AG17)</f>
      </c>
      <c r="AI17" s="5"/>
      <c r="AJ17" s="129"/>
      <c r="AK17" s="11" t="s">
        <v>45</v>
      </c>
      <c r="AL17" s="90"/>
      <c r="AM17" s="5"/>
      <c r="AN17" s="90"/>
    </row>
    <row x14ac:dyDescent="0.25" r="18" customHeight="1" ht="18.75">
      <c r="A18" s="24"/>
      <c r="B18" s="130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2"/>
      <c r="AI18" s="5"/>
      <c r="AJ18" s="133"/>
      <c r="AK18" s="130"/>
      <c r="AL18" s="90"/>
      <c r="AM18" s="5"/>
      <c r="AN18" s="90"/>
    </row>
    <row x14ac:dyDescent="0.25" r="19" customHeight="1" ht="18.75">
      <c r="A19" s="134"/>
      <c r="B19" s="135"/>
      <c r="C19" s="136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8"/>
      <c r="AI19" s="5"/>
      <c r="AJ19" s="139" t="s">
        <v>130</v>
      </c>
      <c r="AK19" s="140"/>
      <c r="AL19" s="141"/>
      <c r="AM19" s="142"/>
      <c r="AN19" s="90"/>
    </row>
    <row x14ac:dyDescent="0.25" r="20" customHeight="1" ht="18.75">
      <c r="A20" s="143">
        <f>'[1]TEMP Summary'!A12</f>
      </c>
      <c r="B20" s="144" t="s">
        <v>131</v>
      </c>
      <c r="C20" s="145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46"/>
      <c r="AH20" s="147">
        <f>SUM(C20:AG20)</f>
      </c>
      <c r="AI20" s="5"/>
      <c r="AJ20" s="148" t="s">
        <v>122</v>
      </c>
      <c r="AK20" s="149" t="s">
        <v>88</v>
      </c>
      <c r="AL20" s="150" t="s">
        <v>132</v>
      </c>
      <c r="AM20" s="151" t="s">
        <v>133</v>
      </c>
      <c r="AN20" s="90"/>
    </row>
    <row x14ac:dyDescent="0.25" r="21" customHeight="1" ht="18.75">
      <c r="A21" s="152">
        <f>'[1]TEMP Summary'!A13</f>
      </c>
      <c r="B21" s="153" t="s">
        <v>134</v>
      </c>
      <c r="C21" s="154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55"/>
      <c r="AH21" s="156">
        <f>SUM(C21:AG21)</f>
      </c>
      <c r="AI21" s="5"/>
      <c r="AJ21" s="157"/>
      <c r="AK21" s="158"/>
      <c r="AL21" s="159"/>
      <c r="AM21" s="160"/>
      <c r="AN21" s="90"/>
    </row>
    <row x14ac:dyDescent="0.25" r="22" customHeight="1" ht="18.75">
      <c r="A22" s="152">
        <f>'[1]TEMP Summary'!A14</f>
      </c>
      <c r="B22" s="153" t="s">
        <v>135</v>
      </c>
      <c r="C22" s="154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55"/>
      <c r="AH22" s="156">
        <f>SUM(C22:AG22)</f>
      </c>
      <c r="AI22" s="5"/>
      <c r="AJ22" s="161" t="s">
        <v>66</v>
      </c>
      <c r="AK22" s="11" t="s">
        <v>136</v>
      </c>
      <c r="AL22" s="162"/>
      <c r="AM22" s="163"/>
      <c r="AN22" s="90"/>
    </row>
    <row x14ac:dyDescent="0.25" r="23" customHeight="1" ht="18.75">
      <c r="A23" s="152">
        <f>'[1]TEMP Summary'!A15</f>
      </c>
      <c r="B23" s="153" t="s">
        <v>137</v>
      </c>
      <c r="C23" s="154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55"/>
      <c r="AH23" s="156">
        <f>SUM(C23:AG23)</f>
      </c>
      <c r="AI23" s="5"/>
      <c r="AJ23" s="164" t="s">
        <v>66</v>
      </c>
      <c r="AK23" s="16" t="s">
        <v>138</v>
      </c>
      <c r="AL23" s="165"/>
      <c r="AM23" s="17"/>
      <c r="AN23" s="90"/>
    </row>
    <row x14ac:dyDescent="0.25" r="24" customHeight="1" ht="18.75">
      <c r="A24" s="21" t="s">
        <v>103</v>
      </c>
      <c r="B24" s="166" t="s">
        <v>139</v>
      </c>
      <c r="C24" s="167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9"/>
      <c r="AH24" s="170">
        <f>SUM(C24:AG24)</f>
      </c>
      <c r="AI24" s="5"/>
      <c r="AJ24" s="171"/>
      <c r="AK24" s="42"/>
      <c r="AL24" s="172"/>
      <c r="AM24" s="173"/>
      <c r="AN24" s="90"/>
    </row>
    <row x14ac:dyDescent="0.25" r="25" customHeight="1" ht="18.75">
      <c r="A25" s="174"/>
      <c r="B25" s="175" t="s">
        <v>83</v>
      </c>
      <c r="C25" s="98">
        <f>SUM(C20:C23)</f>
      </c>
      <c r="D25" s="98">
        <f>SUM(D20:D23)</f>
      </c>
      <c r="E25" s="98">
        <f>SUM(E20:E23)</f>
      </c>
      <c r="F25" s="98">
        <f>SUM(F20:F23)</f>
      </c>
      <c r="G25" s="98">
        <f>SUM(G20:G23)</f>
      </c>
      <c r="H25" s="98">
        <f>SUM(H20:H23)</f>
      </c>
      <c r="I25" s="98">
        <f>SUM(I20:I23)</f>
      </c>
      <c r="J25" s="98">
        <f>SUM(J20:J23)</f>
      </c>
      <c r="K25" s="98">
        <f>SUM(K20:K23)</f>
      </c>
      <c r="L25" s="98">
        <f>SUM(L20:L23)</f>
      </c>
      <c r="M25" s="98">
        <f>SUM(M20:M23)</f>
      </c>
      <c r="N25" s="98">
        <f>SUM(N20:N23)</f>
      </c>
      <c r="O25" s="98">
        <f>SUM(O20:O23)</f>
      </c>
      <c r="P25" s="98">
        <f>SUM(P20:P23)</f>
      </c>
      <c r="Q25" s="98">
        <f>SUM(Q20:Q23)</f>
      </c>
      <c r="R25" s="98">
        <f>SUM(R20:R23)</f>
      </c>
      <c r="S25" s="98">
        <f>SUM(S20:S23)</f>
      </c>
      <c r="T25" s="98">
        <f>SUM(T20:T23)</f>
      </c>
      <c r="U25" s="98">
        <f>SUM(U20:U23)</f>
      </c>
      <c r="V25" s="98">
        <f>SUM(V20:V23)</f>
      </c>
      <c r="W25" s="98">
        <f>SUM(W20:W23)</f>
      </c>
      <c r="X25" s="98">
        <f>SUM(X20:X23)</f>
      </c>
      <c r="Y25" s="98">
        <f>SUM(Y20:Y23)</f>
      </c>
      <c r="Z25" s="98">
        <f>SUM(Z20:Z23)</f>
      </c>
      <c r="AA25" s="98">
        <f>SUM(AA20:AA23)</f>
      </c>
      <c r="AB25" s="98">
        <f>SUM(AB20:AB23)</f>
      </c>
      <c r="AC25" s="98">
        <f>SUM(AC20:AC23)</f>
      </c>
      <c r="AD25" s="98">
        <f>SUM(AD20:AD23)</f>
      </c>
      <c r="AE25" s="98">
        <f>SUM(AE20:AE23)</f>
      </c>
      <c r="AF25" s="98">
        <f>SUM(AF20:AF23)</f>
      </c>
      <c r="AG25" s="98">
        <f>SUM(AG20:AG23)</f>
      </c>
      <c r="AH25" s="176">
        <f>SUM(C25:AG25)</f>
      </c>
      <c r="AI25" s="5"/>
      <c r="AJ25" s="177" t="s">
        <v>103</v>
      </c>
      <c r="AK25" s="22" t="s">
        <v>139</v>
      </c>
      <c r="AL25" s="172"/>
      <c r="AM25" s="173"/>
      <c r="AN25" s="178" t="s">
        <v>140</v>
      </c>
    </row>
    <row x14ac:dyDescent="0.25" r="26" customHeight="1" ht="18.75">
      <c r="A26" s="179"/>
      <c r="B26" s="180"/>
      <c r="C26" s="181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3"/>
      <c r="AI26" s="5"/>
      <c r="AJ26" s="184" t="s">
        <v>114</v>
      </c>
      <c r="AK26" s="185"/>
      <c r="AL26" s="186">
        <f>SUM(AL22:AM25)</f>
      </c>
      <c r="AM26" s="187"/>
      <c r="AN26" s="75">
        <f>AL26-AH26</f>
      </c>
    </row>
    <row x14ac:dyDescent="0.25" r="27" customHeight="1" ht="18.75">
      <c r="A27" s="188"/>
      <c r="B27" s="126" t="s">
        <v>141</v>
      </c>
      <c r="C27" s="127">
        <f>SUM(C3:C8)-(C20+C22)</f>
      </c>
      <c r="D27" s="127">
        <f>SUM(D3:D8)-(D20+D22)</f>
      </c>
      <c r="E27" s="127">
        <f>SUM(E3:E8)-(E20+E22)</f>
      </c>
      <c r="F27" s="127">
        <f>SUM(F3:F8)-(F20+F22)</f>
      </c>
      <c r="G27" s="127">
        <f>SUM(G3:G8)-(G20+G22)</f>
      </c>
      <c r="H27" s="127">
        <f>SUM(H3:H8)-(H20+H22)</f>
      </c>
      <c r="I27" s="127">
        <f>SUM(I3:I8)-(I20+I22)</f>
      </c>
      <c r="J27" s="127">
        <f>SUM(J3:J8)-(J20+J22)</f>
      </c>
      <c r="K27" s="127">
        <f>SUM(K3:K8)-(K20+K22)</f>
      </c>
      <c r="L27" s="127">
        <f>SUM(L3:L8)-(L20+L22)</f>
      </c>
      <c r="M27" s="127">
        <f>SUM(M3:M8)-(M20+M22)</f>
      </c>
      <c r="N27" s="127">
        <f>SUM(N3:N8)-(N20+N22)</f>
      </c>
      <c r="O27" s="127">
        <f>SUM(O3:O8)-(O20+O22)</f>
      </c>
      <c r="P27" s="127">
        <f>SUM(P3:P8)-(P20+P22)</f>
      </c>
      <c r="Q27" s="127">
        <f>SUM(Q3:Q8)-(Q20+Q22)</f>
      </c>
      <c r="R27" s="127">
        <f>SUM(R3:R8)-(R20+R22)</f>
      </c>
      <c r="S27" s="127">
        <f>SUM(S3:S8)-(S20+S22)</f>
      </c>
      <c r="T27" s="127">
        <f>SUM(T3:T8)-(T20+T22)</f>
      </c>
      <c r="U27" s="127">
        <f>SUM(U3:U8)-(U20+U22)</f>
      </c>
      <c r="V27" s="127">
        <f>SUM(V3:V8)-(V20+V22)</f>
      </c>
      <c r="W27" s="127">
        <f>SUM(W3:W8)-(W20+W22)</f>
      </c>
      <c r="X27" s="127">
        <f>SUM(X3:X8)-(X20+X22)</f>
      </c>
      <c r="Y27" s="127">
        <f>SUM(Y3:Y8)-(Y20+Y22)</f>
      </c>
      <c r="Z27" s="127">
        <f>SUM(Z3:Z8)-(Z20+Z22)</f>
      </c>
      <c r="AA27" s="127">
        <f>SUM(AA3:AA8)-(AA20+AA22)</f>
      </c>
      <c r="AB27" s="127">
        <f>SUM(AB3:AB8)-(AB20+AB22)</f>
      </c>
      <c r="AC27" s="127">
        <f>SUM(AC3:AC8)-(AC20+AC22)</f>
      </c>
      <c r="AD27" s="127">
        <f>SUM(AD3:AD8)-(AD20+AD22)</f>
      </c>
      <c r="AE27" s="127">
        <f>SUM(AE3:AE8)-(AE20+AE22)</f>
      </c>
      <c r="AF27" s="127">
        <f>SUM(AF3:AF8)-(AF20+AF22)</f>
      </c>
      <c r="AG27" s="127">
        <f>SUM(AG3:AG8)-(AG20+AG22)</f>
      </c>
      <c r="AH27" s="189">
        <f>SUM(C27:AG27)</f>
      </c>
      <c r="AI27" s="5"/>
      <c r="AJ27" s="67"/>
      <c r="AK27" s="89"/>
      <c r="AL27" s="90"/>
      <c r="AM27" s="5"/>
      <c r="AN27" s="90"/>
    </row>
    <row x14ac:dyDescent="0.25" r="28" customHeight="1" ht="18.75">
      <c r="A28" s="190"/>
      <c r="B28" s="71" t="s">
        <v>142</v>
      </c>
      <c r="C28" s="191">
        <f>SUM(C10:C15)-(C21+C23)</f>
      </c>
      <c r="D28" s="191">
        <f>SUM(D10:D15)-(D21+D23)</f>
      </c>
      <c r="E28" s="191">
        <f>SUM(E10:E15)-(E21+E23)</f>
      </c>
      <c r="F28" s="191">
        <f>SUM(F10:F15)-(F21+F23)</f>
      </c>
      <c r="G28" s="191">
        <f>SUM(G10:G15)-(G21+G23)</f>
      </c>
      <c r="H28" s="191">
        <f>SUM(H10:H15)-(H21+H23)</f>
      </c>
      <c r="I28" s="191">
        <f>SUM(I10:I15)-(I21+I23)</f>
      </c>
      <c r="J28" s="191">
        <f>SUM(J10:J15)-(J21+J23)</f>
      </c>
      <c r="K28" s="191">
        <f>SUM(K10:K15)-(K21+K23)</f>
      </c>
      <c r="L28" s="191">
        <f>SUM(L10:L15)-(L21+L23)</f>
      </c>
      <c r="M28" s="191">
        <f>SUM(M10:M15)-(M21+M23)</f>
      </c>
      <c r="N28" s="191">
        <f>SUM(N10:N15)-(N21+N23)</f>
      </c>
      <c r="O28" s="191">
        <f>SUM(O10:O15)-(O21+O23)</f>
      </c>
      <c r="P28" s="191">
        <f>SUM(P10:P15)-(P21+P23)</f>
      </c>
      <c r="Q28" s="191">
        <f>SUM(Q10:Q15)-(Q21+Q23)</f>
      </c>
      <c r="R28" s="191">
        <f>SUM(R10:R15)-(R21+R23)</f>
      </c>
      <c r="S28" s="191">
        <f>SUM(S10:S15)-(S21+S23)</f>
      </c>
      <c r="T28" s="191">
        <f>SUM(T10:T15)-(T21+T23)</f>
      </c>
      <c r="U28" s="191">
        <f>SUM(U10:U15)-(U21+U23)</f>
      </c>
      <c r="V28" s="191">
        <f>SUM(V10:V15)-(V21+V23)</f>
      </c>
      <c r="W28" s="191">
        <f>SUM(W10:W15)-(W21+W23)</f>
      </c>
      <c r="X28" s="191">
        <f>SUM(X10:X15)-(X21+X23)</f>
      </c>
      <c r="Y28" s="191">
        <f>SUM(Y10:Y15)-(Y21+Y23)</f>
      </c>
      <c r="Z28" s="191">
        <f>SUM(Z10:Z15)-(Z21+Z23)</f>
      </c>
      <c r="AA28" s="191">
        <f>SUM(AA10:AA15)-(AA21+AA23)</f>
      </c>
      <c r="AB28" s="191">
        <f>SUM(AB10:AB15)-(AB21+AB23)</f>
      </c>
      <c r="AC28" s="191">
        <f>SUM(AC10:AC15)-(AC21+AC23)</f>
      </c>
      <c r="AD28" s="191">
        <f>SUM(AD10:AD15)-(AD21+AD23)</f>
      </c>
      <c r="AE28" s="191">
        <f>SUM(AE10:AE15)-(AE21+AE23)</f>
      </c>
      <c r="AF28" s="191">
        <f>SUM(AF10:AF15)-(AF21+AF23)</f>
      </c>
      <c r="AG28" s="191">
        <f>SUM(AG10:AG15)-(AG21+AG23)</f>
      </c>
      <c r="AH28" s="192">
        <f>SUM(C28:AG28)</f>
      </c>
      <c r="AI28" s="5"/>
      <c r="AJ28" s="67"/>
      <c r="AK28" s="89"/>
      <c r="AL28" s="90"/>
      <c r="AM28" s="5"/>
      <c r="AN28" s="90"/>
    </row>
    <row x14ac:dyDescent="0.25" r="29" customHeight="1" ht="18.75">
      <c r="A29" s="89"/>
      <c r="B29" s="130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93"/>
      <c r="AI29" s="5"/>
      <c r="AJ29" s="67"/>
      <c r="AK29" s="89"/>
      <c r="AL29" s="90"/>
      <c r="AM29" s="5"/>
      <c r="AN29" s="90"/>
    </row>
    <row x14ac:dyDescent="0.25" r="30" customHeight="1" ht="18.75">
      <c r="A30" s="194"/>
      <c r="B30" s="195" t="s">
        <v>84</v>
      </c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7"/>
      <c r="AI30" s="5"/>
      <c r="AJ30" s="198" t="s">
        <v>84</v>
      </c>
      <c r="AK30" s="199"/>
      <c r="AL30" s="90"/>
      <c r="AM30" s="5"/>
      <c r="AN30" s="90"/>
    </row>
    <row x14ac:dyDescent="0.25" r="31" customHeight="1" ht="18.75">
      <c r="A31" s="200"/>
      <c r="B31" s="201" t="s">
        <v>109</v>
      </c>
      <c r="C31" s="202">
        <f>'[1]TEMP Summary'!$T$22</f>
      </c>
      <c r="D31" s="202">
        <f>'[1]TEMP Summary'!$T$22</f>
      </c>
      <c r="E31" s="202">
        <f>'[1]TEMP Summary'!$T$22</f>
      </c>
      <c r="F31" s="202">
        <f>'[1]TEMP Summary'!$T$22</f>
      </c>
      <c r="G31" s="202">
        <f>'[1]TEMP Summary'!$T$22</f>
      </c>
      <c r="H31" s="202">
        <f>'[1]TEMP Summary'!$T$22</f>
      </c>
      <c r="I31" s="202">
        <f>'[1]TEMP Summary'!$T$22</f>
      </c>
      <c r="J31" s="202">
        <f>'[1]TEMP Summary'!$T$22</f>
      </c>
      <c r="K31" s="202">
        <f>'[1]TEMP Summary'!$T$22</f>
      </c>
      <c r="L31" s="202">
        <f>'[1]TEMP Summary'!$T$22</f>
      </c>
      <c r="M31" s="202">
        <f>'[1]TEMP Summary'!$T$22</f>
      </c>
      <c r="N31" s="202">
        <f>'[1]TEMP Summary'!$T$22</f>
      </c>
      <c r="O31" s="202">
        <f>'[1]TEMP Summary'!$T$22</f>
      </c>
      <c r="P31" s="202">
        <f>'[1]TEMP Summary'!$T$22</f>
      </c>
      <c r="Q31" s="202">
        <f>'[1]TEMP Summary'!$T$22</f>
      </c>
      <c r="R31" s="202">
        <f>'[1]TEMP Summary'!$T$22</f>
      </c>
      <c r="S31" s="202">
        <f>'[1]TEMP Summary'!$T$22</f>
      </c>
      <c r="T31" s="202">
        <f>'[1]TEMP Summary'!$T$22</f>
      </c>
      <c r="U31" s="202">
        <f>'[1]TEMP Summary'!$T$22</f>
      </c>
      <c r="V31" s="202">
        <f>'[1]TEMP Summary'!$T$22</f>
      </c>
      <c r="W31" s="202">
        <f>'[1]TEMP Summary'!$T$22</f>
      </c>
      <c r="X31" s="202">
        <f>'[1]TEMP Summary'!$T$22</f>
      </c>
      <c r="Y31" s="202">
        <f>'[1]TEMP Summary'!$T$22</f>
      </c>
      <c r="Z31" s="202">
        <f>'[1]TEMP Summary'!$T$22</f>
      </c>
      <c r="AA31" s="202">
        <f>'[1]TEMP Summary'!$T$22</f>
      </c>
      <c r="AB31" s="202">
        <f>'[1]TEMP Summary'!$T$22</f>
      </c>
      <c r="AC31" s="202">
        <f>'[1]TEMP Summary'!$T$22</f>
      </c>
      <c r="AD31" s="202">
        <f>'[1]TEMP Summary'!$T$22</f>
      </c>
      <c r="AE31" s="202">
        <f>'[1]TEMP Summary'!$T$22</f>
      </c>
      <c r="AF31" s="202">
        <f>'[1]TEMP Summary'!$T$22</f>
      </c>
      <c r="AG31" s="202">
        <f>'[1]TEMP Summary'!$T$22</f>
      </c>
      <c r="AH31" s="203">
        <f>SUM(C31:AG31)</f>
      </c>
      <c r="AI31" s="5"/>
      <c r="AJ31" s="204">
        <f>AH31+AH37</f>
      </c>
      <c r="AK31" s="205" t="s">
        <v>109</v>
      </c>
      <c r="AL31" s="90"/>
      <c r="AM31" s="5"/>
      <c r="AN31" s="90"/>
    </row>
    <row x14ac:dyDescent="0.25" r="32" customHeight="1" ht="18.75">
      <c r="A32" s="200"/>
      <c r="B32" s="78" t="s">
        <v>110</v>
      </c>
      <c r="C32" s="202">
        <f>'[1]TEMP Summary'!$T$22</f>
      </c>
      <c r="D32" s="202">
        <f>'[1]TEMP Summary'!$T$22</f>
      </c>
      <c r="E32" s="202">
        <f>'[1]TEMP Summary'!$T$22</f>
      </c>
      <c r="F32" s="202">
        <f>'[1]TEMP Summary'!$T$22</f>
      </c>
      <c r="G32" s="202">
        <f>'[1]TEMP Summary'!$T$22</f>
      </c>
      <c r="H32" s="202">
        <f>'[1]TEMP Summary'!$T$22</f>
      </c>
      <c r="I32" s="202">
        <f>'[1]TEMP Summary'!$T$22</f>
      </c>
      <c r="J32" s="202">
        <f>'[1]TEMP Summary'!$T$22</f>
      </c>
      <c r="K32" s="202">
        <f>'[1]TEMP Summary'!$T$22</f>
      </c>
      <c r="L32" s="202">
        <f>'[1]TEMP Summary'!$T$22</f>
      </c>
      <c r="M32" s="202">
        <f>'[1]TEMP Summary'!$T$22</f>
      </c>
      <c r="N32" s="202">
        <f>'[1]TEMP Summary'!$T$22</f>
      </c>
      <c r="O32" s="202">
        <f>'[1]TEMP Summary'!$T$22</f>
      </c>
      <c r="P32" s="202">
        <f>'[1]TEMP Summary'!$T$22</f>
      </c>
      <c r="Q32" s="202">
        <f>'[1]TEMP Summary'!$T$22</f>
      </c>
      <c r="R32" s="202">
        <f>'[1]TEMP Summary'!$T$22</f>
      </c>
      <c r="S32" s="202">
        <f>'[1]TEMP Summary'!$T$22</f>
      </c>
      <c r="T32" s="202">
        <f>'[1]TEMP Summary'!$T$22</f>
      </c>
      <c r="U32" s="202">
        <f>'[1]TEMP Summary'!$T$22</f>
      </c>
      <c r="V32" s="202">
        <f>'[1]TEMP Summary'!$T$22</f>
      </c>
      <c r="W32" s="202">
        <f>'[1]TEMP Summary'!$T$22</f>
      </c>
      <c r="X32" s="202">
        <f>'[1]TEMP Summary'!$T$22</f>
      </c>
      <c r="Y32" s="202">
        <f>'[1]TEMP Summary'!$T$22</f>
      </c>
      <c r="Z32" s="202">
        <f>'[1]TEMP Summary'!$T$22</f>
      </c>
      <c r="AA32" s="202">
        <f>'[1]TEMP Summary'!$T$22</f>
      </c>
      <c r="AB32" s="202">
        <f>'[1]TEMP Summary'!$T$22</f>
      </c>
      <c r="AC32" s="202">
        <f>'[1]TEMP Summary'!$T$22</f>
      </c>
      <c r="AD32" s="202">
        <f>'[1]TEMP Summary'!$T$22</f>
      </c>
      <c r="AE32" s="202">
        <f>'[1]TEMP Summary'!$T$22</f>
      </c>
      <c r="AF32" s="202">
        <f>'[1]TEMP Summary'!$T$22</f>
      </c>
      <c r="AG32" s="202">
        <f>'[1]TEMP Summary'!$T$22</f>
      </c>
      <c r="AH32" s="206">
        <f>SUM(C32:AG32)</f>
      </c>
      <c r="AI32" s="5"/>
      <c r="AJ32" s="204">
        <f>AH32+AH38</f>
      </c>
      <c r="AK32" s="205" t="s">
        <v>110</v>
      </c>
      <c r="AL32" s="90"/>
      <c r="AM32" s="5"/>
      <c r="AN32" s="90"/>
    </row>
    <row x14ac:dyDescent="0.25" r="33" customHeight="1" ht="18.75">
      <c r="A33" s="200"/>
      <c r="B33" s="78" t="s">
        <v>111</v>
      </c>
      <c r="C33" s="202">
        <f>'[1]TEMP Summary'!$T$22</f>
      </c>
      <c r="D33" s="202">
        <f>'[1]TEMP Summary'!$T$22</f>
      </c>
      <c r="E33" s="202">
        <f>'[1]TEMP Summary'!$T$22</f>
      </c>
      <c r="F33" s="202">
        <f>'[1]TEMP Summary'!$T$22</f>
      </c>
      <c r="G33" s="202">
        <f>'[1]TEMP Summary'!$T$22</f>
      </c>
      <c r="H33" s="202">
        <f>'[1]TEMP Summary'!$T$22</f>
      </c>
      <c r="I33" s="202">
        <f>'[1]TEMP Summary'!$T$22</f>
      </c>
      <c r="J33" s="202">
        <f>'[1]TEMP Summary'!$T$22</f>
      </c>
      <c r="K33" s="202">
        <f>'[1]TEMP Summary'!$T$22</f>
      </c>
      <c r="L33" s="202">
        <f>'[1]TEMP Summary'!$T$22</f>
      </c>
      <c r="M33" s="202">
        <f>'[1]TEMP Summary'!$T$22</f>
      </c>
      <c r="N33" s="202">
        <f>'[1]TEMP Summary'!$T$22</f>
      </c>
      <c r="O33" s="202">
        <f>'[1]TEMP Summary'!$T$22</f>
      </c>
      <c r="P33" s="202">
        <f>'[1]TEMP Summary'!$T$22</f>
      </c>
      <c r="Q33" s="202">
        <f>'[1]TEMP Summary'!$T$22</f>
      </c>
      <c r="R33" s="202">
        <f>'[1]TEMP Summary'!$T$22</f>
      </c>
      <c r="S33" s="202">
        <f>'[1]TEMP Summary'!$T$22</f>
      </c>
      <c r="T33" s="202">
        <f>'[1]TEMP Summary'!$T$22</f>
      </c>
      <c r="U33" s="202">
        <f>'[1]TEMP Summary'!$T$22</f>
      </c>
      <c r="V33" s="202">
        <f>'[1]TEMP Summary'!$T$22</f>
      </c>
      <c r="W33" s="202">
        <f>'[1]TEMP Summary'!$T$22</f>
      </c>
      <c r="X33" s="202">
        <f>'[1]TEMP Summary'!$T$22</f>
      </c>
      <c r="Y33" s="202">
        <f>'[1]TEMP Summary'!$T$22</f>
      </c>
      <c r="Z33" s="202">
        <f>'[1]TEMP Summary'!$T$22</f>
      </c>
      <c r="AA33" s="202">
        <f>'[1]TEMP Summary'!$T$22</f>
      </c>
      <c r="AB33" s="202">
        <f>'[1]TEMP Summary'!$T$22</f>
      </c>
      <c r="AC33" s="202">
        <f>'[1]TEMP Summary'!$T$22</f>
      </c>
      <c r="AD33" s="202">
        <f>'[1]TEMP Summary'!$T$22</f>
      </c>
      <c r="AE33" s="202">
        <f>'[1]TEMP Summary'!$T$22</f>
      </c>
      <c r="AF33" s="202">
        <f>'[1]TEMP Summary'!$T$22</f>
      </c>
      <c r="AG33" s="202">
        <f>'[1]TEMP Summary'!$T$22</f>
      </c>
      <c r="AH33" s="206">
        <f>SUM(C33:AG33)</f>
      </c>
      <c r="AI33" s="5"/>
      <c r="AJ33" s="204">
        <f>AH33+AH39</f>
      </c>
      <c r="AK33" s="205" t="s">
        <v>111</v>
      </c>
      <c r="AL33" s="90"/>
      <c r="AM33" s="5"/>
      <c r="AN33" s="90"/>
    </row>
    <row x14ac:dyDescent="0.25" r="34" customHeight="1" ht="18.75">
      <c r="A34" s="200"/>
      <c r="B34" s="78" t="s">
        <v>112</v>
      </c>
      <c r="C34" s="202">
        <f>'[1]TEMP Summary'!$T$22</f>
      </c>
      <c r="D34" s="202">
        <f>'[1]TEMP Summary'!$T$22</f>
      </c>
      <c r="E34" s="202">
        <f>'[1]TEMP Summary'!$T$22</f>
      </c>
      <c r="F34" s="202">
        <f>'[1]TEMP Summary'!$T$22</f>
      </c>
      <c r="G34" s="202">
        <f>'[1]TEMP Summary'!$T$22</f>
      </c>
      <c r="H34" s="202">
        <f>'[1]TEMP Summary'!$T$22</f>
      </c>
      <c r="I34" s="202">
        <f>'[1]TEMP Summary'!$T$22</f>
      </c>
      <c r="J34" s="202">
        <f>'[1]TEMP Summary'!$T$22</f>
      </c>
      <c r="K34" s="202">
        <f>'[1]TEMP Summary'!$T$22</f>
      </c>
      <c r="L34" s="202">
        <f>'[1]TEMP Summary'!$T$22</f>
      </c>
      <c r="M34" s="202">
        <f>'[1]TEMP Summary'!$T$22</f>
      </c>
      <c r="N34" s="202">
        <f>'[1]TEMP Summary'!$T$22</f>
      </c>
      <c r="O34" s="202">
        <f>'[1]TEMP Summary'!$T$22</f>
      </c>
      <c r="P34" s="202">
        <f>'[1]TEMP Summary'!$T$22</f>
      </c>
      <c r="Q34" s="202">
        <f>'[1]TEMP Summary'!$T$22</f>
      </c>
      <c r="R34" s="202">
        <f>'[1]TEMP Summary'!$T$22</f>
      </c>
      <c r="S34" s="202">
        <f>'[1]TEMP Summary'!$T$22</f>
      </c>
      <c r="T34" s="202">
        <f>'[1]TEMP Summary'!$T$22</f>
      </c>
      <c r="U34" s="202">
        <f>'[1]TEMP Summary'!$T$22</f>
      </c>
      <c r="V34" s="202">
        <f>'[1]TEMP Summary'!$T$22</f>
      </c>
      <c r="W34" s="202">
        <f>'[1]TEMP Summary'!$T$22</f>
      </c>
      <c r="X34" s="202">
        <f>'[1]TEMP Summary'!$T$22</f>
      </c>
      <c r="Y34" s="202">
        <f>'[1]TEMP Summary'!$T$22</f>
      </c>
      <c r="Z34" s="202">
        <f>'[1]TEMP Summary'!$T$22</f>
      </c>
      <c r="AA34" s="202">
        <f>'[1]TEMP Summary'!$T$22</f>
      </c>
      <c r="AB34" s="202">
        <f>'[1]TEMP Summary'!$T$22</f>
      </c>
      <c r="AC34" s="202">
        <f>'[1]TEMP Summary'!$T$22</f>
      </c>
      <c r="AD34" s="202">
        <f>'[1]TEMP Summary'!$T$22</f>
      </c>
      <c r="AE34" s="202">
        <f>'[1]TEMP Summary'!$T$22</f>
      </c>
      <c r="AF34" s="202">
        <f>'[1]TEMP Summary'!$T$22</f>
      </c>
      <c r="AG34" s="202">
        <f>'[1]TEMP Summary'!$T$22</f>
      </c>
      <c r="AH34" s="206">
        <f>SUM(C34:AG34)</f>
      </c>
      <c r="AI34" s="5"/>
      <c r="AJ34" s="204">
        <f>AH34+AH40</f>
      </c>
      <c r="AK34" s="205" t="s">
        <v>112</v>
      </c>
      <c r="AL34" s="90"/>
      <c r="AM34" s="5"/>
      <c r="AN34" s="90"/>
    </row>
    <row x14ac:dyDescent="0.25" r="35" customHeight="1" ht="18.75">
      <c r="A35" s="200"/>
      <c r="B35" s="78" t="s">
        <v>113</v>
      </c>
      <c r="C35" s="202">
        <f>'[1]TEMP Summary'!$T$22</f>
      </c>
      <c r="D35" s="202">
        <f>'[1]TEMP Summary'!$T$22</f>
      </c>
      <c r="E35" s="202">
        <f>'[1]TEMP Summary'!$T$22</f>
      </c>
      <c r="F35" s="202">
        <f>'[1]TEMP Summary'!$T$22</f>
      </c>
      <c r="G35" s="202">
        <f>'[1]TEMP Summary'!$T$22</f>
      </c>
      <c r="H35" s="202">
        <f>'[1]TEMP Summary'!$T$22</f>
      </c>
      <c r="I35" s="202">
        <f>'[1]TEMP Summary'!$T$22</f>
      </c>
      <c r="J35" s="202">
        <f>'[1]TEMP Summary'!$T$22</f>
      </c>
      <c r="K35" s="202">
        <f>'[1]TEMP Summary'!$T$22</f>
      </c>
      <c r="L35" s="202">
        <f>'[1]TEMP Summary'!$T$22</f>
      </c>
      <c r="M35" s="202">
        <f>'[1]TEMP Summary'!$T$22</f>
      </c>
      <c r="N35" s="202">
        <f>'[1]TEMP Summary'!$T$22</f>
      </c>
      <c r="O35" s="202">
        <f>'[1]TEMP Summary'!$T$22</f>
      </c>
      <c r="P35" s="202">
        <f>'[1]TEMP Summary'!$T$22</f>
      </c>
      <c r="Q35" s="202">
        <f>'[1]TEMP Summary'!$T$22</f>
      </c>
      <c r="R35" s="202">
        <f>'[1]TEMP Summary'!$T$22</f>
      </c>
      <c r="S35" s="202">
        <f>'[1]TEMP Summary'!$T$22</f>
      </c>
      <c r="T35" s="202">
        <f>'[1]TEMP Summary'!$T$22</f>
      </c>
      <c r="U35" s="202">
        <f>'[1]TEMP Summary'!$T$22</f>
      </c>
      <c r="V35" s="202">
        <f>'[1]TEMP Summary'!$T$22</f>
      </c>
      <c r="W35" s="202">
        <f>'[1]TEMP Summary'!$T$22</f>
      </c>
      <c r="X35" s="202">
        <f>'[1]TEMP Summary'!$T$22</f>
      </c>
      <c r="Y35" s="202">
        <f>'[1]TEMP Summary'!$T$22</f>
      </c>
      <c r="Z35" s="202">
        <f>'[1]TEMP Summary'!$T$22</f>
      </c>
      <c r="AA35" s="202">
        <f>'[1]TEMP Summary'!$T$22</f>
      </c>
      <c r="AB35" s="202">
        <f>'[1]TEMP Summary'!$T$22</f>
      </c>
      <c r="AC35" s="202">
        <f>'[1]TEMP Summary'!$T$22</f>
      </c>
      <c r="AD35" s="202">
        <f>'[1]TEMP Summary'!$T$22</f>
      </c>
      <c r="AE35" s="202">
        <f>'[1]TEMP Summary'!$T$22</f>
      </c>
      <c r="AF35" s="202">
        <f>'[1]TEMP Summary'!$T$22</f>
      </c>
      <c r="AG35" s="202">
        <f>'[1]TEMP Summary'!$T$22</f>
      </c>
      <c r="AH35" s="206">
        <f>SUM(C35:AG35)</f>
      </c>
      <c r="AI35" s="5"/>
      <c r="AJ35" s="204">
        <f>AH35+AH41</f>
      </c>
      <c r="AK35" s="205" t="s">
        <v>113</v>
      </c>
      <c r="AL35" s="90"/>
      <c r="AM35" s="5"/>
      <c r="AN35" s="90"/>
    </row>
    <row x14ac:dyDescent="0.25" r="36" customHeight="1" ht="18.75">
      <c r="A36" s="200"/>
      <c r="B36" s="207" t="s">
        <v>143</v>
      </c>
      <c r="C36" s="208">
        <f>SUM(C31:C35)</f>
      </c>
      <c r="D36" s="209">
        <f>SUM(D31:D35)</f>
      </c>
      <c r="E36" s="209">
        <f>SUM(E31:E35)</f>
      </c>
      <c r="F36" s="209">
        <f>SUM(F31:F35)</f>
      </c>
      <c r="G36" s="209">
        <f>SUM(G31:G35)</f>
      </c>
      <c r="H36" s="209">
        <f>SUM(H31:H35)</f>
      </c>
      <c r="I36" s="209">
        <f>SUM(I31:I35)</f>
      </c>
      <c r="J36" s="209">
        <f>SUM(J31:J35)</f>
      </c>
      <c r="K36" s="209">
        <f>SUM(K31:K35)</f>
      </c>
      <c r="L36" s="209">
        <f>SUM(L31:L35)</f>
      </c>
      <c r="M36" s="209">
        <f>SUM(M31:M35)</f>
      </c>
      <c r="N36" s="209">
        <f>SUM(N31:N35)</f>
      </c>
      <c r="O36" s="209">
        <f>SUM(O31:O35)</f>
      </c>
      <c r="P36" s="209">
        <f>SUM(P31:P35)</f>
      </c>
      <c r="Q36" s="209">
        <f>SUM(Q31:Q35)</f>
      </c>
      <c r="R36" s="209">
        <f>SUM(R31:R35)</f>
      </c>
      <c r="S36" s="209">
        <f>SUM(S31:S35)</f>
      </c>
      <c r="T36" s="209">
        <f>SUM(T31:T35)</f>
      </c>
      <c r="U36" s="209">
        <f>SUM(U31:U35)</f>
      </c>
      <c r="V36" s="209">
        <f>SUM(V31:V35)</f>
      </c>
      <c r="W36" s="209">
        <f>SUM(W31:W35)</f>
      </c>
      <c r="X36" s="209">
        <f>SUM(X31:X35)</f>
      </c>
      <c r="Y36" s="209">
        <f>SUM(Y31:Y35)</f>
      </c>
      <c r="Z36" s="209">
        <f>SUM(Z31:Z35)</f>
      </c>
      <c r="AA36" s="209">
        <f>SUM(AA31:AA35)</f>
      </c>
      <c r="AB36" s="209">
        <f>SUM(AB31:AB35)</f>
      </c>
      <c r="AC36" s="209">
        <f>SUM(AC31:AC35)</f>
      </c>
      <c r="AD36" s="209">
        <f>SUM(AD31:AD35)</f>
      </c>
      <c r="AE36" s="209">
        <f>SUM(AE31:AE35)</f>
      </c>
      <c r="AF36" s="209">
        <f>SUM(AF31:AF35)</f>
      </c>
      <c r="AG36" s="210">
        <f>SUM(AG31:AG35)</f>
      </c>
      <c r="AH36" s="211">
        <f>SUM(C36:AG36)</f>
      </c>
      <c r="AI36" s="5"/>
      <c r="AJ36" s="204"/>
      <c r="AK36" s="205"/>
      <c r="AL36" s="90"/>
      <c r="AM36" s="5"/>
      <c r="AN36" s="90"/>
    </row>
    <row x14ac:dyDescent="0.25" r="37" customHeight="1" ht="18.75">
      <c r="A37" s="200"/>
      <c r="B37" s="212" t="s">
        <v>109</v>
      </c>
      <c r="C37" s="213">
        <f>'[1]TEMP Summary'!$T$22</f>
      </c>
      <c r="D37" s="213">
        <f>'[1]TEMP Summary'!$T$22</f>
      </c>
      <c r="E37" s="213">
        <f>'[1]TEMP Summary'!$T$22</f>
      </c>
      <c r="F37" s="213">
        <f>'[1]TEMP Summary'!$T$22</f>
      </c>
      <c r="G37" s="213">
        <f>'[1]TEMP Summary'!$T$22</f>
      </c>
      <c r="H37" s="213">
        <f>'[1]TEMP Summary'!$T$22</f>
      </c>
      <c r="I37" s="213">
        <f>'[1]TEMP Summary'!$T$22</f>
      </c>
      <c r="J37" s="213">
        <f>'[1]TEMP Summary'!$T$22</f>
      </c>
      <c r="K37" s="213">
        <f>'[1]TEMP Summary'!$T$22</f>
      </c>
      <c r="L37" s="213">
        <f>'[1]TEMP Summary'!$T$22</f>
      </c>
      <c r="M37" s="213">
        <f>'[1]TEMP Summary'!$T$22</f>
      </c>
      <c r="N37" s="213">
        <f>'[1]TEMP Summary'!$T$22</f>
      </c>
      <c r="O37" s="213">
        <f>'[1]TEMP Summary'!$T$22</f>
      </c>
      <c r="P37" s="213">
        <f>'[1]TEMP Summary'!$T$22</f>
      </c>
      <c r="Q37" s="213">
        <f>'[1]TEMP Summary'!$T$22</f>
      </c>
      <c r="R37" s="213">
        <f>'[1]TEMP Summary'!$T$22</f>
      </c>
      <c r="S37" s="213">
        <f>'[1]TEMP Summary'!$T$22</f>
      </c>
      <c r="T37" s="213">
        <f>'[1]TEMP Summary'!$T$22</f>
      </c>
      <c r="U37" s="213">
        <f>'[1]TEMP Summary'!$T$22</f>
      </c>
      <c r="V37" s="213">
        <f>'[1]TEMP Summary'!$T$22</f>
      </c>
      <c r="W37" s="213">
        <f>'[1]TEMP Summary'!$T$22</f>
      </c>
      <c r="X37" s="213">
        <f>'[1]TEMP Summary'!$T$22</f>
      </c>
      <c r="Y37" s="213">
        <f>'[1]TEMP Summary'!$T$22</f>
      </c>
      <c r="Z37" s="213">
        <f>'[1]TEMP Summary'!$T$22</f>
      </c>
      <c r="AA37" s="213">
        <f>'[1]TEMP Summary'!$T$22</f>
      </c>
      <c r="AB37" s="213">
        <f>'[1]TEMP Summary'!$T$22</f>
      </c>
      <c r="AC37" s="213">
        <f>'[1]TEMP Summary'!$T$22</f>
      </c>
      <c r="AD37" s="213">
        <f>'[1]TEMP Summary'!$T$22</f>
      </c>
      <c r="AE37" s="213">
        <f>'[1]TEMP Summary'!$T$22</f>
      </c>
      <c r="AF37" s="213">
        <f>'[1]TEMP Summary'!$T$22</f>
      </c>
      <c r="AG37" s="214">
        <f>'[1]TEMP Summary'!$T$22</f>
      </c>
      <c r="AH37" s="215">
        <f>SUM(C37:AG37)</f>
      </c>
      <c r="AI37" s="5"/>
      <c r="AJ37" s="204"/>
      <c r="AK37" s="205"/>
      <c r="AL37" s="90"/>
      <c r="AM37" s="5"/>
      <c r="AN37" s="90"/>
    </row>
    <row x14ac:dyDescent="0.25" r="38" customHeight="1" ht="18.75">
      <c r="A38" s="200"/>
      <c r="B38" s="78" t="s">
        <v>110</v>
      </c>
      <c r="C38" s="202">
        <f>'[1]TEMP Summary'!$T$22</f>
      </c>
      <c r="D38" s="202">
        <f>'[1]TEMP Summary'!$T$22</f>
      </c>
      <c r="E38" s="202">
        <f>'[1]TEMP Summary'!$T$22</f>
      </c>
      <c r="F38" s="202">
        <f>'[1]TEMP Summary'!$T$22</f>
      </c>
      <c r="G38" s="202">
        <f>'[1]TEMP Summary'!$T$22</f>
      </c>
      <c r="H38" s="202">
        <f>'[1]TEMP Summary'!$T$22</f>
      </c>
      <c r="I38" s="202">
        <f>'[1]TEMP Summary'!$T$22</f>
      </c>
      <c r="J38" s="202">
        <f>'[1]TEMP Summary'!$T$22</f>
      </c>
      <c r="K38" s="202">
        <f>'[1]TEMP Summary'!$T$22</f>
      </c>
      <c r="L38" s="202">
        <f>'[1]TEMP Summary'!$T$22</f>
      </c>
      <c r="M38" s="202">
        <f>'[1]TEMP Summary'!$T$22</f>
      </c>
      <c r="N38" s="202">
        <f>'[1]TEMP Summary'!$T$22</f>
      </c>
      <c r="O38" s="202">
        <f>'[1]TEMP Summary'!$T$22</f>
      </c>
      <c r="P38" s="202">
        <f>'[1]TEMP Summary'!$T$22</f>
      </c>
      <c r="Q38" s="202">
        <f>'[1]TEMP Summary'!$T$22</f>
      </c>
      <c r="R38" s="202">
        <f>'[1]TEMP Summary'!$T$22</f>
      </c>
      <c r="S38" s="202">
        <f>'[1]TEMP Summary'!$T$22</f>
      </c>
      <c r="T38" s="202">
        <f>'[1]TEMP Summary'!$T$22</f>
      </c>
      <c r="U38" s="202">
        <f>'[1]TEMP Summary'!$T$22</f>
      </c>
      <c r="V38" s="202">
        <f>'[1]TEMP Summary'!$T$22</f>
      </c>
      <c r="W38" s="202">
        <f>'[1]TEMP Summary'!$T$22</f>
      </c>
      <c r="X38" s="202">
        <f>'[1]TEMP Summary'!$T$22</f>
      </c>
      <c r="Y38" s="202">
        <f>'[1]TEMP Summary'!$T$22</f>
      </c>
      <c r="Z38" s="202">
        <f>'[1]TEMP Summary'!$T$22</f>
      </c>
      <c r="AA38" s="202">
        <f>'[1]TEMP Summary'!$T$22</f>
      </c>
      <c r="AB38" s="202">
        <f>'[1]TEMP Summary'!$T$22</f>
      </c>
      <c r="AC38" s="202">
        <f>'[1]TEMP Summary'!$T$22</f>
      </c>
      <c r="AD38" s="202">
        <f>'[1]TEMP Summary'!$T$22</f>
      </c>
      <c r="AE38" s="202">
        <f>'[1]TEMP Summary'!$T$22</f>
      </c>
      <c r="AF38" s="202">
        <f>'[1]TEMP Summary'!$T$22</f>
      </c>
      <c r="AG38" s="79">
        <f>'[1]TEMP Summary'!$T$22</f>
      </c>
      <c r="AH38" s="215">
        <f>SUM(C38:AG38)</f>
      </c>
      <c r="AI38" s="5"/>
      <c r="AJ38" s="204"/>
      <c r="AK38" s="205"/>
      <c r="AL38" s="90"/>
      <c r="AM38" s="5"/>
      <c r="AN38" s="90"/>
    </row>
    <row x14ac:dyDescent="0.25" r="39" customHeight="1" ht="18.75">
      <c r="A39" s="200"/>
      <c r="B39" s="78" t="s">
        <v>111</v>
      </c>
      <c r="C39" s="202">
        <f>'[1]TEMP Summary'!$T$22</f>
      </c>
      <c r="D39" s="202">
        <f>'[1]TEMP Summary'!$T$22</f>
      </c>
      <c r="E39" s="202">
        <f>'[1]TEMP Summary'!$T$22</f>
      </c>
      <c r="F39" s="202">
        <f>'[1]TEMP Summary'!$T$22</f>
      </c>
      <c r="G39" s="202">
        <f>'[1]TEMP Summary'!$T$22</f>
      </c>
      <c r="H39" s="202">
        <f>'[1]TEMP Summary'!$T$22</f>
      </c>
      <c r="I39" s="202">
        <f>'[1]TEMP Summary'!$T$22</f>
      </c>
      <c r="J39" s="202">
        <f>'[1]TEMP Summary'!$T$22</f>
      </c>
      <c r="K39" s="202">
        <f>'[1]TEMP Summary'!$T$22</f>
      </c>
      <c r="L39" s="202">
        <f>'[1]TEMP Summary'!$T$22</f>
      </c>
      <c r="M39" s="202">
        <f>'[1]TEMP Summary'!$T$22</f>
      </c>
      <c r="N39" s="202">
        <f>'[1]TEMP Summary'!$T$22</f>
      </c>
      <c r="O39" s="202">
        <f>'[1]TEMP Summary'!$T$22</f>
      </c>
      <c r="P39" s="202">
        <f>'[1]TEMP Summary'!$T$22</f>
      </c>
      <c r="Q39" s="202">
        <f>'[1]TEMP Summary'!$T$22</f>
      </c>
      <c r="R39" s="202">
        <f>'[1]TEMP Summary'!$T$22</f>
      </c>
      <c r="S39" s="202">
        <f>'[1]TEMP Summary'!$T$22</f>
      </c>
      <c r="T39" s="202">
        <f>'[1]TEMP Summary'!$T$22</f>
      </c>
      <c r="U39" s="202">
        <f>'[1]TEMP Summary'!$T$22</f>
      </c>
      <c r="V39" s="202">
        <f>'[1]TEMP Summary'!$T$22</f>
      </c>
      <c r="W39" s="202">
        <f>'[1]TEMP Summary'!$T$22</f>
      </c>
      <c r="X39" s="202">
        <f>'[1]TEMP Summary'!$T$22</f>
      </c>
      <c r="Y39" s="202">
        <f>'[1]TEMP Summary'!$T$22</f>
      </c>
      <c r="Z39" s="202">
        <f>'[1]TEMP Summary'!$T$22</f>
      </c>
      <c r="AA39" s="202">
        <f>'[1]TEMP Summary'!$T$22</f>
      </c>
      <c r="AB39" s="202">
        <f>'[1]TEMP Summary'!$T$22</f>
      </c>
      <c r="AC39" s="202">
        <f>'[1]TEMP Summary'!$T$22</f>
      </c>
      <c r="AD39" s="202">
        <f>'[1]TEMP Summary'!$T$22</f>
      </c>
      <c r="AE39" s="202">
        <f>'[1]TEMP Summary'!$T$22</f>
      </c>
      <c r="AF39" s="202">
        <f>'[1]TEMP Summary'!$T$22</f>
      </c>
      <c r="AG39" s="79">
        <f>'[1]TEMP Summary'!$T$22</f>
      </c>
      <c r="AH39" s="215">
        <f>SUM(C39:AG39)</f>
      </c>
      <c r="AI39" s="5"/>
      <c r="AJ39" s="204"/>
      <c r="AK39" s="205"/>
      <c r="AL39" s="90"/>
      <c r="AM39" s="5"/>
      <c r="AN39" s="90"/>
    </row>
    <row x14ac:dyDescent="0.25" r="40" customHeight="1" ht="18.75">
      <c r="A40" s="200"/>
      <c r="B40" s="78" t="s">
        <v>112</v>
      </c>
      <c r="C40" s="202">
        <f>'[1]TEMP Summary'!$T$22</f>
      </c>
      <c r="D40" s="202">
        <f>'[1]TEMP Summary'!$T$22</f>
      </c>
      <c r="E40" s="202">
        <f>'[1]TEMP Summary'!$T$22</f>
      </c>
      <c r="F40" s="202">
        <f>'[1]TEMP Summary'!$T$22</f>
      </c>
      <c r="G40" s="202">
        <f>'[1]TEMP Summary'!$T$22</f>
      </c>
      <c r="H40" s="202">
        <f>'[1]TEMP Summary'!$T$22</f>
      </c>
      <c r="I40" s="202">
        <f>'[1]TEMP Summary'!$T$22</f>
      </c>
      <c r="J40" s="202">
        <f>'[1]TEMP Summary'!$T$22</f>
      </c>
      <c r="K40" s="202">
        <f>'[1]TEMP Summary'!$T$22</f>
      </c>
      <c r="L40" s="202">
        <f>'[1]TEMP Summary'!$T$22</f>
      </c>
      <c r="M40" s="202">
        <f>'[1]TEMP Summary'!$T$22</f>
      </c>
      <c r="N40" s="202">
        <f>'[1]TEMP Summary'!$T$22</f>
      </c>
      <c r="O40" s="202">
        <f>'[1]TEMP Summary'!$T$22</f>
      </c>
      <c r="P40" s="202">
        <f>'[1]TEMP Summary'!$T$22</f>
      </c>
      <c r="Q40" s="202">
        <f>'[1]TEMP Summary'!$T$22</f>
      </c>
      <c r="R40" s="202">
        <f>'[1]TEMP Summary'!$T$22</f>
      </c>
      <c r="S40" s="202">
        <f>'[1]TEMP Summary'!$T$22</f>
      </c>
      <c r="T40" s="202">
        <f>'[1]TEMP Summary'!$T$22</f>
      </c>
      <c r="U40" s="202">
        <f>'[1]TEMP Summary'!$T$22</f>
      </c>
      <c r="V40" s="202">
        <f>'[1]TEMP Summary'!$T$22</f>
      </c>
      <c r="W40" s="202">
        <f>'[1]TEMP Summary'!$T$22</f>
      </c>
      <c r="X40" s="202">
        <f>'[1]TEMP Summary'!$T$22</f>
      </c>
      <c r="Y40" s="202">
        <f>'[1]TEMP Summary'!$T$22</f>
      </c>
      <c r="Z40" s="202">
        <f>'[1]TEMP Summary'!$T$22</f>
      </c>
      <c r="AA40" s="202">
        <f>'[1]TEMP Summary'!$T$22</f>
      </c>
      <c r="AB40" s="202">
        <f>'[1]TEMP Summary'!$T$22</f>
      </c>
      <c r="AC40" s="202">
        <f>'[1]TEMP Summary'!$T$22</f>
      </c>
      <c r="AD40" s="202">
        <f>'[1]TEMP Summary'!$T$22</f>
      </c>
      <c r="AE40" s="202">
        <f>'[1]TEMP Summary'!$T$22</f>
      </c>
      <c r="AF40" s="202">
        <f>'[1]TEMP Summary'!$T$22</f>
      </c>
      <c r="AG40" s="79">
        <f>'[1]TEMP Summary'!$T$22</f>
      </c>
      <c r="AH40" s="215">
        <f>SUM(C40:AG40)</f>
      </c>
      <c r="AI40" s="5"/>
      <c r="AJ40" s="204"/>
      <c r="AK40" s="205"/>
      <c r="AL40" s="90"/>
      <c r="AM40" s="5"/>
      <c r="AN40" s="90"/>
    </row>
    <row x14ac:dyDescent="0.25" r="41" customHeight="1" ht="18.75">
      <c r="A41" s="200"/>
      <c r="B41" s="78" t="s">
        <v>113</v>
      </c>
      <c r="C41" s="202">
        <f>'[1]TEMP Summary'!$T$22</f>
      </c>
      <c r="D41" s="202">
        <f>'[1]TEMP Summary'!$T$22</f>
      </c>
      <c r="E41" s="202">
        <f>'[1]TEMP Summary'!$T$22</f>
      </c>
      <c r="F41" s="202">
        <f>'[1]TEMP Summary'!$T$22</f>
      </c>
      <c r="G41" s="202">
        <f>'[1]TEMP Summary'!$T$22</f>
      </c>
      <c r="H41" s="202">
        <f>'[1]TEMP Summary'!$T$22</f>
      </c>
      <c r="I41" s="202">
        <f>'[1]TEMP Summary'!$T$22</f>
      </c>
      <c r="J41" s="202">
        <f>'[1]TEMP Summary'!$T$22</f>
      </c>
      <c r="K41" s="202">
        <f>'[1]TEMP Summary'!$T$22</f>
      </c>
      <c r="L41" s="202">
        <f>'[1]TEMP Summary'!$T$22</f>
      </c>
      <c r="M41" s="202">
        <f>'[1]TEMP Summary'!$T$22</f>
      </c>
      <c r="N41" s="202">
        <f>'[1]TEMP Summary'!$T$22</f>
      </c>
      <c r="O41" s="202">
        <f>'[1]TEMP Summary'!$T$22</f>
      </c>
      <c r="P41" s="202">
        <f>'[1]TEMP Summary'!$T$22</f>
      </c>
      <c r="Q41" s="202">
        <f>'[1]TEMP Summary'!$T$22</f>
      </c>
      <c r="R41" s="202">
        <f>'[1]TEMP Summary'!$T$22</f>
      </c>
      <c r="S41" s="202">
        <f>'[1]TEMP Summary'!$T$22</f>
      </c>
      <c r="T41" s="202">
        <f>'[1]TEMP Summary'!$T$22</f>
      </c>
      <c r="U41" s="202">
        <f>'[1]TEMP Summary'!$T$22</f>
      </c>
      <c r="V41" s="202">
        <f>'[1]TEMP Summary'!$T$22</f>
      </c>
      <c r="W41" s="202">
        <f>'[1]TEMP Summary'!$T$22</f>
      </c>
      <c r="X41" s="202">
        <f>'[1]TEMP Summary'!$T$22</f>
      </c>
      <c r="Y41" s="202">
        <f>'[1]TEMP Summary'!$T$22</f>
      </c>
      <c r="Z41" s="202">
        <f>'[1]TEMP Summary'!$T$22</f>
      </c>
      <c r="AA41" s="202">
        <f>'[1]TEMP Summary'!$T$22</f>
      </c>
      <c r="AB41" s="202">
        <f>'[1]TEMP Summary'!$T$22</f>
      </c>
      <c r="AC41" s="202">
        <f>'[1]TEMP Summary'!$T$22</f>
      </c>
      <c r="AD41" s="202">
        <f>'[1]TEMP Summary'!$T$22</f>
      </c>
      <c r="AE41" s="202">
        <f>'[1]TEMP Summary'!$T$22</f>
      </c>
      <c r="AF41" s="202">
        <f>'[1]TEMP Summary'!$T$22</f>
      </c>
      <c r="AG41" s="79">
        <f>'[1]TEMP Summary'!$T$22</f>
      </c>
      <c r="AH41" s="215">
        <f>SUM(C41:AG41)</f>
      </c>
      <c r="AI41" s="5"/>
      <c r="AJ41" s="204"/>
      <c r="AK41" s="216"/>
      <c r="AL41" s="90"/>
      <c r="AM41" s="5"/>
      <c r="AN41" s="90"/>
    </row>
    <row x14ac:dyDescent="0.25" r="42" customHeight="1" ht="18.75">
      <c r="A42" s="200"/>
      <c r="B42" s="217" t="s">
        <v>144</v>
      </c>
      <c r="C42" s="208">
        <f>SUM(C37:C41)</f>
      </c>
      <c r="D42" s="208">
        <f>SUM(D37:D41)</f>
      </c>
      <c r="E42" s="208">
        <f>SUM(E37:E41)</f>
      </c>
      <c r="F42" s="208">
        <f>SUM(F37:F41)</f>
      </c>
      <c r="G42" s="208">
        <f>SUM(G37:G41)</f>
      </c>
      <c r="H42" s="208">
        <f>SUM(H37:H41)</f>
      </c>
      <c r="I42" s="208">
        <f>SUM(I37:I41)</f>
      </c>
      <c r="J42" s="208">
        <f>SUM(J37:J41)</f>
      </c>
      <c r="K42" s="208">
        <f>SUM(K37:K41)</f>
      </c>
      <c r="L42" s="208">
        <f>SUM(L37:L41)</f>
      </c>
      <c r="M42" s="208">
        <f>SUM(M37:M41)</f>
      </c>
      <c r="N42" s="208">
        <f>SUM(N37:N41)</f>
      </c>
      <c r="O42" s="208">
        <f>SUM(O37:O41)</f>
      </c>
      <c r="P42" s="208">
        <f>SUM(P37:P41)</f>
      </c>
      <c r="Q42" s="208">
        <f>SUM(Q37:Q41)</f>
      </c>
      <c r="R42" s="208">
        <f>SUM(R37:R41)</f>
      </c>
      <c r="S42" s="208">
        <f>SUM(S37:S41)</f>
      </c>
      <c r="T42" s="208">
        <f>SUM(T37:T41)</f>
      </c>
      <c r="U42" s="208">
        <f>SUM(U37:U41)</f>
      </c>
      <c r="V42" s="208">
        <f>SUM(V37:V41)</f>
      </c>
      <c r="W42" s="208">
        <f>SUM(W37:W41)</f>
      </c>
      <c r="X42" s="208">
        <f>SUM(X37:X41)</f>
      </c>
      <c r="Y42" s="208">
        <f>SUM(Y37:Y41)</f>
      </c>
      <c r="Z42" s="208">
        <f>SUM(Z37:Z41)</f>
      </c>
      <c r="AA42" s="208">
        <f>SUM(AA37:AA41)</f>
      </c>
      <c r="AB42" s="208">
        <f>SUM(AB37:AB41)</f>
      </c>
      <c r="AC42" s="208">
        <f>SUM(AC37:AC41)</f>
      </c>
      <c r="AD42" s="208">
        <f>SUM(AD37:AD41)</f>
      </c>
      <c r="AE42" s="208">
        <f>SUM(AE37:AE41)</f>
      </c>
      <c r="AF42" s="208">
        <f>SUM(AF37:AF41)</f>
      </c>
      <c r="AG42" s="210">
        <f>SUM(AG37:AG41)</f>
      </c>
      <c r="AH42" s="218">
        <f>SUM(C42:AG42)</f>
      </c>
      <c r="AI42" s="5"/>
      <c r="AJ42" s="219"/>
      <c r="AK42" s="220"/>
      <c r="AL42" s="90"/>
      <c r="AM42" s="5"/>
      <c r="AN42" s="90"/>
    </row>
    <row x14ac:dyDescent="0.25" r="43" customHeight="1" ht="18.75">
      <c r="A43" s="221"/>
      <c r="B43" s="222" t="s">
        <v>114</v>
      </c>
      <c r="C43" s="223">
        <f>SUM(C31:C35,C37:C41)</f>
      </c>
      <c r="D43" s="223">
        <f>SUM(D31:D35,D37:D41)</f>
      </c>
      <c r="E43" s="223">
        <f>SUM(E31:E35,E37:E41)</f>
      </c>
      <c r="F43" s="223">
        <f>SUM(F31:F35,F37:F41)</f>
      </c>
      <c r="G43" s="223">
        <f>SUM(G31:G35,G37:G41)</f>
      </c>
      <c r="H43" s="223">
        <f>SUM(H31:H35,H37:H41)</f>
      </c>
      <c r="I43" s="223">
        <f>SUM(I31:I35,I37:I41)</f>
      </c>
      <c r="J43" s="223">
        <f>SUM(J31:J35,J37:J41)</f>
      </c>
      <c r="K43" s="223">
        <f>SUM(K31:K35,K37:K41)</f>
      </c>
      <c r="L43" s="223">
        <f>SUM(L31:L35,L37:L41)</f>
      </c>
      <c r="M43" s="223">
        <f>SUM(M31:M35,M37:M41)</f>
      </c>
      <c r="N43" s="223">
        <f>SUM(N31:N35,N37:N41)</f>
      </c>
      <c r="O43" s="223">
        <f>SUM(O31:O35,O37:O41)</f>
      </c>
      <c r="P43" s="223">
        <f>SUM(P31:P35,P37:P41)</f>
      </c>
      <c r="Q43" s="223">
        <f>SUM(Q31:Q35,Q37:Q41)</f>
      </c>
      <c r="R43" s="223">
        <f>SUM(R31:R35,R37:R41)</f>
      </c>
      <c r="S43" s="223">
        <f>SUM(S31:S35,S37:S41)</f>
      </c>
      <c r="T43" s="223">
        <f>SUM(T31:T35,T37:T41)</f>
      </c>
      <c r="U43" s="223">
        <f>SUM(U31:U35,U37:U41)</f>
      </c>
      <c r="V43" s="223">
        <f>SUM(V31:V35,V37:V41)</f>
      </c>
      <c r="W43" s="223">
        <f>SUM(W31:W35,W37:W41)</f>
      </c>
      <c r="X43" s="223">
        <f>SUM(X31:X35,X37:X41)</f>
      </c>
      <c r="Y43" s="223">
        <f>SUM(Y31:Y35,Y37:Y41)</f>
      </c>
      <c r="Z43" s="223">
        <f>SUM(Z31:Z35,Z37:Z41)</f>
      </c>
      <c r="AA43" s="223">
        <f>SUM(AA31:AA35,AA37:AA41)</f>
      </c>
      <c r="AB43" s="223">
        <f>SUM(AB31:AB35,AB37:AB41)</f>
      </c>
      <c r="AC43" s="223">
        <f>SUM(AC31:AC35,AC37:AC41)</f>
      </c>
      <c r="AD43" s="223">
        <f>SUM(AD31:AD35,AD37:AD41)</f>
      </c>
      <c r="AE43" s="223">
        <f>SUM(AE31:AE35,AE37:AE41)</f>
      </c>
      <c r="AF43" s="223">
        <f>SUM(AF31:AF35,AF37:AF41)</f>
      </c>
      <c r="AG43" s="82">
        <f>SUM(AG31:AG35,AG37:AG41)</f>
      </c>
      <c r="AH43" s="224">
        <f>SUM(AH31:AH35,AH37:AH41)</f>
      </c>
      <c r="AI43" s="5"/>
      <c r="AJ43" s="225">
        <f>AI43</f>
      </c>
      <c r="AK43" s="226" t="s">
        <v>114</v>
      </c>
      <c r="AL43" s="90"/>
      <c r="AM43" s="5"/>
      <c r="AN43" s="90"/>
    </row>
  </sheetData>
  <mergeCells count="4">
    <mergeCell ref="AJ19:AM19"/>
    <mergeCell ref="AJ26:AK26"/>
    <mergeCell ref="AL26:AM26"/>
    <mergeCell ref="AJ30:AK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9"/>
  <sheetViews>
    <sheetView workbookViewId="0"/>
  </sheetViews>
  <sheetFormatPr defaultRowHeight="15" x14ac:dyDescent="0.25"/>
  <cols>
    <col min="1" max="1" style="63" width="11.290714285714287" customWidth="1" bestFit="1"/>
    <col min="2" max="2" style="83" width="29.290714285714284" customWidth="1" bestFit="1"/>
    <col min="3" max="3" style="84" width="21.719285714285714" customWidth="1" bestFit="1"/>
    <col min="4" max="4" style="85" width="11.147857142857141" customWidth="1" bestFit="1"/>
    <col min="5" max="5" style="85" width="11.290714285714287" customWidth="1" bestFit="1"/>
  </cols>
  <sheetData>
    <row x14ac:dyDescent="0.25" r="1" customHeight="1" ht="18.75">
      <c r="A1" s="1" t="s">
        <v>94</v>
      </c>
      <c r="B1" s="66">
        <f>CONCATENATE('Cash Flow'!C1, "  ",'Cash Flow'!D1)</f>
      </c>
      <c r="C1" s="67"/>
      <c r="D1" s="68"/>
      <c r="E1" s="68"/>
    </row>
    <row x14ac:dyDescent="0.25" r="2" customHeight="1" ht="18.75">
      <c r="A2" s="5"/>
      <c r="B2" s="69"/>
      <c r="C2" s="67"/>
      <c r="D2" s="68"/>
      <c r="E2" s="68"/>
    </row>
    <row x14ac:dyDescent="0.25" r="3" customHeight="1" ht="18.75">
      <c r="A3" s="10" t="s">
        <v>48</v>
      </c>
      <c r="B3" s="11" t="s">
        <v>95</v>
      </c>
      <c r="C3" s="36">
        <f>'Box Canon'!AH3+'Box Canon'!AH10</f>
      </c>
      <c r="D3" s="68"/>
      <c r="E3" s="68"/>
    </row>
    <row x14ac:dyDescent="0.25" r="4" customHeight="1" ht="18.75">
      <c r="A4" s="15" t="s">
        <v>96</v>
      </c>
      <c r="B4" s="16" t="s">
        <v>97</v>
      </c>
      <c r="C4" s="37">
        <f>'Box Canon'!AH4+'Box Canon'!AH11</f>
      </c>
      <c r="D4" s="68"/>
      <c r="E4" s="68"/>
    </row>
    <row x14ac:dyDescent="0.25" r="5" customHeight="1" ht="18.75">
      <c r="A5" s="15" t="s">
        <v>98</v>
      </c>
      <c r="B5" s="16" t="s">
        <v>99</v>
      </c>
      <c r="C5" s="37">
        <f>'Box Canon'!AH5+'Box Canon'!AH12</f>
      </c>
      <c r="D5" s="68"/>
      <c r="E5" s="68"/>
    </row>
    <row x14ac:dyDescent="0.25" r="6" customHeight="1" ht="18.75">
      <c r="A6" s="15" t="s">
        <v>100</v>
      </c>
      <c r="B6" s="16" t="s">
        <v>101</v>
      </c>
      <c r="C6" s="37">
        <f>'Box Canon'!AH6+'Box Canon'!AH7+'Box Canon'!AH13+'Box Canon'!AH14</f>
      </c>
      <c r="D6" s="68"/>
      <c r="E6" s="68"/>
    </row>
    <row x14ac:dyDescent="0.25" r="7" customHeight="1" ht="18.75">
      <c r="A7" s="15" t="s">
        <v>100</v>
      </c>
      <c r="B7" s="16" t="s">
        <v>102</v>
      </c>
      <c r="C7" s="37">
        <f>'Box Canon'!AH8+'Box Canon'!AH15</f>
      </c>
      <c r="D7" s="68"/>
      <c r="E7" s="68"/>
    </row>
    <row x14ac:dyDescent="0.25" r="8" customHeight="1" ht="18.75">
      <c r="A8" s="15"/>
      <c r="B8" s="16"/>
      <c r="C8" s="37"/>
      <c r="D8" s="68"/>
      <c r="E8" s="68"/>
    </row>
    <row x14ac:dyDescent="0.25" r="9" customHeight="1" ht="18.75">
      <c r="A9" s="15" t="s">
        <v>103</v>
      </c>
      <c r="B9" s="16" t="s">
        <v>104</v>
      </c>
      <c r="C9" s="37">
        <f>-('Box Canon'!AH27+'Box Canon'!AH28)</f>
      </c>
      <c r="D9" s="68"/>
      <c r="E9" s="68"/>
    </row>
    <row x14ac:dyDescent="0.25" r="10" customHeight="1" ht="18.75">
      <c r="A10" s="70"/>
      <c r="B10" s="71"/>
      <c r="C10" s="72"/>
      <c r="D10" s="73"/>
      <c r="E10" s="73"/>
    </row>
    <row x14ac:dyDescent="0.25" r="11" customHeight="1" ht="18.75">
      <c r="A11" s="5"/>
      <c r="B11" s="25" t="s">
        <v>45</v>
      </c>
      <c r="C11" s="74"/>
      <c r="D11" s="26">
        <f>SUM(C3:C9)</f>
      </c>
      <c r="E11" s="68"/>
    </row>
    <row x14ac:dyDescent="0.25" r="12" customHeight="1" ht="18.75">
      <c r="A12" s="5"/>
      <c r="B12" s="69"/>
      <c r="C12" s="75"/>
      <c r="D12" s="68"/>
      <c r="E12" s="68"/>
    </row>
    <row x14ac:dyDescent="0.25" r="13" customHeight="1" ht="18.75">
      <c r="A13" s="10" t="s">
        <v>66</v>
      </c>
      <c r="B13" s="11" t="s">
        <v>105</v>
      </c>
      <c r="C13" s="36">
        <f>'Box Canon'!AL22</f>
      </c>
      <c r="D13" s="68"/>
      <c r="E13" s="68"/>
    </row>
    <row x14ac:dyDescent="0.25" r="14" customHeight="1" ht="18.75">
      <c r="A14" s="15" t="s">
        <v>66</v>
      </c>
      <c r="B14" s="16" t="s">
        <v>106</v>
      </c>
      <c r="C14" s="37">
        <f>'Box Canon'!AM22</f>
      </c>
      <c r="D14" s="68"/>
      <c r="E14" s="68"/>
    </row>
    <row x14ac:dyDescent="0.25" r="15" customHeight="1" ht="18.75">
      <c r="A15" s="15" t="s">
        <v>66</v>
      </c>
      <c r="B15" s="16" t="s">
        <v>107</v>
      </c>
      <c r="C15" s="37">
        <f>'Box Canon'!AL23</f>
      </c>
      <c r="D15" s="68"/>
      <c r="E15" s="28">
        <f>D11-D20</f>
      </c>
    </row>
    <row x14ac:dyDescent="0.25" r="16" customHeight="1" ht="18.75">
      <c r="A16" s="15" t="s">
        <v>66</v>
      </c>
      <c r="B16" s="16" t="s">
        <v>108</v>
      </c>
      <c r="C16" s="37">
        <f>'Box Canon'!AM23</f>
      </c>
      <c r="D16" s="68"/>
      <c r="E16" s="68"/>
    </row>
    <row x14ac:dyDescent="0.25" r="17" customHeight="1" ht="18.75">
      <c r="A17" s="15"/>
      <c r="B17" s="16"/>
      <c r="C17" s="37"/>
      <c r="D17" s="68"/>
      <c r="E17" s="68"/>
    </row>
    <row x14ac:dyDescent="0.25" r="18" customHeight="1" ht="18.75">
      <c r="A18" s="15"/>
      <c r="B18" s="16"/>
      <c r="C18" s="37"/>
      <c r="D18" s="68"/>
      <c r="E18" s="68"/>
    </row>
    <row x14ac:dyDescent="0.25" r="19" customHeight="1" ht="18.75">
      <c r="A19" s="70"/>
      <c r="B19" s="71"/>
      <c r="C19" s="72"/>
      <c r="D19" s="73"/>
      <c r="E19" s="68"/>
    </row>
    <row x14ac:dyDescent="0.25" r="20" customHeight="1" ht="18.75">
      <c r="A20" s="5"/>
      <c r="B20" s="25" t="s">
        <v>83</v>
      </c>
      <c r="C20" s="74"/>
      <c r="D20" s="26">
        <f>SUM(C13:C18)</f>
      </c>
      <c r="E20" s="68"/>
    </row>
    <row x14ac:dyDescent="0.25" r="21" customHeight="1" ht="18.75">
      <c r="A21" s="5"/>
      <c r="B21" s="69"/>
      <c r="C21" s="67"/>
      <c r="D21" s="68"/>
      <c r="E21" s="68"/>
    </row>
    <row x14ac:dyDescent="0.25" r="22" customHeight="1" ht="18.75">
      <c r="A22" s="5"/>
      <c r="B22" s="76" t="s">
        <v>84</v>
      </c>
      <c r="C22" s="77"/>
      <c r="D22" s="68"/>
      <c r="E22" s="68"/>
    </row>
    <row x14ac:dyDescent="0.25" r="23" customHeight="1" ht="18.75">
      <c r="A23" s="5"/>
      <c r="B23" s="78" t="s">
        <v>109</v>
      </c>
      <c r="C23" s="79">
        <f>'Box Canon'!AJ31</f>
      </c>
      <c r="D23" s="68"/>
      <c r="E23" s="68"/>
    </row>
    <row x14ac:dyDescent="0.25" r="24" customHeight="1" ht="18.75">
      <c r="A24" s="5"/>
      <c r="B24" s="78" t="s">
        <v>110</v>
      </c>
      <c r="C24" s="79">
        <f>'Box Canon'!AJ32</f>
      </c>
      <c r="D24" s="68"/>
      <c r="E24" s="68"/>
    </row>
    <row x14ac:dyDescent="0.25" r="25" customHeight="1" ht="18.75">
      <c r="A25" s="5"/>
      <c r="B25" s="78" t="s">
        <v>111</v>
      </c>
      <c r="C25" s="79">
        <f>'Box Canon'!AJ33</f>
      </c>
      <c r="D25" s="68"/>
      <c r="E25" s="68"/>
    </row>
    <row x14ac:dyDescent="0.25" r="26" customHeight="1" ht="18.75">
      <c r="A26" s="5"/>
      <c r="B26" s="78" t="s">
        <v>112</v>
      </c>
      <c r="C26" s="79">
        <f>'Box Canon'!AJ34</f>
      </c>
      <c r="D26" s="68"/>
      <c r="E26" s="68"/>
    </row>
    <row x14ac:dyDescent="0.25" r="27" customHeight="1" ht="18.75">
      <c r="A27" s="5"/>
      <c r="B27" s="78" t="s">
        <v>113</v>
      </c>
      <c r="C27" s="79">
        <f>'Box Canon'!AJ35</f>
      </c>
      <c r="D27" s="68"/>
      <c r="E27" s="68"/>
    </row>
    <row x14ac:dyDescent="0.25" r="28" customHeight="1" ht="18.75">
      <c r="A28" s="5"/>
      <c r="B28" s="15"/>
      <c r="C28" s="80"/>
      <c r="D28" s="68"/>
      <c r="E28" s="68"/>
    </row>
    <row x14ac:dyDescent="0.25" r="29" customHeight="1" ht="18.75">
      <c r="A29" s="5"/>
      <c r="B29" s="81" t="s">
        <v>114</v>
      </c>
      <c r="C29" s="82">
        <f>SUM(C23:C27)</f>
      </c>
      <c r="D29" s="68"/>
      <c r="E29" s="68"/>
    </row>
  </sheetData>
  <mergeCells count="1">
    <mergeCell ref="B22:C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4"/>
  <sheetViews>
    <sheetView workbookViewId="0"/>
  </sheetViews>
  <sheetFormatPr defaultRowHeight="15" x14ac:dyDescent="0.25"/>
  <cols>
    <col min="1" max="1" style="63" width="10.43357142857143" customWidth="1" bestFit="1"/>
    <col min="2" max="2" style="63" width="35.14785714285715" customWidth="1" bestFit="1"/>
    <col min="3" max="3" style="64" width="17.862142857142857" customWidth="1" bestFit="1"/>
    <col min="4" max="4" style="65" width="11.005" customWidth="1" bestFit="1"/>
    <col min="5" max="5" style="63" width="12.290714285714287" customWidth="1" bestFit="1"/>
    <col min="6" max="6" style="63" width="16.005" customWidth="1" bestFit="1"/>
    <col min="7" max="7" style="63" width="13.576428571428572" customWidth="1" bestFit="1"/>
  </cols>
  <sheetData>
    <row x14ac:dyDescent="0.25" r="1" customHeight="1" ht="13.5">
      <c r="A1" s="1" t="s">
        <v>0</v>
      </c>
      <c r="B1" s="2">
        <f>CONCATENATE('Cash Flow'!C1, "  ",'Cash Flow'!D1)</f>
      </c>
      <c r="C1" s="3"/>
      <c r="D1" s="4"/>
      <c r="E1" s="5"/>
      <c r="F1" s="5"/>
      <c r="G1" s="5"/>
    </row>
    <row x14ac:dyDescent="0.25" r="2" customHeight="1" ht="5.1">
      <c r="A2" s="1"/>
      <c r="B2" s="6"/>
      <c r="C2" s="3"/>
      <c r="D2" s="4"/>
      <c r="E2" s="5"/>
      <c r="F2" s="5"/>
      <c r="G2" s="5"/>
    </row>
    <row x14ac:dyDescent="0.25" r="3" customHeight="1" ht="14.1">
      <c r="A3" s="7" t="s">
        <v>1</v>
      </c>
      <c r="B3" s="8"/>
      <c r="C3" s="9"/>
      <c r="D3" s="4"/>
      <c r="E3" s="5"/>
      <c r="F3" s="5"/>
      <c r="G3" s="5"/>
    </row>
    <row x14ac:dyDescent="0.25" r="4" customHeight="1" ht="24">
      <c r="A4" s="10" t="s">
        <v>2</v>
      </c>
      <c r="B4" s="11" t="s">
        <v>3</v>
      </c>
      <c r="C4" s="12">
        <f>Pool!AH4+(C14/2)+Pool!AH7+Pool!AH5</f>
      </c>
      <c r="D4" s="13" t="s">
        <v>4</v>
      </c>
      <c r="E4" s="14"/>
      <c r="F4" s="14"/>
      <c r="G4" s="5"/>
    </row>
    <row x14ac:dyDescent="0.25" r="5" customHeight="1" ht="14.1">
      <c r="A5" s="15" t="s">
        <v>5</v>
      </c>
      <c r="B5" s="16" t="s">
        <v>6</v>
      </c>
      <c r="C5" s="17">
        <f>Pool!AH65</f>
      </c>
      <c r="D5" s="13"/>
      <c r="E5" s="14"/>
      <c r="F5" s="14"/>
      <c r="G5" s="5"/>
    </row>
    <row x14ac:dyDescent="0.25" r="6" customHeight="1" ht="14.1">
      <c r="A6" s="15" t="s">
        <v>7</v>
      </c>
      <c r="B6" s="16" t="s">
        <v>8</v>
      </c>
      <c r="C6" s="17">
        <f>Pool!AH8+(C7/2)</f>
      </c>
      <c r="D6" s="18" t="s">
        <v>9</v>
      </c>
      <c r="E6" s="19"/>
      <c r="F6" s="19"/>
      <c r="G6" s="5"/>
    </row>
    <row x14ac:dyDescent="0.25" r="7" customHeight="1" ht="14.1">
      <c r="A7" s="15"/>
      <c r="B7" s="16" t="s">
        <v>10</v>
      </c>
      <c r="C7" s="20">
        <f>Pool!AH9</f>
      </c>
      <c r="D7" s="18" t="s">
        <v>11</v>
      </c>
      <c r="E7" s="19"/>
      <c r="F7" s="19"/>
      <c r="G7" s="5"/>
    </row>
    <row x14ac:dyDescent="0.25" r="8" customHeight="1" ht="14.1">
      <c r="A8" s="15" t="s">
        <v>12</v>
      </c>
      <c r="B8" s="16" t="s">
        <v>13</v>
      </c>
      <c r="C8" s="17">
        <f>Pool!AH10</f>
      </c>
      <c r="D8" s="13"/>
      <c r="E8" s="14"/>
      <c r="F8" s="14"/>
      <c r="G8" s="5"/>
    </row>
    <row x14ac:dyDescent="0.25" r="9" customHeight="1" ht="14.1">
      <c r="A9" s="15" t="s">
        <v>14</v>
      </c>
      <c r="B9" s="16" t="s">
        <v>15</v>
      </c>
      <c r="C9" s="17">
        <f>Pool!AH11</f>
      </c>
      <c r="D9" s="13"/>
      <c r="E9" s="14"/>
      <c r="F9" s="14"/>
      <c r="G9" s="5"/>
    </row>
    <row x14ac:dyDescent="0.25" r="10" customHeight="1" ht="14.1">
      <c r="A10" s="15" t="s">
        <v>16</v>
      </c>
      <c r="B10" s="16" t="s">
        <v>17</v>
      </c>
      <c r="C10" s="17">
        <f>Pool!AH15</f>
      </c>
      <c r="D10" s="13"/>
      <c r="E10" s="14"/>
      <c r="F10" s="14"/>
      <c r="G10" s="5"/>
    </row>
    <row x14ac:dyDescent="0.25" r="11" customHeight="1" ht="14.1">
      <c r="A11" s="15" t="s">
        <v>18</v>
      </c>
      <c r="B11" s="16" t="s">
        <v>19</v>
      </c>
      <c r="C11" s="17">
        <f>Pool!AH16</f>
      </c>
      <c r="D11" s="13"/>
      <c r="E11" s="14"/>
      <c r="F11" s="14"/>
      <c r="G11" s="5"/>
    </row>
    <row x14ac:dyDescent="0.25" r="12" customHeight="1" ht="14.1">
      <c r="A12" s="15" t="s">
        <v>20</v>
      </c>
      <c r="B12" s="16" t="s">
        <v>21</v>
      </c>
      <c r="C12" s="17">
        <f>Pool!AH17</f>
      </c>
      <c r="D12" s="13"/>
      <c r="E12" s="14"/>
      <c r="F12" s="14"/>
      <c r="G12" s="5"/>
    </row>
    <row x14ac:dyDescent="0.25" r="13" customHeight="1" ht="14.1">
      <c r="A13" s="15" t="s">
        <v>22</v>
      </c>
      <c r="B13" s="16" t="s">
        <v>23</v>
      </c>
      <c r="C13" s="17">
        <f>Pool!AH18+(C14/2)+(C7/2)</f>
      </c>
      <c r="D13" s="13" t="s">
        <v>24</v>
      </c>
      <c r="E13" s="14"/>
      <c r="F13" s="14"/>
      <c r="G13" s="5"/>
    </row>
    <row x14ac:dyDescent="0.25" r="14" customHeight="1" ht="14.1">
      <c r="A14" s="15"/>
      <c r="B14" s="16" t="s">
        <v>25</v>
      </c>
      <c r="C14" s="20">
        <f>Pool!AH19</f>
      </c>
      <c r="D14" s="13" t="s">
        <v>26</v>
      </c>
      <c r="E14" s="14"/>
      <c r="F14" s="14"/>
      <c r="G14" s="5"/>
    </row>
    <row x14ac:dyDescent="0.25" r="15" customHeight="1" ht="18.75" hidden="1">
      <c r="A15" s="15" t="s">
        <v>27</v>
      </c>
      <c r="B15" s="16" t="s">
        <v>28</v>
      </c>
      <c r="C15" s="17">
        <f>Pool!AH20</f>
      </c>
      <c r="D15" s="13"/>
      <c r="E15" s="14"/>
      <c r="F15" s="14"/>
      <c r="G15" s="5"/>
    </row>
    <row x14ac:dyDescent="0.25" r="16" customHeight="1" ht="14.1">
      <c r="A16" s="15" t="s">
        <v>29</v>
      </c>
      <c r="B16" s="16" t="s">
        <v>30</v>
      </c>
      <c r="C16" s="17">
        <f>Pool!AH22</f>
      </c>
      <c r="D16" s="13"/>
      <c r="E16" s="14"/>
      <c r="F16" s="14"/>
      <c r="G16" s="5"/>
    </row>
    <row x14ac:dyDescent="0.25" r="17" customHeight="1" ht="14.1">
      <c r="A17" s="15" t="s">
        <v>31</v>
      </c>
      <c r="B17" s="16" t="s">
        <v>32</v>
      </c>
      <c r="C17" s="17">
        <f>Pool!AH21</f>
      </c>
      <c r="D17" s="13"/>
      <c r="E17" s="14"/>
      <c r="F17" s="14"/>
      <c r="G17" s="5"/>
    </row>
    <row x14ac:dyDescent="0.25" r="18" customHeight="1" ht="14.1">
      <c r="A18" s="15" t="s">
        <v>33</v>
      </c>
      <c r="B18" s="16" t="s">
        <v>34</v>
      </c>
      <c r="C18" s="17">
        <f>Pool!AH23</f>
      </c>
      <c r="D18" s="13"/>
      <c r="E18" s="14"/>
      <c r="F18" s="14"/>
      <c r="G18" s="5"/>
    </row>
    <row x14ac:dyDescent="0.25" r="19" customHeight="1" ht="18.75" hidden="1">
      <c r="A19" s="15" t="s">
        <v>35</v>
      </c>
      <c r="B19" s="16" t="s">
        <v>36</v>
      </c>
      <c r="C19" s="17">
        <f>Pool!AH24</f>
      </c>
      <c r="D19" s="13"/>
      <c r="E19" s="14"/>
      <c r="F19" s="14"/>
      <c r="G19" s="5"/>
    </row>
    <row x14ac:dyDescent="0.25" r="20" customHeight="1" ht="18.75" hidden="1">
      <c r="A20" s="15" t="s">
        <v>37</v>
      </c>
      <c r="B20" s="16" t="s">
        <v>38</v>
      </c>
      <c r="C20" s="17">
        <f>Pool!AH25</f>
      </c>
      <c r="D20" s="13"/>
      <c r="E20" s="14"/>
      <c r="F20" s="14"/>
      <c r="G20" s="5"/>
    </row>
    <row x14ac:dyDescent="0.25" r="21" customHeight="1" ht="18.75" hidden="1">
      <c r="A21" s="15" t="s">
        <v>39</v>
      </c>
      <c r="B21" s="16" t="s">
        <v>40</v>
      </c>
      <c r="C21" s="17">
        <f>Pool!AH26</f>
      </c>
      <c r="D21" s="13"/>
      <c r="E21" s="14"/>
      <c r="F21" s="14"/>
      <c r="G21" s="5"/>
    </row>
    <row x14ac:dyDescent="0.25" r="22" customHeight="1" ht="14.1">
      <c r="A22" s="15" t="s">
        <v>41</v>
      </c>
      <c r="B22" s="16" t="s">
        <v>42</v>
      </c>
      <c r="C22" s="17">
        <f>Pool!AH27</f>
      </c>
      <c r="D22" s="13"/>
      <c r="E22" s="14"/>
      <c r="F22" s="14"/>
      <c r="G22" s="5"/>
    </row>
    <row x14ac:dyDescent="0.25" r="23" customHeight="1" ht="14.1">
      <c r="A23" s="21" t="s">
        <v>43</v>
      </c>
      <c r="B23" s="22" t="s">
        <v>44</v>
      </c>
      <c r="C23" s="23">
        <f>Pool!AH28</f>
      </c>
      <c r="D23" s="13"/>
      <c r="E23" s="14"/>
      <c r="F23" s="14"/>
      <c r="G23" s="5"/>
    </row>
    <row x14ac:dyDescent="0.25" r="24" customHeight="1" ht="14.1">
      <c r="A24" s="24"/>
      <c r="B24" s="25" t="s">
        <v>45</v>
      </c>
      <c r="C24" s="26">
        <f>C4+C5+C6+C8+C9+C10+C11+C12+C13+C17</f>
      </c>
      <c r="D24" s="13" t="s">
        <v>46</v>
      </c>
      <c r="E24" s="14"/>
      <c r="F24" s="14"/>
      <c r="G24" s="5"/>
    </row>
    <row x14ac:dyDescent="0.25" r="25" customHeight="1" ht="5.1">
      <c r="A25" s="5"/>
      <c r="B25" s="5"/>
      <c r="C25" s="27"/>
      <c r="D25" s="4"/>
      <c r="E25" s="5"/>
      <c r="F25" s="28"/>
      <c r="G25" s="28"/>
    </row>
    <row x14ac:dyDescent="0.25" r="26" customHeight="1" ht="14.1">
      <c r="A26" s="7" t="s">
        <v>47</v>
      </c>
      <c r="B26" s="8"/>
      <c r="C26" s="9"/>
      <c r="D26" s="4"/>
      <c r="E26" s="5"/>
      <c r="F26" s="5"/>
      <c r="G26" s="5"/>
    </row>
    <row x14ac:dyDescent="0.25" r="27" customHeight="1" ht="14.1">
      <c r="A27" s="10" t="s">
        <v>48</v>
      </c>
      <c r="B27" s="29" t="s">
        <v>49</v>
      </c>
      <c r="C27" s="30">
        <f>Pool!AH3</f>
      </c>
      <c r="D27" s="13"/>
      <c r="E27" s="14"/>
      <c r="F27" s="14"/>
      <c r="G27" s="5"/>
    </row>
    <row x14ac:dyDescent="0.25" r="28" customHeight="1" ht="14.1">
      <c r="A28" s="15" t="s">
        <v>50</v>
      </c>
      <c r="B28" s="31" t="s">
        <v>51</v>
      </c>
      <c r="C28" s="17">
        <f>Pool!AH12</f>
      </c>
      <c r="D28" s="13" t="s">
        <v>52</v>
      </c>
      <c r="E28" s="14"/>
      <c r="F28" s="14"/>
      <c r="G28" s="5"/>
    </row>
    <row x14ac:dyDescent="0.25" r="29" customHeight="1" ht="14.1">
      <c r="A29" s="15" t="s">
        <v>53</v>
      </c>
      <c r="B29" s="31" t="s">
        <v>54</v>
      </c>
      <c r="C29" s="17">
        <f>Pool!AH13</f>
      </c>
      <c r="D29" s="13" t="s">
        <v>55</v>
      </c>
      <c r="E29" s="14"/>
      <c r="F29" s="14"/>
      <c r="G29" s="5"/>
    </row>
    <row x14ac:dyDescent="0.25" r="30" customHeight="1" ht="14.1">
      <c r="A30" s="15" t="s">
        <v>56</v>
      </c>
      <c r="B30" s="31" t="s">
        <v>57</v>
      </c>
      <c r="C30" s="17">
        <f>Pool!AH14</f>
      </c>
      <c r="D30" s="13" t="s">
        <v>58</v>
      </c>
      <c r="E30" s="14"/>
      <c r="F30" s="14"/>
      <c r="G30" s="5"/>
    </row>
    <row x14ac:dyDescent="0.25" r="31" customHeight="1" ht="14.1">
      <c r="A31" s="21" t="s">
        <v>59</v>
      </c>
      <c r="B31" s="32" t="s">
        <v>60</v>
      </c>
      <c r="C31" s="23">
        <f>Pool!AH29</f>
      </c>
      <c r="D31" s="13" t="s">
        <v>61</v>
      </c>
      <c r="E31" s="14"/>
      <c r="F31" s="14"/>
      <c r="G31" s="5"/>
    </row>
    <row x14ac:dyDescent="0.25" r="32" customHeight="1" ht="14.1">
      <c r="A32" s="5"/>
      <c r="B32" s="33" t="s">
        <v>62</v>
      </c>
      <c r="C32" s="26">
        <f>SUM(C27:C31)</f>
      </c>
      <c r="D32" s="4"/>
      <c r="E32" s="5"/>
      <c r="F32" s="28"/>
      <c r="G32" s="5"/>
    </row>
    <row x14ac:dyDescent="0.25" r="33" customHeight="1" ht="5.1">
      <c r="A33" s="5"/>
      <c r="B33" s="25"/>
      <c r="C33" s="26"/>
      <c r="D33" s="4"/>
      <c r="E33" s="5"/>
      <c r="F33" s="28"/>
      <c r="G33" s="5"/>
    </row>
    <row x14ac:dyDescent="0.25" r="34" customHeight="1" ht="14.1">
      <c r="A34" s="5"/>
      <c r="B34" s="34" t="s">
        <v>63</v>
      </c>
      <c r="C34" s="35">
        <f>C32+C24</f>
      </c>
      <c r="D34" s="14" t="s">
        <v>64</v>
      </c>
      <c r="E34" s="14"/>
      <c r="F34" s="14"/>
      <c r="G34" s="5"/>
    </row>
    <row x14ac:dyDescent="0.25" r="35" customHeight="1" ht="5.1">
      <c r="A35" s="5"/>
      <c r="B35" s="5"/>
      <c r="C35" s="27"/>
      <c r="D35" s="4"/>
      <c r="E35" s="5"/>
      <c r="F35" s="5"/>
      <c r="G35" s="5"/>
    </row>
    <row x14ac:dyDescent="0.25" r="36" customHeight="1" ht="14.1">
      <c r="A36" s="7" t="s">
        <v>65</v>
      </c>
      <c r="B36" s="8"/>
      <c r="C36" s="9"/>
      <c r="D36" s="4"/>
      <c r="E36" s="5"/>
      <c r="F36" s="5"/>
      <c r="G36" s="5"/>
    </row>
    <row x14ac:dyDescent="0.25" r="37" customHeight="1" ht="14.1">
      <c r="A37" s="10" t="s">
        <v>66</v>
      </c>
      <c r="B37" s="11" t="s">
        <v>67</v>
      </c>
      <c r="C37" s="36">
        <f>Pool!AL34</f>
      </c>
      <c r="D37" s="4"/>
      <c r="E37" s="5"/>
      <c r="F37" s="5"/>
      <c r="G37" s="5"/>
    </row>
    <row x14ac:dyDescent="0.25" r="38" customHeight="1" ht="14.1">
      <c r="A38" s="15" t="s">
        <v>66</v>
      </c>
      <c r="B38" s="16" t="s">
        <v>68</v>
      </c>
      <c r="C38" s="37">
        <f>Pool!AM34</f>
      </c>
      <c r="D38" s="4"/>
      <c r="E38" s="5"/>
      <c r="F38" s="5"/>
      <c r="G38" s="5"/>
    </row>
    <row x14ac:dyDescent="0.25" r="39" customHeight="1" ht="14.1">
      <c r="A39" s="15" t="s">
        <v>66</v>
      </c>
      <c r="B39" s="16" t="s">
        <v>69</v>
      </c>
      <c r="C39" s="37">
        <f>Pool!AL35</f>
      </c>
      <c r="D39" s="4"/>
      <c r="E39" s="5"/>
      <c r="F39" s="5"/>
      <c r="G39" s="5"/>
    </row>
    <row x14ac:dyDescent="0.25" r="40" customHeight="1" ht="14.1">
      <c r="A40" s="15" t="s">
        <v>66</v>
      </c>
      <c r="B40" s="16" t="s">
        <v>70</v>
      </c>
      <c r="C40" s="37">
        <f>Pool!AM35</f>
      </c>
      <c r="D40" s="38"/>
      <c r="E40" s="28"/>
      <c r="F40" s="5"/>
      <c r="G40" s="5"/>
    </row>
    <row x14ac:dyDescent="0.25" r="41" customHeight="1" ht="14.1">
      <c r="A41" s="15" t="s">
        <v>66</v>
      </c>
      <c r="B41" s="16" t="s">
        <v>71</v>
      </c>
      <c r="C41" s="37">
        <f>Pool!AL36</f>
      </c>
      <c r="D41" s="38"/>
      <c r="E41" s="28"/>
      <c r="F41" s="5"/>
      <c r="G41" s="5"/>
    </row>
    <row x14ac:dyDescent="0.25" r="42" customHeight="1" ht="14.1">
      <c r="A42" s="15" t="s">
        <v>66</v>
      </c>
      <c r="B42" s="16" t="s">
        <v>72</v>
      </c>
      <c r="C42" s="37">
        <f>Pool!AM36</f>
      </c>
      <c r="D42" s="4"/>
      <c r="E42" s="28"/>
      <c r="F42" s="5"/>
      <c r="G42" s="5"/>
    </row>
    <row x14ac:dyDescent="0.25" r="43" customHeight="1" ht="14.1">
      <c r="A43" s="15" t="s">
        <v>73</v>
      </c>
      <c r="B43" s="16" t="s">
        <v>74</v>
      </c>
      <c r="C43" s="37">
        <f>Pool!AL46</f>
      </c>
      <c r="D43" s="4"/>
      <c r="E43" s="28"/>
      <c r="F43" s="5"/>
      <c r="G43" s="5"/>
    </row>
    <row x14ac:dyDescent="0.25" r="44" customHeight="1" ht="14.1">
      <c r="A44" s="15" t="s">
        <v>73</v>
      </c>
      <c r="B44" s="16" t="s">
        <v>75</v>
      </c>
      <c r="C44" s="37">
        <f>Pool!AM46</f>
      </c>
      <c r="D44" s="4"/>
      <c r="E44" s="28"/>
      <c r="F44" s="5"/>
      <c r="G44" s="5"/>
    </row>
    <row x14ac:dyDescent="0.25" r="45" customHeight="1" ht="14.1">
      <c r="A45" s="15" t="s">
        <v>66</v>
      </c>
      <c r="B45" s="16" t="s">
        <v>76</v>
      </c>
      <c r="C45" s="37">
        <f>Pool!AL37</f>
      </c>
      <c r="D45" s="4"/>
      <c r="E45" s="28"/>
      <c r="F45" s="5"/>
      <c r="G45" s="5"/>
    </row>
    <row x14ac:dyDescent="0.25" r="46" customHeight="1" ht="14.1">
      <c r="A46" s="15" t="s">
        <v>66</v>
      </c>
      <c r="B46" s="16" t="s">
        <v>77</v>
      </c>
      <c r="C46" s="37">
        <f>Pool!AM37</f>
      </c>
      <c r="D46" s="4"/>
      <c r="E46" s="28"/>
      <c r="F46" s="5"/>
      <c r="G46" s="5"/>
    </row>
    <row x14ac:dyDescent="0.25" r="47" customHeight="1" ht="14.1">
      <c r="A47" s="15" t="s">
        <v>78</v>
      </c>
      <c r="B47" s="16" t="s">
        <v>79</v>
      </c>
      <c r="C47" s="37">
        <f>Pool!AL44</f>
      </c>
      <c r="D47" s="39"/>
      <c r="E47" s="40"/>
      <c r="F47" s="40"/>
      <c r="G47" s="5"/>
    </row>
    <row x14ac:dyDescent="0.25" r="48" customHeight="1" ht="14.1">
      <c r="A48" s="41" t="s">
        <v>80</v>
      </c>
      <c r="B48" s="42" t="s">
        <v>81</v>
      </c>
      <c r="C48" s="43">
        <f>Pool!AL38</f>
      </c>
      <c r="D48" s="4"/>
      <c r="E48" s="5"/>
      <c r="F48" s="5"/>
      <c r="G48" s="5"/>
    </row>
    <row x14ac:dyDescent="0.25" r="49" customHeight="1" ht="14.1">
      <c r="A49" s="21" t="s">
        <v>59</v>
      </c>
      <c r="B49" s="22" t="s">
        <v>82</v>
      </c>
      <c r="C49" s="44">
        <f>Pool!AL39</f>
      </c>
      <c r="D49" s="4"/>
      <c r="E49" s="5"/>
      <c r="F49" s="5"/>
      <c r="G49" s="5"/>
    </row>
    <row x14ac:dyDescent="0.25" r="50" customHeight="1" ht="12.75">
      <c r="A50" s="5"/>
      <c r="B50" s="25" t="s">
        <v>83</v>
      </c>
      <c r="C50" s="45">
        <f>SUM(C37:C49)</f>
      </c>
      <c r="D50" s="4"/>
      <c r="E50" s="5"/>
      <c r="F50" s="5"/>
      <c r="G50" s="5"/>
    </row>
    <row x14ac:dyDescent="0.25" r="51" customHeight="1" ht="5.1">
      <c r="A51" s="5"/>
      <c r="B51" s="5"/>
      <c r="C51" s="27"/>
      <c r="D51" s="45"/>
      <c r="E51" s="28"/>
      <c r="F51" s="5"/>
      <c r="G51" s="5"/>
    </row>
    <row x14ac:dyDescent="0.25" r="52" customHeight="1" ht="14.1">
      <c r="A52" s="5"/>
      <c r="B52" s="10" t="s">
        <v>84</v>
      </c>
      <c r="C52" s="46">
        <f>Pool!AJ48</f>
      </c>
      <c r="D52" s="4"/>
      <c r="E52" s="5"/>
      <c r="F52" s="5"/>
      <c r="G52" s="5"/>
    </row>
    <row x14ac:dyDescent="0.25" r="53" customHeight="1" ht="14.1">
      <c r="A53" s="5"/>
      <c r="B53" s="15" t="s">
        <v>85</v>
      </c>
      <c r="C53" s="47">
        <f>Pool!AJ49</f>
      </c>
      <c r="D53" s="4"/>
      <c r="E53" s="5"/>
      <c r="F53" s="5"/>
      <c r="G53" s="5"/>
    </row>
    <row x14ac:dyDescent="0.25" r="54" customHeight="1" ht="14.1">
      <c r="A54" s="5"/>
      <c r="B54" s="48" t="s">
        <v>86</v>
      </c>
      <c r="C54" s="49">
        <f>C52+C53</f>
      </c>
      <c r="D54" s="4"/>
      <c r="E54" s="5"/>
      <c r="F54" s="5"/>
      <c r="G54" s="5"/>
    </row>
    <row x14ac:dyDescent="0.25" r="55" customHeight="1" ht="5.1">
      <c r="A55" s="5"/>
      <c r="B55" s="5"/>
      <c r="C55" s="27"/>
      <c r="D55" s="4"/>
      <c r="E55" s="5"/>
      <c r="F55" s="5"/>
      <c r="G55" s="5"/>
    </row>
    <row x14ac:dyDescent="0.25" r="56" customHeight="1" ht="14.1">
      <c r="A56" s="5"/>
      <c r="B56" s="50" t="s">
        <v>87</v>
      </c>
      <c r="C56" s="51">
        <f>Pool!AJ55</f>
      </c>
      <c r="D56" s="4"/>
      <c r="E56" s="5"/>
      <c r="F56" s="5"/>
      <c r="G56" s="5"/>
    </row>
    <row x14ac:dyDescent="0.25" r="57" customHeight="1" ht="5.1">
      <c r="A57" s="5"/>
      <c r="B57" s="5"/>
      <c r="C57" s="27"/>
      <c r="D57" s="4"/>
      <c r="E57" s="5"/>
      <c r="F57" s="5"/>
      <c r="G57" s="5"/>
    </row>
    <row x14ac:dyDescent="0.25" r="58" customHeight="1" ht="14.1">
      <c r="A58" s="52"/>
      <c r="B58" s="53" t="s">
        <v>88</v>
      </c>
      <c r="C58" s="54" t="s">
        <v>89</v>
      </c>
      <c r="D58" s="4"/>
      <c r="E58" s="5"/>
      <c r="F58" s="5"/>
      <c r="G58" s="5"/>
    </row>
    <row x14ac:dyDescent="0.25" r="59" customHeight="1" ht="14.1">
      <c r="A59" s="5"/>
      <c r="B59" s="55" t="s">
        <v>90</v>
      </c>
      <c r="C59" s="56">
        <f>Pool!AJ58</f>
      </c>
      <c r="D59" s="4"/>
      <c r="E59" s="5"/>
      <c r="F59" s="5"/>
      <c r="G59" s="5"/>
    </row>
    <row x14ac:dyDescent="0.25" r="60" customHeight="1" ht="14.1">
      <c r="A60" s="52"/>
      <c r="B60" s="57" t="s">
        <v>91</v>
      </c>
      <c r="C60" s="58">
        <f>Pool!AJ59</f>
      </c>
      <c r="D60" s="4"/>
      <c r="E60" s="5"/>
      <c r="F60" s="5"/>
      <c r="G60" s="5"/>
    </row>
    <row x14ac:dyDescent="0.25" r="61" customHeight="1" ht="14.1">
      <c r="A61" s="5"/>
      <c r="B61" s="57" t="s">
        <v>92</v>
      </c>
      <c r="C61" s="58">
        <f>Pool!AJ60</f>
      </c>
      <c r="D61" s="4"/>
      <c r="E61" s="5"/>
      <c r="F61" s="5"/>
      <c r="G61" s="5"/>
    </row>
    <row x14ac:dyDescent="0.25" r="62" customHeight="1" ht="14.1">
      <c r="A62" s="5"/>
      <c r="B62" s="59" t="s">
        <v>93</v>
      </c>
      <c r="C62" s="60">
        <f>Pool!AJ61</f>
      </c>
      <c r="D62" s="4"/>
      <c r="E62" s="5"/>
      <c r="F62" s="5"/>
      <c r="G62" s="5"/>
    </row>
    <row x14ac:dyDescent="0.25" r="63" customHeight="1" ht="18.75">
      <c r="A63" s="61"/>
      <c r="B63" s="61"/>
      <c r="C63" s="62"/>
      <c r="D63" s="4"/>
      <c r="E63" s="61"/>
      <c r="F63" s="5"/>
      <c r="G63" s="5"/>
    </row>
    <row x14ac:dyDescent="0.25" r="64" customHeight="1" ht="18.75">
      <c r="A64" s="5"/>
      <c r="B64" s="5"/>
      <c r="C64" s="27"/>
      <c r="D64" s="61"/>
      <c r="E64" s="5"/>
      <c r="F64" s="5"/>
      <c r="G64" s="5"/>
    </row>
  </sheetData>
  <mergeCells count="31">
    <mergeCell ref="A3:C3"/>
    <mergeCell ref="D4:F4"/>
    <mergeCell ref="D5:F5"/>
    <mergeCell ref="D6:F6"/>
    <mergeCell ref="D7:F7"/>
    <mergeCell ref="D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A26:C26"/>
    <mergeCell ref="D27:F27"/>
    <mergeCell ref="D28:F28"/>
    <mergeCell ref="D29:F29"/>
    <mergeCell ref="D30:F30"/>
    <mergeCell ref="D31:F31"/>
    <mergeCell ref="D34:F34"/>
    <mergeCell ref="A36:C36"/>
    <mergeCell ref="D47:F4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Cash Flow</vt:lpstr>
      <vt:lpstr>Pool</vt:lpstr>
      <vt:lpstr>Pool Stats</vt:lpstr>
      <vt:lpstr>Box Canon</vt:lpstr>
      <vt:lpstr>Box Cañon JE</vt:lpstr>
      <vt:lpstr>POOL JE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2024-08-29T14:32:23.232Z</dcterms:created>
  <dcterms:modified xsi:type="dcterms:W3CDTF">2024-08-29T14:32:23.232Z</dcterms:modified>
</cp:coreProperties>
</file>