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3\"/>
    </mc:Choice>
  </mc:AlternateContent>
  <bookViews>
    <workbookView xWindow="0" yWindow="0" windowWidth="20490" windowHeight="8340" activeTab="5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Center'!$A$1:$AH$14</definedName>
    <definedName name="_xlnm.Print_Area" localSheetId="7">'Visitor Center JE'!$A$1:$D$19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5" l="1"/>
  <c r="AL8" i="10" l="1"/>
  <c r="AL7" i="10"/>
  <c r="AM7" i="10"/>
  <c r="AM8" i="10"/>
  <c r="D54" i="3" l="1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O47" i="3"/>
  <c r="AM13" i="10" l="1"/>
  <c r="AL13" i="10"/>
  <c r="AM33" i="3"/>
  <c r="AL33" i="3"/>
  <c r="AM45" i="3"/>
  <c r="AM34" i="3" s="1"/>
  <c r="AL45" i="3"/>
  <c r="AL34" i="3" s="1"/>
  <c r="G34" i="3" l="1"/>
  <c r="U3" i="3" l="1"/>
  <c r="U15" i="3"/>
  <c r="O4" i="3"/>
  <c r="E14" i="10" l="1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D14" i="10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C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19" i="7"/>
  <c r="C54" i="3"/>
  <c r="C50" i="3"/>
  <c r="C52" i="3" s="1"/>
  <c r="AN25" i="9" l="1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C14" i="11" l="1"/>
  <c r="AL35" i="3"/>
  <c r="AM35" i="3"/>
  <c r="AH7" i="3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3" i="11"/>
  <c r="C11" i="11"/>
  <c r="C12" i="11"/>
  <c r="C10" i="11"/>
  <c r="B1" i="11"/>
  <c r="B1" i="10"/>
  <c r="AH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AH8" i="10"/>
  <c r="AH7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H4" i="10"/>
  <c r="C4" i="11" s="1"/>
  <c r="AH3" i="10"/>
  <c r="C3" i="11" s="1"/>
  <c r="C6" i="5" l="1"/>
  <c r="C41" i="5"/>
  <c r="D17" i="11"/>
  <c r="AL9" i="10"/>
  <c r="AN9" i="10" s="1"/>
  <c r="AH9" i="10"/>
  <c r="AH11" i="10"/>
  <c r="AL11" i="10" s="1"/>
  <c r="C6" i="11" l="1"/>
  <c r="D8" i="11" s="1"/>
  <c r="E12" i="11" s="1"/>
  <c r="AM12" i="10"/>
  <c r="AN12" i="10" s="1"/>
  <c r="C18" i="7"/>
  <c r="C17" i="7"/>
  <c r="AM22" i="9"/>
  <c r="AL22" i="9"/>
  <c r="AL21" i="9"/>
  <c r="AL25" i="9" l="1"/>
  <c r="AM29" i="9" l="1"/>
  <c r="AL29" i="9"/>
  <c r="AL24" i="9"/>
  <c r="AM21" i="9"/>
  <c r="AM20" i="9"/>
  <c r="AL20" i="9"/>
  <c r="AH29" i="9" l="1"/>
  <c r="C41" i="9" l="1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C39" i="9" l="1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Y38" i="9" s="1"/>
  <c r="Z35" i="9"/>
  <c r="AA35" i="9"/>
  <c r="AB35" i="9"/>
  <c r="AC35" i="9"/>
  <c r="AD35" i="9"/>
  <c r="AE35" i="9"/>
  <c r="AF35" i="9"/>
  <c r="AG35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C33" i="9"/>
  <c r="C35" i="9"/>
  <c r="C36" i="9"/>
  <c r="C37" i="9"/>
  <c r="C32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T26" i="9"/>
  <c r="X26" i="9"/>
  <c r="AB26" i="9"/>
  <c r="AF26" i="9"/>
  <c r="AH18" i="9"/>
  <c r="A19" i="9"/>
  <c r="T27" i="9"/>
  <c r="V27" i="9"/>
  <c r="X27" i="9"/>
  <c r="Z27" i="9"/>
  <c r="AB27" i="9"/>
  <c r="AD27" i="9"/>
  <c r="AF27" i="9"/>
  <c r="AH19" i="9"/>
  <c r="A20" i="9"/>
  <c r="AH20" i="9"/>
  <c r="A21" i="9"/>
  <c r="AH21" i="9"/>
  <c r="AH23" i="9"/>
  <c r="C26" i="9"/>
  <c r="E26" i="9"/>
  <c r="G26" i="9"/>
  <c r="I26" i="9"/>
  <c r="K26" i="9"/>
  <c r="M26" i="9"/>
  <c r="O26" i="9"/>
  <c r="Q26" i="9"/>
  <c r="S26" i="9"/>
  <c r="U26" i="9"/>
  <c r="W26" i="9"/>
  <c r="Y26" i="9"/>
  <c r="AA26" i="9"/>
  <c r="AC26" i="9"/>
  <c r="AE26" i="9"/>
  <c r="AG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U27" i="9"/>
  <c r="W27" i="9"/>
  <c r="Y27" i="9"/>
  <c r="AA27" i="9"/>
  <c r="AC27" i="9"/>
  <c r="AE27" i="9"/>
  <c r="AG27" i="9"/>
  <c r="C6" i="7" l="1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AD26" i="9"/>
  <c r="Z26" i="9"/>
  <c r="V26" i="9"/>
  <c r="R26" i="9"/>
  <c r="N26" i="9"/>
  <c r="J26" i="9"/>
  <c r="F26" i="9"/>
  <c r="T38" i="9"/>
  <c r="P26" i="9"/>
  <c r="L26" i="9"/>
  <c r="H26" i="9"/>
  <c r="D26" i="9"/>
  <c r="AJ32" i="9" l="1"/>
  <c r="AH46" i="9"/>
  <c r="AJ46" i="9" s="1"/>
  <c r="AJ35" i="9"/>
  <c r="C28" i="7" s="1"/>
  <c r="AH38" i="9"/>
  <c r="AH45" i="9"/>
  <c r="C25" i="7"/>
  <c r="AJ37" i="9"/>
  <c r="C30" i="7" s="1"/>
  <c r="AJ36" i="9"/>
  <c r="C29" i="7" s="1"/>
  <c r="AJ33" i="9"/>
  <c r="C26" i="7" s="1"/>
  <c r="AH24" i="9"/>
  <c r="AH26" i="9"/>
  <c r="C9" i="7" s="1"/>
  <c r="C32" i="7" l="1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E54" i="3" l="1"/>
  <c r="AF54" i="3"/>
  <c r="AG54" i="3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AH30" i="3" l="1"/>
  <c r="C40" i="5" l="1"/>
  <c r="C38" i="5"/>
  <c r="C36" i="5"/>
  <c r="C37" i="5" l="1"/>
  <c r="C35" i="5" l="1"/>
  <c r="AH54" i="3" l="1"/>
  <c r="AJ54" i="3" s="1"/>
  <c r="C51" i="5" s="1"/>
  <c r="B8" i="2"/>
  <c r="B1" i="7" l="1"/>
  <c r="C11" i="5" l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AG52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L37" i="3" s="1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H41" i="3" l="1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AH31" i="3"/>
  <c r="C39" i="3"/>
  <c r="O42" i="2"/>
  <c r="Q42" i="2"/>
  <c r="C34" i="8" l="1"/>
  <c r="H34" i="8"/>
  <c r="C32" i="5"/>
  <c r="A11" i="2"/>
  <c r="B10" i="2"/>
  <c r="AL43" i="3"/>
  <c r="AH39" i="3"/>
  <c r="C41" i="3"/>
  <c r="AH41" i="3" s="1"/>
  <c r="AN39" i="3" l="1"/>
  <c r="C42" i="5"/>
  <c r="C45" i="5" s="1"/>
  <c r="AM44" i="3"/>
  <c r="AN44" i="3" s="1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O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two adult admissions accidentally rung up with employee snack, cash payment</t>
        </r>
      </text>
    </comment>
    <comment ref="U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cashier rung up 20 hot chocolates when they realized they hadn't split the customers' receipt as $100 cash $20 card like requested, manually removed merch and sales tax (receipt 1064371.002)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$140 chargebacks withheld from deposit</t>
        </r>
      </text>
    </comment>
    <comment ref="AN3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AN4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AN1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<sst xmlns="http://schemas.openxmlformats.org/spreadsheetml/2006/main" count="574" uniqueCount="235">
  <si>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</si>
  <si>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</si>
  <si>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</si>
  <si>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</si>
  <si>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</si>
  <si>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</si>
  <si>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</si>
  <si>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</si>
  <si>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</si>
  <si>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</si>
  <si>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</si>
  <si>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</si>
  <si>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</si>
  <si>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</si>
  <si>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</si>
  <si>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</si>
  <si>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</si>
  <si>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</si>
  <si>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</si>
  <si>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</si>
  <si>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</si>
  <si>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</si>
  <si>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</si>
  <si>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</si>
  <si>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</si>
  <si>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</si>
  <si>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</si>
  <si>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</si>
  <si>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</si>
  <si>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</si>
  <si>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</si>
  <si>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</si>
  <si>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</si>
  <si>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</si>
  <si>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</si>
  <si>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</si>
  <si>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</si>
  <si>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</si>
  <si>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</si>
  <si>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</si>
  <si>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</si>
  <si>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</si>
  <si>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</si>
  <si>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</si>
  <si>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</si>
  <si>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</si>
  <si>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</si>
  <si>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</si>
  <si>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</si>
  <si>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</si>
  <si>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</si>
  <si>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</si>
  <si>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</si>
  <si>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</si>
  <si>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</si>
  <si>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</si>
  <si>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</si>
  <si>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</si>
  <si>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</si>
  <si>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</si>
  <si>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</si>
  <si>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</si>
  <si>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</si>
  <si>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</si>
  <si>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</si>
  <si>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</si>
  <si>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</si>
  <si>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</si>
  <si>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</si>
  <si>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</si>
  <si>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</si>
  <si>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</si>
  <si>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</si>
  <si>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</si>
  <si>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</si>
  <si>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</si>
  <si>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</si>
  <si>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</si>
  <si>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</si>
  <si>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</si>
  <si>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</si>
  <si>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</si>
  <si>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</si>
  <si>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</si>
  <si>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</si>
  <si>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</si>
  <si>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</si>
  <si>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</si>
  <si>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</si>
  <si>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</si>
  <si>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</si>
  <si>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</si>
  <si>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</si>
  <si>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</si>
  <si>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</si>
  <si>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</si>
  <si>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</si>
  <si>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</si>
  <si>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</si>
  <si>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</si>
  <si>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</si>
  <si>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</si>
  <si>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</si>
  <si>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</si>
  <si>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</si>
  <si>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</si>
  <si>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</si>
  <si>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</si>
  <si>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</si>
  <si>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</si>
  <si>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</si>
  <si>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</si>
  <si>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</si>
  <si>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</si>
  <si>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</si>
  <si>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</si>
  <si>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</si>
  <si>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</si>
  <si>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</si>
  <si>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</si>
  <si>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</si>
  <si>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</si>
  <si>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</si>
  <si>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</si>
  <si>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</si>
  <si>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</si>
  <si>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</si>
  <si>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</si>
  <si>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</si>
  <si>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</si>
  <si>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</si>
  <si>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</si>
  <si>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</si>
  <si>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</si>
  <si>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</si>
  <si>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</si>
  <si>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</si>
  <si>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</si>
  <si>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</si>
  <si>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</si>
  <si>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</si>
  <si>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</si>
  <si>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</si>
  <si>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</si>
  <si>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</si>
  <si>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</si>
  <si>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</si>
  <si>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</si>
  <si>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</si>
  <si>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</si>
  <si>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</si>
  <si>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</si>
  <si>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</si>
  <si>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</si>
  <si>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</si>
  <si>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</si>
  <si>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</si>
  <si>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</si>
  <si>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</si>
  <si>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</si>
  <si>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</si>
  <si>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</si>
  <si>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</si>
  <si>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</si>
  <si>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</si>
  <si>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</si>
  <si>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</si>
  <si>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</si>
  <si>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</si>
  <si>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</si>
  <si>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</si>
  <si>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</si>
  <si>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</si>
  <si>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</si>
  <si>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</si>
  <si>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</si>
  <si>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</si>
  <si>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</si>
  <si>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</si>
  <si>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</si>
  <si>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</si>
  <si>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</si>
  <si>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</si>
  <si>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</si>
  <si>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</si>
  <si>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</si>
  <si>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</si>
  <si>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</si>
  <si>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</si>
  <si>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</si>
  <si>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</si>
  <si>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</si>
  <si>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</si>
  <si>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</si>
  <si>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</si>
  <si>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</si>
  <si>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</si>
  <si>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</si>
  <si>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</si>
  <si>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</si>
  <si>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</si>
  <si>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</si>
  <si>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</si>
  <si>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</si>
  <si>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</si>
  <si>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</si>
  <si>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</si>
  <si>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</si>
  <si>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</si>
  <si>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</si>
  <si>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</si>
  <si>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</si>
  <si>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</si>
  <si>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</si>
  <si>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</si>
  <si>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</si>
  <si>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</si>
  <si>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</si>
  <si>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</si>
  <si>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</si>
  <si>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</si>
  <si>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</si>
  <si>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</si>
  <si>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</si>
  <si>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</si>
  <si>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</si>
  <si>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</si>
  <si>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</si>
  <si>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</si>
  <si>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</si>
  <si>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</si>
  <si>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</si>
  <si>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Deposit Total (credit card - processing fees)</t>
  </si>
  <si>
    <t>February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</si>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</sst>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7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2" fillId="0" borderId="18" xfId="0" applyNumberFormat="1" applyFont="1" applyBorder="1" applyProtection="1"/>
    <xf numFmtId="43" fontId="12" fillId="0" borderId="20" xfId="0" applyNumberFormat="1" applyFont="1" applyBorder="1" applyProtection="1"/>
    <xf numFmtId="43" fontId="12" fillId="0" borderId="23" xfId="0" applyNumberFormat="1" applyFont="1" applyBorder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43" fontId="12" fillId="0" borderId="62" xfId="0" applyNumberFormat="1" applyFont="1" applyBorder="1" applyProtection="1"/>
    <xf numFmtId="43" fontId="14" fillId="0" borderId="86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2" fillId="0" borderId="58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7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43" fontId="41" fillId="7" borderId="9" xfId="0" applyNumberFormat="1" applyFont="1" applyFill="1" applyBorder="1" applyProtection="1">
      <protection locked="0"/>
    </xf>
    <xf numFmtId="2" fontId="12" fillId="7" borderId="46" xfId="0" applyNumberFormat="1" applyFont="1" applyFill="1" applyBorder="1" applyProtection="1"/>
    <xf numFmtId="0" fontId="12" fillId="7" borderId="46" xfId="0" applyFont="1" applyFill="1" applyBorder="1" applyProtection="1"/>
    <xf numFmtId="43" fontId="42" fillId="7" borderId="9" xfId="0" applyNumberFormat="1" applyFont="1" applyFill="1" applyBorder="1" applyProtection="1">
      <protection locked="0"/>
    </xf>
    <xf numFmtId="0" fontId="45" fillId="7" borderId="46" xfId="0" applyFont="1" applyFill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35" sqref="A35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233</v>
      </c>
      <c r="D1" s="384">
        <v>2023</v>
      </c>
      <c r="G1" s="217"/>
    </row>
    <row r="3" spans="1:22" x14ac:dyDescent="0.2">
      <c r="A3" s="5"/>
    </row>
    <row r="4" spans="1:22" s="1" customFormat="1" x14ac:dyDescent="0.2">
      <c r="B4" s="230"/>
      <c r="C4" s="491" t="s">
        <v>1</v>
      </c>
      <c r="D4" s="492"/>
      <c r="E4" s="492"/>
      <c r="F4" s="492"/>
      <c r="G4" s="492"/>
      <c r="H4" s="492"/>
      <c r="I4" s="492"/>
      <c r="J4" s="492"/>
      <c r="K4" s="492"/>
      <c r="L4" s="492"/>
      <c r="M4" s="493"/>
      <c r="N4" s="6"/>
      <c r="O4" s="494" t="s">
        <v>2</v>
      </c>
      <c r="P4" s="495"/>
      <c r="Q4" s="495"/>
      <c r="R4" s="496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44958</v>
      </c>
      <c r="B8" s="232" t="str">
        <f>TEXT(A8, "DDD")</f>
        <v>Wed</v>
      </c>
      <c r="C8" s="152">
        <f t="array" ref="C8:C38">TRANSPOSE(Pool!C33:AG33)</f>
        <v>339.73</v>
      </c>
      <c r="D8" s="58">
        <f>'Box Canon'!C18+'Box Canon'!C19</f>
        <v>0</v>
      </c>
      <c r="E8" s="21"/>
      <c r="F8" s="21"/>
      <c r="G8" s="151">
        <f t="array" ref="G8:G38">TRANSPOSE(Pool!C34:AG34)</f>
        <v>1892.73</v>
      </c>
      <c r="H8" s="151">
        <f t="array" ref="H8:H38">TRANSPOSE(Pool!C35:AG35)</f>
        <v>0</v>
      </c>
      <c r="I8" s="151">
        <f>'Box Canon'!C20+'Box Canon'!C21</f>
        <v>0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44959</v>
      </c>
      <c r="B9" s="232" t="str">
        <f t="shared" ref="B9:B38" si="0">TEXT(A9, "DDD")</f>
        <v>Thu</v>
      </c>
      <c r="C9" s="152">
        <v>442.16</v>
      </c>
      <c r="D9" s="58">
        <f>'Box Canon'!D18+'Box Canon'!D19</f>
        <v>0</v>
      </c>
      <c r="E9" s="21"/>
      <c r="F9" s="21"/>
      <c r="G9" s="151">
        <v>2487.1799999999998</v>
      </c>
      <c r="H9" s="151">
        <v>0</v>
      </c>
      <c r="I9" s="151">
        <f>'Box Canon'!D20+'Box Canon'!D21</f>
        <v>0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44960</v>
      </c>
      <c r="B10" s="232" t="str">
        <f t="shared" si="0"/>
        <v>Fri</v>
      </c>
      <c r="C10" s="152">
        <v>368.48</v>
      </c>
      <c r="D10" s="58">
        <f>'Box Canon'!E18+'Box Canon'!E19</f>
        <v>0</v>
      </c>
      <c r="E10" s="21"/>
      <c r="F10" s="21"/>
      <c r="G10" s="151">
        <v>2830.53</v>
      </c>
      <c r="H10" s="151">
        <v>0</v>
      </c>
      <c r="I10" s="151">
        <f>'Box Canon'!E20+'Box Canon'!E21</f>
        <v>0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44961</v>
      </c>
      <c r="B11" s="232" t="str">
        <f t="shared" si="0"/>
        <v>Sat</v>
      </c>
      <c r="C11" s="152">
        <v>1363.67</v>
      </c>
      <c r="D11" s="58">
        <f>'Box Canon'!F18+'Box Canon'!F19</f>
        <v>0</v>
      </c>
      <c r="E11" s="21"/>
      <c r="F11" s="21"/>
      <c r="G11" s="151">
        <v>6912.96</v>
      </c>
      <c r="H11" s="153">
        <v>0</v>
      </c>
      <c r="I11" s="151">
        <f>'Box Canon'!F20+'Box Canon'!F21</f>
        <v>0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44962</v>
      </c>
      <c r="B12" s="232" t="str">
        <f t="shared" si="0"/>
        <v>Sun</v>
      </c>
      <c r="C12" s="152">
        <v>814.85</v>
      </c>
      <c r="D12" s="58">
        <f>'Box Canon'!G18+'Box Canon'!G19</f>
        <v>0</v>
      </c>
      <c r="E12" s="21"/>
      <c r="F12" s="21"/>
      <c r="G12" s="151">
        <v>3068.11</v>
      </c>
      <c r="H12" s="153">
        <v>0</v>
      </c>
      <c r="I12" s="151">
        <f>'Box Canon'!G20+'Box Canon'!G21</f>
        <v>0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44963</v>
      </c>
      <c r="B13" s="232" t="str">
        <f t="shared" si="0"/>
        <v>Mon</v>
      </c>
      <c r="C13" s="152">
        <v>286.99</v>
      </c>
      <c r="D13" s="58">
        <f>'Box Canon'!H18+'Box Canon'!H19</f>
        <v>0</v>
      </c>
      <c r="E13" s="21"/>
      <c r="F13" s="21"/>
      <c r="G13" s="151">
        <v>1225.01</v>
      </c>
      <c r="H13" s="153">
        <v>0</v>
      </c>
      <c r="I13" s="151">
        <f>'Box Canon'!H20+'Box Canon'!H21</f>
        <v>0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44964</v>
      </c>
      <c r="B14" s="232" t="str">
        <f t="shared" si="0"/>
        <v>Tue</v>
      </c>
      <c r="C14" s="152">
        <v>15</v>
      </c>
      <c r="D14" s="58">
        <f>'Box Canon'!I18+'Box Canon'!I19</f>
        <v>0</v>
      </c>
      <c r="E14" s="21"/>
      <c r="F14" s="21"/>
      <c r="G14" s="151">
        <v>141.30000000000001</v>
      </c>
      <c r="H14" s="153">
        <v>0</v>
      </c>
      <c r="I14" s="151">
        <f>'Box Canon'!I20+'Box Canon'!I21</f>
        <v>0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44965</v>
      </c>
      <c r="B15" s="232" t="str">
        <f t="shared" si="0"/>
        <v>Wed</v>
      </c>
      <c r="C15" s="152">
        <v>320.10000000000002</v>
      </c>
      <c r="D15" s="58">
        <f>'Box Canon'!J18+'Box Canon'!J19</f>
        <v>0</v>
      </c>
      <c r="E15" s="21"/>
      <c r="F15" s="21"/>
      <c r="G15" s="151">
        <v>2192.88</v>
      </c>
      <c r="H15" s="153">
        <v>0</v>
      </c>
      <c r="I15" s="151">
        <f>'Box Canon'!J20+'Box Canon'!J21</f>
        <v>0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44966</v>
      </c>
      <c r="B16" s="232" t="str">
        <f t="shared" si="0"/>
        <v>Thu</v>
      </c>
      <c r="C16" s="152">
        <v>170.65</v>
      </c>
      <c r="D16" s="58">
        <f>'Box Canon'!K18+'Box Canon'!K19</f>
        <v>0</v>
      </c>
      <c r="E16" s="21"/>
      <c r="F16" s="21"/>
      <c r="G16" s="151">
        <v>2366.64</v>
      </c>
      <c r="H16" s="153">
        <v>0</v>
      </c>
      <c r="I16" s="151">
        <f>'Box Canon'!K20+'Box Canon'!K21</f>
        <v>0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44967</v>
      </c>
      <c r="B17" s="232" t="str">
        <f t="shared" si="0"/>
        <v>Fri</v>
      </c>
      <c r="C17" s="152">
        <v>342.48</v>
      </c>
      <c r="D17" s="58">
        <f>'Box Canon'!L18+'Box Canon'!L19</f>
        <v>0</v>
      </c>
      <c r="E17" s="21"/>
      <c r="F17" s="21"/>
      <c r="G17" s="151">
        <v>2787.89</v>
      </c>
      <c r="H17" s="153">
        <v>0</v>
      </c>
      <c r="I17" s="151">
        <f>'Box Canon'!L20+'Box Canon'!L21</f>
        <v>0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44968</v>
      </c>
      <c r="B18" s="232" t="str">
        <f t="shared" si="0"/>
        <v>Sat</v>
      </c>
      <c r="C18" s="152">
        <v>1036.68</v>
      </c>
      <c r="D18" s="58">
        <f>'Box Canon'!M18+'Box Canon'!M19</f>
        <v>0</v>
      </c>
      <c r="E18" s="21"/>
      <c r="F18" s="21"/>
      <c r="G18" s="151">
        <v>7886.75</v>
      </c>
      <c r="H18" s="153">
        <v>0</v>
      </c>
      <c r="I18" s="151">
        <f>'Box Canon'!M20+'Box Canon'!M21</f>
        <v>0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44969</v>
      </c>
      <c r="B19" s="232" t="str">
        <f t="shared" si="0"/>
        <v>Sun</v>
      </c>
      <c r="C19" s="152">
        <v>408.02</v>
      </c>
      <c r="D19" s="58">
        <f>'Box Canon'!N18+'Box Canon'!N19</f>
        <v>0</v>
      </c>
      <c r="E19" s="21"/>
      <c r="F19" s="21"/>
      <c r="G19" s="151">
        <v>3427.72</v>
      </c>
      <c r="H19" s="153">
        <v>0</v>
      </c>
      <c r="I19" s="151">
        <f>'Box Canon'!N20+'Box Canon'!N21</f>
        <v>0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44970</v>
      </c>
      <c r="B20" s="232" t="str">
        <f t="shared" si="0"/>
        <v>Mon</v>
      </c>
      <c r="C20" s="152">
        <v>218.69</v>
      </c>
      <c r="D20" s="58">
        <f>'Box Canon'!O18+'Box Canon'!O19</f>
        <v>0</v>
      </c>
      <c r="E20" s="21"/>
      <c r="F20" s="21"/>
      <c r="G20" s="151">
        <v>3793.54</v>
      </c>
      <c r="H20" s="153">
        <v>0</v>
      </c>
      <c r="I20" s="151">
        <f>'Box Canon'!O20+'Box Canon'!O21</f>
        <v>0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44971</v>
      </c>
      <c r="B21" s="232" t="str">
        <f t="shared" si="0"/>
        <v>Tue</v>
      </c>
      <c r="C21" s="152">
        <v>32.76</v>
      </c>
      <c r="D21" s="58">
        <f>'Box Canon'!P18+'Box Canon'!P19</f>
        <v>0</v>
      </c>
      <c r="E21" s="41"/>
      <c r="F21" s="21"/>
      <c r="G21" s="151">
        <v>565.67999999999995</v>
      </c>
      <c r="H21" s="153">
        <v>0</v>
      </c>
      <c r="I21" s="151">
        <f>'Box Canon'!P20+'Box Canon'!P21</f>
        <v>0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44972</v>
      </c>
      <c r="B22" s="232" t="str">
        <f t="shared" si="0"/>
        <v>Wed</v>
      </c>
      <c r="C22" s="152">
        <v>183.45</v>
      </c>
      <c r="D22" s="58">
        <f>'Box Canon'!Q18+'Box Canon'!Q19</f>
        <v>0</v>
      </c>
      <c r="E22" s="21"/>
      <c r="F22" s="21"/>
      <c r="G22" s="151">
        <v>435.79</v>
      </c>
      <c r="H22" s="153">
        <v>0</v>
      </c>
      <c r="I22" s="151">
        <f>'Box Canon'!Q20+'Box Canon'!Q21</f>
        <v>0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44973</v>
      </c>
      <c r="B23" s="232" t="str">
        <f t="shared" si="0"/>
        <v>Thu</v>
      </c>
      <c r="C23" s="152">
        <v>297.10000000000002</v>
      </c>
      <c r="D23" s="58">
        <f>'Box Canon'!R18+'Box Canon'!R19</f>
        <v>0</v>
      </c>
      <c r="E23" s="21"/>
      <c r="F23" s="21"/>
      <c r="G23" s="151">
        <v>1765.12</v>
      </c>
      <c r="H23" s="153">
        <v>0</v>
      </c>
      <c r="I23" s="151">
        <f>'Box Canon'!R20+'Box Canon'!R21</f>
        <v>0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44974</v>
      </c>
      <c r="B24" s="232" t="str">
        <f t="shared" si="0"/>
        <v>Fri</v>
      </c>
      <c r="C24" s="152">
        <v>290.8</v>
      </c>
      <c r="D24" s="58">
        <f>'Box Canon'!S18+'Box Canon'!S19</f>
        <v>0</v>
      </c>
      <c r="E24" s="21"/>
      <c r="F24" s="21"/>
      <c r="G24" s="151">
        <v>4912.97</v>
      </c>
      <c r="H24" s="153">
        <v>0</v>
      </c>
      <c r="I24" s="151">
        <f>'Box Canon'!S20+'Box Canon'!S21</f>
        <v>0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44975</v>
      </c>
      <c r="B25" s="232" t="str">
        <f t="shared" si="0"/>
        <v>Sat</v>
      </c>
      <c r="C25" s="152">
        <v>1379.65</v>
      </c>
      <c r="D25" s="58">
        <f>'Box Canon'!T18+'Box Canon'!T19</f>
        <v>0</v>
      </c>
      <c r="E25" s="21"/>
      <c r="F25" s="21"/>
      <c r="G25" s="151">
        <v>7407.99</v>
      </c>
      <c r="H25" s="153">
        <v>0</v>
      </c>
      <c r="I25" s="151">
        <f>'Box Canon'!T20+'Box Canon'!T21</f>
        <v>0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44976</v>
      </c>
      <c r="B26" s="232" t="str">
        <f t="shared" si="0"/>
        <v>Sun</v>
      </c>
      <c r="C26" s="152">
        <v>809.72</v>
      </c>
      <c r="D26" s="58">
        <f>'Box Canon'!U18+'Box Canon'!U19</f>
        <v>0</v>
      </c>
      <c r="E26" s="21"/>
      <c r="F26" s="21"/>
      <c r="G26" s="151">
        <v>9012.34</v>
      </c>
      <c r="H26" s="153">
        <v>0</v>
      </c>
      <c r="I26" s="151">
        <f>'Box Canon'!U20+'Box Canon'!U21</f>
        <v>0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44977</v>
      </c>
      <c r="B27" s="232" t="str">
        <f t="shared" si="0"/>
        <v>Mon</v>
      </c>
      <c r="C27" s="152">
        <v>653.53</v>
      </c>
      <c r="D27" s="58">
        <f>'Box Canon'!V18+'Box Canon'!V19</f>
        <v>0</v>
      </c>
      <c r="E27" s="21"/>
      <c r="F27" s="21"/>
      <c r="G27" s="151">
        <v>5359.62</v>
      </c>
      <c r="H27" s="153">
        <v>0</v>
      </c>
      <c r="I27" s="151">
        <f>'Box Canon'!V20+'Box Canon'!V21</f>
        <v>0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44978</v>
      </c>
      <c r="B28" s="232" t="str">
        <f t="shared" si="0"/>
        <v>Tue</v>
      </c>
      <c r="C28" s="152">
        <v>16.760000000000002</v>
      </c>
      <c r="D28" s="58">
        <f>'Box Canon'!W18+'Box Canon'!W19</f>
        <v>0</v>
      </c>
      <c r="E28" s="21"/>
      <c r="F28" s="21"/>
      <c r="G28" s="151">
        <v>2033.08</v>
      </c>
      <c r="H28" s="153">
        <v>0</v>
      </c>
      <c r="I28" s="151">
        <f>'Box Canon'!W20+'Box Canon'!W21</f>
        <v>0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44979</v>
      </c>
      <c r="B29" s="232" t="str">
        <f t="shared" si="0"/>
        <v>Wed</v>
      </c>
      <c r="C29" s="152">
        <v>38</v>
      </c>
      <c r="D29" s="58">
        <f>'Box Canon'!X18+'Box Canon'!X19</f>
        <v>0</v>
      </c>
      <c r="E29" s="21"/>
      <c r="F29" s="21"/>
      <c r="G29" s="151">
        <v>0</v>
      </c>
      <c r="H29" s="153">
        <v>0</v>
      </c>
      <c r="I29" s="151">
        <f>'Box Canon'!X20+'Box Canon'!X21</f>
        <v>0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44980</v>
      </c>
      <c r="B30" s="232" t="str">
        <f t="shared" si="0"/>
        <v>Thu</v>
      </c>
      <c r="C30" s="152">
        <v>373.58</v>
      </c>
      <c r="D30" s="58">
        <f>'Box Canon'!Y18+'Box Canon'!Y19</f>
        <v>0</v>
      </c>
      <c r="E30" s="21"/>
      <c r="F30" s="21"/>
      <c r="G30" s="151">
        <v>3898.27</v>
      </c>
      <c r="H30" s="153">
        <v>0</v>
      </c>
      <c r="I30" s="151">
        <f>'Box Canon'!Y20+'Box Canon'!Y21</f>
        <v>0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44981</v>
      </c>
      <c r="B31" s="232" t="str">
        <f t="shared" si="0"/>
        <v>Fri</v>
      </c>
      <c r="C31" s="152">
        <v>315.20999999999998</v>
      </c>
      <c r="D31" s="58">
        <f>'Box Canon'!Z18+'Box Canon'!Z19</f>
        <v>0</v>
      </c>
      <c r="E31" s="21"/>
      <c r="F31" s="21"/>
      <c r="G31" s="151">
        <v>1486.94</v>
      </c>
      <c r="H31" s="153">
        <v>0</v>
      </c>
      <c r="I31" s="151">
        <f>'Box Canon'!Z20+'Box Canon'!Z21</f>
        <v>0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44982</v>
      </c>
      <c r="B32" s="232" t="str">
        <f t="shared" si="0"/>
        <v>Sat</v>
      </c>
      <c r="C32" s="152">
        <v>882.55</v>
      </c>
      <c r="D32" s="58">
        <f>'Box Canon'!AA18+'Box Canon'!AA19</f>
        <v>0</v>
      </c>
      <c r="E32" s="21"/>
      <c r="F32" s="21"/>
      <c r="G32" s="151">
        <v>4540.05</v>
      </c>
      <c r="H32" s="153">
        <v>0</v>
      </c>
      <c r="I32" s="151">
        <f>'Box Canon'!AA20+'Box Canon'!AA21</f>
        <v>0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44983</v>
      </c>
      <c r="B33" s="232" t="str">
        <f t="shared" si="0"/>
        <v>Sun</v>
      </c>
      <c r="C33" s="152">
        <v>865.96</v>
      </c>
      <c r="D33" s="58">
        <f>'Box Canon'!AB18+'Box Canon'!AB19</f>
        <v>0</v>
      </c>
      <c r="E33" s="21"/>
      <c r="F33" s="21"/>
      <c r="G33" s="151">
        <v>4102.16</v>
      </c>
      <c r="H33" s="153">
        <v>0</v>
      </c>
      <c r="I33" s="151">
        <f>'Box Canon'!AB20+'Box Canon'!AB21</f>
        <v>0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44984</v>
      </c>
      <c r="B34" s="232" t="str">
        <f t="shared" si="0"/>
        <v>Mon</v>
      </c>
      <c r="C34" s="152">
        <v>343.68</v>
      </c>
      <c r="D34" s="58">
        <f>'Box Canon'!AC18+'Box Canon'!AC19</f>
        <v>0</v>
      </c>
      <c r="E34" s="21"/>
      <c r="F34" s="21"/>
      <c r="G34" s="151">
        <v>2638.24</v>
      </c>
      <c r="H34" s="153">
        <v>0</v>
      </c>
      <c r="I34" s="151">
        <f>'Box Canon'!AC20+'Box Canon'!AC21</f>
        <v>0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44985</v>
      </c>
      <c r="B35" s="232" t="str">
        <f t="shared" si="0"/>
        <v>Tue</v>
      </c>
      <c r="C35" s="152">
        <v>310</v>
      </c>
      <c r="D35" s="58">
        <f>'Box Canon'!AD18+'Box Canon'!AD19</f>
        <v>0</v>
      </c>
      <c r="E35" s="21"/>
      <c r="F35" s="21"/>
      <c r="G35" s="151">
        <v>10756.5</v>
      </c>
      <c r="H35" s="153">
        <v>0</v>
      </c>
      <c r="I35" s="151">
        <f>'Box Canon'!AD20+'Box Canon'!AD21</f>
        <v>0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44986</v>
      </c>
      <c r="B36" s="232" t="str">
        <f t="shared" si="0"/>
        <v>Wed</v>
      </c>
      <c r="C36" s="152">
        <v>0</v>
      </c>
      <c r="D36" s="58">
        <f>'Box Canon'!AE18+'Box Canon'!AE19</f>
        <v>0</v>
      </c>
      <c r="E36" s="42"/>
      <c r="F36" s="21"/>
      <c r="G36" s="151">
        <v>0</v>
      </c>
      <c r="H36" s="153">
        <v>0</v>
      </c>
      <c r="I36" s="151">
        <f>'Box Canon'!AE20+'Box Canon'!AE21</f>
        <v>0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44987</v>
      </c>
      <c r="B37" s="232" t="str">
        <f t="shared" si="0"/>
        <v>Thu</v>
      </c>
      <c r="C37" s="152">
        <v>0</v>
      </c>
      <c r="D37" s="58">
        <f>'Box Canon'!AF18+'Box Canon'!AF19</f>
        <v>0</v>
      </c>
      <c r="E37" s="21"/>
      <c r="F37" s="21"/>
      <c r="G37" s="151">
        <v>0</v>
      </c>
      <c r="H37" s="153">
        <v>0</v>
      </c>
      <c r="I37" s="151">
        <f>'Box Canon'!AF20+'Box Canon'!AF21</f>
        <v>0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44988</v>
      </c>
      <c r="B38" s="232" t="str">
        <f t="shared" si="0"/>
        <v>Fri</v>
      </c>
      <c r="C38" s="152">
        <v>0</v>
      </c>
      <c r="D38" s="58">
        <f>'Box Canon'!AG18+'Box Canon'!AG19</f>
        <v>0</v>
      </c>
      <c r="E38" s="21"/>
      <c r="F38" s="21"/>
      <c r="G38" s="151">
        <v>0</v>
      </c>
      <c r="H38" s="153">
        <v>0</v>
      </c>
      <c r="I38" s="151">
        <f>'Box Canon'!AG20+'Box Canon'!AG21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12920.25</v>
      </c>
      <c r="D40" s="171">
        <f t="shared" ref="D40:M40" si="2">SUM(D8:D39)</f>
        <v>0</v>
      </c>
      <c r="E40" s="172">
        <f t="shared" si="2"/>
        <v>0</v>
      </c>
      <c r="F40" s="172">
        <f t="shared" si="2"/>
        <v>0</v>
      </c>
      <c r="G40" s="171">
        <f>SUM(G8:G38)</f>
        <v>99927.99000000002</v>
      </c>
      <c r="H40" s="171">
        <f>SUM(H8:H38)</f>
        <v>0</v>
      </c>
      <c r="I40" s="171">
        <f>SUM(I8:I38)</f>
        <v>0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112848.24000000002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12920.25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Z69" sqref="Z69"/>
    </sheetView>
  </sheetViews>
  <sheetFormatPr defaultRowHeight="15.75" x14ac:dyDescent="0.25"/>
  <cols>
    <col min="1" max="1" width="10.42578125" style="59" bestFit="1" customWidth="1"/>
    <col min="2" max="2" width="36.42578125" style="60" customWidth="1"/>
    <col min="3" max="30" width="10" style="60" customWidth="1"/>
    <col min="31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119</v>
      </c>
      <c r="B1" s="378" t="str">
        <f>'Cash Flow'!C1</f>
        <v>February</v>
      </c>
      <c r="C1" s="228" t="str">
        <f t="array" ref="C1:AG1">TRANSPOSE('Cash Flow'!B8:B38)</f>
        <v>Wed</v>
      </c>
      <c r="D1" s="228" t="str">
        <v>Thu</v>
      </c>
      <c r="E1" s="228" t="str">
        <v>Fri</v>
      </c>
      <c r="F1" s="228" t="str">
        <v>Sat</v>
      </c>
      <c r="G1" s="228" t="str">
        <v>Sun</v>
      </c>
      <c r="H1" s="228" t="str">
        <v>Mon</v>
      </c>
      <c r="I1" s="228" t="str">
        <v>Tue</v>
      </c>
      <c r="J1" s="228" t="str">
        <v>Wed</v>
      </c>
      <c r="K1" s="228" t="str">
        <v>Thu</v>
      </c>
      <c r="L1" s="228" t="str">
        <v>Fri</v>
      </c>
      <c r="M1" s="228" t="str">
        <v>Sat</v>
      </c>
      <c r="N1" s="228" t="str">
        <v>Sun</v>
      </c>
      <c r="O1" s="228" t="str">
        <v>Mon</v>
      </c>
      <c r="P1" s="228" t="str">
        <v>Tue</v>
      </c>
      <c r="Q1" s="228" t="str">
        <v>Wed</v>
      </c>
      <c r="R1" s="228" t="str">
        <v>Thu</v>
      </c>
      <c r="S1" s="228" t="str">
        <v>Fri</v>
      </c>
      <c r="T1" s="228" t="str">
        <v>Sat</v>
      </c>
      <c r="U1" s="228" t="str">
        <v>Sun</v>
      </c>
      <c r="V1" s="228" t="str">
        <v>Mon</v>
      </c>
      <c r="W1" s="228" t="str">
        <v>Tue</v>
      </c>
      <c r="X1" s="228" t="str">
        <v>Wed</v>
      </c>
      <c r="Y1" s="228" t="str">
        <v>Thu</v>
      </c>
      <c r="Z1" s="228" t="str">
        <v>Fri</v>
      </c>
      <c r="AA1" s="228" t="str">
        <v>Sat</v>
      </c>
      <c r="AB1" s="228" t="str">
        <v>Sun</v>
      </c>
      <c r="AC1" s="228" t="str">
        <v>Mon</v>
      </c>
      <c r="AD1" s="228" t="str">
        <v>Tue</v>
      </c>
      <c r="AE1" s="228" t="str">
        <v>Wed</v>
      </c>
      <c r="AF1" s="228" t="str">
        <v>Thu</v>
      </c>
      <c r="AG1" s="228" t="str">
        <v>Fri</v>
      </c>
    </row>
    <row r="2" spans="1:39" s="60" customFormat="1" ht="16.5" thickBot="1" x14ac:dyDescent="0.3">
      <c r="A2" s="63" t="s">
        <v>66</v>
      </c>
      <c r="B2" s="64" t="s">
        <v>128</v>
      </c>
      <c r="C2" s="106">
        <f>'Cash Flow'!A8</f>
        <v>44958</v>
      </c>
      <c r="D2" s="106">
        <f>C2+1</f>
        <v>44959</v>
      </c>
      <c r="E2" s="106">
        <f>D2+1</f>
        <v>44960</v>
      </c>
      <c r="F2" s="106">
        <f t="shared" ref="F2:AG2" si="0">E2+1</f>
        <v>44961</v>
      </c>
      <c r="G2" s="106">
        <f t="shared" si="0"/>
        <v>44962</v>
      </c>
      <c r="H2" s="106">
        <f t="shared" si="0"/>
        <v>44963</v>
      </c>
      <c r="I2" s="106">
        <f t="shared" si="0"/>
        <v>44964</v>
      </c>
      <c r="J2" s="106">
        <f t="shared" si="0"/>
        <v>44965</v>
      </c>
      <c r="K2" s="106">
        <f t="shared" si="0"/>
        <v>44966</v>
      </c>
      <c r="L2" s="106">
        <f t="shared" si="0"/>
        <v>44967</v>
      </c>
      <c r="M2" s="106">
        <f t="shared" si="0"/>
        <v>44968</v>
      </c>
      <c r="N2" s="106">
        <f t="shared" si="0"/>
        <v>44969</v>
      </c>
      <c r="O2" s="106">
        <f t="shared" si="0"/>
        <v>44970</v>
      </c>
      <c r="P2" s="106">
        <f t="shared" si="0"/>
        <v>44971</v>
      </c>
      <c r="Q2" s="106">
        <f t="shared" si="0"/>
        <v>44972</v>
      </c>
      <c r="R2" s="106">
        <f t="shared" si="0"/>
        <v>44973</v>
      </c>
      <c r="S2" s="106">
        <f t="shared" si="0"/>
        <v>44974</v>
      </c>
      <c r="T2" s="106">
        <f t="shared" si="0"/>
        <v>44975</v>
      </c>
      <c r="U2" s="106">
        <f t="shared" si="0"/>
        <v>44976</v>
      </c>
      <c r="V2" s="106">
        <f t="shared" si="0"/>
        <v>44977</v>
      </c>
      <c r="W2" s="106">
        <f t="shared" si="0"/>
        <v>44978</v>
      </c>
      <c r="X2" s="106">
        <f t="shared" si="0"/>
        <v>44979</v>
      </c>
      <c r="Y2" s="106">
        <f t="shared" si="0"/>
        <v>44980</v>
      </c>
      <c r="Z2" s="106">
        <f t="shared" si="0"/>
        <v>44981</v>
      </c>
      <c r="AA2" s="106">
        <f t="shared" si="0"/>
        <v>44982</v>
      </c>
      <c r="AB2" s="106">
        <f t="shared" si="0"/>
        <v>44983</v>
      </c>
      <c r="AC2" s="106">
        <f t="shared" si="0"/>
        <v>44984</v>
      </c>
      <c r="AD2" s="106">
        <f t="shared" si="0"/>
        <v>44985</v>
      </c>
      <c r="AE2" s="106">
        <f t="shared" si="0"/>
        <v>44986</v>
      </c>
      <c r="AF2" s="106">
        <f t="shared" si="0"/>
        <v>44987</v>
      </c>
      <c r="AG2" s="106">
        <f t="shared" si="0"/>
        <v>44988</v>
      </c>
      <c r="AH2" s="65" t="s">
        <v>59</v>
      </c>
      <c r="AI2" s="62"/>
      <c r="AJ2" s="63" t="s">
        <v>66</v>
      </c>
      <c r="AK2" s="64" t="s">
        <v>128</v>
      </c>
    </row>
    <row r="3" spans="1:39" x14ac:dyDescent="0.25">
      <c r="A3" s="66" t="s">
        <v>61</v>
      </c>
      <c r="B3" s="67" t="s">
        <v>62</v>
      </c>
      <c r="C3" s="68">
        <v>8.1199999999999992</v>
      </c>
      <c r="D3" s="185">
        <v>11.42</v>
      </c>
      <c r="E3" s="185">
        <v>21.7</v>
      </c>
      <c r="F3" s="185">
        <v>37.69</v>
      </c>
      <c r="G3" s="185">
        <v>20.98</v>
      </c>
      <c r="H3" s="185">
        <v>7.72</v>
      </c>
      <c r="I3" s="185">
        <v>1.03</v>
      </c>
      <c r="J3" s="185">
        <v>10.06</v>
      </c>
      <c r="K3" s="185">
        <v>7.82</v>
      </c>
      <c r="L3" s="185">
        <v>19.059999999999999</v>
      </c>
      <c r="M3" s="185">
        <v>37.21</v>
      </c>
      <c r="N3" s="185">
        <v>18.02</v>
      </c>
      <c r="O3" s="185">
        <v>10.94</v>
      </c>
      <c r="P3" s="185">
        <v>1.74</v>
      </c>
      <c r="Q3" s="185">
        <v>1.67</v>
      </c>
      <c r="R3" s="185">
        <v>12.78</v>
      </c>
      <c r="S3" s="185">
        <v>26.87</v>
      </c>
      <c r="T3" s="185">
        <v>39.68</v>
      </c>
      <c r="U3" s="185">
        <f>25.59-1.72</f>
        <v>23.87</v>
      </c>
      <c r="V3" s="185">
        <v>24.98</v>
      </c>
      <c r="W3" s="185">
        <v>2.65</v>
      </c>
      <c r="X3" s="185"/>
      <c r="Y3" s="185">
        <v>7.34</v>
      </c>
      <c r="Z3" s="185">
        <v>18.38</v>
      </c>
      <c r="AA3" s="185">
        <v>27.62</v>
      </c>
      <c r="AB3" s="185">
        <v>17.809999999999999</v>
      </c>
      <c r="AC3" s="185">
        <v>16.45</v>
      </c>
      <c r="AD3" s="185">
        <v>0.17</v>
      </c>
      <c r="AE3" s="185"/>
      <c r="AF3" s="185"/>
      <c r="AG3" s="185"/>
      <c r="AH3" s="108">
        <f>SUM(C3:AG3)</f>
        <v>433.78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226</v>
      </c>
      <c r="C4" s="71">
        <v>383.8</v>
      </c>
      <c r="D4" s="72">
        <v>1076.8</v>
      </c>
      <c r="E4" s="71">
        <v>2249.1999999999998</v>
      </c>
      <c r="F4" s="71">
        <v>6281.4</v>
      </c>
      <c r="G4" s="71">
        <v>2905.8</v>
      </c>
      <c r="H4" s="71">
        <v>694.7</v>
      </c>
      <c r="I4" s="71">
        <v>63.5</v>
      </c>
      <c r="J4" s="71">
        <v>1769.2</v>
      </c>
      <c r="K4" s="71">
        <v>803.9</v>
      </c>
      <c r="L4" s="71">
        <v>1946.4</v>
      </c>
      <c r="M4" s="71">
        <v>6674</v>
      </c>
      <c r="N4" s="71">
        <v>2308.1</v>
      </c>
      <c r="O4" s="71">
        <f>1315-42</f>
        <v>1273</v>
      </c>
      <c r="P4" s="71">
        <v>94.4</v>
      </c>
      <c r="Q4" s="71">
        <v>165</v>
      </c>
      <c r="R4" s="71">
        <v>958.4</v>
      </c>
      <c r="S4" s="71">
        <v>2882.6</v>
      </c>
      <c r="T4" s="71">
        <v>6850.8</v>
      </c>
      <c r="U4" s="71">
        <v>4760.2</v>
      </c>
      <c r="V4" s="71">
        <v>2686.4</v>
      </c>
      <c r="W4" s="71">
        <v>202.5</v>
      </c>
      <c r="X4" s="71"/>
      <c r="Y4" s="71">
        <v>727</v>
      </c>
      <c r="Z4" s="71">
        <v>1091.7</v>
      </c>
      <c r="AA4" s="71">
        <v>2894</v>
      </c>
      <c r="AB4" s="71">
        <v>2529</v>
      </c>
      <c r="AC4" s="71">
        <v>743.5</v>
      </c>
      <c r="AD4" s="71">
        <v>-29.5</v>
      </c>
      <c r="AE4" s="71"/>
      <c r="AF4" s="71"/>
      <c r="AG4" s="71"/>
      <c r="AH4" s="108">
        <f t="shared" ref="AH4:AH28" si="1">SUM(C4:AG4)</f>
        <v>54985.799999999996</v>
      </c>
      <c r="AJ4" s="69" t="s">
        <v>30</v>
      </c>
      <c r="AK4" s="70" t="s">
        <v>31</v>
      </c>
      <c r="AL4" s="210"/>
      <c r="AM4" s="210"/>
    </row>
    <row r="5" spans="1:39" hidden="1" x14ac:dyDescent="0.25">
      <c r="A5" s="370" t="s">
        <v>150</v>
      </c>
      <c r="B5" s="371" t="s">
        <v>151</v>
      </c>
      <c r="C5" s="372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4">
        <f>SUM(C5:AG5)</f>
        <v>0</v>
      </c>
      <c r="AI5" s="375"/>
      <c r="AJ5" s="370" t="s">
        <v>150</v>
      </c>
      <c r="AK5" s="371" t="s">
        <v>151</v>
      </c>
      <c r="AM5" s="210"/>
    </row>
    <row r="6" spans="1:39" s="469" customFormat="1" x14ac:dyDescent="0.25">
      <c r="A6" s="162" t="s">
        <v>152</v>
      </c>
      <c r="B6" s="163" t="s">
        <v>231</v>
      </c>
      <c r="C6" s="482">
        <v>956.5</v>
      </c>
      <c r="D6" s="483">
        <v>325</v>
      </c>
      <c r="E6" s="483">
        <v>240</v>
      </c>
      <c r="F6" s="483"/>
      <c r="G6" s="483">
        <v>215</v>
      </c>
      <c r="H6" s="483">
        <v>195</v>
      </c>
      <c r="I6" s="483"/>
      <c r="J6" s="483">
        <v>377.5</v>
      </c>
      <c r="K6" s="483">
        <v>494</v>
      </c>
      <c r="L6" s="483">
        <v>262.5</v>
      </c>
      <c r="M6" s="483">
        <v>50</v>
      </c>
      <c r="N6" s="483">
        <v>314</v>
      </c>
      <c r="O6" s="483">
        <v>779</v>
      </c>
      <c r="P6" s="483">
        <v>215</v>
      </c>
      <c r="Q6" s="483">
        <v>225</v>
      </c>
      <c r="R6" s="483">
        <v>52.5</v>
      </c>
      <c r="S6" s="483"/>
      <c r="T6" s="483"/>
      <c r="U6" s="483">
        <v>1952.5</v>
      </c>
      <c r="V6" s="483">
        <v>470</v>
      </c>
      <c r="W6" s="483">
        <v>1265</v>
      </c>
      <c r="X6" s="483"/>
      <c r="Y6" s="483">
        <v>1180</v>
      </c>
      <c r="Z6" s="483">
        <v>270</v>
      </c>
      <c r="AA6" s="483">
        <v>395</v>
      </c>
      <c r="AB6" s="483">
        <v>695</v>
      </c>
      <c r="AC6" s="483">
        <v>1000</v>
      </c>
      <c r="AD6" s="483">
        <v>6847</v>
      </c>
      <c r="AE6" s="483"/>
      <c r="AF6" s="483"/>
      <c r="AG6" s="483"/>
      <c r="AH6" s="108">
        <f>SUM(C6:AG6)</f>
        <v>18775.5</v>
      </c>
      <c r="AI6" s="62"/>
      <c r="AJ6" s="162" t="s">
        <v>152</v>
      </c>
      <c r="AK6" s="163" t="s">
        <v>192</v>
      </c>
      <c r="AM6" s="484"/>
    </row>
    <row r="7" spans="1:39" s="469" customFormat="1" x14ac:dyDescent="0.25">
      <c r="A7" s="162" t="s">
        <v>152</v>
      </c>
      <c r="B7" s="163" t="s">
        <v>222</v>
      </c>
      <c r="C7" s="482">
        <v>360</v>
      </c>
      <c r="D7" s="483">
        <v>1064</v>
      </c>
      <c r="E7" s="483">
        <v>360</v>
      </c>
      <c r="F7" s="483">
        <v>1528</v>
      </c>
      <c r="G7" s="483">
        <v>464</v>
      </c>
      <c r="H7" s="483">
        <v>344</v>
      </c>
      <c r="I7" s="483"/>
      <c r="J7" s="483">
        <v>240</v>
      </c>
      <c r="K7" s="483">
        <v>792</v>
      </c>
      <c r="L7" s="483">
        <v>584</v>
      </c>
      <c r="M7" s="483">
        <v>1736</v>
      </c>
      <c r="N7" s="483">
        <v>960</v>
      </c>
      <c r="O7" s="483">
        <v>1616</v>
      </c>
      <c r="P7" s="483">
        <v>224</v>
      </c>
      <c r="Q7" s="483">
        <v>120</v>
      </c>
      <c r="R7" s="483">
        <v>824</v>
      </c>
      <c r="S7" s="483">
        <v>1960</v>
      </c>
      <c r="T7" s="483">
        <v>1408</v>
      </c>
      <c r="U7" s="483">
        <v>2440</v>
      </c>
      <c r="V7" s="483">
        <v>2064</v>
      </c>
      <c r="W7" s="483">
        <v>568</v>
      </c>
      <c r="X7" s="483"/>
      <c r="Y7" s="483">
        <v>1808</v>
      </c>
      <c r="Z7" s="483">
        <v>224</v>
      </c>
      <c r="AA7" s="483">
        <v>1808</v>
      </c>
      <c r="AB7" s="483">
        <v>1480</v>
      </c>
      <c r="AC7" s="483">
        <v>672</v>
      </c>
      <c r="AD7" s="483">
        <v>2320</v>
      </c>
      <c r="AE7" s="483"/>
      <c r="AF7" s="483"/>
      <c r="AG7" s="483"/>
      <c r="AH7" s="108">
        <f>SUM(C7:AG7)</f>
        <v>27968</v>
      </c>
      <c r="AI7" s="62"/>
      <c r="AJ7" s="162" t="s">
        <v>152</v>
      </c>
      <c r="AK7" s="163" t="s">
        <v>222</v>
      </c>
      <c r="AM7" s="484"/>
    </row>
    <row r="8" spans="1:39" s="469" customFormat="1" x14ac:dyDescent="0.25">
      <c r="A8" s="162" t="s">
        <v>157</v>
      </c>
      <c r="B8" s="163" t="s">
        <v>229</v>
      </c>
      <c r="C8" s="482"/>
      <c r="D8" s="483"/>
      <c r="E8" s="483"/>
      <c r="F8" s="483"/>
      <c r="G8" s="483"/>
      <c r="H8" s="483"/>
      <c r="I8" s="483"/>
      <c r="J8" s="483"/>
      <c r="K8" s="483"/>
      <c r="L8" s="483"/>
      <c r="M8" s="483"/>
      <c r="N8" s="483"/>
      <c r="O8" s="483"/>
      <c r="P8" s="483"/>
      <c r="Q8" s="483"/>
      <c r="R8" s="483"/>
      <c r="S8" s="483"/>
      <c r="T8" s="483"/>
      <c r="U8" s="483"/>
      <c r="V8" s="483"/>
      <c r="W8" s="483"/>
      <c r="X8" s="483"/>
      <c r="Y8" s="483"/>
      <c r="Z8" s="483"/>
      <c r="AA8" s="483"/>
      <c r="AB8" s="483"/>
      <c r="AC8" s="483"/>
      <c r="AD8" s="483"/>
      <c r="AE8" s="483"/>
      <c r="AF8" s="483"/>
      <c r="AG8" s="483"/>
      <c r="AH8" s="108">
        <f t="shared" ref="AH8:AH13" si="2">SUM(C8:AG8)</f>
        <v>0</v>
      </c>
      <c r="AI8" s="62"/>
      <c r="AJ8" s="162" t="s">
        <v>157</v>
      </c>
      <c r="AK8" s="163" t="s">
        <v>158</v>
      </c>
      <c r="AM8" s="484"/>
    </row>
    <row r="9" spans="1:39" x14ac:dyDescent="0.25">
      <c r="A9" s="69" t="s">
        <v>173</v>
      </c>
      <c r="B9" s="70" t="s">
        <v>63</v>
      </c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108">
        <f>SUM(C9:AG9)</f>
        <v>0</v>
      </c>
      <c r="AJ9" s="69" t="s">
        <v>173</v>
      </c>
      <c r="AK9" s="70" t="s">
        <v>63</v>
      </c>
      <c r="AM9" s="210"/>
    </row>
    <row r="10" spans="1:39" s="469" customFormat="1" x14ac:dyDescent="0.25">
      <c r="A10" s="162" t="s">
        <v>159</v>
      </c>
      <c r="B10" s="163" t="s">
        <v>230</v>
      </c>
      <c r="C10" s="482"/>
      <c r="D10" s="483"/>
      <c r="E10" s="483"/>
      <c r="F10" s="483"/>
      <c r="G10" s="483"/>
      <c r="H10" s="483"/>
      <c r="I10" s="483"/>
      <c r="J10" s="483"/>
      <c r="K10" s="483"/>
      <c r="L10" s="483"/>
      <c r="M10" s="483"/>
      <c r="N10" s="483"/>
      <c r="O10" s="483"/>
      <c r="P10" s="483"/>
      <c r="Q10" s="483"/>
      <c r="R10" s="483"/>
      <c r="S10" s="483">
        <v>6</v>
      </c>
      <c r="T10" s="483"/>
      <c r="U10" s="483"/>
      <c r="V10" s="483"/>
      <c r="W10" s="483"/>
      <c r="X10" s="483"/>
      <c r="Y10" s="483"/>
      <c r="Z10" s="483"/>
      <c r="AA10" s="483"/>
      <c r="AB10" s="483"/>
      <c r="AC10" s="483">
        <v>2</v>
      </c>
      <c r="AD10" s="483"/>
      <c r="AE10" s="483"/>
      <c r="AF10" s="483"/>
      <c r="AG10" s="483"/>
      <c r="AH10" s="108">
        <f t="shared" si="2"/>
        <v>8</v>
      </c>
      <c r="AI10" s="62"/>
      <c r="AJ10" s="162" t="s">
        <v>159</v>
      </c>
      <c r="AK10" s="163" t="s">
        <v>160</v>
      </c>
      <c r="AM10" s="484"/>
    </row>
    <row r="11" spans="1:39" s="469" customFormat="1" hidden="1" x14ac:dyDescent="0.25">
      <c r="A11" s="162" t="s">
        <v>153</v>
      </c>
      <c r="B11" s="163" t="s">
        <v>154</v>
      </c>
      <c r="C11" s="482"/>
      <c r="D11" s="483"/>
      <c r="E11" s="483"/>
      <c r="F11" s="483"/>
      <c r="G11" s="483"/>
      <c r="H11" s="483"/>
      <c r="I11" s="483"/>
      <c r="J11" s="483"/>
      <c r="K11" s="483"/>
      <c r="L11" s="483"/>
      <c r="M11" s="483"/>
      <c r="N11" s="483"/>
      <c r="O11" s="483"/>
      <c r="P11" s="483"/>
      <c r="Q11" s="483"/>
      <c r="R11" s="483"/>
      <c r="S11" s="483"/>
      <c r="T11" s="483"/>
      <c r="U11" s="483"/>
      <c r="V11" s="483"/>
      <c r="W11" s="483"/>
      <c r="X11" s="483"/>
      <c r="Y11" s="483"/>
      <c r="Z11" s="483"/>
      <c r="AA11" s="483"/>
      <c r="AB11" s="483"/>
      <c r="AC11" s="483"/>
      <c r="AD11" s="483"/>
      <c r="AE11" s="483"/>
      <c r="AF11" s="483"/>
      <c r="AG11" s="483"/>
      <c r="AH11" s="108">
        <f t="shared" si="2"/>
        <v>0</v>
      </c>
      <c r="AI11" s="62"/>
      <c r="AJ11" s="162" t="s">
        <v>153</v>
      </c>
      <c r="AK11" s="163" t="s">
        <v>154</v>
      </c>
      <c r="AM11" s="484"/>
    </row>
    <row r="12" spans="1:39" s="469" customFormat="1" hidden="1" x14ac:dyDescent="0.25">
      <c r="A12" s="162" t="s">
        <v>164</v>
      </c>
      <c r="B12" s="163" t="s">
        <v>165</v>
      </c>
      <c r="C12" s="482"/>
      <c r="D12" s="483"/>
      <c r="E12" s="483"/>
      <c r="F12" s="483"/>
      <c r="G12" s="483"/>
      <c r="H12" s="483"/>
      <c r="I12" s="483"/>
      <c r="J12" s="483"/>
      <c r="K12" s="483"/>
      <c r="L12" s="483"/>
      <c r="M12" s="483"/>
      <c r="N12" s="483"/>
      <c r="O12" s="483"/>
      <c r="P12" s="483"/>
      <c r="Q12" s="483"/>
      <c r="R12" s="483"/>
      <c r="S12" s="483"/>
      <c r="T12" s="483"/>
      <c r="U12" s="483"/>
      <c r="V12" s="483"/>
      <c r="W12" s="483"/>
      <c r="X12" s="483"/>
      <c r="Y12" s="483"/>
      <c r="Z12" s="483"/>
      <c r="AA12" s="483"/>
      <c r="AB12" s="483"/>
      <c r="AC12" s="483"/>
      <c r="AD12" s="483"/>
      <c r="AE12" s="483"/>
      <c r="AF12" s="483"/>
      <c r="AG12" s="483"/>
      <c r="AH12" s="108">
        <f t="shared" si="2"/>
        <v>0</v>
      </c>
      <c r="AI12" s="62"/>
      <c r="AJ12" s="162" t="s">
        <v>164</v>
      </c>
      <c r="AK12" s="163" t="s">
        <v>165</v>
      </c>
      <c r="AM12" s="484"/>
    </row>
    <row r="13" spans="1:39" s="469" customFormat="1" hidden="1" x14ac:dyDescent="0.25">
      <c r="A13" s="162" t="s">
        <v>166</v>
      </c>
      <c r="B13" s="163" t="s">
        <v>167</v>
      </c>
      <c r="C13" s="482"/>
      <c r="D13" s="483"/>
      <c r="E13" s="483"/>
      <c r="F13" s="483"/>
      <c r="G13" s="483"/>
      <c r="H13" s="483"/>
      <c r="I13" s="483"/>
      <c r="J13" s="483"/>
      <c r="K13" s="483"/>
      <c r="L13" s="483"/>
      <c r="M13" s="483"/>
      <c r="N13" s="483"/>
      <c r="O13" s="483"/>
      <c r="P13" s="483"/>
      <c r="Q13" s="483"/>
      <c r="R13" s="483"/>
      <c r="S13" s="483"/>
      <c r="T13" s="483"/>
      <c r="U13" s="483"/>
      <c r="V13" s="483"/>
      <c r="W13" s="483"/>
      <c r="X13" s="483"/>
      <c r="Y13" s="483"/>
      <c r="Z13" s="483"/>
      <c r="AA13" s="483"/>
      <c r="AB13" s="483"/>
      <c r="AC13" s="483"/>
      <c r="AD13" s="483"/>
      <c r="AE13" s="483"/>
      <c r="AF13" s="483"/>
      <c r="AG13" s="483"/>
      <c r="AH13" s="108">
        <f t="shared" si="2"/>
        <v>0</v>
      </c>
      <c r="AI13" s="62"/>
      <c r="AJ13" s="162" t="s">
        <v>166</v>
      </c>
      <c r="AK13" s="163" t="s">
        <v>167</v>
      </c>
      <c r="AM13" s="484"/>
    </row>
    <row r="14" spans="1:39" s="469" customFormat="1" x14ac:dyDescent="0.25">
      <c r="A14" s="162" t="s">
        <v>34</v>
      </c>
      <c r="B14" s="163" t="s">
        <v>227</v>
      </c>
      <c r="C14" s="482"/>
      <c r="D14" s="483">
        <v>9</v>
      </c>
      <c r="E14" s="483">
        <v>19</v>
      </c>
      <c r="F14" s="483"/>
      <c r="G14" s="483">
        <v>60</v>
      </c>
      <c r="H14" s="483">
        <v>8</v>
      </c>
      <c r="I14" s="483"/>
      <c r="J14" s="483"/>
      <c r="K14" s="483">
        <v>86</v>
      </c>
      <c r="L14" s="483">
        <v>12</v>
      </c>
      <c r="M14" s="483"/>
      <c r="N14" s="483"/>
      <c r="O14" s="483">
        <v>71</v>
      </c>
      <c r="P14" s="483"/>
      <c r="Q14" s="483"/>
      <c r="R14" s="483">
        <v>27</v>
      </c>
      <c r="S14" s="483">
        <v>12</v>
      </c>
      <c r="T14" s="483"/>
      <c r="U14" s="483">
        <v>82</v>
      </c>
      <c r="V14" s="483"/>
      <c r="W14" s="483"/>
      <c r="X14" s="483">
        <v>38</v>
      </c>
      <c r="Y14" s="483"/>
      <c r="Z14" s="483">
        <v>4</v>
      </c>
      <c r="AA14" s="483">
        <v>4</v>
      </c>
      <c r="AB14" s="483">
        <v>58</v>
      </c>
      <c r="AC14" s="483"/>
      <c r="AD14" s="483"/>
      <c r="AE14" s="483"/>
      <c r="AF14" s="483"/>
      <c r="AG14" s="483"/>
      <c r="AH14" s="108">
        <f t="shared" si="1"/>
        <v>490</v>
      </c>
      <c r="AI14" s="62"/>
      <c r="AJ14" s="162" t="s">
        <v>34</v>
      </c>
      <c r="AK14" s="163" t="s">
        <v>35</v>
      </c>
    </row>
    <row r="15" spans="1:39" s="469" customFormat="1" x14ac:dyDescent="0.25">
      <c r="A15" s="162" t="s">
        <v>36</v>
      </c>
      <c r="B15" s="163" t="s">
        <v>37</v>
      </c>
      <c r="C15" s="482">
        <v>76.180000000000007</v>
      </c>
      <c r="D15" s="483">
        <v>123.52</v>
      </c>
      <c r="E15" s="483">
        <v>223.44</v>
      </c>
      <c r="F15" s="483">
        <v>392.58</v>
      </c>
      <c r="G15" s="483">
        <v>214.8</v>
      </c>
      <c r="H15" s="483">
        <v>71.08</v>
      </c>
      <c r="I15" s="483">
        <v>3.66</v>
      </c>
      <c r="J15" s="483">
        <v>96.36</v>
      </c>
      <c r="K15" s="483">
        <v>74.8</v>
      </c>
      <c r="L15" s="483">
        <v>200.63</v>
      </c>
      <c r="M15" s="483">
        <v>379.92</v>
      </c>
      <c r="N15" s="483">
        <v>180.06</v>
      </c>
      <c r="O15" s="483">
        <v>106.82</v>
      </c>
      <c r="P15" s="483">
        <v>14.62</v>
      </c>
      <c r="Q15" s="483">
        <v>12.8</v>
      </c>
      <c r="R15" s="483">
        <v>124.23</v>
      </c>
      <c r="S15" s="483">
        <v>287.92</v>
      </c>
      <c r="T15" s="483">
        <v>407.89</v>
      </c>
      <c r="U15" s="483">
        <f>254.63-18.2</f>
        <v>236.43</v>
      </c>
      <c r="V15" s="483">
        <v>256.29000000000002</v>
      </c>
      <c r="W15" s="483">
        <v>24.7</v>
      </c>
      <c r="X15" s="483"/>
      <c r="Y15" s="483">
        <v>65.8</v>
      </c>
      <c r="Z15" s="483">
        <v>179.44</v>
      </c>
      <c r="AA15" s="483">
        <v>287.89999999999998</v>
      </c>
      <c r="AB15" s="483">
        <v>169.54</v>
      </c>
      <c r="AC15" s="483">
        <v>159.41999999999999</v>
      </c>
      <c r="AD15" s="483">
        <v>1.83</v>
      </c>
      <c r="AE15" s="483"/>
      <c r="AF15" s="483"/>
      <c r="AG15" s="483"/>
      <c r="AH15" s="108">
        <f t="shared" si="1"/>
        <v>4372.66</v>
      </c>
      <c r="AI15" s="62"/>
      <c r="AJ15" s="162" t="s">
        <v>36</v>
      </c>
      <c r="AK15" s="163" t="s">
        <v>37</v>
      </c>
    </row>
    <row r="16" spans="1:39" s="469" customFormat="1" hidden="1" x14ac:dyDescent="0.25">
      <c r="A16" s="162" t="s">
        <v>194</v>
      </c>
      <c r="B16" s="163" t="s">
        <v>111</v>
      </c>
      <c r="C16" s="482"/>
      <c r="D16" s="483"/>
      <c r="E16" s="483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483"/>
      <c r="Q16" s="483"/>
      <c r="R16" s="483"/>
      <c r="S16" s="483"/>
      <c r="T16" s="483"/>
      <c r="U16" s="483"/>
      <c r="V16" s="483"/>
      <c r="W16" s="483"/>
      <c r="X16" s="483"/>
      <c r="Y16" s="483"/>
      <c r="Z16" s="483"/>
      <c r="AA16" s="483"/>
      <c r="AB16" s="483"/>
      <c r="AC16" s="483"/>
      <c r="AD16" s="483"/>
      <c r="AE16" s="483"/>
      <c r="AF16" s="483"/>
      <c r="AG16" s="483"/>
      <c r="AH16" s="108">
        <f t="shared" si="1"/>
        <v>0</v>
      </c>
      <c r="AI16" s="62"/>
      <c r="AJ16" s="162" t="s">
        <v>110</v>
      </c>
      <c r="AK16" s="163" t="s">
        <v>111</v>
      </c>
    </row>
    <row r="17" spans="1:39" s="469" customFormat="1" x14ac:dyDescent="0.25">
      <c r="A17" s="162" t="s">
        <v>36</v>
      </c>
      <c r="B17" s="163" t="s">
        <v>225</v>
      </c>
      <c r="C17" s="482">
        <v>9.43</v>
      </c>
      <c r="D17" s="483">
        <v>4.5999999999999996</v>
      </c>
      <c r="E17" s="483">
        <v>5.98</v>
      </c>
      <c r="F17" s="483">
        <v>12.88</v>
      </c>
      <c r="G17" s="483">
        <v>6.9</v>
      </c>
      <c r="H17" s="483">
        <v>10.58</v>
      </c>
      <c r="I17" s="483">
        <v>7.13</v>
      </c>
      <c r="J17" s="483">
        <v>9.89</v>
      </c>
      <c r="K17" s="483">
        <v>7.82</v>
      </c>
      <c r="L17" s="483">
        <v>8.2799999999999994</v>
      </c>
      <c r="M17" s="483">
        <v>13.57</v>
      </c>
      <c r="N17" s="483">
        <v>10.35</v>
      </c>
      <c r="O17" s="483">
        <v>8.74</v>
      </c>
      <c r="P17" s="483">
        <v>3.68</v>
      </c>
      <c r="Q17" s="483">
        <v>4.83</v>
      </c>
      <c r="R17" s="483">
        <v>10.81</v>
      </c>
      <c r="S17" s="483">
        <v>3.45</v>
      </c>
      <c r="T17" s="483">
        <v>11.5</v>
      </c>
      <c r="U17" s="483">
        <v>15.64</v>
      </c>
      <c r="V17" s="483">
        <v>14.03</v>
      </c>
      <c r="W17" s="483">
        <v>2.99</v>
      </c>
      <c r="X17" s="483"/>
      <c r="Y17" s="483">
        <v>11.73</v>
      </c>
      <c r="Z17" s="483">
        <v>14.72</v>
      </c>
      <c r="AA17" s="483">
        <v>4.83</v>
      </c>
      <c r="AB17" s="483">
        <v>18.399999999999999</v>
      </c>
      <c r="AC17" s="483">
        <v>14.49</v>
      </c>
      <c r="AD17" s="483"/>
      <c r="AE17" s="483"/>
      <c r="AF17" s="483"/>
      <c r="AG17" s="483"/>
      <c r="AH17" s="108">
        <f t="shared" si="1"/>
        <v>247.25000000000003</v>
      </c>
      <c r="AI17" s="62"/>
      <c r="AJ17" s="162" t="s">
        <v>36</v>
      </c>
      <c r="AK17" s="163" t="s">
        <v>225</v>
      </c>
    </row>
    <row r="18" spans="1:39" s="469" customFormat="1" x14ac:dyDescent="0.25">
      <c r="A18" s="162" t="s">
        <v>77</v>
      </c>
      <c r="B18" s="163" t="s">
        <v>193</v>
      </c>
      <c r="C18" s="482">
        <v>214.5</v>
      </c>
      <c r="D18" s="483">
        <v>225</v>
      </c>
      <c r="E18" s="483">
        <v>80</v>
      </c>
      <c r="F18" s="483">
        <v>16</v>
      </c>
      <c r="G18" s="483"/>
      <c r="H18" s="483">
        <v>181</v>
      </c>
      <c r="I18" s="483">
        <v>80</v>
      </c>
      <c r="J18" s="483">
        <v>94.5</v>
      </c>
      <c r="K18" s="483">
        <v>180</v>
      </c>
      <c r="L18" s="483">
        <v>97.5</v>
      </c>
      <c r="M18" s="483">
        <v>32</v>
      </c>
      <c r="N18" s="483"/>
      <c r="O18" s="483">
        <v>142</v>
      </c>
      <c r="P18" s="483"/>
      <c r="Q18" s="483"/>
      <c r="R18" s="483">
        <v>52.5</v>
      </c>
      <c r="S18" s="483">
        <v>16</v>
      </c>
      <c r="T18" s="483"/>
      <c r="U18" s="483">
        <v>312.5</v>
      </c>
      <c r="V18" s="483">
        <v>501</v>
      </c>
      <c r="W18" s="483">
        <v>-16</v>
      </c>
      <c r="X18" s="483"/>
      <c r="Y18" s="483">
        <v>510</v>
      </c>
      <c r="Z18" s="483"/>
      <c r="AA18" s="483"/>
      <c r="AB18" s="483"/>
      <c r="AC18" s="483">
        <v>385</v>
      </c>
      <c r="AD18" s="483">
        <v>1882</v>
      </c>
      <c r="AE18" s="483"/>
      <c r="AF18" s="483"/>
      <c r="AG18" s="483"/>
      <c r="AH18" s="108">
        <f t="shared" si="1"/>
        <v>4985.5</v>
      </c>
      <c r="AI18" s="62"/>
      <c r="AJ18" s="162" t="s">
        <v>77</v>
      </c>
      <c r="AK18" s="163" t="s">
        <v>78</v>
      </c>
      <c r="AL18" s="484"/>
    </row>
    <row r="19" spans="1:39" s="469" customFormat="1" hidden="1" x14ac:dyDescent="0.25">
      <c r="A19" s="162" t="s">
        <v>38</v>
      </c>
      <c r="B19" s="163" t="s">
        <v>39</v>
      </c>
      <c r="C19" s="482"/>
      <c r="D19" s="483"/>
      <c r="E19" s="483"/>
      <c r="F19" s="483"/>
      <c r="G19" s="483"/>
      <c r="H19" s="483"/>
      <c r="I19" s="483"/>
      <c r="J19" s="483"/>
      <c r="K19" s="483"/>
      <c r="L19" s="483"/>
      <c r="M19" s="483"/>
      <c r="N19" s="483"/>
      <c r="O19" s="483"/>
      <c r="P19" s="483"/>
      <c r="Q19" s="483"/>
      <c r="R19" s="483"/>
      <c r="S19" s="483"/>
      <c r="T19" s="483"/>
      <c r="U19" s="483"/>
      <c r="V19" s="483"/>
      <c r="W19" s="483"/>
      <c r="X19" s="483"/>
      <c r="Y19" s="483"/>
      <c r="Z19" s="483"/>
      <c r="AA19" s="483"/>
      <c r="AB19" s="483"/>
      <c r="AC19" s="483"/>
      <c r="AD19" s="483"/>
      <c r="AE19" s="483"/>
      <c r="AF19" s="483"/>
      <c r="AG19" s="483"/>
      <c r="AH19" s="108">
        <f t="shared" si="1"/>
        <v>0</v>
      </c>
      <c r="AI19" s="62"/>
      <c r="AJ19" s="162" t="s">
        <v>38</v>
      </c>
      <c r="AK19" s="163" t="s">
        <v>39</v>
      </c>
    </row>
    <row r="20" spans="1:39" s="469" customFormat="1" x14ac:dyDescent="0.25">
      <c r="A20" s="162" t="s">
        <v>40</v>
      </c>
      <c r="B20" s="163" t="s">
        <v>228</v>
      </c>
      <c r="C20" s="482">
        <v>135</v>
      </c>
      <c r="D20" s="483">
        <v>45</v>
      </c>
      <c r="E20" s="483"/>
      <c r="F20" s="483"/>
      <c r="G20" s="483"/>
      <c r="H20" s="483"/>
      <c r="I20" s="483"/>
      <c r="J20" s="483"/>
      <c r="K20" s="483">
        <v>45</v>
      </c>
      <c r="L20" s="483"/>
      <c r="M20" s="483"/>
      <c r="N20" s="483">
        <v>45</v>
      </c>
      <c r="O20" s="483"/>
      <c r="P20" s="483"/>
      <c r="Q20" s="483">
        <v>45</v>
      </c>
      <c r="R20" s="483"/>
      <c r="S20" s="483"/>
      <c r="T20" s="483"/>
      <c r="U20" s="483"/>
      <c r="V20" s="483"/>
      <c r="W20" s="483"/>
      <c r="X20" s="483"/>
      <c r="Y20" s="483"/>
      <c r="Z20" s="483"/>
      <c r="AA20" s="483"/>
      <c r="AB20" s="483"/>
      <c r="AC20" s="483"/>
      <c r="AD20" s="483">
        <v>45</v>
      </c>
      <c r="AE20" s="483"/>
      <c r="AF20" s="483"/>
      <c r="AG20" s="483"/>
      <c r="AH20" s="108">
        <f>SUM(C20:AG20)</f>
        <v>360</v>
      </c>
      <c r="AI20" s="62"/>
      <c r="AJ20" s="162" t="s">
        <v>40</v>
      </c>
      <c r="AK20" s="163" t="s">
        <v>41</v>
      </c>
    </row>
    <row r="21" spans="1:39" s="469" customFormat="1" x14ac:dyDescent="0.25">
      <c r="A21" s="162" t="s">
        <v>161</v>
      </c>
      <c r="B21" s="163" t="s">
        <v>162</v>
      </c>
      <c r="C21" s="482">
        <v>90</v>
      </c>
      <c r="D21" s="483">
        <v>45</v>
      </c>
      <c r="E21" s="483"/>
      <c r="F21" s="483"/>
      <c r="G21" s="483">
        <v>135</v>
      </c>
      <c r="H21" s="483"/>
      <c r="I21" s="483"/>
      <c r="J21" s="483"/>
      <c r="K21" s="483">
        <v>45</v>
      </c>
      <c r="L21" s="483"/>
      <c r="M21" s="483"/>
      <c r="N21" s="483"/>
      <c r="O21" s="483"/>
      <c r="P21" s="483">
        <v>45</v>
      </c>
      <c r="Q21" s="483">
        <v>45</v>
      </c>
      <c r="R21" s="483"/>
      <c r="S21" s="483"/>
      <c r="T21" s="483"/>
      <c r="U21" s="483"/>
      <c r="V21" s="483"/>
      <c r="W21" s="483"/>
      <c r="X21" s="483"/>
      <c r="Y21" s="483"/>
      <c r="Z21" s="483"/>
      <c r="AA21" s="483"/>
      <c r="AB21" s="483"/>
      <c r="AC21" s="483"/>
      <c r="AD21" s="483"/>
      <c r="AE21" s="483"/>
      <c r="AF21" s="483"/>
      <c r="AG21" s="483"/>
      <c r="AH21" s="108">
        <f t="shared" si="1"/>
        <v>405</v>
      </c>
      <c r="AI21" s="62"/>
      <c r="AJ21" s="162" t="s">
        <v>161</v>
      </c>
      <c r="AK21" s="163" t="s">
        <v>163</v>
      </c>
    </row>
    <row r="22" spans="1:39" hidden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0"/>
    </row>
    <row r="26" spans="1:39" hidden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hidden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109</v>
      </c>
      <c r="B28" s="78" t="s">
        <v>175</v>
      </c>
      <c r="C28" s="79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>
        <v>100</v>
      </c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108">
        <f t="shared" si="1"/>
        <v>100</v>
      </c>
      <c r="AJ28" s="81" t="s">
        <v>109</v>
      </c>
      <c r="AK28" s="82" t="s">
        <v>85</v>
      </c>
      <c r="AL28" s="210"/>
    </row>
    <row r="29" spans="1:39" s="60" customFormat="1" ht="13.5" thickBot="1" x14ac:dyDescent="0.25">
      <c r="A29" s="199"/>
      <c r="B29" s="84" t="s">
        <v>64</v>
      </c>
      <c r="C29" s="107">
        <f t="shared" ref="C29:AG29" si="3">SUM(C3:C28)</f>
        <v>2233.5300000000002</v>
      </c>
      <c r="D29" s="107">
        <f t="shared" si="3"/>
        <v>2929.34</v>
      </c>
      <c r="E29" s="107">
        <f t="shared" si="3"/>
        <v>3199.3199999999997</v>
      </c>
      <c r="F29" s="107">
        <f t="shared" si="3"/>
        <v>8268.5499999999993</v>
      </c>
      <c r="G29" s="107">
        <f t="shared" si="3"/>
        <v>4022.4800000000005</v>
      </c>
      <c r="H29" s="107">
        <f t="shared" si="3"/>
        <v>1512.08</v>
      </c>
      <c r="I29" s="107">
        <f t="shared" si="3"/>
        <v>155.32</v>
      </c>
      <c r="J29" s="107">
        <f t="shared" si="3"/>
        <v>2597.5100000000002</v>
      </c>
      <c r="K29" s="107">
        <f t="shared" si="3"/>
        <v>2536.3400000000006</v>
      </c>
      <c r="L29" s="107">
        <f t="shared" si="3"/>
        <v>3130.3700000000003</v>
      </c>
      <c r="M29" s="107">
        <f t="shared" si="3"/>
        <v>8922.6999999999989</v>
      </c>
      <c r="N29" s="107">
        <f t="shared" si="3"/>
        <v>3835.5299999999997</v>
      </c>
      <c r="O29" s="107">
        <f t="shared" si="3"/>
        <v>4007.5</v>
      </c>
      <c r="P29" s="107">
        <f t="shared" si="3"/>
        <v>598.43999999999994</v>
      </c>
      <c r="Q29" s="107">
        <f t="shared" si="3"/>
        <v>619.29999999999995</v>
      </c>
      <c r="R29" s="107">
        <f t="shared" si="3"/>
        <v>2062.2199999999998</v>
      </c>
      <c r="S29" s="107">
        <f t="shared" si="3"/>
        <v>5194.8399999999992</v>
      </c>
      <c r="T29" s="107">
        <f t="shared" si="3"/>
        <v>8817.869999999999</v>
      </c>
      <c r="U29" s="107">
        <f t="shared" si="3"/>
        <v>9823.14</v>
      </c>
      <c r="V29" s="107">
        <f t="shared" si="3"/>
        <v>6016.7</v>
      </c>
      <c r="W29" s="107">
        <f t="shared" si="3"/>
        <v>2049.8399999999997</v>
      </c>
      <c r="X29" s="107">
        <f t="shared" si="3"/>
        <v>38</v>
      </c>
      <c r="Y29" s="107">
        <f t="shared" si="3"/>
        <v>4309.8700000000008</v>
      </c>
      <c r="Z29" s="107">
        <f t="shared" si="3"/>
        <v>1802.2400000000002</v>
      </c>
      <c r="AA29" s="107">
        <f t="shared" si="3"/>
        <v>5421.3499999999995</v>
      </c>
      <c r="AB29" s="107">
        <f t="shared" si="3"/>
        <v>4967.7499999999991</v>
      </c>
      <c r="AC29" s="107">
        <f t="shared" si="3"/>
        <v>2992.8599999999997</v>
      </c>
      <c r="AD29" s="107">
        <f t="shared" si="3"/>
        <v>11066.5</v>
      </c>
      <c r="AE29" s="107">
        <f t="shared" si="3"/>
        <v>0</v>
      </c>
      <c r="AF29" s="107">
        <f t="shared" si="3"/>
        <v>0</v>
      </c>
      <c r="AG29" s="107">
        <f t="shared" si="3"/>
        <v>0</v>
      </c>
      <c r="AH29" s="109">
        <f>SUM(C3:AG28)</f>
        <v>113131.49</v>
      </c>
      <c r="AI29" s="85"/>
      <c r="AJ29" s="275"/>
      <c r="AK29" s="276" t="s">
        <v>64</v>
      </c>
    </row>
    <row r="30" spans="1:39" s="60" customFormat="1" ht="13.5" thickBot="1" x14ac:dyDescent="0.25">
      <c r="A30" s="200"/>
      <c r="B30" s="91" t="s">
        <v>104</v>
      </c>
      <c r="C30" s="72">
        <v>2233.5300000000002</v>
      </c>
      <c r="D30" s="72">
        <v>2929.34</v>
      </c>
      <c r="E30" s="72">
        <v>3199.32</v>
      </c>
      <c r="F30" s="72">
        <v>8268.5499999999993</v>
      </c>
      <c r="G30" s="72">
        <v>4022.48</v>
      </c>
      <c r="H30" s="72">
        <v>1512.08</v>
      </c>
      <c r="I30" s="72">
        <v>155.32</v>
      </c>
      <c r="J30" s="72">
        <v>2597.5100000000002</v>
      </c>
      <c r="K30" s="72">
        <v>2536.34</v>
      </c>
      <c r="L30" s="72">
        <v>3130.37</v>
      </c>
      <c r="M30" s="72">
        <v>8922.7000000000007</v>
      </c>
      <c r="N30" s="72">
        <v>3835.53</v>
      </c>
      <c r="O30" s="72">
        <v>4049.5</v>
      </c>
      <c r="P30" s="72">
        <v>598.44000000000005</v>
      </c>
      <c r="Q30" s="72">
        <v>619.29999999999995</v>
      </c>
      <c r="R30" s="72">
        <v>2062.2199999999998</v>
      </c>
      <c r="S30" s="72">
        <v>5194.84</v>
      </c>
      <c r="T30" s="72">
        <v>8817.8700000000008</v>
      </c>
      <c r="U30" s="72">
        <v>9843.06</v>
      </c>
      <c r="V30" s="72">
        <v>6016.7</v>
      </c>
      <c r="W30" s="72">
        <v>2049.84</v>
      </c>
      <c r="X30" s="72">
        <v>38</v>
      </c>
      <c r="Y30" s="72">
        <v>4309.87</v>
      </c>
      <c r="Z30" s="72">
        <v>1802.24</v>
      </c>
      <c r="AA30" s="72">
        <v>5421.35</v>
      </c>
      <c r="AB30" s="72">
        <v>4967.75</v>
      </c>
      <c r="AC30" s="72">
        <v>2992.86</v>
      </c>
      <c r="AD30" s="72">
        <v>11066.5</v>
      </c>
      <c r="AE30" s="72"/>
      <c r="AF30" s="72"/>
      <c r="AG30" s="72"/>
      <c r="AH30" s="191">
        <f>SUM(C30:AG30)</f>
        <v>113193.41</v>
      </c>
      <c r="AI30" s="85"/>
      <c r="AJ30" s="190"/>
      <c r="AK30" s="190"/>
    </row>
    <row r="31" spans="1:39" s="60" customFormat="1" thickBot="1" x14ac:dyDescent="0.3">
      <c r="A31" s="201"/>
      <c r="B31" s="104" t="s">
        <v>103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-42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-19.920000000000073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7">
        <f t="shared" si="4"/>
        <v>-61.919999999998254</v>
      </c>
      <c r="AI31" s="85"/>
      <c r="AJ31" s="501" t="s">
        <v>127</v>
      </c>
      <c r="AK31" s="502"/>
      <c r="AL31" s="502"/>
      <c r="AM31" s="503"/>
    </row>
    <row r="32" spans="1:39" ht="16.5" thickBot="1" x14ac:dyDescent="0.3">
      <c r="A32" s="195"/>
      <c r="B32" s="196"/>
      <c r="C32" s="197"/>
      <c r="D32" s="196"/>
      <c r="E32" s="196"/>
      <c r="F32" s="196"/>
      <c r="G32" s="196"/>
      <c r="H32" s="278"/>
      <c r="I32" s="196"/>
      <c r="J32" s="196"/>
      <c r="K32" s="196"/>
      <c r="L32" s="196"/>
      <c r="M32" s="196"/>
      <c r="N32" s="196"/>
      <c r="O32" s="196"/>
      <c r="P32" s="196"/>
      <c r="Q32" s="196"/>
      <c r="R32" s="263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2" t="s">
        <v>66</v>
      </c>
      <c r="AK32" s="283" t="s">
        <v>128</v>
      </c>
      <c r="AL32" s="283" t="s">
        <v>120</v>
      </c>
      <c r="AM32" s="284" t="s">
        <v>121</v>
      </c>
    </row>
    <row r="33" spans="1:40" x14ac:dyDescent="0.25">
      <c r="A33" s="89" t="s">
        <v>60</v>
      </c>
      <c r="B33" s="84" t="s">
        <v>54</v>
      </c>
      <c r="C33" s="392">
        <v>339.73</v>
      </c>
      <c r="D33" s="392">
        <v>442.16</v>
      </c>
      <c r="E33" s="392">
        <v>368.48</v>
      </c>
      <c r="F33" s="392">
        <v>1363.67</v>
      </c>
      <c r="G33" s="392">
        <v>814.85</v>
      </c>
      <c r="H33" s="392">
        <v>286.99</v>
      </c>
      <c r="I33" s="392">
        <v>15</v>
      </c>
      <c r="J33" s="392">
        <v>320.10000000000002</v>
      </c>
      <c r="K33" s="392">
        <v>170.65</v>
      </c>
      <c r="L33" s="392">
        <v>342.48</v>
      </c>
      <c r="M33" s="392">
        <v>1036.68</v>
      </c>
      <c r="N33" s="392">
        <v>408.02</v>
      </c>
      <c r="O33" s="392">
        <v>218.69</v>
      </c>
      <c r="P33" s="392">
        <v>32.76</v>
      </c>
      <c r="Q33" s="392">
        <v>183.45</v>
      </c>
      <c r="R33" s="392">
        <v>297.10000000000002</v>
      </c>
      <c r="S33" s="392">
        <v>290.8</v>
      </c>
      <c r="T33" s="392">
        <v>1379.65</v>
      </c>
      <c r="U33" s="392">
        <v>809.72</v>
      </c>
      <c r="V33" s="392">
        <v>653.53</v>
      </c>
      <c r="W33" s="392">
        <v>16.760000000000002</v>
      </c>
      <c r="X33" s="392">
        <v>38</v>
      </c>
      <c r="Y33" s="392">
        <v>373.58</v>
      </c>
      <c r="Z33" s="392">
        <v>315.20999999999998</v>
      </c>
      <c r="AA33" s="392">
        <v>882.55</v>
      </c>
      <c r="AB33" s="392">
        <v>865.96</v>
      </c>
      <c r="AC33" s="393">
        <v>343.68</v>
      </c>
      <c r="AD33" s="393">
        <v>310</v>
      </c>
      <c r="AE33" s="393"/>
      <c r="AF33" s="393"/>
      <c r="AG33" s="393"/>
      <c r="AH33" s="110">
        <f>SUM(C33:AG33)</f>
        <v>12920.25</v>
      </c>
      <c r="AJ33" s="137" t="s">
        <v>60</v>
      </c>
      <c r="AK33" s="138" t="s">
        <v>122</v>
      </c>
      <c r="AL33" s="386">
        <f>SUM(C33:AB33)</f>
        <v>12266.57</v>
      </c>
      <c r="AM33" s="387">
        <f>SUM(AC33:AE33)</f>
        <v>653.68000000000006</v>
      </c>
    </row>
    <row r="34" spans="1:40" x14ac:dyDescent="0.25">
      <c r="A34" s="90" t="s">
        <v>60</v>
      </c>
      <c r="B34" s="91" t="s">
        <v>55</v>
      </c>
      <c r="C34" s="486">
        <v>1892.73</v>
      </c>
      <c r="D34" s="486">
        <v>2487.1799999999998</v>
      </c>
      <c r="E34" s="486">
        <v>2830.53</v>
      </c>
      <c r="F34" s="486">
        <v>6912.96</v>
      </c>
      <c r="G34" s="486">
        <f>3208.11-140</f>
        <v>3068.11</v>
      </c>
      <c r="H34" s="486">
        <v>1225.01</v>
      </c>
      <c r="I34" s="486">
        <v>141.30000000000001</v>
      </c>
      <c r="J34" s="486">
        <v>2192.88</v>
      </c>
      <c r="K34" s="486">
        <v>2366.64</v>
      </c>
      <c r="L34" s="486">
        <v>2787.89</v>
      </c>
      <c r="M34" s="486">
        <v>7886.75</v>
      </c>
      <c r="N34" s="486">
        <v>3427.72</v>
      </c>
      <c r="O34" s="486">
        <v>3793.54</v>
      </c>
      <c r="P34" s="486">
        <v>565.67999999999995</v>
      </c>
      <c r="Q34" s="486">
        <v>435.79</v>
      </c>
      <c r="R34" s="486">
        <v>1765.12</v>
      </c>
      <c r="S34" s="486">
        <v>4912.97</v>
      </c>
      <c r="T34" s="486">
        <v>7407.99</v>
      </c>
      <c r="U34" s="486">
        <v>9012.34</v>
      </c>
      <c r="V34" s="486">
        <v>5359.62</v>
      </c>
      <c r="W34" s="486">
        <v>2033.08</v>
      </c>
      <c r="X34" s="389"/>
      <c r="Y34" s="486">
        <v>3898.27</v>
      </c>
      <c r="Z34" s="489">
        <v>1486.94</v>
      </c>
      <c r="AA34" s="489">
        <v>4540.05</v>
      </c>
      <c r="AB34" s="489">
        <v>4102.16</v>
      </c>
      <c r="AC34" s="489">
        <v>2638.24</v>
      </c>
      <c r="AD34" s="489">
        <v>10756.5</v>
      </c>
      <c r="AE34" s="391"/>
      <c r="AF34" s="391"/>
      <c r="AG34" s="391"/>
      <c r="AH34" s="111">
        <f t="shared" ref="AH34:AH38" si="5">SUM(C34:AG34)</f>
        <v>99927.99000000002</v>
      </c>
      <c r="AJ34" s="129" t="s">
        <v>60</v>
      </c>
      <c r="AK34" s="130" t="s">
        <v>198</v>
      </c>
      <c r="AL34" s="290">
        <f>SUM(C34:Y34)-AL45</f>
        <v>74095.41</v>
      </c>
      <c r="AM34" s="291">
        <f>SUM(Z34:AG34)-AM45</f>
        <v>22811.79</v>
      </c>
    </row>
    <row r="35" spans="1:40" x14ac:dyDescent="0.25">
      <c r="A35" s="92" t="s">
        <v>60</v>
      </c>
      <c r="B35" s="93" t="s">
        <v>97</v>
      </c>
      <c r="C35" s="380"/>
      <c r="D35" s="380"/>
      <c r="E35" s="380"/>
      <c r="F35" s="39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81"/>
      <c r="Z35" s="381"/>
      <c r="AA35" s="380"/>
      <c r="AB35" s="380"/>
      <c r="AC35" s="380"/>
      <c r="AD35" s="380"/>
      <c r="AE35" s="380"/>
      <c r="AF35" s="380"/>
      <c r="AG35" s="380"/>
      <c r="AH35" s="111">
        <f t="shared" si="5"/>
        <v>0</v>
      </c>
      <c r="AJ35" s="129" t="s">
        <v>60</v>
      </c>
      <c r="AK35" s="130" t="s">
        <v>123</v>
      </c>
      <c r="AL35" s="290">
        <f>SUM(C35:AD35)</f>
        <v>0</v>
      </c>
      <c r="AM35" s="291">
        <f>SUM(AE35:AG35)</f>
        <v>0</v>
      </c>
    </row>
    <row r="36" spans="1:40" hidden="1" x14ac:dyDescent="0.25">
      <c r="A36" s="92" t="s">
        <v>60</v>
      </c>
      <c r="B36" s="93" t="s">
        <v>98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60</v>
      </c>
      <c r="AK36" s="130" t="s">
        <v>124</v>
      </c>
      <c r="AL36" s="290"/>
      <c r="AM36" s="388"/>
    </row>
    <row r="37" spans="1:40" ht="16.5" customHeight="1" x14ac:dyDescent="0.25">
      <c r="A37" s="92" t="s">
        <v>67</v>
      </c>
      <c r="B37" s="93" t="s">
        <v>68</v>
      </c>
      <c r="C37" s="380"/>
      <c r="D37" s="380"/>
      <c r="E37" s="380"/>
      <c r="F37" s="380"/>
      <c r="G37" s="380"/>
      <c r="H37" s="380"/>
      <c r="I37" s="380"/>
      <c r="J37" s="380">
        <v>84</v>
      </c>
      <c r="K37" s="380"/>
      <c r="L37" s="380"/>
      <c r="M37" s="380"/>
      <c r="N37" s="380"/>
      <c r="O37" s="380"/>
      <c r="P37" s="380"/>
      <c r="Q37" s="380"/>
      <c r="R37" s="380"/>
      <c r="S37" s="380"/>
      <c r="T37" s="380"/>
      <c r="U37" s="380"/>
      <c r="V37" s="380"/>
      <c r="W37" s="380"/>
      <c r="X37" s="380"/>
      <c r="Y37" s="380">
        <v>42</v>
      </c>
      <c r="Z37" s="380"/>
      <c r="AA37" s="380"/>
      <c r="AB37" s="380"/>
      <c r="AC37" s="380"/>
      <c r="AD37" s="380"/>
      <c r="AE37" s="380"/>
      <c r="AF37" s="380"/>
      <c r="AG37" s="380"/>
      <c r="AH37" s="111">
        <f t="shared" si="5"/>
        <v>126</v>
      </c>
      <c r="AJ37" s="129" t="s">
        <v>67</v>
      </c>
      <c r="AK37" s="130" t="s">
        <v>91</v>
      </c>
      <c r="AL37" s="269">
        <f>AH37</f>
        <v>126</v>
      </c>
      <c r="AM37" s="270"/>
      <c r="AN37" s="265" t="s">
        <v>125</v>
      </c>
    </row>
    <row r="38" spans="1:40" ht="16.5" thickBot="1" x14ac:dyDescent="0.3">
      <c r="A38" s="81" t="s">
        <v>109</v>
      </c>
      <c r="B38" s="94" t="s">
        <v>172</v>
      </c>
      <c r="C38" s="382"/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/>
      <c r="O38" s="382"/>
      <c r="P38" s="382"/>
      <c r="Q38" s="382"/>
      <c r="R38" s="382"/>
      <c r="S38" s="382"/>
      <c r="T38" s="382">
        <v>36</v>
      </c>
      <c r="U38" s="382">
        <v>12.8</v>
      </c>
      <c r="V38" s="382">
        <v>3</v>
      </c>
      <c r="W38" s="382"/>
      <c r="X38" s="382"/>
      <c r="Y38" s="382"/>
      <c r="Z38" s="382"/>
      <c r="AA38" s="382"/>
      <c r="AB38" s="382"/>
      <c r="AC38" s="382"/>
      <c r="AD38" s="382"/>
      <c r="AE38" s="382"/>
      <c r="AF38" s="382"/>
      <c r="AG38" s="382"/>
      <c r="AH38" s="112">
        <f t="shared" si="5"/>
        <v>51.8</v>
      </c>
      <c r="AJ38" s="129" t="s">
        <v>109</v>
      </c>
      <c r="AK38" s="130" t="s">
        <v>156</v>
      </c>
      <c r="AL38" s="269">
        <f>AH38</f>
        <v>51.8</v>
      </c>
      <c r="AM38" s="270"/>
    </row>
    <row r="39" spans="1:40" ht="16.5" thickBot="1" x14ac:dyDescent="0.3">
      <c r="A39" s="202"/>
      <c r="B39" s="193" t="s">
        <v>65</v>
      </c>
      <c r="C39" s="107">
        <f t="shared" ref="C39:AG39" si="6">SUM(C33:C38)</f>
        <v>2232.46</v>
      </c>
      <c r="D39" s="107">
        <f t="shared" si="6"/>
        <v>2929.3399999999997</v>
      </c>
      <c r="E39" s="107">
        <f t="shared" si="6"/>
        <v>3199.01</v>
      </c>
      <c r="F39" s="107">
        <f t="shared" si="6"/>
        <v>8276.630000000001</v>
      </c>
      <c r="G39" s="107">
        <f t="shared" si="6"/>
        <v>3882.96</v>
      </c>
      <c r="H39" s="107">
        <f t="shared" si="6"/>
        <v>1512</v>
      </c>
      <c r="I39" s="107">
        <f t="shared" si="6"/>
        <v>156.30000000000001</v>
      </c>
      <c r="J39" s="107">
        <f t="shared" si="6"/>
        <v>2596.98</v>
      </c>
      <c r="K39" s="107">
        <f t="shared" si="6"/>
        <v>2537.29</v>
      </c>
      <c r="L39" s="107">
        <f t="shared" si="6"/>
        <v>3130.37</v>
      </c>
      <c r="M39" s="107">
        <f t="shared" si="6"/>
        <v>8923.43</v>
      </c>
      <c r="N39" s="107">
        <f t="shared" si="6"/>
        <v>3835.74</v>
      </c>
      <c r="O39" s="107">
        <f t="shared" si="6"/>
        <v>4012.23</v>
      </c>
      <c r="P39" s="107">
        <f t="shared" si="6"/>
        <v>598.43999999999994</v>
      </c>
      <c r="Q39" s="107">
        <f t="shared" si="6"/>
        <v>619.24</v>
      </c>
      <c r="R39" s="107">
        <f t="shared" si="6"/>
        <v>2062.2199999999998</v>
      </c>
      <c r="S39" s="107">
        <f t="shared" si="6"/>
        <v>5203.7700000000004</v>
      </c>
      <c r="T39" s="107">
        <f t="shared" si="6"/>
        <v>8823.64</v>
      </c>
      <c r="U39" s="107">
        <f t="shared" si="6"/>
        <v>9834.8599999999988</v>
      </c>
      <c r="V39" s="107">
        <f t="shared" si="6"/>
        <v>6016.15</v>
      </c>
      <c r="W39" s="107">
        <f t="shared" si="6"/>
        <v>2049.84</v>
      </c>
      <c r="X39" s="107">
        <f t="shared" si="6"/>
        <v>38</v>
      </c>
      <c r="Y39" s="107">
        <f t="shared" si="6"/>
        <v>4313.8500000000004</v>
      </c>
      <c r="Z39" s="107">
        <f t="shared" si="6"/>
        <v>1802.15</v>
      </c>
      <c r="AA39" s="107">
        <f t="shared" si="6"/>
        <v>5422.6</v>
      </c>
      <c r="AB39" s="107">
        <f t="shared" si="6"/>
        <v>4968.12</v>
      </c>
      <c r="AC39" s="107">
        <f t="shared" si="6"/>
        <v>2981.9199999999996</v>
      </c>
      <c r="AD39" s="107">
        <f t="shared" si="6"/>
        <v>11066.5</v>
      </c>
      <c r="AE39" s="107">
        <f t="shared" si="6"/>
        <v>0</v>
      </c>
      <c r="AF39" s="107">
        <f t="shared" si="6"/>
        <v>0</v>
      </c>
      <c r="AG39" s="107">
        <f t="shared" si="6"/>
        <v>0</v>
      </c>
      <c r="AH39" s="110">
        <f>SUM(C39:AG39)</f>
        <v>113026.04</v>
      </c>
      <c r="AI39" s="59"/>
      <c r="AJ39" s="497" t="s">
        <v>76</v>
      </c>
      <c r="AK39" s="498"/>
      <c r="AL39" s="499">
        <f>SUM(AL33:AM38)</f>
        <v>110005.25000000001</v>
      </c>
      <c r="AM39" s="500"/>
      <c r="AN39" s="273">
        <f>AL39-AH39+AL45+AM45+AL43</f>
        <v>105.45000000001664</v>
      </c>
    </row>
    <row r="40" spans="1:40" x14ac:dyDescent="0.25">
      <c r="A40" s="203"/>
      <c r="B40" s="194" t="s">
        <v>104</v>
      </c>
      <c r="C40" s="72">
        <f>C30</f>
        <v>2233.5300000000002</v>
      </c>
      <c r="D40" s="72">
        <f t="shared" ref="D40:AG40" si="7">D30</f>
        <v>2929.34</v>
      </c>
      <c r="E40" s="72">
        <f t="shared" si="7"/>
        <v>3199.32</v>
      </c>
      <c r="F40" s="72">
        <f t="shared" si="7"/>
        <v>8268.5499999999993</v>
      </c>
      <c r="G40" s="72">
        <f t="shared" si="7"/>
        <v>4022.48</v>
      </c>
      <c r="H40" s="72">
        <f t="shared" si="7"/>
        <v>1512.08</v>
      </c>
      <c r="I40" s="72">
        <f t="shared" si="7"/>
        <v>155.32</v>
      </c>
      <c r="J40" s="72">
        <f t="shared" si="7"/>
        <v>2597.5100000000002</v>
      </c>
      <c r="K40" s="72">
        <f t="shared" si="7"/>
        <v>2536.34</v>
      </c>
      <c r="L40" s="72">
        <f t="shared" si="7"/>
        <v>3130.37</v>
      </c>
      <c r="M40" s="72">
        <f t="shared" si="7"/>
        <v>8922.7000000000007</v>
      </c>
      <c r="N40" s="72">
        <f t="shared" si="7"/>
        <v>3835.53</v>
      </c>
      <c r="O40" s="72">
        <f t="shared" si="7"/>
        <v>4049.5</v>
      </c>
      <c r="P40" s="72">
        <f t="shared" si="7"/>
        <v>598.44000000000005</v>
      </c>
      <c r="Q40" s="72">
        <f t="shared" si="7"/>
        <v>619.29999999999995</v>
      </c>
      <c r="R40" s="72">
        <f t="shared" si="7"/>
        <v>2062.2199999999998</v>
      </c>
      <c r="S40" s="72">
        <f t="shared" si="7"/>
        <v>5194.84</v>
      </c>
      <c r="T40" s="72">
        <f t="shared" si="7"/>
        <v>8817.8700000000008</v>
      </c>
      <c r="U40" s="72">
        <f t="shared" si="7"/>
        <v>9843.06</v>
      </c>
      <c r="V40" s="72">
        <f t="shared" si="7"/>
        <v>6016.7</v>
      </c>
      <c r="W40" s="72">
        <f t="shared" si="7"/>
        <v>2049.84</v>
      </c>
      <c r="X40" s="72">
        <f t="shared" si="7"/>
        <v>38</v>
      </c>
      <c r="Y40" s="72">
        <f t="shared" si="7"/>
        <v>4309.87</v>
      </c>
      <c r="Z40" s="72">
        <f t="shared" si="7"/>
        <v>1802.24</v>
      </c>
      <c r="AA40" s="72">
        <f t="shared" si="7"/>
        <v>5421.35</v>
      </c>
      <c r="AB40" s="72">
        <f t="shared" si="7"/>
        <v>4967.75</v>
      </c>
      <c r="AC40" s="72">
        <f t="shared" si="7"/>
        <v>2992.86</v>
      </c>
      <c r="AD40" s="72">
        <f t="shared" si="7"/>
        <v>11066.5</v>
      </c>
      <c r="AE40" s="72">
        <f t="shared" si="7"/>
        <v>0</v>
      </c>
      <c r="AF40" s="72">
        <f t="shared" si="7"/>
        <v>0</v>
      </c>
      <c r="AG40" s="72">
        <f t="shared" si="7"/>
        <v>0</v>
      </c>
      <c r="AH40" s="111">
        <f t="shared" ref="AH40:AH41" si="8">SUM(C40:AG40)</f>
        <v>113193.41</v>
      </c>
      <c r="AJ40" s="59"/>
      <c r="AK40" s="59"/>
    </row>
    <row r="41" spans="1:40" ht="16.5" thickBot="1" x14ac:dyDescent="0.3">
      <c r="A41" s="204"/>
      <c r="B41" s="104" t="s">
        <v>103</v>
      </c>
      <c r="C41" s="133">
        <f>C39-C40</f>
        <v>-1.0700000000001637</v>
      </c>
      <c r="D41" s="133">
        <f>D39-D40</f>
        <v>0</v>
      </c>
      <c r="E41" s="133">
        <f>E39-E40</f>
        <v>-0.30999999999994543</v>
      </c>
      <c r="F41" s="133">
        <f t="shared" ref="F41:AG41" si="9">F39-F40</f>
        <v>8.0800000000017462</v>
      </c>
      <c r="G41" s="133">
        <f t="shared" si="9"/>
        <v>-139.51999999999998</v>
      </c>
      <c r="H41" s="133">
        <f t="shared" si="9"/>
        <v>-7.999999999992724E-2</v>
      </c>
      <c r="I41" s="133">
        <f t="shared" si="9"/>
        <v>0.98000000000001819</v>
      </c>
      <c r="J41" s="133">
        <f t="shared" si="9"/>
        <v>-0.53000000000020009</v>
      </c>
      <c r="K41" s="133">
        <f t="shared" si="9"/>
        <v>0.9499999999998181</v>
      </c>
      <c r="L41" s="133">
        <f t="shared" si="9"/>
        <v>0</v>
      </c>
      <c r="M41" s="133">
        <f t="shared" si="9"/>
        <v>0.72999999999956344</v>
      </c>
      <c r="N41" s="133">
        <f t="shared" si="9"/>
        <v>0.20999999999958163</v>
      </c>
      <c r="O41" s="133">
        <f t="shared" si="9"/>
        <v>-37.269999999999982</v>
      </c>
      <c r="P41" s="133">
        <f t="shared" si="9"/>
        <v>0</v>
      </c>
      <c r="Q41" s="133">
        <f t="shared" si="9"/>
        <v>-5.999999999994543E-2</v>
      </c>
      <c r="R41" s="133">
        <f t="shared" si="9"/>
        <v>0</v>
      </c>
      <c r="S41" s="133">
        <f t="shared" si="9"/>
        <v>8.930000000000291</v>
      </c>
      <c r="T41" s="133">
        <f t="shared" si="9"/>
        <v>5.7699999999986176</v>
      </c>
      <c r="U41" s="133">
        <f t="shared" si="9"/>
        <v>-8.2000000000007276</v>
      </c>
      <c r="V41" s="133">
        <f t="shared" si="9"/>
        <v>-0.5500000000001819</v>
      </c>
      <c r="W41" s="133">
        <f t="shared" si="9"/>
        <v>0</v>
      </c>
      <c r="X41" s="133">
        <f t="shared" si="9"/>
        <v>0</v>
      </c>
      <c r="Y41" s="133">
        <f t="shared" si="9"/>
        <v>3.9800000000004729</v>
      </c>
      <c r="Z41" s="133">
        <f t="shared" si="9"/>
        <v>-8.9999999999918145E-2</v>
      </c>
      <c r="AA41" s="133">
        <f t="shared" si="9"/>
        <v>1.25</v>
      </c>
      <c r="AB41" s="133">
        <f t="shared" si="9"/>
        <v>0.36999999999989086</v>
      </c>
      <c r="AC41" s="133">
        <f t="shared" si="9"/>
        <v>-10.940000000000509</v>
      </c>
      <c r="AD41" s="133">
        <f t="shared" si="9"/>
        <v>0</v>
      </c>
      <c r="AE41" s="133">
        <f t="shared" si="9"/>
        <v>0</v>
      </c>
      <c r="AF41" s="133">
        <f t="shared" si="9"/>
        <v>0</v>
      </c>
      <c r="AG41" s="133">
        <f t="shared" si="9"/>
        <v>0</v>
      </c>
      <c r="AH41" s="112">
        <f t="shared" si="8"/>
        <v>-167.37000000000148</v>
      </c>
      <c r="AJ41" s="377">
        <f>AH39-AH40</f>
        <v>-167.3700000000099</v>
      </c>
      <c r="AK41" s="268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8"/>
      <c r="AK42" s="268"/>
      <c r="AL42" s="99"/>
      <c r="AM42" s="190"/>
      <c r="AN42" s="192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1.0700000000001637</v>
      </c>
      <c r="D43" s="114">
        <f t="shared" si="10"/>
        <v>0</v>
      </c>
      <c r="E43" s="114">
        <f t="shared" si="10"/>
        <v>0.30999999999949068</v>
      </c>
      <c r="F43" s="114">
        <f t="shared" si="10"/>
        <v>-8.0800000000017462</v>
      </c>
      <c r="G43" s="114">
        <f t="shared" si="10"/>
        <v>139.52000000000044</v>
      </c>
      <c r="H43" s="114">
        <f t="shared" si="10"/>
        <v>7.999999999992724E-2</v>
      </c>
      <c r="I43" s="114">
        <f t="shared" si="10"/>
        <v>-0.98000000000001819</v>
      </c>
      <c r="J43" s="114">
        <f t="shared" si="10"/>
        <v>0.53000000000020009</v>
      </c>
      <c r="K43" s="114">
        <f t="shared" si="10"/>
        <v>-0.94999999999936335</v>
      </c>
      <c r="L43" s="114">
        <f t="shared" si="10"/>
        <v>0</v>
      </c>
      <c r="M43" s="114">
        <f t="shared" si="10"/>
        <v>-0.73000000000138243</v>
      </c>
      <c r="N43" s="114">
        <f t="shared" si="10"/>
        <v>-0.21000000000003638</v>
      </c>
      <c r="O43" s="114">
        <f t="shared" si="10"/>
        <v>-4.7300000000000182</v>
      </c>
      <c r="P43" s="114">
        <f t="shared" si="10"/>
        <v>0</v>
      </c>
      <c r="Q43" s="114">
        <f t="shared" si="10"/>
        <v>5.999999999994543E-2</v>
      </c>
      <c r="R43" s="114">
        <f t="shared" si="10"/>
        <v>0</v>
      </c>
      <c r="S43" s="114">
        <f t="shared" si="10"/>
        <v>-8.9300000000012005</v>
      </c>
      <c r="T43" s="114">
        <f t="shared" si="10"/>
        <v>-5.7700000000004366</v>
      </c>
      <c r="U43" s="114">
        <f t="shared" si="10"/>
        <v>-11.719999999999345</v>
      </c>
      <c r="V43" s="114">
        <f t="shared" si="10"/>
        <v>0.5500000000001819</v>
      </c>
      <c r="W43" s="114">
        <f t="shared" si="10"/>
        <v>0</v>
      </c>
      <c r="X43" s="114">
        <f t="shared" si="10"/>
        <v>0</v>
      </c>
      <c r="Y43" s="114">
        <f t="shared" si="10"/>
        <v>-3.9799999999995634</v>
      </c>
      <c r="Z43" s="114">
        <f t="shared" si="10"/>
        <v>9.0000000000145519E-2</v>
      </c>
      <c r="AA43" s="114">
        <f t="shared" si="10"/>
        <v>-1.2500000000009095</v>
      </c>
      <c r="AB43" s="114">
        <f t="shared" si="10"/>
        <v>-0.37000000000080036</v>
      </c>
      <c r="AC43" s="114">
        <f t="shared" si="10"/>
        <v>10.940000000000055</v>
      </c>
      <c r="AD43" s="114">
        <f t="shared" si="10"/>
        <v>0</v>
      </c>
      <c r="AE43" s="114">
        <f t="shared" si="10"/>
        <v>0</v>
      </c>
      <c r="AF43" s="114">
        <f t="shared" si="10"/>
        <v>0</v>
      </c>
      <c r="AG43" s="114">
        <f t="shared" si="10"/>
        <v>0</v>
      </c>
      <c r="AH43" s="115">
        <f>SUM(C43:AG43)</f>
        <v>105.44999999999573</v>
      </c>
      <c r="AI43" s="62"/>
      <c r="AJ43" s="211" t="s">
        <v>32</v>
      </c>
      <c r="AK43" s="212" t="s">
        <v>90</v>
      </c>
      <c r="AL43" s="271">
        <f>AH43</f>
        <v>105.44999999999573</v>
      </c>
      <c r="AM43" s="272"/>
      <c r="AN43" s="274" t="s">
        <v>126</v>
      </c>
    </row>
    <row r="44" spans="1:40" s="102" customFormat="1" ht="16.5" thickBot="1" x14ac:dyDescent="0.3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102">
        <f>AL39+AL43+AM43+AL45+AM45</f>
        <v>113131.49000000002</v>
      </c>
      <c r="AN44" s="102">
        <f>AM44-AH29</f>
        <v>0</v>
      </c>
    </row>
    <row r="45" spans="1:40" s="99" customFormat="1" ht="16.5" thickBot="1" x14ac:dyDescent="0.3">
      <c r="A45" s="211" t="s">
        <v>196</v>
      </c>
      <c r="B45" s="101" t="s">
        <v>195</v>
      </c>
      <c r="C45" s="488">
        <v>57.95</v>
      </c>
      <c r="D45" s="488">
        <v>74.63</v>
      </c>
      <c r="E45" s="488">
        <v>90.47</v>
      </c>
      <c r="F45" s="488">
        <v>207.41</v>
      </c>
      <c r="G45" s="488">
        <v>96.25</v>
      </c>
      <c r="H45" s="488">
        <v>36.78</v>
      </c>
      <c r="I45" s="488">
        <v>4.25</v>
      </c>
      <c r="J45" s="488">
        <v>67.25</v>
      </c>
      <c r="K45" s="488">
        <v>72.45</v>
      </c>
      <c r="L45" s="488">
        <v>83.64</v>
      </c>
      <c r="M45" s="488">
        <v>236.62</v>
      </c>
      <c r="N45" s="488">
        <v>102.84</v>
      </c>
      <c r="O45" s="488">
        <v>114.92</v>
      </c>
      <c r="P45" s="488">
        <v>17.98</v>
      </c>
      <c r="Q45" s="488">
        <v>13.09</v>
      </c>
      <c r="R45" s="488">
        <v>52.94</v>
      </c>
      <c r="S45" s="488">
        <v>147.41</v>
      </c>
      <c r="T45" s="488">
        <v>222.19</v>
      </c>
      <c r="U45" s="488">
        <v>270.32</v>
      </c>
      <c r="V45" s="488">
        <v>160.80000000000001</v>
      </c>
      <c r="W45" s="488">
        <v>61.51</v>
      </c>
      <c r="X45" s="212"/>
      <c r="Y45" s="488">
        <v>116.99</v>
      </c>
      <c r="Z45" s="490">
        <v>45.36</v>
      </c>
      <c r="AA45" s="490">
        <v>136.52000000000001</v>
      </c>
      <c r="AB45" s="490">
        <v>126.65</v>
      </c>
      <c r="AC45" s="490">
        <v>79.510000000000005</v>
      </c>
      <c r="AD45" s="490">
        <v>324.06</v>
      </c>
      <c r="AE45" s="212"/>
      <c r="AF45" s="212"/>
      <c r="AG45" s="281"/>
      <c r="AH45" s="115">
        <f t="shared" ref="AH45" si="11">SUM(C45:AG45)</f>
        <v>3020.7900000000004</v>
      </c>
      <c r="AI45" s="62"/>
      <c r="AJ45" s="211" t="s">
        <v>196</v>
      </c>
      <c r="AK45" s="212" t="s">
        <v>197</v>
      </c>
      <c r="AL45" s="271">
        <f>SUM(C45:Y45)</f>
        <v>2308.69</v>
      </c>
      <c r="AM45" s="272">
        <f>SUM(Z45:AG45)</f>
        <v>712.09999999999991</v>
      </c>
      <c r="AN45" s="274"/>
    </row>
    <row r="46" spans="1:40" s="102" customFormat="1" ht="16.5" thickBot="1" x14ac:dyDescent="0.3">
      <c r="A46" s="224"/>
      <c r="B46" s="225" t="s">
        <v>232</v>
      </c>
      <c r="C46" s="485">
        <f>C34-C45</f>
        <v>1834.78</v>
      </c>
      <c r="D46" s="485">
        <f t="shared" ref="D46:AG46" si="12">D34-D45</f>
        <v>2412.5499999999997</v>
      </c>
      <c r="E46" s="485">
        <f t="shared" si="12"/>
        <v>2740.0600000000004</v>
      </c>
      <c r="F46" s="485">
        <f t="shared" si="12"/>
        <v>6705.55</v>
      </c>
      <c r="G46" s="485">
        <f t="shared" si="12"/>
        <v>2971.86</v>
      </c>
      <c r="H46" s="485">
        <f t="shared" si="12"/>
        <v>1188.23</v>
      </c>
      <c r="I46" s="485">
        <f t="shared" si="12"/>
        <v>137.05000000000001</v>
      </c>
      <c r="J46" s="485">
        <f t="shared" si="12"/>
        <v>2125.63</v>
      </c>
      <c r="K46" s="485">
        <f t="shared" si="12"/>
        <v>2294.19</v>
      </c>
      <c r="L46" s="485">
        <f t="shared" si="12"/>
        <v>2704.25</v>
      </c>
      <c r="M46" s="485">
        <f t="shared" si="12"/>
        <v>7650.13</v>
      </c>
      <c r="N46" s="485">
        <f t="shared" si="12"/>
        <v>3324.8799999999997</v>
      </c>
      <c r="O46" s="485">
        <f t="shared" si="12"/>
        <v>3678.62</v>
      </c>
      <c r="P46" s="485">
        <f t="shared" si="12"/>
        <v>547.69999999999993</v>
      </c>
      <c r="Q46" s="485">
        <f t="shared" si="12"/>
        <v>422.70000000000005</v>
      </c>
      <c r="R46" s="485">
        <f t="shared" si="12"/>
        <v>1712.1799999999998</v>
      </c>
      <c r="S46" s="485">
        <f t="shared" si="12"/>
        <v>4765.5600000000004</v>
      </c>
      <c r="T46" s="485">
        <f t="shared" si="12"/>
        <v>7185.8</v>
      </c>
      <c r="U46" s="485">
        <f t="shared" si="12"/>
        <v>8742.02</v>
      </c>
      <c r="V46" s="485">
        <f t="shared" si="12"/>
        <v>5198.82</v>
      </c>
      <c r="W46" s="485">
        <f t="shared" si="12"/>
        <v>1971.57</v>
      </c>
      <c r="X46" s="485">
        <f t="shared" si="12"/>
        <v>0</v>
      </c>
      <c r="Y46" s="485">
        <f t="shared" si="12"/>
        <v>3781.28</v>
      </c>
      <c r="Z46" s="485">
        <f t="shared" si="12"/>
        <v>1441.5800000000002</v>
      </c>
      <c r="AA46" s="485">
        <f t="shared" si="12"/>
        <v>4403.53</v>
      </c>
      <c r="AB46" s="485">
        <f t="shared" si="12"/>
        <v>3975.5099999999998</v>
      </c>
      <c r="AC46" s="485">
        <f t="shared" si="12"/>
        <v>2558.7299999999996</v>
      </c>
      <c r="AD46" s="485">
        <f t="shared" si="12"/>
        <v>10432.44</v>
      </c>
      <c r="AE46" s="485">
        <f t="shared" si="12"/>
        <v>0</v>
      </c>
      <c r="AF46" s="485">
        <f t="shared" si="12"/>
        <v>0</v>
      </c>
      <c r="AG46" s="485">
        <f t="shared" si="12"/>
        <v>0</v>
      </c>
      <c r="AH46" s="226"/>
      <c r="AI46" s="62"/>
      <c r="AJ46" s="224"/>
      <c r="AK46" s="225"/>
      <c r="AL46" s="99"/>
    </row>
    <row r="47" spans="1:40" x14ac:dyDescent="0.25">
      <c r="A47" s="126"/>
      <c r="B47" s="213" t="s">
        <v>57</v>
      </c>
      <c r="C47" s="84">
        <v>58</v>
      </c>
      <c r="D47" s="84">
        <v>95</v>
      </c>
      <c r="E47" s="84">
        <v>178</v>
      </c>
      <c r="F47" s="84">
        <v>434</v>
      </c>
      <c r="G47" s="84">
        <v>206</v>
      </c>
      <c r="H47" s="84">
        <v>49</v>
      </c>
      <c r="I47" s="84">
        <v>7</v>
      </c>
      <c r="J47" s="84">
        <v>117</v>
      </c>
      <c r="K47" s="84">
        <v>70</v>
      </c>
      <c r="L47" s="84">
        <v>155</v>
      </c>
      <c r="M47" s="84">
        <v>424</v>
      </c>
      <c r="N47" s="84">
        <v>151</v>
      </c>
      <c r="O47" s="84">
        <f>88-2</f>
        <v>86</v>
      </c>
      <c r="P47" s="84">
        <v>16</v>
      </c>
      <c r="Q47" s="84">
        <v>19</v>
      </c>
      <c r="R47" s="84">
        <v>84</v>
      </c>
      <c r="S47" s="84">
        <v>224</v>
      </c>
      <c r="T47" s="84">
        <v>506</v>
      </c>
      <c r="U47" s="84">
        <v>393</v>
      </c>
      <c r="V47" s="84">
        <v>189</v>
      </c>
      <c r="W47" s="84">
        <v>26</v>
      </c>
      <c r="X47" s="84">
        <v>0</v>
      </c>
      <c r="Y47" s="84">
        <v>75</v>
      </c>
      <c r="Z47" s="84">
        <v>123</v>
      </c>
      <c r="AA47" s="84">
        <v>344</v>
      </c>
      <c r="AB47" s="84">
        <v>214</v>
      </c>
      <c r="AC47" s="84">
        <v>90</v>
      </c>
      <c r="AD47" s="84">
        <v>-3</v>
      </c>
      <c r="AE47" s="84"/>
      <c r="AF47" s="84"/>
      <c r="AG47" s="84"/>
      <c r="AH47" s="103">
        <f>SUM(C47:AG47)</f>
        <v>4330</v>
      </c>
      <c r="AJ47" s="126">
        <f>AH47</f>
        <v>4330</v>
      </c>
      <c r="AK47" s="218" t="s">
        <v>57</v>
      </c>
      <c r="AL47" s="102"/>
      <c r="AM47" s="102"/>
      <c r="AN47" s="102"/>
    </row>
    <row r="48" spans="1:40" ht="16.5" thickBot="1" x14ac:dyDescent="0.3">
      <c r="A48" s="135"/>
      <c r="B48" s="214" t="s">
        <v>58</v>
      </c>
      <c r="C48" s="94">
        <v>44</v>
      </c>
      <c r="D48" s="94">
        <v>46</v>
      </c>
      <c r="E48" s="94">
        <v>75</v>
      </c>
      <c r="F48" s="94">
        <v>116</v>
      </c>
      <c r="G48" s="94">
        <v>81</v>
      </c>
      <c r="H48" s="94">
        <v>22</v>
      </c>
      <c r="I48" s="94">
        <v>16</v>
      </c>
      <c r="J48" s="94">
        <v>37</v>
      </c>
      <c r="K48" s="94">
        <v>51</v>
      </c>
      <c r="L48" s="94">
        <v>53</v>
      </c>
      <c r="M48" s="94">
        <v>73</v>
      </c>
      <c r="N48" s="94">
        <v>56</v>
      </c>
      <c r="O48" s="94">
        <v>23</v>
      </c>
      <c r="P48" s="94">
        <v>11</v>
      </c>
      <c r="Q48" s="94">
        <v>8</v>
      </c>
      <c r="R48" s="94">
        <v>41</v>
      </c>
      <c r="S48" s="94">
        <v>50</v>
      </c>
      <c r="T48" s="94">
        <v>66</v>
      </c>
      <c r="U48" s="94">
        <v>35</v>
      </c>
      <c r="V48" s="94">
        <v>52</v>
      </c>
      <c r="W48" s="94">
        <v>16</v>
      </c>
      <c r="X48" s="94">
        <v>4</v>
      </c>
      <c r="Y48" s="94">
        <v>33</v>
      </c>
      <c r="Z48" s="94">
        <v>47</v>
      </c>
      <c r="AA48" s="94">
        <v>97</v>
      </c>
      <c r="AB48" s="94">
        <v>63</v>
      </c>
      <c r="AC48" s="94">
        <v>41</v>
      </c>
      <c r="AD48" s="94">
        <v>12</v>
      </c>
      <c r="AE48" s="94"/>
      <c r="AF48" s="94"/>
      <c r="AG48" s="94"/>
      <c r="AH48" s="105">
        <f>SUM(C48:AG48)</f>
        <v>1269</v>
      </c>
      <c r="AJ48" s="135">
        <f>AH48</f>
        <v>1269</v>
      </c>
      <c r="AK48" s="219" t="s">
        <v>58</v>
      </c>
    </row>
    <row r="49" spans="1:37" ht="16.5" thickBot="1" x14ac:dyDescent="0.3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37" ht="16.5" thickBot="1" x14ac:dyDescent="0.3">
      <c r="A50" s="211"/>
      <c r="B50" s="212" t="s">
        <v>106</v>
      </c>
      <c r="C50" s="212">
        <f>C47+C48</f>
        <v>102</v>
      </c>
      <c r="D50" s="212">
        <f t="shared" ref="D50:AG50" si="13">D47+D48</f>
        <v>141</v>
      </c>
      <c r="E50" s="212">
        <f t="shared" si="13"/>
        <v>253</v>
      </c>
      <c r="F50" s="212">
        <f t="shared" si="13"/>
        <v>550</v>
      </c>
      <c r="G50" s="212">
        <f t="shared" si="13"/>
        <v>287</v>
      </c>
      <c r="H50" s="212">
        <f t="shared" si="13"/>
        <v>71</v>
      </c>
      <c r="I50" s="212">
        <f t="shared" si="13"/>
        <v>23</v>
      </c>
      <c r="J50" s="212">
        <f t="shared" si="13"/>
        <v>154</v>
      </c>
      <c r="K50" s="212">
        <f t="shared" si="13"/>
        <v>121</v>
      </c>
      <c r="L50" s="212">
        <f t="shared" si="13"/>
        <v>208</v>
      </c>
      <c r="M50" s="212">
        <f t="shared" si="13"/>
        <v>497</v>
      </c>
      <c r="N50" s="212">
        <f t="shared" si="13"/>
        <v>207</v>
      </c>
      <c r="O50" s="212">
        <f t="shared" si="13"/>
        <v>109</v>
      </c>
      <c r="P50" s="212">
        <f t="shared" si="13"/>
        <v>27</v>
      </c>
      <c r="Q50" s="212">
        <f t="shared" si="13"/>
        <v>27</v>
      </c>
      <c r="R50" s="212">
        <f t="shared" si="13"/>
        <v>125</v>
      </c>
      <c r="S50" s="212">
        <f t="shared" si="13"/>
        <v>274</v>
      </c>
      <c r="T50" s="212">
        <f t="shared" si="13"/>
        <v>572</v>
      </c>
      <c r="U50" s="212">
        <f t="shared" si="13"/>
        <v>428</v>
      </c>
      <c r="V50" s="212">
        <f t="shared" si="13"/>
        <v>241</v>
      </c>
      <c r="W50" s="212">
        <f t="shared" si="13"/>
        <v>42</v>
      </c>
      <c r="X50" s="212">
        <f t="shared" si="13"/>
        <v>4</v>
      </c>
      <c r="Y50" s="212">
        <f t="shared" si="13"/>
        <v>108</v>
      </c>
      <c r="Z50" s="212">
        <f t="shared" si="13"/>
        <v>170</v>
      </c>
      <c r="AA50" s="212">
        <f t="shared" si="13"/>
        <v>441</v>
      </c>
      <c r="AB50" s="212">
        <f t="shared" si="13"/>
        <v>277</v>
      </c>
      <c r="AC50" s="212">
        <f t="shared" si="13"/>
        <v>131</v>
      </c>
      <c r="AD50" s="212">
        <f t="shared" si="13"/>
        <v>9</v>
      </c>
      <c r="AE50" s="212">
        <f t="shared" si="13"/>
        <v>0</v>
      </c>
      <c r="AF50" s="212">
        <f t="shared" si="13"/>
        <v>0</v>
      </c>
      <c r="AG50" s="281">
        <f t="shared" si="13"/>
        <v>0</v>
      </c>
      <c r="AH50" s="280">
        <f>SUM(C50:AG50)</f>
        <v>5599</v>
      </c>
      <c r="AJ50" s="211">
        <f>AH50</f>
        <v>5599</v>
      </c>
      <c r="AK50" s="220" t="s">
        <v>106</v>
      </c>
    </row>
    <row r="51" spans="1:37" ht="16.5" thickBot="1" x14ac:dyDescent="0.3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37" ht="16.5" thickBot="1" x14ac:dyDescent="0.3">
      <c r="A52" s="211"/>
      <c r="B52" s="212" t="s">
        <v>105</v>
      </c>
      <c r="C52" s="215">
        <f>IF(C50&lt;=1,0,IF(C50&gt;=0,(SUM(C4+C5)/C50)))</f>
        <v>3.7627450980392156</v>
      </c>
      <c r="D52" s="215">
        <f t="shared" ref="D52:AD52" si="14">IF(D50&lt;=1,0,IF(D50&gt;=0,(SUM(D4+D5)/D50)))</f>
        <v>7.636879432624113</v>
      </c>
      <c r="E52" s="215">
        <f t="shared" si="14"/>
        <v>8.8901185770750981</v>
      </c>
      <c r="F52" s="215">
        <f t="shared" si="14"/>
        <v>11.420727272727271</v>
      </c>
      <c r="G52" s="215">
        <f t="shared" si="14"/>
        <v>10.12473867595819</v>
      </c>
      <c r="H52" s="215">
        <f t="shared" si="14"/>
        <v>9.7845070422535212</v>
      </c>
      <c r="I52" s="215">
        <f t="shared" si="14"/>
        <v>2.7608695652173911</v>
      </c>
      <c r="J52" s="215">
        <f t="shared" si="14"/>
        <v>11.488311688311688</v>
      </c>
      <c r="K52" s="215">
        <f t="shared" si="14"/>
        <v>6.6438016528925621</v>
      </c>
      <c r="L52" s="215">
        <f t="shared" si="14"/>
        <v>9.3576923076923073</v>
      </c>
      <c r="M52" s="215">
        <f t="shared" si="14"/>
        <v>13.428571428571429</v>
      </c>
      <c r="N52" s="215">
        <f t="shared" si="14"/>
        <v>11.150241545893719</v>
      </c>
      <c r="O52" s="215">
        <f t="shared" si="14"/>
        <v>11.678899082568808</v>
      </c>
      <c r="P52" s="215">
        <f t="shared" si="14"/>
        <v>3.4962962962962965</v>
      </c>
      <c r="Q52" s="215">
        <f t="shared" si="14"/>
        <v>6.1111111111111107</v>
      </c>
      <c r="R52" s="215">
        <f t="shared" si="14"/>
        <v>7.6672000000000002</v>
      </c>
      <c r="S52" s="215">
        <f t="shared" si="14"/>
        <v>10.520437956204379</v>
      </c>
      <c r="T52" s="215">
        <f t="shared" si="14"/>
        <v>11.976923076923077</v>
      </c>
      <c r="U52" s="215">
        <f t="shared" si="14"/>
        <v>11.121962616822429</v>
      </c>
      <c r="V52" s="215">
        <f t="shared" si="14"/>
        <v>11.146887966804981</v>
      </c>
      <c r="W52" s="215">
        <f t="shared" si="14"/>
        <v>4.8214285714285712</v>
      </c>
      <c r="X52" s="215">
        <f t="shared" si="14"/>
        <v>0</v>
      </c>
      <c r="Y52" s="215">
        <f t="shared" si="14"/>
        <v>6.7314814814814818</v>
      </c>
      <c r="Z52" s="215">
        <f t="shared" si="14"/>
        <v>6.421764705882353</v>
      </c>
      <c r="AA52" s="215">
        <f t="shared" si="14"/>
        <v>6.562358276643991</v>
      </c>
      <c r="AB52" s="215">
        <f t="shared" si="14"/>
        <v>9.1299638989169676</v>
      </c>
      <c r="AC52" s="215">
        <f t="shared" si="14"/>
        <v>5.6755725190839694</v>
      </c>
      <c r="AD52" s="215">
        <f t="shared" si="14"/>
        <v>-3.2777777777777777</v>
      </c>
      <c r="AE52" s="215">
        <f>IF(AE50&lt;=1,0,IF(AE50&gt;=0,(SUM(AE4+AE5+(#REF!*0.5))/AE50)))</f>
        <v>0</v>
      </c>
      <c r="AF52" s="215">
        <f>IF(AF50&lt;=1,0,IF(AF50&gt;=0,(SUM(AF4+AF5+(#REF!*0.5))/AF50)))</f>
        <v>0</v>
      </c>
      <c r="AG52" s="215">
        <f>IF(AG50&lt;=1,0,IF(AG50&gt;=0,(SUM(AG4+AG5+(#REF!*0.5))/AG50)))</f>
        <v>0</v>
      </c>
      <c r="AH52" s="280">
        <f>IFERROR(AVERAGEIF(C52:AG52, "&lt;&gt;0"),)</f>
        <v>8.0086560766535975</v>
      </c>
      <c r="AJ52" s="221">
        <f>AH52</f>
        <v>8.0086560766535975</v>
      </c>
      <c r="AK52" s="222" t="s">
        <v>107</v>
      </c>
    </row>
    <row r="53" spans="1:37" ht="16.5" thickBot="1" x14ac:dyDescent="0.3"/>
    <row r="54" spans="1:37" ht="16.5" thickBot="1" x14ac:dyDescent="0.3">
      <c r="A54" s="211"/>
      <c r="B54" s="212" t="s">
        <v>117</v>
      </c>
      <c r="C54" s="242">
        <f>IF(C47&lt;=1,0,IF(C47&gt;=0,(SUM(C4+C5)/C47)))</f>
        <v>6.6172413793103448</v>
      </c>
      <c r="D54" s="242">
        <f t="shared" ref="D54:AD54" si="15">IF(D47&lt;=1,0,IF(D47&gt;=0,(SUM(D4+D5)/D47)))</f>
        <v>11.334736842105263</v>
      </c>
      <c r="E54" s="242">
        <f t="shared" si="15"/>
        <v>12.635955056179775</v>
      </c>
      <c r="F54" s="242">
        <f t="shared" si="15"/>
        <v>14.473271889400921</v>
      </c>
      <c r="G54" s="242">
        <f t="shared" si="15"/>
        <v>14.105825242718447</v>
      </c>
      <c r="H54" s="242">
        <f t="shared" si="15"/>
        <v>14.177551020408163</v>
      </c>
      <c r="I54" s="242">
        <f t="shared" si="15"/>
        <v>9.0714285714285712</v>
      </c>
      <c r="J54" s="242">
        <f t="shared" si="15"/>
        <v>15.121367521367521</v>
      </c>
      <c r="K54" s="242">
        <f t="shared" si="15"/>
        <v>11.484285714285713</v>
      </c>
      <c r="L54" s="242">
        <f t="shared" si="15"/>
        <v>12.557419354838711</v>
      </c>
      <c r="M54" s="242">
        <f t="shared" si="15"/>
        <v>15.740566037735849</v>
      </c>
      <c r="N54" s="242">
        <f t="shared" si="15"/>
        <v>15.285430463576159</v>
      </c>
      <c r="O54" s="242">
        <f t="shared" si="15"/>
        <v>14.802325581395349</v>
      </c>
      <c r="P54" s="242">
        <f t="shared" si="15"/>
        <v>5.9</v>
      </c>
      <c r="Q54" s="242">
        <f t="shared" si="15"/>
        <v>8.6842105263157894</v>
      </c>
      <c r="R54" s="242">
        <f t="shared" si="15"/>
        <v>11.40952380952381</v>
      </c>
      <c r="S54" s="242">
        <f t="shared" si="15"/>
        <v>12.86875</v>
      </c>
      <c r="T54" s="242">
        <f t="shared" si="15"/>
        <v>13.539130434782608</v>
      </c>
      <c r="U54" s="242">
        <f t="shared" si="15"/>
        <v>12.112468193384224</v>
      </c>
      <c r="V54" s="242">
        <f t="shared" si="15"/>
        <v>14.213756613756614</v>
      </c>
      <c r="W54" s="242">
        <f t="shared" si="15"/>
        <v>7.7884615384615383</v>
      </c>
      <c r="X54" s="242">
        <f t="shared" si="15"/>
        <v>0</v>
      </c>
      <c r="Y54" s="242">
        <f t="shared" si="15"/>
        <v>9.6933333333333334</v>
      </c>
      <c r="Z54" s="242">
        <f t="shared" si="15"/>
        <v>8.8756097560975622</v>
      </c>
      <c r="AA54" s="242">
        <f t="shared" si="15"/>
        <v>8.4127906976744189</v>
      </c>
      <c r="AB54" s="242">
        <f t="shared" si="15"/>
        <v>11.817757009345794</v>
      </c>
      <c r="AC54" s="242">
        <f t="shared" si="15"/>
        <v>8.2611111111111111</v>
      </c>
      <c r="AD54" s="242">
        <f t="shared" si="15"/>
        <v>0</v>
      </c>
      <c r="AE54" s="242">
        <f>IF(AE47&lt;=1,0,IF(AE47&gt;=0,(SUM(AE4+AE5+(#REF!*0.5))/AE47)))</f>
        <v>0</v>
      </c>
      <c r="AF54" s="242">
        <f>IF(AF47&lt;=1,0,IF(AF47&gt;=0,(SUM(AF4+AF5+(#REF!*0.5))/AF47)))</f>
        <v>0</v>
      </c>
      <c r="AG54" s="242">
        <f>IF(AG47&lt;=1,0,IF(AG47&gt;=0,(SUM(AG4+AG5+(#REF!*0.5))/AG47)))</f>
        <v>0</v>
      </c>
      <c r="AH54" s="279">
        <f>IFERROR(AVERAGEIF(C54:AG54, "&lt;&gt;0"),)</f>
        <v>11.576319526866829</v>
      </c>
      <c r="AI54" s="243"/>
      <c r="AJ54" s="244">
        <f>AH54</f>
        <v>11.576319526866829</v>
      </c>
      <c r="AK54" s="222" t="s">
        <v>118</v>
      </c>
    </row>
    <row r="55" spans="1:37" ht="16.5" thickBot="1" x14ac:dyDescent="0.3"/>
    <row r="56" spans="1:37" ht="16.5" thickBot="1" x14ac:dyDescent="0.3">
      <c r="A56" s="295"/>
      <c r="B56" s="296" t="s">
        <v>130</v>
      </c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8" t="s">
        <v>131</v>
      </c>
      <c r="AJ56" s="299" t="s">
        <v>131</v>
      </c>
      <c r="AK56" s="300" t="s">
        <v>128</v>
      </c>
    </row>
    <row r="57" spans="1:37" x14ac:dyDescent="0.25">
      <c r="A57" s="90"/>
      <c r="B57" s="301" t="s">
        <v>132</v>
      </c>
      <c r="C57" s="301" t="s">
        <v>234</v>
      </c>
      <c r="D57" s="301">
        <v>95</v>
      </c>
      <c r="E57" s="301">
        <v>97</v>
      </c>
      <c r="F57" s="301">
        <v>95</v>
      </c>
      <c r="G57" s="301">
        <v>90</v>
      </c>
      <c r="H57" s="301" t="s">
        <v>234</v>
      </c>
      <c r="I57" s="301" t="s">
        <v>234</v>
      </c>
      <c r="J57" s="301" t="s">
        <v>234</v>
      </c>
      <c r="K57" s="301">
        <v>95</v>
      </c>
      <c r="L57" s="301">
        <v>95</v>
      </c>
      <c r="M57" s="301">
        <v>97</v>
      </c>
      <c r="N57" s="301">
        <v>94</v>
      </c>
      <c r="O57" s="301" t="s">
        <v>234</v>
      </c>
      <c r="P57" s="301" t="s">
        <v>234</v>
      </c>
      <c r="Q57" s="301" t="s">
        <v>234</v>
      </c>
      <c r="R57" s="301">
        <v>95</v>
      </c>
      <c r="S57" s="301">
        <v>98</v>
      </c>
      <c r="T57" s="301" t="s">
        <v>234</v>
      </c>
      <c r="U57" s="301" t="s">
        <v>234</v>
      </c>
      <c r="V57" s="301">
        <v>95</v>
      </c>
      <c r="W57" s="301">
        <v>95</v>
      </c>
      <c r="X57" s="301" t="s">
        <v>234</v>
      </c>
      <c r="Y57" s="301" t="s">
        <v>234</v>
      </c>
      <c r="Z57" s="301" t="s">
        <v>234</v>
      </c>
      <c r="AA57" s="301" t="s">
        <v>234</v>
      </c>
      <c r="AB57" s="301">
        <v>83</v>
      </c>
      <c r="AC57" s="301" t="s">
        <v>234</v>
      </c>
      <c r="AD57" s="301" t="s">
        <v>234</v>
      </c>
      <c r="AE57" s="91"/>
      <c r="AF57" s="91"/>
      <c r="AG57" s="91"/>
      <c r="AH57" s="302">
        <f>IFERROR(AVERAGEIF(C57:AG57,"&lt;&gt;0"),)</f>
        <v>94.15384615384616</v>
      </c>
      <c r="AJ57" s="303">
        <f>AH57</f>
        <v>94.15384615384616</v>
      </c>
      <c r="AK57" s="304" t="s">
        <v>133</v>
      </c>
    </row>
    <row r="58" spans="1:37" x14ac:dyDescent="0.25">
      <c r="A58" s="90"/>
      <c r="B58" s="301" t="s">
        <v>155</v>
      </c>
      <c r="C58" s="301" t="s">
        <v>234</v>
      </c>
      <c r="D58" s="301" t="s">
        <v>234</v>
      </c>
      <c r="E58" s="301" t="s">
        <v>234</v>
      </c>
      <c r="F58" s="301"/>
      <c r="G58" s="301" t="s">
        <v>234</v>
      </c>
      <c r="H58" s="301" t="s">
        <v>234</v>
      </c>
      <c r="I58" s="301" t="s">
        <v>234</v>
      </c>
      <c r="J58" s="301" t="s">
        <v>234</v>
      </c>
      <c r="K58" s="301" t="s">
        <v>234</v>
      </c>
      <c r="L58" s="301" t="s">
        <v>234</v>
      </c>
      <c r="M58" s="301">
        <v>80</v>
      </c>
      <c r="N58" s="301">
        <v>77</v>
      </c>
      <c r="O58" s="301" t="s">
        <v>234</v>
      </c>
      <c r="P58" s="301" t="s">
        <v>234</v>
      </c>
      <c r="Q58" s="301" t="s">
        <v>234</v>
      </c>
      <c r="R58" s="301" t="s">
        <v>234</v>
      </c>
      <c r="S58" s="301">
        <v>80</v>
      </c>
      <c r="T58" s="301">
        <v>80</v>
      </c>
      <c r="U58" s="301">
        <v>85</v>
      </c>
      <c r="V58" s="301">
        <v>81</v>
      </c>
      <c r="W58" s="301" t="s">
        <v>234</v>
      </c>
      <c r="X58" s="301" t="s">
        <v>234</v>
      </c>
      <c r="Y58" s="301" t="s">
        <v>234</v>
      </c>
      <c r="Z58" s="301" t="s">
        <v>234</v>
      </c>
      <c r="AA58" s="301" t="s">
        <v>234</v>
      </c>
      <c r="AB58" s="301" t="s">
        <v>234</v>
      </c>
      <c r="AC58" s="301" t="s">
        <v>234</v>
      </c>
      <c r="AD58" s="301" t="s">
        <v>234</v>
      </c>
      <c r="AE58" s="91"/>
      <c r="AF58" s="91"/>
      <c r="AG58" s="91"/>
      <c r="AH58" s="302">
        <f t="shared" ref="AH58:AH60" si="16">IFERROR(AVERAGEIF(C58:AG58,"&lt;&gt;0"),)</f>
        <v>80.5</v>
      </c>
      <c r="AJ58" s="305">
        <f>AH58</f>
        <v>80.5</v>
      </c>
      <c r="AK58" s="306" t="s">
        <v>134</v>
      </c>
    </row>
    <row r="59" spans="1:37" x14ac:dyDescent="0.25">
      <c r="A59" s="90"/>
      <c r="B59" s="301" t="s">
        <v>135</v>
      </c>
      <c r="C59" s="301" t="s">
        <v>234</v>
      </c>
      <c r="D59" s="301" t="s">
        <v>234</v>
      </c>
      <c r="E59" s="301">
        <v>75</v>
      </c>
      <c r="F59" s="301">
        <v>76</v>
      </c>
      <c r="G59" s="301">
        <v>75</v>
      </c>
      <c r="H59" s="301">
        <v>73</v>
      </c>
      <c r="I59" s="301">
        <v>75</v>
      </c>
      <c r="J59" s="301" t="s">
        <v>234</v>
      </c>
      <c r="K59" s="301" t="s">
        <v>234</v>
      </c>
      <c r="L59" s="301" t="s">
        <v>234</v>
      </c>
      <c r="M59" s="301" t="s">
        <v>234</v>
      </c>
      <c r="N59" s="301" t="s">
        <v>234</v>
      </c>
      <c r="O59" s="301">
        <v>73</v>
      </c>
      <c r="P59" s="301">
        <v>75</v>
      </c>
      <c r="Q59" s="301" t="s">
        <v>234</v>
      </c>
      <c r="R59" s="301" t="s">
        <v>234</v>
      </c>
      <c r="S59" s="301" t="s">
        <v>234</v>
      </c>
      <c r="T59" s="301" t="s">
        <v>234</v>
      </c>
      <c r="U59" s="301" t="s">
        <v>234</v>
      </c>
      <c r="V59" s="301" t="s">
        <v>234</v>
      </c>
      <c r="W59" s="301" t="s">
        <v>234</v>
      </c>
      <c r="X59" s="301" t="s">
        <v>234</v>
      </c>
      <c r="Y59" s="301" t="s">
        <v>234</v>
      </c>
      <c r="Z59" s="301" t="s">
        <v>234</v>
      </c>
      <c r="AA59" s="301" t="s">
        <v>234</v>
      </c>
      <c r="AB59" s="301" t="s">
        <v>234</v>
      </c>
      <c r="AC59" s="301" t="s">
        <v>234</v>
      </c>
      <c r="AD59" s="301">
        <v>74</v>
      </c>
      <c r="AE59" s="301"/>
      <c r="AF59" s="301"/>
      <c r="AG59" s="301"/>
      <c r="AH59" s="302">
        <f t="shared" si="16"/>
        <v>74.5</v>
      </c>
      <c r="AJ59" s="305">
        <f>AH59</f>
        <v>74.5</v>
      </c>
      <c r="AK59" s="306" t="s">
        <v>136</v>
      </c>
    </row>
    <row r="60" spans="1:37" ht="16.5" thickBot="1" x14ac:dyDescent="0.3">
      <c r="A60" s="81"/>
      <c r="B60" s="307" t="s">
        <v>137</v>
      </c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9">
        <f t="shared" si="16"/>
        <v>0</v>
      </c>
      <c r="AJ60" s="310">
        <f>AH60</f>
        <v>0</v>
      </c>
      <c r="AK60" s="82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62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" sqref="C2"/>
    </sheetView>
  </sheetViews>
  <sheetFormatPr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04"/>
      <c r="B1" s="505"/>
      <c r="C1" s="316" t="s">
        <v>141</v>
      </c>
      <c r="D1" s="317" t="s">
        <v>63</v>
      </c>
      <c r="E1" s="317" t="s">
        <v>35</v>
      </c>
      <c r="F1" s="317" t="s">
        <v>142</v>
      </c>
      <c r="G1" s="317" t="s">
        <v>111</v>
      </c>
      <c r="H1" s="317" t="s">
        <v>78</v>
      </c>
      <c r="I1" s="317" t="s">
        <v>41</v>
      </c>
      <c r="J1" s="318"/>
      <c r="K1" s="319" t="s">
        <v>132</v>
      </c>
      <c r="L1" s="319" t="s">
        <v>143</v>
      </c>
      <c r="M1" s="319" t="s">
        <v>135</v>
      </c>
      <c r="N1" s="318"/>
      <c r="O1" s="319" t="s">
        <v>144</v>
      </c>
    </row>
    <row r="2" spans="1:15" x14ac:dyDescent="0.25">
      <c r="A2" s="320">
        <f>'Cash Flow'!A8</f>
        <v>44958</v>
      </c>
      <c r="B2" s="355" t="str">
        <f>TEXT(A2,"ddd")</f>
        <v>Wed</v>
      </c>
      <c r="C2" s="321">
        <f>TRANSPOSE(Pool!C4:AG4)</f>
        <v>383.8</v>
      </c>
      <c r="D2" s="321">
        <f t="array" ref="D2:D32">TRANSPOSE(Pool!C9:AG9)</f>
        <v>0</v>
      </c>
      <c r="E2" s="321">
        <f t="array" ref="E2:E32">TRANSPOSE(Pool!C14:AG14)</f>
        <v>0</v>
      </c>
      <c r="F2" s="321">
        <f t="array" ref="F2:F32">TRANSPOSE(Pool!C15:AG15)</f>
        <v>76.180000000000007</v>
      </c>
      <c r="G2" s="321">
        <f t="array" ref="G2:G32">TRANSPOSE(Pool!C16:AG16)</f>
        <v>0</v>
      </c>
      <c r="H2" s="321">
        <f>TRANSPOSE(Pool!C18:AG18)</f>
        <v>181</v>
      </c>
      <c r="I2" s="324">
        <f t="array" ref="I2:I32">TRANSPOSE(Pool!C20:AG20)</f>
        <v>135</v>
      </c>
      <c r="J2" s="327"/>
      <c r="K2" s="328" t="str">
        <f t="array" ref="K2:K32">TRANSPOSE(Pool!C57:AG57)</f>
        <v>closed</v>
      </c>
      <c r="L2" s="331" t="str">
        <f t="array" ref="L2:L32">TRANSPOSE(Pool!C58:AG58)</f>
        <v>closed</v>
      </c>
      <c r="M2" s="334" t="str">
        <f t="array" ref="M2:M32">TRANSPOSE(Pool!C59:AG59)</f>
        <v>closed</v>
      </c>
      <c r="N2" s="327"/>
      <c r="O2" s="338">
        <f t="array" ref="O2:O32">TRANSPOSE(Pool!C50:AG50)</f>
        <v>102</v>
      </c>
    </row>
    <row r="3" spans="1:15" x14ac:dyDescent="0.25">
      <c r="A3" s="341">
        <f t="shared" ref="A3:A32" si="0">SUM(A2+1)</f>
        <v>44959</v>
      </c>
      <c r="B3" s="356" t="str">
        <f>TEXT(A3,"ddd")</f>
        <v>Thu</v>
      </c>
      <c r="C3" s="322">
        <f>TRANSPOSE(Pool!C9:AG9)</f>
        <v>0</v>
      </c>
      <c r="D3" s="322">
        <v>0</v>
      </c>
      <c r="E3" s="322">
        <v>9</v>
      </c>
      <c r="F3" s="322">
        <v>123.52</v>
      </c>
      <c r="G3" s="322">
        <v>0</v>
      </c>
      <c r="H3" s="322">
        <f>TRANSPOSE(Pool!C19:AG19)</f>
        <v>0</v>
      </c>
      <c r="I3" s="325">
        <v>45</v>
      </c>
      <c r="J3" s="327"/>
      <c r="K3" s="329">
        <v>95</v>
      </c>
      <c r="L3" s="332" t="str">
        <v>closed</v>
      </c>
      <c r="M3" s="335" t="str">
        <v>closed</v>
      </c>
      <c r="N3" s="327"/>
      <c r="O3" s="339">
        <v>141</v>
      </c>
    </row>
    <row r="4" spans="1:15" x14ac:dyDescent="0.25">
      <c r="A4" s="341">
        <f t="shared" si="0"/>
        <v>44960</v>
      </c>
      <c r="B4" s="356" t="str">
        <f>TEXT(A4,"DDD")</f>
        <v>Fri</v>
      </c>
      <c r="C4" s="322">
        <f>TRANSPOSE(Pool!C5:AG5)</f>
        <v>0</v>
      </c>
      <c r="D4" s="322">
        <v>0</v>
      </c>
      <c r="E4" s="322">
        <v>19</v>
      </c>
      <c r="F4" s="322">
        <v>223.44</v>
      </c>
      <c r="G4" s="322">
        <v>0</v>
      </c>
      <c r="H4" s="322">
        <f>TRANSPOSE(Pool!C21:AG21)</f>
        <v>0</v>
      </c>
      <c r="I4" s="325">
        <v>0</v>
      </c>
      <c r="J4" s="327"/>
      <c r="K4" s="329">
        <v>97</v>
      </c>
      <c r="L4" s="332" t="str">
        <v>closed</v>
      </c>
      <c r="M4" s="335">
        <v>75</v>
      </c>
      <c r="N4" s="327"/>
      <c r="O4" s="339">
        <v>253</v>
      </c>
    </row>
    <row r="5" spans="1:15" x14ac:dyDescent="0.25">
      <c r="A5" s="341">
        <f t="shared" si="0"/>
        <v>44961</v>
      </c>
      <c r="B5" s="356" t="str">
        <f>TEXT(A5,"ddd")</f>
        <v>Sat</v>
      </c>
      <c r="C5" s="322">
        <f>TRANSPOSE(Pool!C6:AG6)</f>
        <v>956.5</v>
      </c>
      <c r="D5" s="322">
        <v>0</v>
      </c>
      <c r="E5" s="322">
        <v>0</v>
      </c>
      <c r="F5" s="322">
        <v>392.58</v>
      </c>
      <c r="G5" s="322">
        <v>0</v>
      </c>
      <c r="H5" s="322">
        <f>TRANSPOSE(Pool!C20:AG20)</f>
        <v>0</v>
      </c>
      <c r="I5" s="325">
        <v>0</v>
      </c>
      <c r="J5" s="327"/>
      <c r="K5" s="329">
        <v>95</v>
      </c>
      <c r="L5" s="332">
        <v>0</v>
      </c>
      <c r="M5" s="335">
        <v>76</v>
      </c>
      <c r="N5" s="327"/>
      <c r="O5" s="339">
        <v>550</v>
      </c>
    </row>
    <row r="6" spans="1:15" x14ac:dyDescent="0.25">
      <c r="A6" s="341">
        <f t="shared" si="0"/>
        <v>44962</v>
      </c>
      <c r="B6" s="356" t="str">
        <f>TEXT(A6,"DDD")</f>
        <v>Sun</v>
      </c>
      <c r="C6" s="322">
        <f>TRANSPOSE(Pool!C7:AG7)</f>
        <v>360</v>
      </c>
      <c r="D6" s="322">
        <v>0</v>
      </c>
      <c r="E6" s="322">
        <v>60</v>
      </c>
      <c r="F6" s="322">
        <v>214.8</v>
      </c>
      <c r="G6" s="322">
        <v>0</v>
      </c>
      <c r="H6" s="322">
        <f>TRANSPOSE(Pool!C22:AG22)</f>
        <v>0</v>
      </c>
      <c r="I6" s="325">
        <v>0</v>
      </c>
      <c r="J6" s="327"/>
      <c r="K6" s="329">
        <v>90</v>
      </c>
      <c r="L6" s="332" t="str">
        <v>closed</v>
      </c>
      <c r="M6" s="335">
        <v>75</v>
      </c>
      <c r="N6" s="327"/>
      <c r="O6" s="339">
        <v>287</v>
      </c>
    </row>
    <row r="7" spans="1:15" x14ac:dyDescent="0.25">
      <c r="A7" s="341">
        <f t="shared" si="0"/>
        <v>44963</v>
      </c>
      <c r="B7" s="356" t="str">
        <f>TEXT(A7,"ddd")</f>
        <v>Mon</v>
      </c>
      <c r="C7" s="322">
        <f>TRANSPOSE(Pool!C8:AG8)</f>
        <v>0</v>
      </c>
      <c r="D7" s="322">
        <v>0</v>
      </c>
      <c r="E7" s="322">
        <v>8</v>
      </c>
      <c r="F7" s="322">
        <v>71.08</v>
      </c>
      <c r="G7" s="322">
        <v>0</v>
      </c>
      <c r="H7" s="322">
        <f>TRANSPOSE(Pool!C23:AG23)</f>
        <v>0</v>
      </c>
      <c r="I7" s="325">
        <v>0</v>
      </c>
      <c r="J7" s="327"/>
      <c r="K7" s="329" t="str">
        <v>closed</v>
      </c>
      <c r="L7" s="332" t="str">
        <v>closed</v>
      </c>
      <c r="M7" s="335">
        <v>73</v>
      </c>
      <c r="N7" s="327"/>
      <c r="O7" s="339">
        <v>71</v>
      </c>
    </row>
    <row r="8" spans="1:15" x14ac:dyDescent="0.25">
      <c r="A8" s="341">
        <f t="shared" si="0"/>
        <v>44964</v>
      </c>
      <c r="B8" s="356" t="str">
        <f>TEXT(A8,"DDD")</f>
        <v>Tue</v>
      </c>
      <c r="C8" s="322">
        <f>TRANSPOSE(Pool!C10:AG10)</f>
        <v>0</v>
      </c>
      <c r="D8" s="322">
        <v>0</v>
      </c>
      <c r="E8" s="322">
        <v>0</v>
      </c>
      <c r="F8" s="322">
        <v>3.66</v>
      </c>
      <c r="G8" s="322">
        <v>0</v>
      </c>
      <c r="H8" s="322">
        <f>TRANSPOSE(Pool!C24:AG24)</f>
        <v>0</v>
      </c>
      <c r="I8" s="325">
        <v>0</v>
      </c>
      <c r="J8" s="327"/>
      <c r="K8" s="329" t="str">
        <v>closed</v>
      </c>
      <c r="L8" s="332" t="str">
        <v>closed</v>
      </c>
      <c r="M8" s="335">
        <v>75</v>
      </c>
      <c r="N8" s="327"/>
      <c r="O8" s="339">
        <v>23</v>
      </c>
    </row>
    <row r="9" spans="1:15" x14ac:dyDescent="0.25">
      <c r="A9" s="341">
        <f t="shared" si="0"/>
        <v>44965</v>
      </c>
      <c r="B9" s="356" t="str">
        <f>TEXT(A9,"ddd")</f>
        <v>Wed</v>
      </c>
      <c r="C9" s="322">
        <f>TRANSPOSE(Pool!C11:AG11)</f>
        <v>0</v>
      </c>
      <c r="D9" s="322">
        <v>0</v>
      </c>
      <c r="E9" s="322">
        <v>0</v>
      </c>
      <c r="F9" s="322">
        <v>96.36</v>
      </c>
      <c r="G9" s="322">
        <v>0</v>
      </c>
      <c r="H9" s="322">
        <f>TRANSPOSE(Pool!C25:AG25)</f>
        <v>0</v>
      </c>
      <c r="I9" s="325">
        <v>0</v>
      </c>
      <c r="J9" s="327"/>
      <c r="K9" s="329" t="str">
        <v>closed</v>
      </c>
      <c r="L9" s="332" t="str">
        <v>closed</v>
      </c>
      <c r="M9" s="336" t="str">
        <v>closed</v>
      </c>
      <c r="N9" s="327"/>
      <c r="O9" s="339">
        <v>154</v>
      </c>
    </row>
    <row r="10" spans="1:15" x14ac:dyDescent="0.25">
      <c r="A10" s="341">
        <f t="shared" si="0"/>
        <v>44966</v>
      </c>
      <c r="B10" s="356" t="str">
        <f>TEXT(A10,"DDD")</f>
        <v>Thu</v>
      </c>
      <c r="C10" s="322">
        <f>TRANSPOSE(Pool!C12:AG12)</f>
        <v>0</v>
      </c>
      <c r="D10" s="322">
        <v>0</v>
      </c>
      <c r="E10" s="322">
        <v>86</v>
      </c>
      <c r="F10" s="322">
        <v>74.8</v>
      </c>
      <c r="G10" s="322">
        <v>0</v>
      </c>
      <c r="H10" s="322">
        <f>TRANSPOSE(Pool!C26:AG26)</f>
        <v>0</v>
      </c>
      <c r="I10" s="325">
        <v>45</v>
      </c>
      <c r="J10" s="327"/>
      <c r="K10" s="329">
        <v>95</v>
      </c>
      <c r="L10" s="332" t="str">
        <v>closed</v>
      </c>
      <c r="M10" s="335" t="str">
        <v>closed</v>
      </c>
      <c r="N10" s="327"/>
      <c r="O10" s="339">
        <v>121</v>
      </c>
    </row>
    <row r="11" spans="1:15" x14ac:dyDescent="0.25">
      <c r="A11" s="341">
        <f t="shared" si="0"/>
        <v>44967</v>
      </c>
      <c r="B11" s="356" t="str">
        <f>TEXT(A11,"ddd")</f>
        <v>Fri</v>
      </c>
      <c r="C11" s="322">
        <f>TRANSPOSE(Pool!C13:AG13)</f>
        <v>0</v>
      </c>
      <c r="D11" s="322">
        <v>0</v>
      </c>
      <c r="E11" s="322">
        <v>12</v>
      </c>
      <c r="F11" s="322">
        <v>200.63</v>
      </c>
      <c r="G11" s="322">
        <v>0</v>
      </c>
      <c r="H11" s="322">
        <f>TRANSPOSE(Pool!C27:AG27)</f>
        <v>0</v>
      </c>
      <c r="I11" s="325">
        <v>0</v>
      </c>
      <c r="J11" s="327"/>
      <c r="K11" s="329">
        <v>95</v>
      </c>
      <c r="L11" s="332" t="str">
        <v>closed</v>
      </c>
      <c r="M11" s="335" t="str">
        <v>closed</v>
      </c>
      <c r="N11" s="327"/>
      <c r="O11" s="339">
        <v>208</v>
      </c>
    </row>
    <row r="12" spans="1:15" x14ac:dyDescent="0.25">
      <c r="A12" s="341">
        <f t="shared" si="0"/>
        <v>44968</v>
      </c>
      <c r="B12" s="356" t="str">
        <f>TEXT(A12,"DDD")</f>
        <v>Sat</v>
      </c>
      <c r="C12" s="322">
        <f>TRANSPOSE(Pool!C14:AG14)</f>
        <v>0</v>
      </c>
      <c r="D12" s="322">
        <v>0</v>
      </c>
      <c r="E12" s="322">
        <v>0</v>
      </c>
      <c r="F12" s="322">
        <v>379.92</v>
      </c>
      <c r="G12" s="322">
        <v>0</v>
      </c>
      <c r="H12" s="322">
        <f>TRANSPOSE(Pool!C28:AG28)</f>
        <v>0</v>
      </c>
      <c r="I12" s="325">
        <v>0</v>
      </c>
      <c r="J12" s="327"/>
      <c r="K12" s="329">
        <v>97</v>
      </c>
      <c r="L12" s="332">
        <v>80</v>
      </c>
      <c r="M12" s="335" t="str">
        <v>closed</v>
      </c>
      <c r="N12" s="327"/>
      <c r="O12" s="339">
        <v>497</v>
      </c>
    </row>
    <row r="13" spans="1:15" x14ac:dyDescent="0.25">
      <c r="A13" s="341">
        <f t="shared" si="0"/>
        <v>44969</v>
      </c>
      <c r="B13" s="356" t="str">
        <f>TEXT(A13,"ddd")</f>
        <v>Sun</v>
      </c>
      <c r="C13" s="322">
        <f>TRANSPOSE(Pool!C15:AG15)</f>
        <v>76.180000000000007</v>
      </c>
      <c r="D13" s="322">
        <v>0</v>
      </c>
      <c r="E13" s="322">
        <v>0</v>
      </c>
      <c r="F13" s="322">
        <v>180.06</v>
      </c>
      <c r="G13" s="322">
        <v>0</v>
      </c>
      <c r="H13" s="322">
        <f>TRANSPOSE(Pool!C29:AG29)</f>
        <v>1512.08</v>
      </c>
      <c r="I13" s="325">
        <v>45</v>
      </c>
      <c r="J13" s="327"/>
      <c r="K13" s="329">
        <v>94</v>
      </c>
      <c r="L13" s="332">
        <v>77</v>
      </c>
      <c r="M13" s="335" t="str">
        <v>closed</v>
      </c>
      <c r="N13" s="327"/>
      <c r="O13" s="339">
        <v>207</v>
      </c>
    </row>
    <row r="14" spans="1:15" x14ac:dyDescent="0.25">
      <c r="A14" s="341">
        <f t="shared" si="0"/>
        <v>44970</v>
      </c>
      <c r="B14" s="356" t="str">
        <f>TEXT(A14,"DDD")</f>
        <v>Mon</v>
      </c>
      <c r="C14" s="322">
        <f>TRANSPOSE(Pool!C16:AG16)</f>
        <v>0</v>
      </c>
      <c r="D14" s="322">
        <v>0</v>
      </c>
      <c r="E14" s="322">
        <v>71</v>
      </c>
      <c r="F14" s="322">
        <v>106.82</v>
      </c>
      <c r="G14" s="322">
        <v>0</v>
      </c>
      <c r="H14" s="322">
        <f>TRANSPOSE(Pool!C30:AG30)</f>
        <v>1512.08</v>
      </c>
      <c r="I14" s="325">
        <v>0</v>
      </c>
      <c r="J14" s="327"/>
      <c r="K14" s="329" t="str">
        <v>closed</v>
      </c>
      <c r="L14" s="332" t="str">
        <v>closed</v>
      </c>
      <c r="M14" s="335">
        <v>73</v>
      </c>
      <c r="N14" s="327"/>
      <c r="O14" s="339">
        <v>109</v>
      </c>
    </row>
    <row r="15" spans="1:15" x14ac:dyDescent="0.25">
      <c r="A15" s="341">
        <f t="shared" si="0"/>
        <v>44971</v>
      </c>
      <c r="B15" s="356" t="str">
        <f>TEXT(A15,"ddd")</f>
        <v>Tue</v>
      </c>
      <c r="C15" s="322">
        <f>TRANSPOSE(Pool!C18:AG18)</f>
        <v>214.5</v>
      </c>
      <c r="D15" s="322">
        <v>0</v>
      </c>
      <c r="E15" s="322">
        <v>0</v>
      </c>
      <c r="F15" s="322">
        <v>14.62</v>
      </c>
      <c r="G15" s="322">
        <v>0</v>
      </c>
      <c r="H15" s="322">
        <f>TRANSPOSE(Pool!C31:AG31)</f>
        <v>0</v>
      </c>
      <c r="I15" s="325">
        <v>0</v>
      </c>
      <c r="J15" s="327"/>
      <c r="K15" s="329" t="str">
        <v>closed</v>
      </c>
      <c r="L15" s="332" t="str">
        <v>closed</v>
      </c>
      <c r="M15" s="335">
        <v>75</v>
      </c>
      <c r="N15" s="327"/>
      <c r="O15" s="339">
        <v>27</v>
      </c>
    </row>
    <row r="16" spans="1:15" x14ac:dyDescent="0.25">
      <c r="A16" s="341">
        <f t="shared" si="0"/>
        <v>44972</v>
      </c>
      <c r="B16" s="356" t="str">
        <f>TEXT(A16,"DDD")</f>
        <v>Wed</v>
      </c>
      <c r="C16" s="322">
        <f>TRANSPOSE(Pool!C19:AG19)</f>
        <v>0</v>
      </c>
      <c r="D16" s="322">
        <v>0</v>
      </c>
      <c r="E16" s="322">
        <v>0</v>
      </c>
      <c r="F16" s="322">
        <v>12.8</v>
      </c>
      <c r="G16" s="322">
        <v>0</v>
      </c>
      <c r="H16" s="322">
        <f>TRANSPOSE(Pool!C32:AG32)</f>
        <v>0</v>
      </c>
      <c r="I16" s="325">
        <v>45</v>
      </c>
      <c r="J16" s="327"/>
      <c r="K16" s="329" t="str">
        <v>closed</v>
      </c>
      <c r="L16" s="332" t="str">
        <v>closed</v>
      </c>
      <c r="M16" s="335" t="str">
        <v>closed</v>
      </c>
      <c r="N16" s="327"/>
      <c r="O16" s="339">
        <v>27</v>
      </c>
    </row>
    <row r="17" spans="1:15" x14ac:dyDescent="0.25">
      <c r="A17" s="341">
        <f t="shared" si="0"/>
        <v>44973</v>
      </c>
      <c r="B17" s="356" t="str">
        <f>TEXT(A17,"ddd")</f>
        <v>Thu</v>
      </c>
      <c r="C17" s="322">
        <f>TRANSPOSE(Pool!C21:AG21)</f>
        <v>90</v>
      </c>
      <c r="D17" s="322">
        <v>0</v>
      </c>
      <c r="E17" s="322">
        <v>27</v>
      </c>
      <c r="F17" s="322">
        <v>124.23</v>
      </c>
      <c r="G17" s="322">
        <v>0</v>
      </c>
      <c r="H17" s="322">
        <f>TRANSPOSE(Pool!C33:AG33)</f>
        <v>286.99</v>
      </c>
      <c r="I17" s="325">
        <v>0</v>
      </c>
      <c r="J17" s="327"/>
      <c r="K17" s="329">
        <v>95</v>
      </c>
      <c r="L17" s="332" t="str">
        <v>closed</v>
      </c>
      <c r="M17" s="335" t="str">
        <v>closed</v>
      </c>
      <c r="N17" s="327"/>
      <c r="O17" s="339">
        <v>125</v>
      </c>
    </row>
    <row r="18" spans="1:15" x14ac:dyDescent="0.25">
      <c r="A18" s="341">
        <f t="shared" si="0"/>
        <v>44974</v>
      </c>
      <c r="B18" s="356" t="str">
        <f>TEXT(A18,"DDD")</f>
        <v>Fri</v>
      </c>
      <c r="C18" s="322">
        <f>TRANSPOSE(Pool!C20:AG20)</f>
        <v>135</v>
      </c>
      <c r="D18" s="322">
        <v>0</v>
      </c>
      <c r="E18" s="322">
        <v>12</v>
      </c>
      <c r="F18" s="322">
        <v>287.92</v>
      </c>
      <c r="G18" s="322">
        <v>0</v>
      </c>
      <c r="H18" s="322">
        <f>TRANSPOSE(Pool!C34:AG34)</f>
        <v>1225.01</v>
      </c>
      <c r="I18" s="325">
        <v>0</v>
      </c>
      <c r="J18" s="327"/>
      <c r="K18" s="329">
        <v>98</v>
      </c>
      <c r="L18" s="332">
        <v>80</v>
      </c>
      <c r="M18" s="335" t="str">
        <v>closed</v>
      </c>
      <c r="N18" s="327"/>
      <c r="O18" s="339">
        <v>274</v>
      </c>
    </row>
    <row r="19" spans="1:15" x14ac:dyDescent="0.25">
      <c r="A19" s="341">
        <f t="shared" si="0"/>
        <v>44975</v>
      </c>
      <c r="B19" s="356" t="str">
        <f>TEXT(A19,"ddd")</f>
        <v>Sat</v>
      </c>
      <c r="C19" s="322">
        <f>TRANSPOSE(Pool!C22:AG22)</f>
        <v>0</v>
      </c>
      <c r="D19" s="322">
        <v>0</v>
      </c>
      <c r="E19" s="322">
        <v>0</v>
      </c>
      <c r="F19" s="322">
        <v>407.89</v>
      </c>
      <c r="G19" s="322">
        <v>0</v>
      </c>
      <c r="H19" s="322">
        <f>TRANSPOSE(Pool!C35:AG35)</f>
        <v>0</v>
      </c>
      <c r="I19" s="325">
        <v>0</v>
      </c>
      <c r="J19" s="327"/>
      <c r="K19" s="329" t="str">
        <v>closed</v>
      </c>
      <c r="L19" s="332">
        <v>80</v>
      </c>
      <c r="M19" s="335" t="str">
        <v>closed</v>
      </c>
      <c r="N19" s="327"/>
      <c r="O19" s="339">
        <v>572</v>
      </c>
    </row>
    <row r="20" spans="1:15" x14ac:dyDescent="0.25">
      <c r="A20" s="341">
        <f t="shared" si="0"/>
        <v>44976</v>
      </c>
      <c r="B20" s="356" t="str">
        <f>TEXT(A20,"DDD")</f>
        <v>Sun</v>
      </c>
      <c r="C20" s="322">
        <f>TRANSPOSE(Pool!C23:AG23)</f>
        <v>0</v>
      </c>
      <c r="D20" s="322">
        <v>0</v>
      </c>
      <c r="E20" s="322">
        <v>82</v>
      </c>
      <c r="F20" s="322">
        <v>236.43</v>
      </c>
      <c r="G20" s="322">
        <v>0</v>
      </c>
      <c r="H20" s="322">
        <f>TRANSPOSE(Pool!C36:AG36)</f>
        <v>0</v>
      </c>
      <c r="I20" s="325">
        <v>0</v>
      </c>
      <c r="J20" s="327"/>
      <c r="K20" s="329" t="str">
        <v>closed</v>
      </c>
      <c r="L20" s="332">
        <v>85</v>
      </c>
      <c r="M20" s="335" t="str">
        <v>closed</v>
      </c>
      <c r="N20" s="327"/>
      <c r="O20" s="339">
        <v>428</v>
      </c>
    </row>
    <row r="21" spans="1:15" x14ac:dyDescent="0.25">
      <c r="A21" s="341">
        <f t="shared" si="0"/>
        <v>44977</v>
      </c>
      <c r="B21" s="356" t="str">
        <f>TEXT(A21,"ddd")</f>
        <v>Mon</v>
      </c>
      <c r="C21" s="322">
        <f>TRANSPOSE(Pool!C24:AG24)</f>
        <v>0</v>
      </c>
      <c r="D21" s="322">
        <v>0</v>
      </c>
      <c r="E21" s="322">
        <v>0</v>
      </c>
      <c r="F21" s="322">
        <v>256.29000000000002</v>
      </c>
      <c r="G21" s="322">
        <v>0</v>
      </c>
      <c r="H21" s="322">
        <f>TRANSPOSE(Pool!C37:AG37)</f>
        <v>0</v>
      </c>
      <c r="I21" s="325">
        <v>0</v>
      </c>
      <c r="J21" s="327"/>
      <c r="K21" s="329">
        <v>95</v>
      </c>
      <c r="L21" s="332">
        <v>81</v>
      </c>
      <c r="M21" s="335" t="str">
        <v>closed</v>
      </c>
      <c r="N21" s="327"/>
      <c r="O21" s="339">
        <v>241</v>
      </c>
    </row>
    <row r="22" spans="1:15" x14ac:dyDescent="0.25">
      <c r="A22" s="341">
        <f t="shared" si="0"/>
        <v>44978</v>
      </c>
      <c r="B22" s="356" t="str">
        <f>TEXT(A22,"DDD")</f>
        <v>Tue</v>
      </c>
      <c r="C22" s="322">
        <f>TRANSPOSE(Pool!C25:AG25)</f>
        <v>0</v>
      </c>
      <c r="D22" s="322">
        <v>0</v>
      </c>
      <c r="E22" s="322">
        <v>0</v>
      </c>
      <c r="F22" s="322">
        <v>24.7</v>
      </c>
      <c r="G22" s="322">
        <v>0</v>
      </c>
      <c r="H22" s="322">
        <f>TRANSPOSE(Pool!C38:AG38)</f>
        <v>0</v>
      </c>
      <c r="I22" s="325">
        <v>0</v>
      </c>
      <c r="J22" s="327"/>
      <c r="K22" s="329">
        <v>95</v>
      </c>
      <c r="L22" s="332" t="str">
        <v>closed</v>
      </c>
      <c r="M22" s="335" t="str">
        <v>closed</v>
      </c>
      <c r="N22" s="327"/>
      <c r="O22" s="339">
        <v>42</v>
      </c>
    </row>
    <row r="23" spans="1:15" x14ac:dyDescent="0.25">
      <c r="A23" s="341">
        <f t="shared" si="0"/>
        <v>44979</v>
      </c>
      <c r="B23" s="356" t="str">
        <f>TEXT(A23,"ddd")</f>
        <v>Wed</v>
      </c>
      <c r="C23" s="322">
        <f>TRANSPOSE(Pool!C26:AG26)</f>
        <v>0</v>
      </c>
      <c r="D23" s="322">
        <v>0</v>
      </c>
      <c r="E23" s="322">
        <v>38</v>
      </c>
      <c r="F23" s="322">
        <v>0</v>
      </c>
      <c r="G23" s="322">
        <v>0</v>
      </c>
      <c r="H23" s="322">
        <f>TRANSPOSE(Pool!C39:AG39)</f>
        <v>1512</v>
      </c>
      <c r="I23" s="325">
        <v>0</v>
      </c>
      <c r="J23" s="327"/>
      <c r="K23" s="329" t="str">
        <v>closed</v>
      </c>
      <c r="L23" s="332" t="str">
        <v>closed</v>
      </c>
      <c r="M23" s="335" t="str">
        <v>closed</v>
      </c>
      <c r="N23" s="327"/>
      <c r="O23" s="339">
        <v>4</v>
      </c>
    </row>
    <row r="24" spans="1:15" x14ac:dyDescent="0.25">
      <c r="A24" s="341">
        <f t="shared" si="0"/>
        <v>44980</v>
      </c>
      <c r="B24" s="356" t="str">
        <f>TEXT(A24,"DDD")</f>
        <v>Thu</v>
      </c>
      <c r="C24" s="322">
        <f>TRANSPOSE(Pool!C27:AG27)</f>
        <v>0</v>
      </c>
      <c r="D24" s="322">
        <v>0</v>
      </c>
      <c r="E24" s="322">
        <v>0</v>
      </c>
      <c r="F24" s="322">
        <v>65.8</v>
      </c>
      <c r="G24" s="322">
        <v>0</v>
      </c>
      <c r="H24" s="322">
        <f>TRANSPOSE(Pool!C40:AG40)</f>
        <v>1512.08</v>
      </c>
      <c r="I24" s="325">
        <v>0</v>
      </c>
      <c r="J24" s="327"/>
      <c r="K24" s="329" t="str">
        <v>closed</v>
      </c>
      <c r="L24" s="332" t="str">
        <v>closed</v>
      </c>
      <c r="M24" s="335" t="str">
        <v>closed</v>
      </c>
      <c r="N24" s="327"/>
      <c r="O24" s="339">
        <v>108</v>
      </c>
    </row>
    <row r="25" spans="1:15" x14ac:dyDescent="0.25">
      <c r="A25" s="341">
        <f t="shared" si="0"/>
        <v>44981</v>
      </c>
      <c r="B25" s="356" t="str">
        <f>TEXT(A25,"ddd")</f>
        <v>Fri</v>
      </c>
      <c r="C25" s="322">
        <f>TRANSPOSE(Pool!C28:AG28)</f>
        <v>0</v>
      </c>
      <c r="D25" s="322">
        <v>0</v>
      </c>
      <c r="E25" s="322">
        <v>4</v>
      </c>
      <c r="F25" s="322">
        <v>179.44</v>
      </c>
      <c r="G25" s="322">
        <v>0</v>
      </c>
      <c r="H25" s="322">
        <f>TRANSPOSE(Pool!C41:AG41)</f>
        <v>-7.999999999992724E-2</v>
      </c>
      <c r="I25" s="325">
        <v>0</v>
      </c>
      <c r="J25" s="327"/>
      <c r="K25" s="329" t="str">
        <v>closed</v>
      </c>
      <c r="L25" s="332" t="str">
        <v>closed</v>
      </c>
      <c r="M25" s="335" t="str">
        <v>closed</v>
      </c>
      <c r="N25" s="327"/>
      <c r="O25" s="339">
        <v>170</v>
      </c>
    </row>
    <row r="26" spans="1:15" x14ac:dyDescent="0.25">
      <c r="A26" s="341">
        <f t="shared" si="0"/>
        <v>44982</v>
      </c>
      <c r="B26" s="356" t="str">
        <f>TEXT(A26,"DDD")</f>
        <v>Sat</v>
      </c>
      <c r="C26" s="322">
        <f>TRANSPOSE(Pool!C29:AG29)</f>
        <v>2233.5300000000002</v>
      </c>
      <c r="D26" s="322">
        <v>0</v>
      </c>
      <c r="E26" s="322">
        <v>4</v>
      </c>
      <c r="F26" s="322">
        <v>287.89999999999998</v>
      </c>
      <c r="G26" s="322">
        <v>0</v>
      </c>
      <c r="H26" s="322">
        <f>TRANSPOSE(Pool!C42:AG42)</f>
        <v>0</v>
      </c>
      <c r="I26" s="325">
        <v>0</v>
      </c>
      <c r="J26" s="327"/>
      <c r="K26" s="329" t="str">
        <v>closed</v>
      </c>
      <c r="L26" s="332" t="str">
        <v>closed</v>
      </c>
      <c r="M26" s="335" t="str">
        <v>closed</v>
      </c>
      <c r="N26" s="327"/>
      <c r="O26" s="339">
        <v>441</v>
      </c>
    </row>
    <row r="27" spans="1:15" x14ac:dyDescent="0.25">
      <c r="A27" s="341">
        <f t="shared" si="0"/>
        <v>44983</v>
      </c>
      <c r="B27" s="356" t="str">
        <f>TEXT(A27,"ddd")</f>
        <v>Sun</v>
      </c>
      <c r="C27" s="322">
        <f>TRANSPOSE(Pool!C30:AG30)</f>
        <v>2233.5300000000002</v>
      </c>
      <c r="D27" s="322">
        <v>0</v>
      </c>
      <c r="E27" s="322">
        <v>58</v>
      </c>
      <c r="F27" s="322">
        <v>169.54</v>
      </c>
      <c r="G27" s="322">
        <v>0</v>
      </c>
      <c r="H27" s="322">
        <f>TRANSPOSE(Pool!C43:AG43)</f>
        <v>7.999999999992724E-2</v>
      </c>
      <c r="I27" s="325">
        <v>0</v>
      </c>
      <c r="J27" s="327"/>
      <c r="K27" s="329">
        <v>83</v>
      </c>
      <c r="L27" s="332" t="str">
        <v>closed</v>
      </c>
      <c r="M27" s="335" t="str">
        <v>closed</v>
      </c>
      <c r="N27" s="327"/>
      <c r="O27" s="339">
        <v>277</v>
      </c>
    </row>
    <row r="28" spans="1:15" x14ac:dyDescent="0.25">
      <c r="A28" s="341">
        <f t="shared" si="0"/>
        <v>44984</v>
      </c>
      <c r="B28" s="356" t="str">
        <f>TEXT(A28,"DDD")</f>
        <v>Mon</v>
      </c>
      <c r="C28" s="322">
        <f>TRANSPOSE(Pool!C31:AG31)</f>
        <v>0</v>
      </c>
      <c r="D28" s="322">
        <v>0</v>
      </c>
      <c r="E28" s="322">
        <v>0</v>
      </c>
      <c r="F28" s="322">
        <v>159.41999999999999</v>
      </c>
      <c r="G28" s="322">
        <v>0</v>
      </c>
      <c r="H28" s="322">
        <f>TRANSPOSE(Pool!C44:AG44)</f>
        <v>0</v>
      </c>
      <c r="I28" s="325">
        <v>0</v>
      </c>
      <c r="J28" s="327"/>
      <c r="K28" s="329" t="str">
        <v>closed</v>
      </c>
      <c r="L28" s="332" t="str">
        <v>closed</v>
      </c>
      <c r="M28" s="335" t="str">
        <v>closed</v>
      </c>
      <c r="N28" s="327"/>
      <c r="O28" s="339">
        <v>131</v>
      </c>
    </row>
    <row r="29" spans="1:15" x14ac:dyDescent="0.25">
      <c r="A29" s="341">
        <f t="shared" si="0"/>
        <v>44985</v>
      </c>
      <c r="B29" s="356" t="str">
        <f>TEXT(A29,"ddd")</f>
        <v>Tue</v>
      </c>
      <c r="C29" s="322">
        <f>TRANSPOSE(Pool!C32:AG32)</f>
        <v>0</v>
      </c>
      <c r="D29" s="322">
        <v>0</v>
      </c>
      <c r="E29" s="322">
        <v>0</v>
      </c>
      <c r="F29" s="322">
        <v>1.83</v>
      </c>
      <c r="G29" s="322">
        <v>0</v>
      </c>
      <c r="H29" s="322">
        <f>TRANSPOSE(Pool!C45:AG45)</f>
        <v>36.78</v>
      </c>
      <c r="I29" s="325">
        <v>45</v>
      </c>
      <c r="J29" s="327"/>
      <c r="K29" s="329" t="str">
        <v>closed</v>
      </c>
      <c r="L29" s="332" t="str">
        <v>closed</v>
      </c>
      <c r="M29" s="335">
        <v>74</v>
      </c>
      <c r="N29" s="327"/>
      <c r="O29" s="339">
        <v>9</v>
      </c>
    </row>
    <row r="30" spans="1:15" x14ac:dyDescent="0.25">
      <c r="A30" s="341">
        <f t="shared" si="0"/>
        <v>44986</v>
      </c>
      <c r="B30" s="356" t="str">
        <f>TEXT(A30,"ddd")</f>
        <v>Wed</v>
      </c>
      <c r="C30" s="322">
        <f>TRANSPOSE(Pool!C33:AG33)</f>
        <v>339.73</v>
      </c>
      <c r="D30" s="322">
        <v>0</v>
      </c>
      <c r="E30" s="322">
        <v>0</v>
      </c>
      <c r="F30" s="322">
        <v>0</v>
      </c>
      <c r="G30" s="322">
        <v>0</v>
      </c>
      <c r="H30" s="322">
        <f>TRANSPOSE(Pool!C46:AG46)</f>
        <v>1188.23</v>
      </c>
      <c r="I30" s="325">
        <v>0</v>
      </c>
      <c r="J30" s="327"/>
      <c r="K30" s="329">
        <v>0</v>
      </c>
      <c r="L30" s="332">
        <v>0</v>
      </c>
      <c r="M30" s="335">
        <v>0</v>
      </c>
      <c r="N30" s="327"/>
      <c r="O30" s="339">
        <v>0</v>
      </c>
    </row>
    <row r="31" spans="1:15" x14ac:dyDescent="0.25">
      <c r="A31" s="341">
        <f t="shared" si="0"/>
        <v>44987</v>
      </c>
      <c r="B31" s="356" t="str">
        <f>TEXT(A31,"ddd")</f>
        <v>Thu</v>
      </c>
      <c r="C31" s="322">
        <f>TRANSPOSE(Pool!C34:AG34)</f>
        <v>1892.73</v>
      </c>
      <c r="D31" s="322">
        <v>0</v>
      </c>
      <c r="E31" s="322">
        <v>0</v>
      </c>
      <c r="F31" s="322">
        <v>0</v>
      </c>
      <c r="G31" s="322">
        <v>0</v>
      </c>
      <c r="H31" s="322">
        <f>TRANSPOSE(Pool!C47:AG47)</f>
        <v>49</v>
      </c>
      <c r="I31" s="325">
        <v>0</v>
      </c>
      <c r="J31" s="327"/>
      <c r="K31" s="329">
        <v>0</v>
      </c>
      <c r="L31" s="332">
        <v>0</v>
      </c>
      <c r="M31" s="335">
        <v>0</v>
      </c>
      <c r="N31" s="327"/>
      <c r="O31" s="339">
        <v>0</v>
      </c>
    </row>
    <row r="32" spans="1:15" ht="15.75" thickBot="1" x14ac:dyDescent="0.3">
      <c r="A32" s="342">
        <f t="shared" si="0"/>
        <v>44988</v>
      </c>
      <c r="B32" s="357" t="str">
        <f>TEXT(A32,"ddd")</f>
        <v>Fri</v>
      </c>
      <c r="C32" s="323">
        <f>TRANSPOSE(Pool!C35:AG35)</f>
        <v>0</v>
      </c>
      <c r="D32" s="323">
        <v>0</v>
      </c>
      <c r="E32" s="323">
        <v>0</v>
      </c>
      <c r="F32" s="323">
        <v>0</v>
      </c>
      <c r="G32" s="323">
        <v>0</v>
      </c>
      <c r="H32" s="323">
        <f>TRANSPOSE(Pool!C48:AG48)</f>
        <v>22</v>
      </c>
      <c r="I32" s="326">
        <v>0</v>
      </c>
      <c r="J32" s="327"/>
      <c r="K32" s="330">
        <v>0</v>
      </c>
      <c r="L32" s="333">
        <v>0</v>
      </c>
      <c r="M32" s="337">
        <v>0</v>
      </c>
      <c r="N32" s="327"/>
      <c r="O32" s="340">
        <v>0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3" t="s">
        <v>76</v>
      </c>
      <c r="B34" s="344"/>
      <c r="C34" s="345">
        <f t="shared" ref="C34:I34" si="1">SUM(C2:C33)</f>
        <v>8915.5</v>
      </c>
      <c r="D34" s="345">
        <f t="shared" si="1"/>
        <v>0</v>
      </c>
      <c r="E34" s="345">
        <f t="shared" si="1"/>
        <v>490</v>
      </c>
      <c r="F34" s="345">
        <f t="shared" si="1"/>
        <v>4372.66</v>
      </c>
      <c r="G34" s="345">
        <f t="shared" si="1"/>
        <v>0</v>
      </c>
      <c r="H34" s="345">
        <f t="shared" si="1"/>
        <v>9037.25</v>
      </c>
      <c r="I34" s="346">
        <f t="shared" si="1"/>
        <v>360</v>
      </c>
      <c r="J34" s="60"/>
      <c r="K34" s="347">
        <f>Pool!AJ57</f>
        <v>94.15384615384616</v>
      </c>
      <c r="L34" s="348">
        <f>Pool!AJ58</f>
        <v>80.5</v>
      </c>
      <c r="M34" s="349">
        <f>Pool!AJ59</f>
        <v>74.5</v>
      </c>
      <c r="N34" s="102"/>
      <c r="O34" s="350">
        <f>SUM(O2:O33)</f>
        <v>5599</v>
      </c>
    </row>
    <row r="37" spans="1:15" x14ac:dyDescent="0.25">
      <c r="A37" s="351" t="s">
        <v>145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146</v>
      </c>
      <c r="D38" s="351">
        <v>100</v>
      </c>
      <c r="E38" s="351"/>
    </row>
    <row r="39" spans="1:15" x14ac:dyDescent="0.25">
      <c r="A39" s="351"/>
      <c r="B39" s="352" t="s">
        <v>147</v>
      </c>
      <c r="C39" s="352" t="s">
        <v>148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149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115</v>
      </c>
      <c r="B1" s="285" t="str">
        <f>'Cash Flow'!C1</f>
        <v>February</v>
      </c>
      <c r="C1" s="228" t="str">
        <f t="array" ref="C1:AG1">TRANSPOSE('Cash Flow'!B8:B38)</f>
        <v>Wed</v>
      </c>
      <c r="D1" s="228" t="str">
        <v>Thu</v>
      </c>
      <c r="E1" s="228" t="str">
        <v>Fri</v>
      </c>
      <c r="F1" s="228" t="str">
        <v>Sat</v>
      </c>
      <c r="G1" s="228" t="str">
        <v>Sun</v>
      </c>
      <c r="H1" s="228" t="str">
        <v>Mon</v>
      </c>
      <c r="I1" s="228" t="str">
        <v>Tue</v>
      </c>
      <c r="J1" s="228" t="str">
        <v>Wed</v>
      </c>
      <c r="K1" s="228" t="str">
        <v>Thu</v>
      </c>
      <c r="L1" s="228" t="str">
        <v>Fri</v>
      </c>
      <c r="M1" s="228" t="str">
        <v>Sat</v>
      </c>
      <c r="N1" s="228" t="str">
        <v>Sun</v>
      </c>
      <c r="O1" s="228" t="str">
        <v>Mon</v>
      </c>
      <c r="P1" s="228" t="str">
        <v>Tue</v>
      </c>
      <c r="Q1" s="228" t="str">
        <v>Wed</v>
      </c>
      <c r="R1" s="228" t="str">
        <v>Thu</v>
      </c>
      <c r="S1" s="228" t="str">
        <v>Fri</v>
      </c>
      <c r="T1" s="228" t="str">
        <v>Sat</v>
      </c>
      <c r="U1" s="228" t="str">
        <v>Sun</v>
      </c>
      <c r="V1" s="228" t="str">
        <v>Mon</v>
      </c>
      <c r="W1" s="228" t="str">
        <v>Tue</v>
      </c>
      <c r="X1" s="228" t="str">
        <v>Wed</v>
      </c>
      <c r="Y1" s="228" t="str">
        <v>Thu</v>
      </c>
      <c r="Z1" s="228" t="str">
        <v>Fri</v>
      </c>
      <c r="AA1" s="228" t="str">
        <v>Sat</v>
      </c>
      <c r="AB1" s="228" t="str">
        <v>Sun</v>
      </c>
      <c r="AC1" s="228" t="str">
        <v>Mon</v>
      </c>
      <c r="AD1" s="228" t="str">
        <v>Tue</v>
      </c>
      <c r="AE1" s="228" t="str">
        <v>Wed</v>
      </c>
      <c r="AF1" s="228" t="str">
        <v>Thu</v>
      </c>
      <c r="AG1" s="228" t="str">
        <v>Fri</v>
      </c>
    </row>
    <row r="2" spans="1:37" ht="16.5" thickBot="1" x14ac:dyDescent="0.3">
      <c r="A2" s="117" t="s">
        <v>66</v>
      </c>
      <c r="B2" s="118" t="s">
        <v>128</v>
      </c>
      <c r="C2" s="106">
        <f>'Cash Flow'!A8</f>
        <v>44958</v>
      </c>
      <c r="D2" s="106">
        <f t="shared" ref="D2:AG2" si="0">C2+1</f>
        <v>44959</v>
      </c>
      <c r="E2" s="106">
        <f t="shared" si="0"/>
        <v>44960</v>
      </c>
      <c r="F2" s="106">
        <f t="shared" si="0"/>
        <v>44961</v>
      </c>
      <c r="G2" s="106">
        <f t="shared" si="0"/>
        <v>44962</v>
      </c>
      <c r="H2" s="106">
        <f t="shared" si="0"/>
        <v>44963</v>
      </c>
      <c r="I2" s="106">
        <f t="shared" si="0"/>
        <v>44964</v>
      </c>
      <c r="J2" s="106">
        <f t="shared" si="0"/>
        <v>44965</v>
      </c>
      <c r="K2" s="106">
        <f t="shared" si="0"/>
        <v>44966</v>
      </c>
      <c r="L2" s="106">
        <f t="shared" si="0"/>
        <v>44967</v>
      </c>
      <c r="M2" s="106">
        <f t="shared" si="0"/>
        <v>44968</v>
      </c>
      <c r="N2" s="106">
        <f t="shared" si="0"/>
        <v>44969</v>
      </c>
      <c r="O2" s="106">
        <f t="shared" si="0"/>
        <v>44970</v>
      </c>
      <c r="P2" s="106">
        <f t="shared" si="0"/>
        <v>44971</v>
      </c>
      <c r="Q2" s="106">
        <f t="shared" si="0"/>
        <v>44972</v>
      </c>
      <c r="R2" s="106">
        <f t="shared" si="0"/>
        <v>44973</v>
      </c>
      <c r="S2" s="106">
        <f t="shared" si="0"/>
        <v>44974</v>
      </c>
      <c r="T2" s="106">
        <f t="shared" si="0"/>
        <v>44975</v>
      </c>
      <c r="U2" s="106">
        <f t="shared" si="0"/>
        <v>44976</v>
      </c>
      <c r="V2" s="106">
        <f t="shared" si="0"/>
        <v>44977</v>
      </c>
      <c r="W2" s="106">
        <f t="shared" si="0"/>
        <v>44978</v>
      </c>
      <c r="X2" s="106">
        <f t="shared" si="0"/>
        <v>44979</v>
      </c>
      <c r="Y2" s="106">
        <f t="shared" si="0"/>
        <v>44980</v>
      </c>
      <c r="Z2" s="106">
        <f t="shared" si="0"/>
        <v>44981</v>
      </c>
      <c r="AA2" s="106">
        <f t="shared" si="0"/>
        <v>44982</v>
      </c>
      <c r="AB2" s="106">
        <f t="shared" si="0"/>
        <v>44983</v>
      </c>
      <c r="AC2" s="106">
        <f t="shared" si="0"/>
        <v>44984</v>
      </c>
      <c r="AD2" s="106">
        <f t="shared" si="0"/>
        <v>44985</v>
      </c>
      <c r="AE2" s="106">
        <f t="shared" si="0"/>
        <v>44986</v>
      </c>
      <c r="AF2" s="106">
        <f t="shared" si="0"/>
        <v>44987</v>
      </c>
      <c r="AG2" s="106">
        <f t="shared" si="0"/>
        <v>44988</v>
      </c>
      <c r="AH2" s="119" t="s">
        <v>59</v>
      </c>
      <c r="AJ2" s="63" t="s">
        <v>66</v>
      </c>
      <c r="AK2" s="64" t="s">
        <v>128</v>
      </c>
    </row>
    <row r="3" spans="1:37" ht="15.75" x14ac:dyDescent="0.25">
      <c r="A3" s="120" t="s">
        <v>61</v>
      </c>
      <c r="B3" s="121" t="s">
        <v>83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08">
        <f t="shared" ref="AH3:AH15" si="1">SUM(C3:AG3)</f>
        <v>0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08">
        <f t="shared" si="1"/>
        <v>0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0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201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08">
        <f t="shared" si="1"/>
        <v>0</v>
      </c>
      <c r="AJ6" s="162" t="s">
        <v>79</v>
      </c>
      <c r="AK6" s="163" t="s">
        <v>201</v>
      </c>
    </row>
    <row r="7" spans="1:37" ht="15.75" x14ac:dyDescent="0.25">
      <c r="A7" s="122" t="s">
        <v>79</v>
      </c>
      <c r="B7" s="123" t="s">
        <v>81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0</v>
      </c>
      <c r="AJ7" s="162" t="s">
        <v>79</v>
      </c>
      <c r="AK7" s="163" t="s">
        <v>81</v>
      </c>
    </row>
    <row r="8" spans="1:37" ht="16.5" thickBot="1" x14ac:dyDescent="0.3">
      <c r="A8" s="435"/>
      <c r="B8" s="434" t="s">
        <v>191</v>
      </c>
      <c r="C8" s="433">
        <f t="shared" ref="C8:AG8" si="2">SUM(C3:C7)</f>
        <v>0</v>
      </c>
      <c r="D8" s="433">
        <f t="shared" si="2"/>
        <v>0</v>
      </c>
      <c r="E8" s="433">
        <f t="shared" si="2"/>
        <v>0</v>
      </c>
      <c r="F8" s="433">
        <f t="shared" si="2"/>
        <v>0</v>
      </c>
      <c r="G8" s="433">
        <f t="shared" si="2"/>
        <v>0</v>
      </c>
      <c r="H8" s="433">
        <f t="shared" si="2"/>
        <v>0</v>
      </c>
      <c r="I8" s="433">
        <f t="shared" si="2"/>
        <v>0</v>
      </c>
      <c r="J8" s="433">
        <f t="shared" si="2"/>
        <v>0</v>
      </c>
      <c r="K8" s="433">
        <f t="shared" si="2"/>
        <v>0</v>
      </c>
      <c r="L8" s="433">
        <f t="shared" si="2"/>
        <v>0</v>
      </c>
      <c r="M8" s="433">
        <f t="shared" si="2"/>
        <v>0</v>
      </c>
      <c r="N8" s="433">
        <f t="shared" si="2"/>
        <v>0</v>
      </c>
      <c r="O8" s="433">
        <f t="shared" si="2"/>
        <v>0</v>
      </c>
      <c r="P8" s="433">
        <f t="shared" si="2"/>
        <v>0</v>
      </c>
      <c r="Q8" s="433">
        <f t="shared" si="2"/>
        <v>0</v>
      </c>
      <c r="R8" s="433">
        <f t="shared" si="2"/>
        <v>0</v>
      </c>
      <c r="S8" s="433">
        <f t="shared" si="2"/>
        <v>0</v>
      </c>
      <c r="T8" s="433">
        <f t="shared" si="2"/>
        <v>0</v>
      </c>
      <c r="U8" s="433">
        <f t="shared" si="2"/>
        <v>0</v>
      </c>
      <c r="V8" s="433">
        <f t="shared" si="2"/>
        <v>0</v>
      </c>
      <c r="W8" s="433">
        <f t="shared" si="2"/>
        <v>0</v>
      </c>
      <c r="X8" s="433">
        <f t="shared" si="2"/>
        <v>0</v>
      </c>
      <c r="Y8" s="433">
        <f t="shared" si="2"/>
        <v>0</v>
      </c>
      <c r="Z8" s="433">
        <f t="shared" si="2"/>
        <v>0</v>
      </c>
      <c r="AA8" s="433">
        <f t="shared" si="2"/>
        <v>0</v>
      </c>
      <c r="AB8" s="433">
        <f t="shared" si="2"/>
        <v>0</v>
      </c>
      <c r="AC8" s="433">
        <f t="shared" si="2"/>
        <v>0</v>
      </c>
      <c r="AD8" s="433">
        <f t="shared" si="2"/>
        <v>0</v>
      </c>
      <c r="AE8" s="433">
        <f t="shared" si="2"/>
        <v>0</v>
      </c>
      <c r="AF8" s="433">
        <f t="shared" si="2"/>
        <v>0</v>
      </c>
      <c r="AG8" s="433">
        <f t="shared" si="2"/>
        <v>0</v>
      </c>
      <c r="AH8" s="432">
        <f t="shared" si="1"/>
        <v>0</v>
      </c>
      <c r="AJ8" s="162"/>
      <c r="AK8" s="163"/>
    </row>
    <row r="9" spans="1:37" ht="15.75" x14ac:dyDescent="0.25">
      <c r="A9" s="431" t="s">
        <v>61</v>
      </c>
      <c r="B9" s="430" t="s">
        <v>83</v>
      </c>
      <c r="C9" s="429"/>
      <c r="D9" s="107"/>
      <c r="E9" s="428"/>
      <c r="F9" s="428"/>
      <c r="G9" s="428"/>
      <c r="H9" s="428"/>
      <c r="I9" s="428"/>
      <c r="J9" s="428"/>
      <c r="K9" s="428"/>
      <c r="L9" s="428"/>
      <c r="M9" s="428"/>
      <c r="N9" s="428"/>
      <c r="O9" s="428"/>
      <c r="P9" s="428"/>
      <c r="Q9" s="428"/>
      <c r="R9" s="428"/>
      <c r="S9" s="428"/>
      <c r="T9" s="428"/>
      <c r="U9" s="428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7">
        <f t="shared" si="1"/>
        <v>0</v>
      </c>
      <c r="AJ9" s="425"/>
      <c r="AK9" s="424"/>
    </row>
    <row r="10" spans="1:37" ht="15.75" x14ac:dyDescent="0.25">
      <c r="A10" s="122" t="s">
        <v>69</v>
      </c>
      <c r="B10" s="123" t="s">
        <v>70</v>
      </c>
      <c r="C10" s="426"/>
      <c r="D10" s="125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421">
        <f t="shared" si="1"/>
        <v>0</v>
      </c>
      <c r="AJ10" s="425"/>
      <c r="AK10" s="424"/>
    </row>
    <row r="11" spans="1:37" ht="15.75" x14ac:dyDescent="0.25">
      <c r="A11" s="122" t="s">
        <v>80</v>
      </c>
      <c r="B11" s="123" t="s">
        <v>82</v>
      </c>
      <c r="C11" s="426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21">
        <f t="shared" si="1"/>
        <v>0</v>
      </c>
      <c r="AJ11" s="425"/>
      <c r="AK11" s="424"/>
    </row>
    <row r="12" spans="1:37" ht="15.75" x14ac:dyDescent="0.25">
      <c r="A12" s="122" t="s">
        <v>79</v>
      </c>
      <c r="B12" s="123" t="s">
        <v>201</v>
      </c>
      <c r="C12" s="426"/>
      <c r="D12" s="125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421">
        <f t="shared" si="1"/>
        <v>0</v>
      </c>
      <c r="AJ12" s="425"/>
      <c r="AK12" s="424"/>
    </row>
    <row r="13" spans="1:37" ht="15.75" x14ac:dyDescent="0.25">
      <c r="A13" s="122" t="s">
        <v>79</v>
      </c>
      <c r="B13" s="123" t="s">
        <v>81</v>
      </c>
      <c r="C13" s="426"/>
      <c r="D13" s="125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421">
        <f t="shared" si="1"/>
        <v>0</v>
      </c>
      <c r="AJ13" s="425"/>
      <c r="AK13" s="424"/>
    </row>
    <row r="14" spans="1:37" ht="16.5" thickBot="1" x14ac:dyDescent="0.3">
      <c r="A14" s="132"/>
      <c r="B14" s="423" t="s">
        <v>190</v>
      </c>
      <c r="C14" s="422">
        <f t="shared" ref="C14:AG14" si="3">SUM(C9:C13)</f>
        <v>0</v>
      </c>
      <c r="D14" s="422">
        <f t="shared" si="3"/>
        <v>0</v>
      </c>
      <c r="E14" s="422">
        <f t="shared" si="3"/>
        <v>0</v>
      </c>
      <c r="F14" s="422">
        <f t="shared" si="3"/>
        <v>0</v>
      </c>
      <c r="G14" s="422">
        <f t="shared" si="3"/>
        <v>0</v>
      </c>
      <c r="H14" s="422">
        <f t="shared" si="3"/>
        <v>0</v>
      </c>
      <c r="I14" s="422">
        <f t="shared" si="3"/>
        <v>0</v>
      </c>
      <c r="J14" s="422">
        <f t="shared" si="3"/>
        <v>0</v>
      </c>
      <c r="K14" s="422">
        <f t="shared" si="3"/>
        <v>0</v>
      </c>
      <c r="L14" s="422">
        <f t="shared" si="3"/>
        <v>0</v>
      </c>
      <c r="M14" s="422">
        <f t="shared" si="3"/>
        <v>0</v>
      </c>
      <c r="N14" s="422">
        <f t="shared" si="3"/>
        <v>0</v>
      </c>
      <c r="O14" s="422">
        <f t="shared" si="3"/>
        <v>0</v>
      </c>
      <c r="P14" s="422">
        <f t="shared" si="3"/>
        <v>0</v>
      </c>
      <c r="Q14" s="422">
        <f t="shared" si="3"/>
        <v>0</v>
      </c>
      <c r="R14" s="422">
        <f t="shared" si="3"/>
        <v>0</v>
      </c>
      <c r="S14" s="422">
        <f t="shared" si="3"/>
        <v>0</v>
      </c>
      <c r="T14" s="422">
        <f t="shared" si="3"/>
        <v>0</v>
      </c>
      <c r="U14" s="422">
        <f t="shared" si="3"/>
        <v>0</v>
      </c>
      <c r="V14" s="422">
        <f t="shared" si="3"/>
        <v>0</v>
      </c>
      <c r="W14" s="422">
        <f t="shared" si="3"/>
        <v>0</v>
      </c>
      <c r="X14" s="422">
        <f t="shared" si="3"/>
        <v>0</v>
      </c>
      <c r="Y14" s="422">
        <f t="shared" si="3"/>
        <v>0</v>
      </c>
      <c r="Z14" s="422">
        <f t="shared" si="3"/>
        <v>0</v>
      </c>
      <c r="AA14" s="422">
        <f t="shared" si="3"/>
        <v>0</v>
      </c>
      <c r="AB14" s="422">
        <f t="shared" si="3"/>
        <v>0</v>
      </c>
      <c r="AC14" s="422">
        <f t="shared" si="3"/>
        <v>0</v>
      </c>
      <c r="AD14" s="422">
        <f t="shared" si="3"/>
        <v>0</v>
      </c>
      <c r="AE14" s="422">
        <f t="shared" si="3"/>
        <v>0</v>
      </c>
      <c r="AF14" s="422">
        <f t="shared" si="3"/>
        <v>0</v>
      </c>
      <c r="AG14" s="422">
        <f t="shared" si="3"/>
        <v>0</v>
      </c>
      <c r="AH14" s="421">
        <f t="shared" si="1"/>
        <v>0</v>
      </c>
      <c r="AJ14" s="77"/>
      <c r="AK14" s="78"/>
    </row>
    <row r="15" spans="1:37" x14ac:dyDescent="0.25">
      <c r="A15" s="134"/>
      <c r="B15" s="415" t="s">
        <v>64</v>
      </c>
      <c r="C15" s="414">
        <f t="shared" ref="C15:AG15" si="4">SUM(C3:C7,C9:C13)</f>
        <v>0</v>
      </c>
      <c r="D15" s="414">
        <f t="shared" si="4"/>
        <v>0</v>
      </c>
      <c r="E15" s="414">
        <f t="shared" si="4"/>
        <v>0</v>
      </c>
      <c r="F15" s="414">
        <f t="shared" si="4"/>
        <v>0</v>
      </c>
      <c r="G15" s="414">
        <f t="shared" si="4"/>
        <v>0</v>
      </c>
      <c r="H15" s="414">
        <f t="shared" si="4"/>
        <v>0</v>
      </c>
      <c r="I15" s="414">
        <f t="shared" si="4"/>
        <v>0</v>
      </c>
      <c r="J15" s="414">
        <f t="shared" si="4"/>
        <v>0</v>
      </c>
      <c r="K15" s="414">
        <f t="shared" si="4"/>
        <v>0</v>
      </c>
      <c r="L15" s="414">
        <f t="shared" si="4"/>
        <v>0</v>
      </c>
      <c r="M15" s="414">
        <f t="shared" si="4"/>
        <v>0</v>
      </c>
      <c r="N15" s="414">
        <f t="shared" si="4"/>
        <v>0</v>
      </c>
      <c r="O15" s="414">
        <f t="shared" si="4"/>
        <v>0</v>
      </c>
      <c r="P15" s="414">
        <f t="shared" si="4"/>
        <v>0</v>
      </c>
      <c r="Q15" s="414">
        <f t="shared" si="4"/>
        <v>0</v>
      </c>
      <c r="R15" s="414">
        <f t="shared" si="4"/>
        <v>0</v>
      </c>
      <c r="S15" s="414">
        <f t="shared" si="4"/>
        <v>0</v>
      </c>
      <c r="T15" s="414">
        <f t="shared" si="4"/>
        <v>0</v>
      </c>
      <c r="U15" s="414">
        <f t="shared" si="4"/>
        <v>0</v>
      </c>
      <c r="V15" s="414">
        <f t="shared" si="4"/>
        <v>0</v>
      </c>
      <c r="W15" s="414">
        <f t="shared" si="4"/>
        <v>0</v>
      </c>
      <c r="X15" s="414">
        <f t="shared" si="4"/>
        <v>0</v>
      </c>
      <c r="Y15" s="414">
        <f t="shared" si="4"/>
        <v>0</v>
      </c>
      <c r="Z15" s="414">
        <f t="shared" si="4"/>
        <v>0</v>
      </c>
      <c r="AA15" s="414">
        <f t="shared" si="4"/>
        <v>0</v>
      </c>
      <c r="AB15" s="414">
        <f t="shared" si="4"/>
        <v>0</v>
      </c>
      <c r="AC15" s="414">
        <f t="shared" si="4"/>
        <v>0</v>
      </c>
      <c r="AD15" s="414">
        <f t="shared" si="4"/>
        <v>0</v>
      </c>
      <c r="AE15" s="414">
        <f t="shared" si="4"/>
        <v>0</v>
      </c>
      <c r="AF15" s="414">
        <f t="shared" si="4"/>
        <v>0</v>
      </c>
      <c r="AG15" s="414">
        <f t="shared" si="4"/>
        <v>0</v>
      </c>
      <c r="AH15" s="109">
        <f t="shared" si="1"/>
        <v>0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0"/>
      <c r="AJ17" s="508" t="s">
        <v>127</v>
      </c>
      <c r="AK17" s="509"/>
      <c r="AL17" s="509"/>
      <c r="AM17" s="510"/>
    </row>
    <row r="18" spans="1:40" ht="16.5" thickBot="1" x14ac:dyDescent="0.3">
      <c r="A18" s="367" t="str">
        <f>'[1]TEMP Summary'!A12</f>
        <v>01-00-1000</v>
      </c>
      <c r="B18" s="454" t="s">
        <v>189</v>
      </c>
      <c r="C18" s="436"/>
      <c r="D18" s="437"/>
      <c r="E18" s="437"/>
      <c r="F18" s="437"/>
      <c r="G18" s="437"/>
      <c r="H18" s="437"/>
      <c r="I18" s="437"/>
      <c r="J18" s="437"/>
      <c r="K18" s="437"/>
      <c r="L18" s="437"/>
      <c r="M18" s="437"/>
      <c r="N18" s="437"/>
      <c r="O18" s="437"/>
      <c r="P18" s="437"/>
      <c r="Q18" s="437"/>
      <c r="R18" s="437"/>
      <c r="S18" s="43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459"/>
      <c r="AH18" s="419">
        <f t="shared" ref="AH18:AH24" si="5">SUM(C18:AG18)</f>
        <v>0</v>
      </c>
      <c r="AJ18" s="282" t="s">
        <v>66</v>
      </c>
      <c r="AK18" s="283" t="s">
        <v>128</v>
      </c>
      <c r="AL18" s="283" t="s">
        <v>120</v>
      </c>
      <c r="AM18" s="284" t="s">
        <v>121</v>
      </c>
    </row>
    <row r="19" spans="1:40" ht="16.5" thickBot="1" x14ac:dyDescent="0.3">
      <c r="A19" s="368" t="str">
        <f>'[1]TEMP Summary'!A13</f>
        <v>01-00-1000</v>
      </c>
      <c r="B19" s="455" t="s">
        <v>188</v>
      </c>
      <c r="C19" s="438"/>
      <c r="D19" s="439"/>
      <c r="E19" s="439"/>
      <c r="F19" s="439"/>
      <c r="G19" s="439"/>
      <c r="H19" s="439"/>
      <c r="I19" s="439"/>
      <c r="J19" s="439"/>
      <c r="K19" s="439"/>
      <c r="L19" s="439"/>
      <c r="M19" s="439"/>
      <c r="N19" s="439"/>
      <c r="O19" s="439"/>
      <c r="P19" s="439"/>
      <c r="Q19" s="439"/>
      <c r="R19" s="439"/>
      <c r="S19" s="439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460"/>
      <c r="AH19" s="418">
        <f t="shared" si="5"/>
        <v>0</v>
      </c>
      <c r="AJ19" s="358"/>
      <c r="AK19" s="359"/>
      <c r="AL19" s="359"/>
      <c r="AM19" s="360"/>
    </row>
    <row r="20" spans="1:40" ht="15.75" x14ac:dyDescent="0.25">
      <c r="A20" s="368" t="str">
        <f>'[1]TEMP Summary'!A14</f>
        <v>01-00-1000</v>
      </c>
      <c r="B20" s="455" t="s">
        <v>187</v>
      </c>
      <c r="C20" s="438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460"/>
      <c r="AH20" s="418">
        <f t="shared" si="5"/>
        <v>0</v>
      </c>
      <c r="AJ20" s="126" t="s">
        <v>60</v>
      </c>
      <c r="AK20" s="127" t="s">
        <v>54</v>
      </c>
      <c r="AL20" s="452">
        <f>SUM(C18:AD19)</f>
        <v>0</v>
      </c>
      <c r="AM20" s="453">
        <f>SUM(AE18:AG19)</f>
        <v>0</v>
      </c>
    </row>
    <row r="21" spans="1:40" ht="15.75" x14ac:dyDescent="0.25">
      <c r="A21" s="368" t="str">
        <f>'[1]TEMP Summary'!A15</f>
        <v>01-00-1000</v>
      </c>
      <c r="B21" s="455" t="s">
        <v>186</v>
      </c>
      <c r="C21" s="438"/>
      <c r="D21" s="439"/>
      <c r="E21" s="439"/>
      <c r="F21" s="439"/>
      <c r="G21" s="439"/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460"/>
      <c r="AH21" s="418">
        <f t="shared" si="5"/>
        <v>0</v>
      </c>
      <c r="AJ21" s="129" t="s">
        <v>60</v>
      </c>
      <c r="AK21" s="130" t="s">
        <v>202</v>
      </c>
      <c r="AL21" s="290">
        <f>SUM(C20:AD21)-SUM(C29:AD29)</f>
        <v>0</v>
      </c>
      <c r="AM21" s="291">
        <f>SUM(AE20:AG21)-SUM(AE29:AG29)</f>
        <v>0</v>
      </c>
    </row>
    <row r="22" spans="1:40" ht="15.75" x14ac:dyDescent="0.25">
      <c r="A22" s="368" t="s">
        <v>60</v>
      </c>
      <c r="B22" s="463" t="s">
        <v>204</v>
      </c>
      <c r="C22" s="464"/>
      <c r="D22" s="465"/>
      <c r="E22" s="465"/>
      <c r="F22" s="465"/>
      <c r="G22" s="465"/>
      <c r="H22" s="465"/>
      <c r="I22" s="465"/>
      <c r="J22" s="465"/>
      <c r="K22" s="465"/>
      <c r="L22" s="465"/>
      <c r="M22" s="465"/>
      <c r="N22" s="465"/>
      <c r="O22" s="465"/>
      <c r="P22" s="465"/>
      <c r="Q22" s="465"/>
      <c r="R22" s="465"/>
      <c r="S22" s="465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466"/>
      <c r="AH22" s="467"/>
      <c r="AJ22" s="361" t="s">
        <v>60</v>
      </c>
      <c r="AK22" s="362" t="s">
        <v>206</v>
      </c>
      <c r="AL22" s="363">
        <f>SUM(C22:AE23)</f>
        <v>0</v>
      </c>
      <c r="AM22" s="364">
        <f>SUM(AF22:AG23)</f>
        <v>0</v>
      </c>
    </row>
    <row r="23" spans="1:40" ht="16.5" thickBot="1" x14ac:dyDescent="0.3">
      <c r="A23" s="369" t="s">
        <v>60</v>
      </c>
      <c r="B23" s="456" t="s">
        <v>205</v>
      </c>
      <c r="C23" s="365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366"/>
      <c r="AG23" s="461"/>
      <c r="AH23" s="417">
        <f t="shared" si="5"/>
        <v>0</v>
      </c>
      <c r="AJ23" s="361"/>
      <c r="AK23" s="362"/>
      <c r="AL23" s="363"/>
      <c r="AM23" s="364"/>
    </row>
    <row r="24" spans="1:40" ht="16.5" thickBot="1" x14ac:dyDescent="0.3">
      <c r="A24" s="457"/>
      <c r="B24" s="458" t="s">
        <v>65</v>
      </c>
      <c r="C24" s="477">
        <f>SUM(C18:C23)</f>
        <v>0</v>
      </c>
      <c r="D24" s="478">
        <f t="shared" ref="D24:AG24" si="6">SUM(D18:D23)</f>
        <v>0</v>
      </c>
      <c r="E24" s="478">
        <f t="shared" si="6"/>
        <v>0</v>
      </c>
      <c r="F24" s="478">
        <f t="shared" si="6"/>
        <v>0</v>
      </c>
      <c r="G24" s="478">
        <f t="shared" si="6"/>
        <v>0</v>
      </c>
      <c r="H24" s="478">
        <f t="shared" si="6"/>
        <v>0</v>
      </c>
      <c r="I24" s="478">
        <f t="shared" si="6"/>
        <v>0</v>
      </c>
      <c r="J24" s="478">
        <f t="shared" si="6"/>
        <v>0</v>
      </c>
      <c r="K24" s="478">
        <f t="shared" si="6"/>
        <v>0</v>
      </c>
      <c r="L24" s="478">
        <f t="shared" si="6"/>
        <v>0</v>
      </c>
      <c r="M24" s="478">
        <f t="shared" si="6"/>
        <v>0</v>
      </c>
      <c r="N24" s="478">
        <f t="shared" si="6"/>
        <v>0</v>
      </c>
      <c r="O24" s="478">
        <f t="shared" si="6"/>
        <v>0</v>
      </c>
      <c r="P24" s="478">
        <f t="shared" si="6"/>
        <v>0</v>
      </c>
      <c r="Q24" s="478">
        <f t="shared" si="6"/>
        <v>0</v>
      </c>
      <c r="R24" s="478">
        <f t="shared" si="6"/>
        <v>0</v>
      </c>
      <c r="S24" s="478">
        <f t="shared" si="6"/>
        <v>0</v>
      </c>
      <c r="T24" s="478">
        <f t="shared" si="6"/>
        <v>0</v>
      </c>
      <c r="U24" s="478">
        <f t="shared" si="6"/>
        <v>0</v>
      </c>
      <c r="V24" s="478">
        <f t="shared" si="6"/>
        <v>0</v>
      </c>
      <c r="W24" s="478">
        <f t="shared" si="6"/>
        <v>0</v>
      </c>
      <c r="X24" s="478">
        <f t="shared" si="6"/>
        <v>0</v>
      </c>
      <c r="Y24" s="478">
        <f t="shared" si="6"/>
        <v>0</v>
      </c>
      <c r="Z24" s="478">
        <f t="shared" si="6"/>
        <v>0</v>
      </c>
      <c r="AA24" s="478">
        <f t="shared" si="6"/>
        <v>0</v>
      </c>
      <c r="AB24" s="478">
        <f t="shared" si="6"/>
        <v>0</v>
      </c>
      <c r="AC24" s="478">
        <f t="shared" si="6"/>
        <v>0</v>
      </c>
      <c r="AD24" s="478">
        <f t="shared" si="6"/>
        <v>0</v>
      </c>
      <c r="AE24" s="478">
        <f t="shared" si="6"/>
        <v>0</v>
      </c>
      <c r="AF24" s="478">
        <f t="shared" si="6"/>
        <v>0</v>
      </c>
      <c r="AG24" s="479">
        <f t="shared" si="6"/>
        <v>0</v>
      </c>
      <c r="AH24" s="462">
        <f t="shared" si="5"/>
        <v>0</v>
      </c>
      <c r="AJ24" s="135" t="s">
        <v>84</v>
      </c>
      <c r="AK24" s="136" t="s">
        <v>33</v>
      </c>
      <c r="AL24" s="292">
        <f>SUM(AH26:AH27)</f>
        <v>0</v>
      </c>
      <c r="AM24" s="293"/>
      <c r="AN24" s="116" t="s">
        <v>129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497" t="s">
        <v>76</v>
      </c>
      <c r="AK25" s="511"/>
      <c r="AL25" s="512">
        <f>SUM(AL20:AM24)</f>
        <v>0</v>
      </c>
      <c r="AM25" s="513"/>
      <c r="AN25" s="294">
        <f>AL25-(AH24+AH26+AH27-AH29)</f>
        <v>0</v>
      </c>
    </row>
    <row r="26" spans="1:40" ht="15.75" x14ac:dyDescent="0.25">
      <c r="A26" s="416"/>
      <c r="B26" s="415" t="s">
        <v>185</v>
      </c>
      <c r="C26" s="414">
        <f t="shared" ref="C26:AG26" si="7">SUM(C3:C7)-(C18+C20)</f>
        <v>0</v>
      </c>
      <c r="D26" s="414">
        <f t="shared" si="7"/>
        <v>0</v>
      </c>
      <c r="E26" s="414">
        <f t="shared" si="7"/>
        <v>0</v>
      </c>
      <c r="F26" s="414">
        <f t="shared" si="7"/>
        <v>0</v>
      </c>
      <c r="G26" s="414">
        <f t="shared" si="7"/>
        <v>0</v>
      </c>
      <c r="H26" s="414">
        <f t="shared" si="7"/>
        <v>0</v>
      </c>
      <c r="I26" s="414">
        <f t="shared" si="7"/>
        <v>0</v>
      </c>
      <c r="J26" s="414">
        <f t="shared" si="7"/>
        <v>0</v>
      </c>
      <c r="K26" s="414">
        <f t="shared" si="7"/>
        <v>0</v>
      </c>
      <c r="L26" s="414">
        <f t="shared" si="7"/>
        <v>0</v>
      </c>
      <c r="M26" s="414">
        <f t="shared" si="7"/>
        <v>0</v>
      </c>
      <c r="N26" s="414">
        <f t="shared" si="7"/>
        <v>0</v>
      </c>
      <c r="O26" s="414">
        <f t="shared" si="7"/>
        <v>0</v>
      </c>
      <c r="P26" s="414">
        <f t="shared" si="7"/>
        <v>0</v>
      </c>
      <c r="Q26" s="414">
        <f t="shared" si="7"/>
        <v>0</v>
      </c>
      <c r="R26" s="414">
        <f t="shared" si="7"/>
        <v>0</v>
      </c>
      <c r="S26" s="414">
        <f t="shared" si="7"/>
        <v>0</v>
      </c>
      <c r="T26" s="414">
        <f t="shared" si="7"/>
        <v>0</v>
      </c>
      <c r="U26" s="414">
        <f t="shared" si="7"/>
        <v>0</v>
      </c>
      <c r="V26" s="414">
        <f t="shared" si="7"/>
        <v>0</v>
      </c>
      <c r="W26" s="414">
        <f t="shared" si="7"/>
        <v>0</v>
      </c>
      <c r="X26" s="414">
        <f t="shared" si="7"/>
        <v>0</v>
      </c>
      <c r="Y26" s="414">
        <f t="shared" si="7"/>
        <v>0</v>
      </c>
      <c r="Z26" s="414">
        <f t="shared" si="7"/>
        <v>0</v>
      </c>
      <c r="AA26" s="414">
        <f t="shared" si="7"/>
        <v>0</v>
      </c>
      <c r="AB26" s="414">
        <f t="shared" si="7"/>
        <v>0</v>
      </c>
      <c r="AC26" s="414">
        <f t="shared" si="7"/>
        <v>0</v>
      </c>
      <c r="AD26" s="414">
        <f t="shared" si="7"/>
        <v>0</v>
      </c>
      <c r="AE26" s="414">
        <f t="shared" si="7"/>
        <v>0</v>
      </c>
      <c r="AF26" s="414">
        <f t="shared" si="7"/>
        <v>0</v>
      </c>
      <c r="AG26" s="414">
        <f t="shared" si="7"/>
        <v>0</v>
      </c>
      <c r="AH26" s="110">
        <f>SUM(C26:AG26)</f>
        <v>0</v>
      </c>
    </row>
    <row r="27" spans="1:40" ht="16.5" thickBot="1" x14ac:dyDescent="0.3">
      <c r="A27" s="413"/>
      <c r="B27" s="183" t="s">
        <v>184</v>
      </c>
      <c r="C27" s="412">
        <f t="shared" ref="C27:AG27" si="8">SUM(C9:C13)-(C19+C21)</f>
        <v>0</v>
      </c>
      <c r="D27" s="412">
        <f t="shared" si="8"/>
        <v>0</v>
      </c>
      <c r="E27" s="412">
        <f t="shared" si="8"/>
        <v>0</v>
      </c>
      <c r="F27" s="412">
        <f t="shared" si="8"/>
        <v>0</v>
      </c>
      <c r="G27" s="412">
        <f t="shared" si="8"/>
        <v>0</v>
      </c>
      <c r="H27" s="412">
        <f t="shared" si="8"/>
        <v>0</v>
      </c>
      <c r="I27" s="412">
        <f t="shared" si="8"/>
        <v>0</v>
      </c>
      <c r="J27" s="412">
        <f t="shared" si="8"/>
        <v>0</v>
      </c>
      <c r="K27" s="412">
        <f t="shared" si="8"/>
        <v>0</v>
      </c>
      <c r="L27" s="412">
        <f t="shared" si="8"/>
        <v>0</v>
      </c>
      <c r="M27" s="412">
        <f t="shared" si="8"/>
        <v>0</v>
      </c>
      <c r="N27" s="412">
        <f t="shared" si="8"/>
        <v>0</v>
      </c>
      <c r="O27" s="412">
        <f t="shared" si="8"/>
        <v>0</v>
      </c>
      <c r="P27" s="412">
        <f t="shared" si="8"/>
        <v>0</v>
      </c>
      <c r="Q27" s="412">
        <f t="shared" si="8"/>
        <v>0</v>
      </c>
      <c r="R27" s="412">
        <f t="shared" si="8"/>
        <v>0</v>
      </c>
      <c r="S27" s="412">
        <f t="shared" si="8"/>
        <v>0</v>
      </c>
      <c r="T27" s="412">
        <f t="shared" si="8"/>
        <v>0</v>
      </c>
      <c r="U27" s="412">
        <f t="shared" si="8"/>
        <v>0</v>
      </c>
      <c r="V27" s="412">
        <f t="shared" si="8"/>
        <v>0</v>
      </c>
      <c r="W27" s="412">
        <f t="shared" si="8"/>
        <v>0</v>
      </c>
      <c r="X27" s="412">
        <f t="shared" si="8"/>
        <v>0</v>
      </c>
      <c r="Y27" s="412">
        <f t="shared" si="8"/>
        <v>0</v>
      </c>
      <c r="Z27" s="412">
        <f t="shared" si="8"/>
        <v>0</v>
      </c>
      <c r="AA27" s="412">
        <f t="shared" si="8"/>
        <v>0</v>
      </c>
      <c r="AB27" s="412">
        <f t="shared" si="8"/>
        <v>0</v>
      </c>
      <c r="AC27" s="412">
        <f t="shared" si="8"/>
        <v>0</v>
      </c>
      <c r="AD27" s="412">
        <f t="shared" si="8"/>
        <v>0</v>
      </c>
      <c r="AE27" s="412">
        <f t="shared" si="8"/>
        <v>0</v>
      </c>
      <c r="AF27" s="412">
        <f t="shared" si="8"/>
        <v>0</v>
      </c>
      <c r="AG27" s="412">
        <f t="shared" si="8"/>
        <v>0</v>
      </c>
      <c r="AH27" s="112">
        <f>SUM(C27:AG27)</f>
        <v>0</v>
      </c>
    </row>
    <row r="28" spans="1:40" ht="16.5" thickBot="1" x14ac:dyDescent="0.3">
      <c r="A28" s="445"/>
      <c r="B28" s="445"/>
      <c r="C28" s="446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7"/>
    </row>
    <row r="29" spans="1:40" ht="16.5" thickBot="1" x14ac:dyDescent="0.3">
      <c r="A29" s="448" t="s">
        <v>203</v>
      </c>
      <c r="B29" s="449" t="s">
        <v>195</v>
      </c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450"/>
      <c r="Q29" s="450"/>
      <c r="R29" s="450"/>
      <c r="S29" s="450"/>
      <c r="T29" s="450"/>
      <c r="U29" s="450"/>
      <c r="V29" s="450"/>
      <c r="W29" s="450"/>
      <c r="X29" s="450"/>
      <c r="Y29" s="450"/>
      <c r="Z29" s="450"/>
      <c r="AA29" s="450"/>
      <c r="AB29" s="450"/>
      <c r="AC29" s="450"/>
      <c r="AD29" s="450"/>
      <c r="AE29" s="450"/>
      <c r="AF29" s="450"/>
      <c r="AG29" s="450"/>
      <c r="AH29" s="451">
        <f>SUM(C29:AG29)</f>
        <v>0</v>
      </c>
      <c r="AJ29" s="211" t="s">
        <v>203</v>
      </c>
      <c r="AK29" s="212" t="s">
        <v>197</v>
      </c>
      <c r="AL29" s="271">
        <f>SUM(C29:AB29)</f>
        <v>0</v>
      </c>
      <c r="AM29" s="272">
        <f>SUM(AC29:AG29)</f>
        <v>0</v>
      </c>
    </row>
    <row r="30" spans="1:40" ht="16.5" thickBot="1" x14ac:dyDescent="0.3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06" t="s">
        <v>57</v>
      </c>
      <c r="AK31" s="507"/>
    </row>
    <row r="32" spans="1:40" x14ac:dyDescent="0.25">
      <c r="A32" s="168"/>
      <c r="B32" s="139" t="s">
        <v>75</v>
      </c>
      <c r="C32" s="144">
        <f>'[1]TEMP Summary'!$T$22</f>
        <v>0</v>
      </c>
      <c r="D32" s="144">
        <f>'[1]TEMP Summary'!$T$22</f>
        <v>0</v>
      </c>
      <c r="E32" s="144">
        <f>'[1]TEMP Summary'!$T$22</f>
        <v>0</v>
      </c>
      <c r="F32" s="144">
        <f>'[1]TEMP Summary'!$T$22</f>
        <v>0</v>
      </c>
      <c r="G32" s="144">
        <f>'[1]TEMP Summary'!$T$22</f>
        <v>0</v>
      </c>
      <c r="H32" s="144">
        <f>'[1]TEMP Summary'!$T$22</f>
        <v>0</v>
      </c>
      <c r="I32" s="144">
        <f>'[1]TEMP Summary'!$T$22</f>
        <v>0</v>
      </c>
      <c r="J32" s="144">
        <f>'[1]TEMP Summary'!$T$22</f>
        <v>0</v>
      </c>
      <c r="K32" s="144">
        <f>'[1]TEMP Summary'!$T$22</f>
        <v>0</v>
      </c>
      <c r="L32" s="144">
        <f>'[1]TEMP Summary'!$T$22</f>
        <v>0</v>
      </c>
      <c r="M32" s="144">
        <f>'[1]TEMP Summary'!$T$22</f>
        <v>0</v>
      </c>
      <c r="N32" s="144">
        <f>'[1]TEMP Summary'!$T$22</f>
        <v>0</v>
      </c>
      <c r="O32" s="144">
        <f>'[1]TEMP Summary'!$T$22</f>
        <v>0</v>
      </c>
      <c r="P32" s="144">
        <f>'[1]TEMP Summary'!$T$22</f>
        <v>0</v>
      </c>
      <c r="Q32" s="144">
        <f>'[1]TEMP Summary'!$T$22</f>
        <v>0</v>
      </c>
      <c r="R32" s="144">
        <f>'[1]TEMP Summary'!$T$22</f>
        <v>0</v>
      </c>
      <c r="S32" s="144">
        <f>'[1]TEMP Summary'!$T$22</f>
        <v>0</v>
      </c>
      <c r="T32" s="144">
        <f>'[1]TEMP Summary'!$T$22</f>
        <v>0</v>
      </c>
      <c r="U32" s="144">
        <f>'[1]TEMP Summary'!$T$22</f>
        <v>0</v>
      </c>
      <c r="V32" s="144">
        <f>'[1]TEMP Summary'!$T$22</f>
        <v>0</v>
      </c>
      <c r="W32" s="144">
        <f>'[1]TEMP Summary'!$T$22</f>
        <v>0</v>
      </c>
      <c r="X32" s="144">
        <f>'[1]TEMP Summary'!$T$22</f>
        <v>0</v>
      </c>
      <c r="Y32" s="144">
        <f>'[1]TEMP Summary'!$T$22</f>
        <v>0</v>
      </c>
      <c r="Z32" s="144">
        <f>'[1]TEMP Summary'!$T$22</f>
        <v>0</v>
      </c>
      <c r="AA32" s="144">
        <f>'[1]TEMP Summary'!$T$22</f>
        <v>0</v>
      </c>
      <c r="AB32" s="144">
        <f>'[1]TEMP Summary'!$T$22</f>
        <v>0</v>
      </c>
      <c r="AC32" s="144">
        <f>'[1]TEMP Summary'!$T$22</f>
        <v>0</v>
      </c>
      <c r="AD32" s="144">
        <f>'[1]TEMP Summary'!$T$22</f>
        <v>0</v>
      </c>
      <c r="AE32" s="144">
        <f>'[1]TEMP Summary'!$T$22</f>
        <v>0</v>
      </c>
      <c r="AF32" s="144">
        <f>'[1]TEMP Summary'!$T$22</f>
        <v>0</v>
      </c>
      <c r="AG32" s="144">
        <f>'[1]TEMP Summary'!$T$22</f>
        <v>0</v>
      </c>
      <c r="AH32" s="411">
        <f t="shared" ref="AH32:AH44" si="9">SUM(C32:AG32)</f>
        <v>0</v>
      </c>
      <c r="AJ32" s="257">
        <f>AH32+AH39</f>
        <v>0</v>
      </c>
      <c r="AK32" s="258" t="s">
        <v>75</v>
      </c>
    </row>
    <row r="33" spans="1:37" x14ac:dyDescent="0.25">
      <c r="A33" s="168"/>
      <c r="B33" s="143" t="s">
        <v>74</v>
      </c>
      <c r="C33" s="144">
        <f>'[1]TEMP Summary'!$T$22</f>
        <v>0</v>
      </c>
      <c r="D33" s="144">
        <f>'[1]TEMP Summary'!$T$22</f>
        <v>0</v>
      </c>
      <c r="E33" s="144">
        <f>'[1]TEMP Summary'!$T$22</f>
        <v>0</v>
      </c>
      <c r="F33" s="144">
        <f>'[1]TEMP Summary'!$T$22</f>
        <v>0</v>
      </c>
      <c r="G33" s="144">
        <f>'[1]TEMP Summary'!$T$22</f>
        <v>0</v>
      </c>
      <c r="H33" s="144">
        <f>'[1]TEMP Summary'!$T$22</f>
        <v>0</v>
      </c>
      <c r="I33" s="144">
        <f>'[1]TEMP Summary'!$T$22</f>
        <v>0</v>
      </c>
      <c r="J33" s="144">
        <f>'[1]TEMP Summary'!$T$22</f>
        <v>0</v>
      </c>
      <c r="K33" s="144">
        <f>'[1]TEMP Summary'!$T$22</f>
        <v>0</v>
      </c>
      <c r="L33" s="144">
        <f>'[1]TEMP Summary'!$T$22</f>
        <v>0</v>
      </c>
      <c r="M33" s="144">
        <f>'[1]TEMP Summary'!$T$22</f>
        <v>0</v>
      </c>
      <c r="N33" s="144">
        <f>'[1]TEMP Summary'!$T$22</f>
        <v>0</v>
      </c>
      <c r="O33" s="144">
        <f>'[1]TEMP Summary'!$T$22</f>
        <v>0</v>
      </c>
      <c r="P33" s="144">
        <f>'[1]TEMP Summary'!$T$22</f>
        <v>0</v>
      </c>
      <c r="Q33" s="144">
        <f>'[1]TEMP Summary'!$T$22</f>
        <v>0</v>
      </c>
      <c r="R33" s="144">
        <f>'[1]TEMP Summary'!$T$22</f>
        <v>0</v>
      </c>
      <c r="S33" s="144">
        <f>'[1]TEMP Summary'!$T$22</f>
        <v>0</v>
      </c>
      <c r="T33" s="144">
        <f>'[1]TEMP Summary'!$T$22</f>
        <v>0</v>
      </c>
      <c r="U33" s="144">
        <f>'[1]TEMP Summary'!$T$22</f>
        <v>0</v>
      </c>
      <c r="V33" s="144">
        <f>'[1]TEMP Summary'!$T$22</f>
        <v>0</v>
      </c>
      <c r="W33" s="144">
        <f>'[1]TEMP Summary'!$T$22</f>
        <v>0</v>
      </c>
      <c r="X33" s="144">
        <f>'[1]TEMP Summary'!$T$22</f>
        <v>0</v>
      </c>
      <c r="Y33" s="144">
        <f>'[1]TEMP Summary'!$T$22</f>
        <v>0</v>
      </c>
      <c r="Z33" s="144">
        <f>'[1]TEMP Summary'!$T$22</f>
        <v>0</v>
      </c>
      <c r="AA33" s="144">
        <f>'[1]TEMP Summary'!$T$22</f>
        <v>0</v>
      </c>
      <c r="AB33" s="144">
        <f>'[1]TEMP Summary'!$T$22</f>
        <v>0</v>
      </c>
      <c r="AC33" s="144">
        <f>'[1]TEMP Summary'!$T$22</f>
        <v>0</v>
      </c>
      <c r="AD33" s="144">
        <f>'[1]TEMP Summary'!$T$22</f>
        <v>0</v>
      </c>
      <c r="AE33" s="144">
        <f>'[1]TEMP Summary'!$T$22</f>
        <v>0</v>
      </c>
      <c r="AF33" s="144">
        <f>'[1]TEMP Summary'!$T$22</f>
        <v>0</v>
      </c>
      <c r="AG33" s="144">
        <f>'[1]TEMP Summary'!$T$22</f>
        <v>0</v>
      </c>
      <c r="AH33" s="410">
        <f t="shared" si="9"/>
        <v>0</v>
      </c>
      <c r="AJ33" s="257">
        <f t="shared" ref="AJ33:AJ37" si="10">AH33+AH40</f>
        <v>0</v>
      </c>
      <c r="AK33" s="258" t="s">
        <v>74</v>
      </c>
    </row>
    <row r="34" spans="1:37" x14ac:dyDescent="0.25">
      <c r="A34" s="168"/>
      <c r="B34" s="143" t="s">
        <v>199</v>
      </c>
      <c r="C34" s="144">
        <f>'[1]TEMP Summary'!$T$22</f>
        <v>0</v>
      </c>
      <c r="D34" s="144">
        <f>'[1]TEMP Summary'!$T$22</f>
        <v>0</v>
      </c>
      <c r="E34" s="144">
        <f>'[1]TEMP Summary'!$T$22</f>
        <v>0</v>
      </c>
      <c r="F34" s="144">
        <f>'[1]TEMP Summary'!$T$22</f>
        <v>0</v>
      </c>
      <c r="G34" s="144">
        <f>'[1]TEMP Summary'!$T$22</f>
        <v>0</v>
      </c>
      <c r="H34" s="144">
        <f>'[1]TEMP Summary'!$T$22</f>
        <v>0</v>
      </c>
      <c r="I34" s="144">
        <f>'[1]TEMP Summary'!$T$22</f>
        <v>0</v>
      </c>
      <c r="J34" s="144">
        <f>'[1]TEMP Summary'!$T$22</f>
        <v>0</v>
      </c>
      <c r="K34" s="144">
        <f>'[1]TEMP Summary'!$T$22</f>
        <v>0</v>
      </c>
      <c r="L34" s="144">
        <f>'[1]TEMP Summary'!$T$22</f>
        <v>0</v>
      </c>
      <c r="M34" s="144">
        <f>'[1]TEMP Summary'!$T$22</f>
        <v>0</v>
      </c>
      <c r="N34" s="144">
        <f>'[1]TEMP Summary'!$T$22</f>
        <v>0</v>
      </c>
      <c r="O34" s="144">
        <f>'[1]TEMP Summary'!$T$22</f>
        <v>0</v>
      </c>
      <c r="P34" s="144">
        <f>'[1]TEMP Summary'!$T$22</f>
        <v>0</v>
      </c>
      <c r="Q34" s="144">
        <f>'[1]TEMP Summary'!$T$22</f>
        <v>0</v>
      </c>
      <c r="R34" s="144">
        <f>'[1]TEMP Summary'!$T$22</f>
        <v>0</v>
      </c>
      <c r="S34" s="144">
        <f>'[1]TEMP Summary'!$T$22</f>
        <v>0</v>
      </c>
      <c r="T34" s="144">
        <f>'[1]TEMP Summary'!$T$22</f>
        <v>0</v>
      </c>
      <c r="U34" s="144">
        <f>'[1]TEMP Summary'!$T$22</f>
        <v>0</v>
      </c>
      <c r="V34" s="144">
        <f>'[1]TEMP Summary'!$T$22</f>
        <v>0</v>
      </c>
      <c r="W34" s="144">
        <f>'[1]TEMP Summary'!$T$22</f>
        <v>0</v>
      </c>
      <c r="X34" s="144">
        <f>'[1]TEMP Summary'!$T$22</f>
        <v>0</v>
      </c>
      <c r="Y34" s="144">
        <f>'[1]TEMP Summary'!$T$22</f>
        <v>0</v>
      </c>
      <c r="Z34" s="144">
        <f>'[1]TEMP Summary'!$T$22</f>
        <v>0</v>
      </c>
      <c r="AA34" s="144">
        <f>'[1]TEMP Summary'!$T$22</f>
        <v>0</v>
      </c>
      <c r="AB34" s="144">
        <f>'[1]TEMP Summary'!$T$22</f>
        <v>0</v>
      </c>
      <c r="AC34" s="144">
        <f>'[1]TEMP Summary'!$T$22</f>
        <v>0</v>
      </c>
      <c r="AD34" s="144">
        <f>'[1]TEMP Summary'!$T$22</f>
        <v>0</v>
      </c>
      <c r="AE34" s="144">
        <f>'[1]TEMP Summary'!$T$22</f>
        <v>0</v>
      </c>
      <c r="AF34" s="144">
        <f>'[1]TEMP Summary'!$T$22</f>
        <v>0</v>
      </c>
      <c r="AG34" s="144">
        <f>'[1]TEMP Summary'!$T$22</f>
        <v>0</v>
      </c>
      <c r="AH34" s="410">
        <f t="shared" si="9"/>
        <v>0</v>
      </c>
      <c r="AJ34" s="257">
        <f t="shared" si="10"/>
        <v>0</v>
      </c>
      <c r="AK34" s="258" t="s">
        <v>200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f>'[1]TEMP Summary'!$T$22</f>
        <v>0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10">
        <f t="shared" si="9"/>
        <v>0</v>
      </c>
      <c r="AJ35" s="257">
        <f t="shared" si="10"/>
        <v>0</v>
      </c>
      <c r="AK35" s="258" t="s">
        <v>72</v>
      </c>
    </row>
    <row r="36" spans="1:37" x14ac:dyDescent="0.25">
      <c r="A36" s="168"/>
      <c r="B36" s="143" t="s">
        <v>73</v>
      </c>
      <c r="C36" s="144">
        <f>'[1]TEMP Summary'!$T$22</f>
        <v>0</v>
      </c>
      <c r="D36" s="144">
        <f>'[1]TEMP Summary'!$T$22</f>
        <v>0</v>
      </c>
      <c r="E36" s="144">
        <f>'[1]TEMP Summary'!$T$22</f>
        <v>0</v>
      </c>
      <c r="F36" s="144">
        <f>'[1]TEMP Summary'!$T$22</f>
        <v>0</v>
      </c>
      <c r="G36" s="144">
        <f>'[1]TEMP Summary'!$T$22</f>
        <v>0</v>
      </c>
      <c r="H36" s="144">
        <f>'[1]TEMP Summary'!$T$22</f>
        <v>0</v>
      </c>
      <c r="I36" s="144">
        <f>'[1]TEMP Summary'!$T$22</f>
        <v>0</v>
      </c>
      <c r="J36" s="144">
        <f>'[1]TEMP Summary'!$T$22</f>
        <v>0</v>
      </c>
      <c r="K36" s="144">
        <f>'[1]TEMP Summary'!$T$22</f>
        <v>0</v>
      </c>
      <c r="L36" s="144">
        <f>'[1]TEMP Summary'!$T$22</f>
        <v>0</v>
      </c>
      <c r="M36" s="144">
        <f>'[1]TEMP Summary'!$T$22</f>
        <v>0</v>
      </c>
      <c r="N36" s="144">
        <f>'[1]TEMP Summary'!$T$22</f>
        <v>0</v>
      </c>
      <c r="O36" s="144">
        <f>'[1]TEMP Summary'!$T$22</f>
        <v>0</v>
      </c>
      <c r="P36" s="144">
        <f>'[1]TEMP Summary'!$T$22</f>
        <v>0</v>
      </c>
      <c r="Q36" s="144">
        <f>'[1]TEMP Summary'!$T$22</f>
        <v>0</v>
      </c>
      <c r="R36" s="144">
        <f>'[1]TEMP Summary'!$T$22</f>
        <v>0</v>
      </c>
      <c r="S36" s="144">
        <f>'[1]TEMP Summary'!$T$22</f>
        <v>0</v>
      </c>
      <c r="T36" s="144">
        <f>'[1]TEMP Summary'!$T$22</f>
        <v>0</v>
      </c>
      <c r="U36" s="144">
        <f>'[1]TEMP Summary'!$T$22</f>
        <v>0</v>
      </c>
      <c r="V36" s="144">
        <f>'[1]TEMP Summary'!$T$22</f>
        <v>0</v>
      </c>
      <c r="W36" s="144">
        <f>'[1]TEMP Summary'!$T$22</f>
        <v>0</v>
      </c>
      <c r="X36" s="144">
        <f>'[1]TEMP Summary'!$T$22</f>
        <v>0</v>
      </c>
      <c r="Y36" s="144">
        <f>'[1]TEMP Summary'!$T$22</f>
        <v>0</v>
      </c>
      <c r="Z36" s="144">
        <f>'[1]TEMP Summary'!$T$22</f>
        <v>0</v>
      </c>
      <c r="AA36" s="144">
        <f>'[1]TEMP Summary'!$T$22</f>
        <v>0</v>
      </c>
      <c r="AB36" s="144">
        <f>'[1]TEMP Summary'!$T$22</f>
        <v>0</v>
      </c>
      <c r="AC36" s="144">
        <f>'[1]TEMP Summary'!$T$22</f>
        <v>0</v>
      </c>
      <c r="AD36" s="144">
        <f>'[1]TEMP Summary'!$T$22</f>
        <v>0</v>
      </c>
      <c r="AE36" s="144">
        <f>'[1]TEMP Summary'!$T$22</f>
        <v>0</v>
      </c>
      <c r="AF36" s="144">
        <f>'[1]TEMP Summary'!$T$22</f>
        <v>0</v>
      </c>
      <c r="AG36" s="144">
        <f>'[1]TEMP Summary'!$T$22</f>
        <v>0</v>
      </c>
      <c r="AH36" s="410">
        <f t="shared" si="9"/>
        <v>0</v>
      </c>
      <c r="AJ36" s="257">
        <f t="shared" si="10"/>
        <v>0</v>
      </c>
      <c r="AK36" s="258" t="s">
        <v>73</v>
      </c>
    </row>
    <row r="37" spans="1:37" x14ac:dyDescent="0.25">
      <c r="A37" s="168"/>
      <c r="B37" s="143" t="s">
        <v>71</v>
      </c>
      <c r="C37" s="144">
        <f>'[1]TEMP Summary'!$T$22</f>
        <v>0</v>
      </c>
      <c r="D37" s="144">
        <f>'[1]TEMP Summary'!$T$22</f>
        <v>0</v>
      </c>
      <c r="E37" s="144">
        <f>'[1]TEMP Summary'!$T$22</f>
        <v>0</v>
      </c>
      <c r="F37" s="144">
        <f>'[1]TEMP Summary'!$T$22</f>
        <v>0</v>
      </c>
      <c r="G37" s="144">
        <f>'[1]TEMP Summary'!$T$22</f>
        <v>0</v>
      </c>
      <c r="H37" s="144">
        <f>'[1]TEMP Summary'!$T$22</f>
        <v>0</v>
      </c>
      <c r="I37" s="144">
        <f>'[1]TEMP Summary'!$T$22</f>
        <v>0</v>
      </c>
      <c r="J37" s="144">
        <f>'[1]TEMP Summary'!$T$22</f>
        <v>0</v>
      </c>
      <c r="K37" s="144">
        <f>'[1]TEMP Summary'!$T$22</f>
        <v>0</v>
      </c>
      <c r="L37" s="144">
        <f>'[1]TEMP Summary'!$T$22</f>
        <v>0</v>
      </c>
      <c r="M37" s="144">
        <f>'[1]TEMP Summary'!$T$22</f>
        <v>0</v>
      </c>
      <c r="N37" s="144">
        <f>'[1]TEMP Summary'!$T$22</f>
        <v>0</v>
      </c>
      <c r="O37" s="144">
        <f>'[1]TEMP Summary'!$T$22</f>
        <v>0</v>
      </c>
      <c r="P37" s="144">
        <f>'[1]TEMP Summary'!$T$22</f>
        <v>0</v>
      </c>
      <c r="Q37" s="144">
        <f>'[1]TEMP Summary'!$T$22</f>
        <v>0</v>
      </c>
      <c r="R37" s="144">
        <f>'[1]TEMP Summary'!$T$22</f>
        <v>0</v>
      </c>
      <c r="S37" s="144">
        <f>'[1]TEMP Summary'!$T$22</f>
        <v>0</v>
      </c>
      <c r="T37" s="144">
        <f>'[1]TEMP Summary'!$T$22</f>
        <v>0</v>
      </c>
      <c r="U37" s="144">
        <f>'[1]TEMP Summary'!$T$22</f>
        <v>0</v>
      </c>
      <c r="V37" s="144">
        <f>'[1]TEMP Summary'!$T$22</f>
        <v>0</v>
      </c>
      <c r="W37" s="144">
        <f>'[1]TEMP Summary'!$T$22</f>
        <v>0</v>
      </c>
      <c r="X37" s="144">
        <f>'[1]TEMP Summary'!$T$22</f>
        <v>0</v>
      </c>
      <c r="Y37" s="144">
        <f>'[1]TEMP Summary'!$T$22</f>
        <v>0</v>
      </c>
      <c r="Z37" s="144">
        <f>'[1]TEMP Summary'!$T$22</f>
        <v>0</v>
      </c>
      <c r="AA37" s="144">
        <f>'[1]TEMP Summary'!$T$22</f>
        <v>0</v>
      </c>
      <c r="AB37" s="144">
        <f>'[1]TEMP Summary'!$T$22</f>
        <v>0</v>
      </c>
      <c r="AC37" s="144">
        <f>'[1]TEMP Summary'!$T$22</f>
        <v>0</v>
      </c>
      <c r="AD37" s="144">
        <f>'[1]TEMP Summary'!$T$22</f>
        <v>0</v>
      </c>
      <c r="AE37" s="144">
        <f>'[1]TEMP Summary'!$T$22</f>
        <v>0</v>
      </c>
      <c r="AF37" s="144">
        <f>'[1]TEMP Summary'!$T$22</f>
        <v>0</v>
      </c>
      <c r="AG37" s="144">
        <f>'[1]TEMP Summary'!$T$22</f>
        <v>0</v>
      </c>
      <c r="AH37" s="410">
        <f t="shared" si="9"/>
        <v>0</v>
      </c>
      <c r="AJ37" s="257">
        <f t="shared" si="10"/>
        <v>0</v>
      </c>
      <c r="AK37" s="258" t="s">
        <v>71</v>
      </c>
    </row>
    <row r="38" spans="1:37" ht="15.75" thickBot="1" x14ac:dyDescent="0.3">
      <c r="A38" s="168"/>
      <c r="B38" s="440" t="s">
        <v>183</v>
      </c>
      <c r="C38" s="441">
        <f t="shared" ref="C38:AG38" si="11">SUM(C32:C37)</f>
        <v>0</v>
      </c>
      <c r="D38" s="442">
        <f t="shared" si="11"/>
        <v>0</v>
      </c>
      <c r="E38" s="442">
        <f t="shared" si="11"/>
        <v>0</v>
      </c>
      <c r="F38" s="442">
        <f t="shared" si="11"/>
        <v>0</v>
      </c>
      <c r="G38" s="442">
        <f t="shared" si="11"/>
        <v>0</v>
      </c>
      <c r="H38" s="442">
        <f t="shared" si="11"/>
        <v>0</v>
      </c>
      <c r="I38" s="442">
        <f t="shared" si="11"/>
        <v>0</v>
      </c>
      <c r="J38" s="442">
        <f t="shared" si="11"/>
        <v>0</v>
      </c>
      <c r="K38" s="442">
        <f t="shared" si="11"/>
        <v>0</v>
      </c>
      <c r="L38" s="442">
        <f t="shared" si="11"/>
        <v>0</v>
      </c>
      <c r="M38" s="442">
        <f t="shared" si="11"/>
        <v>0</v>
      </c>
      <c r="N38" s="442">
        <f t="shared" si="11"/>
        <v>0</v>
      </c>
      <c r="O38" s="442">
        <f t="shared" si="11"/>
        <v>0</v>
      </c>
      <c r="P38" s="442">
        <f t="shared" si="11"/>
        <v>0</v>
      </c>
      <c r="Q38" s="442">
        <f t="shared" si="11"/>
        <v>0</v>
      </c>
      <c r="R38" s="442">
        <f t="shared" si="11"/>
        <v>0</v>
      </c>
      <c r="S38" s="442">
        <f t="shared" si="11"/>
        <v>0</v>
      </c>
      <c r="T38" s="442">
        <f t="shared" si="11"/>
        <v>0</v>
      </c>
      <c r="U38" s="442">
        <f t="shared" si="11"/>
        <v>0</v>
      </c>
      <c r="V38" s="442">
        <f t="shared" si="11"/>
        <v>0</v>
      </c>
      <c r="W38" s="442">
        <f t="shared" si="11"/>
        <v>0</v>
      </c>
      <c r="X38" s="442">
        <f t="shared" si="11"/>
        <v>0</v>
      </c>
      <c r="Y38" s="442">
        <f t="shared" si="11"/>
        <v>0</v>
      </c>
      <c r="Z38" s="442">
        <f t="shared" si="11"/>
        <v>0</v>
      </c>
      <c r="AA38" s="442">
        <f t="shared" si="11"/>
        <v>0</v>
      </c>
      <c r="AB38" s="442">
        <f t="shared" si="11"/>
        <v>0</v>
      </c>
      <c r="AC38" s="442">
        <f t="shared" si="11"/>
        <v>0</v>
      </c>
      <c r="AD38" s="442">
        <f t="shared" si="11"/>
        <v>0</v>
      </c>
      <c r="AE38" s="442">
        <f t="shared" si="11"/>
        <v>0</v>
      </c>
      <c r="AF38" s="442">
        <f t="shared" si="11"/>
        <v>0</v>
      </c>
      <c r="AG38" s="443">
        <f t="shared" si="11"/>
        <v>0</v>
      </c>
      <c r="AH38" s="409">
        <f>SUM(C38:AG38)</f>
        <v>0</v>
      </c>
      <c r="AJ38" s="257"/>
      <c r="AK38" s="258"/>
    </row>
    <row r="39" spans="1:37" x14ac:dyDescent="0.25">
      <c r="A39" s="168"/>
      <c r="B39" s="408" t="s">
        <v>75</v>
      </c>
      <c r="C39" s="140">
        <f>'[1]TEMP Summary'!$T$22</f>
        <v>0</v>
      </c>
      <c r="D39" s="140">
        <f>'[1]TEMP Summary'!$T$22</f>
        <v>0</v>
      </c>
      <c r="E39" s="140">
        <f>'[1]TEMP Summary'!$T$22</f>
        <v>0</v>
      </c>
      <c r="F39" s="140">
        <f>'[1]TEMP Summary'!$T$22</f>
        <v>0</v>
      </c>
      <c r="G39" s="140">
        <f>'[1]TEMP Summary'!$T$22</f>
        <v>0</v>
      </c>
      <c r="H39" s="140">
        <f>'[1]TEMP Summary'!$T$22</f>
        <v>0</v>
      </c>
      <c r="I39" s="140">
        <f>'[1]TEMP Summary'!$T$22</f>
        <v>0</v>
      </c>
      <c r="J39" s="140">
        <f>'[1]TEMP Summary'!$T$22</f>
        <v>0</v>
      </c>
      <c r="K39" s="140">
        <f>'[1]TEMP Summary'!$T$22</f>
        <v>0</v>
      </c>
      <c r="L39" s="140">
        <f>'[1]TEMP Summary'!$T$22</f>
        <v>0</v>
      </c>
      <c r="M39" s="140">
        <f>'[1]TEMP Summary'!$T$22</f>
        <v>0</v>
      </c>
      <c r="N39" s="140">
        <f>'[1]TEMP Summary'!$T$22</f>
        <v>0</v>
      </c>
      <c r="O39" s="140">
        <f>'[1]TEMP Summary'!$T$22</f>
        <v>0</v>
      </c>
      <c r="P39" s="140">
        <f>'[1]TEMP Summary'!$T$22</f>
        <v>0</v>
      </c>
      <c r="Q39" s="140">
        <f>'[1]TEMP Summary'!$T$22</f>
        <v>0</v>
      </c>
      <c r="R39" s="140">
        <f>'[1]TEMP Summary'!$T$22</f>
        <v>0</v>
      </c>
      <c r="S39" s="140">
        <f>'[1]TEMP Summary'!$T$22</f>
        <v>0</v>
      </c>
      <c r="T39" s="140">
        <f>'[1]TEMP Summary'!$T$22</f>
        <v>0</v>
      </c>
      <c r="U39" s="140">
        <f>'[1]TEMP Summary'!$T$22</f>
        <v>0</v>
      </c>
      <c r="V39" s="140">
        <f>'[1]TEMP Summary'!$T$22</f>
        <v>0</v>
      </c>
      <c r="W39" s="140">
        <f>'[1]TEMP Summary'!$T$22</f>
        <v>0</v>
      </c>
      <c r="X39" s="140">
        <f>'[1]TEMP Summary'!$T$22</f>
        <v>0</v>
      </c>
      <c r="Y39" s="140">
        <f>'[1]TEMP Summary'!$T$22</f>
        <v>0</v>
      </c>
      <c r="Z39" s="140">
        <f>'[1]TEMP Summary'!$T$22</f>
        <v>0</v>
      </c>
      <c r="AA39" s="140">
        <f>'[1]TEMP Summary'!$T$22</f>
        <v>0</v>
      </c>
      <c r="AB39" s="140">
        <f>'[1]TEMP Summary'!$T$22</f>
        <v>0</v>
      </c>
      <c r="AC39" s="140">
        <f>'[1]TEMP Summary'!$T$22</f>
        <v>0</v>
      </c>
      <c r="AD39" s="140">
        <f>'[1]TEMP Summary'!$T$22</f>
        <v>0</v>
      </c>
      <c r="AE39" s="140">
        <f>'[1]TEMP Summary'!$T$22</f>
        <v>0</v>
      </c>
      <c r="AF39" s="140">
        <f>'[1]TEMP Summary'!$T$22</f>
        <v>0</v>
      </c>
      <c r="AG39" s="141">
        <f>'[1]TEMP Summary'!$T$22</f>
        <v>0</v>
      </c>
      <c r="AH39" s="142">
        <f t="shared" si="9"/>
        <v>0</v>
      </c>
      <c r="AJ39" s="257"/>
      <c r="AK39" s="258"/>
    </row>
    <row r="40" spans="1:37" x14ac:dyDescent="0.25">
      <c r="A40" s="168"/>
      <c r="B40" s="143" t="s">
        <v>74</v>
      </c>
      <c r="C40" s="144">
        <f>'[1]TEMP Summary'!$T$22</f>
        <v>0</v>
      </c>
      <c r="D40" s="144">
        <f>'[1]TEMP Summary'!$T$22</f>
        <v>0</v>
      </c>
      <c r="E40" s="144">
        <f>'[1]TEMP Summary'!$T$22</f>
        <v>0</v>
      </c>
      <c r="F40" s="144">
        <f>'[1]TEMP Summary'!$T$22</f>
        <v>0</v>
      </c>
      <c r="G40" s="144">
        <f>'[1]TEMP Summary'!$T$22</f>
        <v>0</v>
      </c>
      <c r="H40" s="144">
        <f>'[1]TEMP Summary'!$T$22</f>
        <v>0</v>
      </c>
      <c r="I40" s="144">
        <f>'[1]TEMP Summary'!$T$22</f>
        <v>0</v>
      </c>
      <c r="J40" s="144">
        <f>'[1]TEMP Summary'!$T$22</f>
        <v>0</v>
      </c>
      <c r="K40" s="144">
        <f>'[1]TEMP Summary'!$T$22</f>
        <v>0</v>
      </c>
      <c r="L40" s="144">
        <f>'[1]TEMP Summary'!$T$22</f>
        <v>0</v>
      </c>
      <c r="M40" s="144">
        <f>'[1]TEMP Summary'!$T$22</f>
        <v>0</v>
      </c>
      <c r="N40" s="144">
        <f>'[1]TEMP Summary'!$T$22</f>
        <v>0</v>
      </c>
      <c r="O40" s="144">
        <f>'[1]TEMP Summary'!$T$22</f>
        <v>0</v>
      </c>
      <c r="P40" s="144">
        <f>'[1]TEMP Summary'!$T$22</f>
        <v>0</v>
      </c>
      <c r="Q40" s="144">
        <f>'[1]TEMP Summary'!$T$22</f>
        <v>0</v>
      </c>
      <c r="R40" s="144">
        <f>'[1]TEMP Summary'!$T$22</f>
        <v>0</v>
      </c>
      <c r="S40" s="144">
        <f>'[1]TEMP Summary'!$T$22</f>
        <v>0</v>
      </c>
      <c r="T40" s="144">
        <f>'[1]TEMP Summary'!$T$22</f>
        <v>0</v>
      </c>
      <c r="U40" s="144">
        <f>'[1]TEMP Summary'!$T$22</f>
        <v>0</v>
      </c>
      <c r="V40" s="144">
        <f>'[1]TEMP Summary'!$T$22</f>
        <v>0</v>
      </c>
      <c r="W40" s="144">
        <f>'[1]TEMP Summary'!$T$22</f>
        <v>0</v>
      </c>
      <c r="X40" s="144">
        <f>'[1]TEMP Summary'!$T$22</f>
        <v>0</v>
      </c>
      <c r="Y40" s="144">
        <f>'[1]TEMP Summary'!$T$22</f>
        <v>0</v>
      </c>
      <c r="Z40" s="144">
        <f>'[1]TEMP Summary'!$T$22</f>
        <v>0</v>
      </c>
      <c r="AA40" s="144">
        <f>'[1]TEMP Summary'!$T$22</f>
        <v>0</v>
      </c>
      <c r="AB40" s="144">
        <f>'[1]TEMP Summary'!$T$22</f>
        <v>0</v>
      </c>
      <c r="AC40" s="144">
        <f>'[1]TEMP Summary'!$T$22</f>
        <v>0</v>
      </c>
      <c r="AD40" s="144">
        <f>'[1]TEMP Summary'!$T$22</f>
        <v>0</v>
      </c>
      <c r="AE40" s="144">
        <f>'[1]TEMP Summary'!$T$22</f>
        <v>0</v>
      </c>
      <c r="AF40" s="144">
        <f>'[1]TEMP Summary'!$T$22</f>
        <v>0</v>
      </c>
      <c r="AG40" s="145">
        <f>'[1]TEMP Summary'!$T$22</f>
        <v>0</v>
      </c>
      <c r="AH40" s="142">
        <f t="shared" si="9"/>
        <v>0</v>
      </c>
      <c r="AJ40" s="257"/>
      <c r="AK40" s="258"/>
    </row>
    <row r="41" spans="1:37" x14ac:dyDescent="0.25">
      <c r="A41" s="168"/>
      <c r="B41" s="143" t="s">
        <v>199</v>
      </c>
      <c r="C41" s="144">
        <f>'[1]TEMP Summary'!$T$22</f>
        <v>0</v>
      </c>
      <c r="D41" s="144">
        <f>'[1]TEMP Summary'!$T$22</f>
        <v>0</v>
      </c>
      <c r="E41" s="144">
        <f>'[1]TEMP Summary'!$T$22</f>
        <v>0</v>
      </c>
      <c r="F41" s="144">
        <f>'[1]TEMP Summary'!$T$22</f>
        <v>0</v>
      </c>
      <c r="G41" s="144">
        <f>'[1]TEMP Summary'!$T$22</f>
        <v>0</v>
      </c>
      <c r="H41" s="144">
        <f>'[1]TEMP Summary'!$T$22</f>
        <v>0</v>
      </c>
      <c r="I41" s="144">
        <f>'[1]TEMP Summary'!$T$22</f>
        <v>0</v>
      </c>
      <c r="J41" s="144">
        <f>'[1]TEMP Summary'!$T$22</f>
        <v>0</v>
      </c>
      <c r="K41" s="144">
        <f>'[1]TEMP Summary'!$T$22</f>
        <v>0</v>
      </c>
      <c r="L41" s="144">
        <f>'[1]TEMP Summary'!$T$22</f>
        <v>0</v>
      </c>
      <c r="M41" s="144">
        <f>'[1]TEMP Summary'!$T$22</f>
        <v>0</v>
      </c>
      <c r="N41" s="144">
        <f>'[1]TEMP Summary'!$T$22</f>
        <v>0</v>
      </c>
      <c r="O41" s="144">
        <f>'[1]TEMP Summary'!$T$22</f>
        <v>0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'[1]TEMP Summary'!$T$22</f>
        <v>0</v>
      </c>
      <c r="T41" s="144">
        <f>'[1]TEMP Summary'!$T$22</f>
        <v>0</v>
      </c>
      <c r="U41" s="144">
        <f>'[1]TEMP Summary'!$T$22</f>
        <v>0</v>
      </c>
      <c r="V41" s="144">
        <f>'[1]TEMP Summary'!$T$22</f>
        <v>0</v>
      </c>
      <c r="W41" s="144">
        <f>'[1]TEMP Summary'!$T$22</f>
        <v>0</v>
      </c>
      <c r="X41" s="144">
        <f>'[1]TEMP Summary'!$T$22</f>
        <v>0</v>
      </c>
      <c r="Y41" s="144">
        <f>'[1]TEMP Summary'!$T$22</f>
        <v>0</v>
      </c>
      <c r="Z41" s="144">
        <f>'[1]TEMP Summary'!$T$22</f>
        <v>0</v>
      </c>
      <c r="AA41" s="144">
        <f>'[1]TEMP Summary'!$T$22</f>
        <v>0</v>
      </c>
      <c r="AB41" s="144">
        <f>'[1]TEMP Summary'!$T$22</f>
        <v>0</v>
      </c>
      <c r="AC41" s="144">
        <f>'[1]TEMP Summary'!$T$22</f>
        <v>0</v>
      </c>
      <c r="AD41" s="144">
        <f>'[1]TEMP Summary'!$T$22</f>
        <v>0</v>
      </c>
      <c r="AE41" s="144">
        <f>'[1]TEMP Summary'!$T$22</f>
        <v>0</v>
      </c>
      <c r="AF41" s="144">
        <f>'[1]TEMP Summary'!$T$22</f>
        <v>0</v>
      </c>
      <c r="AG41" s="145">
        <f>'[1]TEMP Summary'!$T$22</f>
        <v>0</v>
      </c>
      <c r="AH41" s="142">
        <f t="shared" si="9"/>
        <v>0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f>'[1]TEMP Summary'!$T$22</f>
        <v>0</v>
      </c>
      <c r="F42" s="144">
        <f>'[1]TEMP Summary'!$T$22</f>
        <v>0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9"/>
        <v>0</v>
      </c>
      <c r="AJ42" s="257"/>
      <c r="AK42" s="258"/>
    </row>
    <row r="43" spans="1:37" x14ac:dyDescent="0.25">
      <c r="A43" s="168"/>
      <c r="B43" s="143" t="s">
        <v>73</v>
      </c>
      <c r="C43" s="144">
        <f>'[1]TEMP Summary'!$T$22</f>
        <v>0</v>
      </c>
      <c r="D43" s="144">
        <f>'[1]TEMP Summary'!$T$22</f>
        <v>0</v>
      </c>
      <c r="E43" s="144">
        <f>'[1]TEMP Summary'!$T$22</f>
        <v>0</v>
      </c>
      <c r="F43" s="144">
        <f>'[1]TEMP Summary'!$T$22</f>
        <v>0</v>
      </c>
      <c r="G43" s="144">
        <f>'[1]TEMP Summary'!$T$22</f>
        <v>0</v>
      </c>
      <c r="H43" s="144">
        <f>'[1]TEMP Summary'!$T$22</f>
        <v>0</v>
      </c>
      <c r="I43" s="144">
        <f>'[1]TEMP Summary'!$T$22</f>
        <v>0</v>
      </c>
      <c r="J43" s="144">
        <f>'[1]TEMP Summary'!$T$22</f>
        <v>0</v>
      </c>
      <c r="K43" s="144">
        <f>'[1]TEMP Summary'!$T$22</f>
        <v>0</v>
      </c>
      <c r="L43" s="144">
        <f>'[1]TEMP Summary'!$T$22</f>
        <v>0</v>
      </c>
      <c r="M43" s="144">
        <f>'[1]TEMP Summary'!$T$22</f>
        <v>0</v>
      </c>
      <c r="N43" s="144">
        <f>'[1]TEMP Summary'!$T$22</f>
        <v>0</v>
      </c>
      <c r="O43" s="144">
        <f>'[1]TEMP Summary'!$T$22</f>
        <v>0</v>
      </c>
      <c r="P43" s="144">
        <f>'[1]TEMP Summary'!$T$22</f>
        <v>0</v>
      </c>
      <c r="Q43" s="144">
        <f>'[1]TEMP Summary'!$T$22</f>
        <v>0</v>
      </c>
      <c r="R43" s="144">
        <f>'[1]TEMP Summary'!$T$22</f>
        <v>0</v>
      </c>
      <c r="S43" s="144">
        <f>'[1]TEMP Summary'!$T$22</f>
        <v>0</v>
      </c>
      <c r="T43" s="144">
        <f>'[1]TEMP Summary'!$T$22</f>
        <v>0</v>
      </c>
      <c r="U43" s="144">
        <f>'[1]TEMP Summary'!$T$22</f>
        <v>0</v>
      </c>
      <c r="V43" s="144">
        <f>'[1]TEMP Summary'!$T$22</f>
        <v>0</v>
      </c>
      <c r="W43" s="144">
        <f>'[1]TEMP Summary'!$T$22</f>
        <v>0</v>
      </c>
      <c r="X43" s="144">
        <f>'[1]TEMP Summary'!$T$22</f>
        <v>0</v>
      </c>
      <c r="Y43" s="144">
        <f>'[1]TEMP Summary'!$T$22</f>
        <v>0</v>
      </c>
      <c r="Z43" s="144">
        <f>'[1]TEMP Summary'!$T$22</f>
        <v>0</v>
      </c>
      <c r="AA43" s="144">
        <f>'[1]TEMP Summary'!$T$22</f>
        <v>0</v>
      </c>
      <c r="AB43" s="144">
        <f>'[1]TEMP Summary'!$T$22</f>
        <v>0</v>
      </c>
      <c r="AC43" s="144">
        <f>'[1]TEMP Summary'!$T$22</f>
        <v>0</v>
      </c>
      <c r="AD43" s="144">
        <f>'[1]TEMP Summary'!$T$22</f>
        <v>0</v>
      </c>
      <c r="AE43" s="144">
        <f>'[1]TEMP Summary'!$T$22</f>
        <v>0</v>
      </c>
      <c r="AF43" s="144">
        <f>'[1]TEMP Summary'!$T$22</f>
        <v>0</v>
      </c>
      <c r="AG43" s="145">
        <f>'[1]TEMP Summary'!$T$22</f>
        <v>0</v>
      </c>
      <c r="AH43" s="142">
        <f t="shared" si="9"/>
        <v>0</v>
      </c>
      <c r="AJ43" s="257"/>
      <c r="AK43" s="258"/>
    </row>
    <row r="44" spans="1:37" x14ac:dyDescent="0.25">
      <c r="A44" s="168"/>
      <c r="B44" s="143" t="s">
        <v>71</v>
      </c>
      <c r="C44" s="144">
        <f>'[1]TEMP Summary'!$T$22</f>
        <v>0</v>
      </c>
      <c r="D44" s="144">
        <f>'[1]TEMP Summary'!$T$22</f>
        <v>0</v>
      </c>
      <c r="E44" s="144">
        <f>'[1]TEMP Summary'!$T$22</f>
        <v>0</v>
      </c>
      <c r="F44" s="144">
        <f>'[1]TEMP Summary'!$T$22</f>
        <v>0</v>
      </c>
      <c r="G44" s="144">
        <f>'[1]TEMP Summary'!$T$22</f>
        <v>0</v>
      </c>
      <c r="H44" s="144">
        <f>'[1]TEMP Summary'!$T$22</f>
        <v>0</v>
      </c>
      <c r="I44" s="144">
        <f>'[1]TEMP Summary'!$T$22</f>
        <v>0</v>
      </c>
      <c r="J44" s="144">
        <f>'[1]TEMP Summary'!$T$22</f>
        <v>0</v>
      </c>
      <c r="K44" s="144">
        <f>'[1]TEMP Summary'!$T$22</f>
        <v>0</v>
      </c>
      <c r="L44" s="144">
        <f>'[1]TEMP Summary'!$T$22</f>
        <v>0</v>
      </c>
      <c r="M44" s="144">
        <f>'[1]TEMP Summary'!$T$22</f>
        <v>0</v>
      </c>
      <c r="N44" s="144">
        <f>'[1]TEMP Summary'!$T$22</f>
        <v>0</v>
      </c>
      <c r="O44" s="144">
        <f>'[1]TEMP Summary'!$T$22</f>
        <v>0</v>
      </c>
      <c r="P44" s="144">
        <f>'[1]TEMP Summary'!$T$22</f>
        <v>0</v>
      </c>
      <c r="Q44" s="144">
        <f>'[1]TEMP Summary'!$T$22</f>
        <v>0</v>
      </c>
      <c r="R44" s="144">
        <f>'[1]TEMP Summary'!$T$22</f>
        <v>0</v>
      </c>
      <c r="S44" s="144">
        <f>'[1]TEMP Summary'!$T$22</f>
        <v>0</v>
      </c>
      <c r="T44" s="144">
        <f>'[1]TEMP Summary'!$T$22</f>
        <v>0</v>
      </c>
      <c r="U44" s="144">
        <f>'[1]TEMP Summary'!$T$22</f>
        <v>0</v>
      </c>
      <c r="V44" s="144">
        <f>'[1]TEMP Summary'!$T$22</f>
        <v>0</v>
      </c>
      <c r="W44" s="144">
        <f>'[1]TEMP Summary'!$T$22</f>
        <v>0</v>
      </c>
      <c r="X44" s="144">
        <f>'[1]TEMP Summary'!$T$22</f>
        <v>0</v>
      </c>
      <c r="Y44" s="144">
        <f>'[1]TEMP Summary'!$T$22</f>
        <v>0</v>
      </c>
      <c r="Z44" s="144">
        <f>'[1]TEMP Summary'!$T$22</f>
        <v>0</v>
      </c>
      <c r="AA44" s="144">
        <f>'[1]TEMP Summary'!$T$22</f>
        <v>0</v>
      </c>
      <c r="AB44" s="144">
        <f>'[1]TEMP Summary'!$T$22</f>
        <v>0</v>
      </c>
      <c r="AC44" s="144">
        <f>'[1]TEMP Summary'!$T$22</f>
        <v>0</v>
      </c>
      <c r="AD44" s="144">
        <f>'[1]TEMP Summary'!$T$22</f>
        <v>0</v>
      </c>
      <c r="AE44" s="144">
        <f>'[1]TEMP Summary'!$T$22</f>
        <v>0</v>
      </c>
      <c r="AF44" s="144">
        <f>'[1]TEMP Summary'!$T$22</f>
        <v>0</v>
      </c>
      <c r="AG44" s="145">
        <f>'[1]TEMP Summary'!$T$22</f>
        <v>0</v>
      </c>
      <c r="AH44" s="142">
        <f t="shared" si="9"/>
        <v>0</v>
      </c>
      <c r="AJ44" s="257"/>
      <c r="AK44" s="259"/>
    </row>
    <row r="45" spans="1:37" x14ac:dyDescent="0.25">
      <c r="A45" s="168"/>
      <c r="B45" s="444" t="s">
        <v>182</v>
      </c>
      <c r="C45" s="441">
        <f t="shared" ref="C45:AG45" si="12">SUM(C39:C44)</f>
        <v>0</v>
      </c>
      <c r="D45" s="441">
        <f t="shared" si="12"/>
        <v>0</v>
      </c>
      <c r="E45" s="441">
        <f t="shared" si="12"/>
        <v>0</v>
      </c>
      <c r="F45" s="441">
        <f t="shared" si="12"/>
        <v>0</v>
      </c>
      <c r="G45" s="441">
        <f t="shared" si="12"/>
        <v>0</v>
      </c>
      <c r="H45" s="441">
        <f t="shared" si="12"/>
        <v>0</v>
      </c>
      <c r="I45" s="441">
        <f t="shared" si="12"/>
        <v>0</v>
      </c>
      <c r="J45" s="441">
        <f t="shared" si="12"/>
        <v>0</v>
      </c>
      <c r="K45" s="441">
        <f t="shared" si="12"/>
        <v>0</v>
      </c>
      <c r="L45" s="441">
        <f t="shared" si="12"/>
        <v>0</v>
      </c>
      <c r="M45" s="441">
        <f t="shared" si="12"/>
        <v>0</v>
      </c>
      <c r="N45" s="441">
        <f t="shared" si="12"/>
        <v>0</v>
      </c>
      <c r="O45" s="441">
        <f t="shared" si="12"/>
        <v>0</v>
      </c>
      <c r="P45" s="441">
        <f t="shared" si="12"/>
        <v>0</v>
      </c>
      <c r="Q45" s="441">
        <f t="shared" si="12"/>
        <v>0</v>
      </c>
      <c r="R45" s="441">
        <f t="shared" si="12"/>
        <v>0</v>
      </c>
      <c r="S45" s="441">
        <f t="shared" si="12"/>
        <v>0</v>
      </c>
      <c r="T45" s="441">
        <f t="shared" si="12"/>
        <v>0</v>
      </c>
      <c r="U45" s="441">
        <f t="shared" si="12"/>
        <v>0</v>
      </c>
      <c r="V45" s="441">
        <f t="shared" si="12"/>
        <v>0</v>
      </c>
      <c r="W45" s="441">
        <f t="shared" si="12"/>
        <v>0</v>
      </c>
      <c r="X45" s="441">
        <f t="shared" si="12"/>
        <v>0</v>
      </c>
      <c r="Y45" s="441">
        <f t="shared" si="12"/>
        <v>0</v>
      </c>
      <c r="Z45" s="441">
        <f t="shared" si="12"/>
        <v>0</v>
      </c>
      <c r="AA45" s="441">
        <f t="shared" si="12"/>
        <v>0</v>
      </c>
      <c r="AB45" s="441">
        <f t="shared" si="12"/>
        <v>0</v>
      </c>
      <c r="AC45" s="441">
        <f t="shared" si="12"/>
        <v>0</v>
      </c>
      <c r="AD45" s="441">
        <f t="shared" si="12"/>
        <v>0</v>
      </c>
      <c r="AE45" s="441">
        <f t="shared" si="12"/>
        <v>0</v>
      </c>
      <c r="AF45" s="441">
        <f t="shared" si="12"/>
        <v>0</v>
      </c>
      <c r="AG45" s="443">
        <f t="shared" si="12"/>
        <v>0</v>
      </c>
      <c r="AH45" s="407">
        <f>SUM(C45:AG45)</f>
        <v>0</v>
      </c>
      <c r="AJ45" s="406"/>
      <c r="AK45" s="405"/>
    </row>
    <row r="46" spans="1:37" s="170" customFormat="1" ht="15.75" thickBot="1" x14ac:dyDescent="0.3">
      <c r="A46" s="169"/>
      <c r="B46" s="146" t="s">
        <v>76</v>
      </c>
      <c r="C46" s="147">
        <f t="shared" ref="C46:AG46" si="13">SUM(C32:C37,C39:C44)</f>
        <v>0</v>
      </c>
      <c r="D46" s="147">
        <f t="shared" si="13"/>
        <v>0</v>
      </c>
      <c r="E46" s="147">
        <f t="shared" si="13"/>
        <v>0</v>
      </c>
      <c r="F46" s="147">
        <f t="shared" si="13"/>
        <v>0</v>
      </c>
      <c r="G46" s="147">
        <f t="shared" si="13"/>
        <v>0</v>
      </c>
      <c r="H46" s="147">
        <f t="shared" si="13"/>
        <v>0</v>
      </c>
      <c r="I46" s="147">
        <f t="shared" si="13"/>
        <v>0</v>
      </c>
      <c r="J46" s="147">
        <f t="shared" si="13"/>
        <v>0</v>
      </c>
      <c r="K46" s="147">
        <f t="shared" si="13"/>
        <v>0</v>
      </c>
      <c r="L46" s="147">
        <f t="shared" si="13"/>
        <v>0</v>
      </c>
      <c r="M46" s="147">
        <f t="shared" si="13"/>
        <v>0</v>
      </c>
      <c r="N46" s="147">
        <f t="shared" si="13"/>
        <v>0</v>
      </c>
      <c r="O46" s="147">
        <f t="shared" si="13"/>
        <v>0</v>
      </c>
      <c r="P46" s="147">
        <f t="shared" si="13"/>
        <v>0</v>
      </c>
      <c r="Q46" s="147">
        <f t="shared" si="13"/>
        <v>0</v>
      </c>
      <c r="R46" s="147">
        <f t="shared" si="13"/>
        <v>0</v>
      </c>
      <c r="S46" s="147">
        <f t="shared" si="13"/>
        <v>0</v>
      </c>
      <c r="T46" s="147">
        <f t="shared" si="13"/>
        <v>0</v>
      </c>
      <c r="U46" s="147">
        <f t="shared" si="13"/>
        <v>0</v>
      </c>
      <c r="V46" s="147">
        <f t="shared" si="13"/>
        <v>0</v>
      </c>
      <c r="W46" s="147">
        <f t="shared" si="13"/>
        <v>0</v>
      </c>
      <c r="X46" s="147">
        <f t="shared" si="13"/>
        <v>0</v>
      </c>
      <c r="Y46" s="147">
        <f t="shared" si="13"/>
        <v>0</v>
      </c>
      <c r="Z46" s="147">
        <f t="shared" si="13"/>
        <v>0</v>
      </c>
      <c r="AA46" s="147">
        <f t="shared" si="13"/>
        <v>0</v>
      </c>
      <c r="AB46" s="147">
        <f t="shared" si="13"/>
        <v>0</v>
      </c>
      <c r="AC46" s="147">
        <f t="shared" si="13"/>
        <v>0</v>
      </c>
      <c r="AD46" s="147">
        <f t="shared" si="13"/>
        <v>0</v>
      </c>
      <c r="AE46" s="147">
        <f t="shared" si="13"/>
        <v>0</v>
      </c>
      <c r="AF46" s="147">
        <f t="shared" si="13"/>
        <v>0</v>
      </c>
      <c r="AG46" s="262">
        <f t="shared" si="13"/>
        <v>0</v>
      </c>
      <c r="AH46" s="148">
        <f>SUM(AH32:AH37,AH39:AH44)</f>
        <v>0</v>
      </c>
      <c r="AJ46" s="260">
        <f>AH46</f>
        <v>0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4"/>
  <sheetViews>
    <sheetView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AK27" sqref="AK27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0" width="10" style="60" customWidth="1"/>
    <col min="31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209</v>
      </c>
      <c r="B1" s="378" t="str">
        <f>'Cash Flow'!C1</f>
        <v>February</v>
      </c>
      <c r="C1" s="228" t="str">
        <f t="array" ref="C1:AG1">TRANSPOSE('Cash Flow'!B8:B38)</f>
        <v>Wed</v>
      </c>
      <c r="D1" s="228" t="str">
        <v>Thu</v>
      </c>
      <c r="E1" s="228" t="str">
        <v>Fri</v>
      </c>
      <c r="F1" s="228" t="str">
        <v>Sat</v>
      </c>
      <c r="G1" s="228" t="str">
        <v>Sun</v>
      </c>
      <c r="H1" s="228" t="str">
        <v>Mon</v>
      </c>
      <c r="I1" s="228" t="str">
        <v>Tue</v>
      </c>
      <c r="J1" s="228" t="str">
        <v>Wed</v>
      </c>
      <c r="K1" s="228" t="str">
        <v>Thu</v>
      </c>
      <c r="L1" s="228" t="str">
        <v>Fri</v>
      </c>
      <c r="M1" s="228" t="str">
        <v>Sat</v>
      </c>
      <c r="N1" s="228" t="str">
        <v>Sun</v>
      </c>
      <c r="O1" s="228" t="str">
        <v>Mon</v>
      </c>
      <c r="P1" s="228" t="str">
        <v>Tue</v>
      </c>
      <c r="Q1" s="228" t="str">
        <v>Wed</v>
      </c>
      <c r="R1" s="228" t="str">
        <v>Thu</v>
      </c>
      <c r="S1" s="228" t="str">
        <v>Fri</v>
      </c>
      <c r="T1" s="228" t="str">
        <v>Sat</v>
      </c>
      <c r="U1" s="228" t="str">
        <v>Sun</v>
      </c>
      <c r="V1" s="228" t="str">
        <v>Mon</v>
      </c>
      <c r="W1" s="228" t="str">
        <v>Tue</v>
      </c>
      <c r="X1" s="228" t="str">
        <v>Wed</v>
      </c>
      <c r="Y1" s="228" t="str">
        <v>Thu</v>
      </c>
      <c r="Z1" s="228" t="str">
        <v>Fri</v>
      </c>
      <c r="AA1" s="228" t="str">
        <v>Sat</v>
      </c>
      <c r="AB1" s="228" t="str">
        <v>Sun</v>
      </c>
      <c r="AC1" s="228" t="str">
        <v>Mon</v>
      </c>
      <c r="AD1" s="228" t="str">
        <v>Tue</v>
      </c>
      <c r="AE1" s="228" t="str">
        <v>Wed</v>
      </c>
      <c r="AF1" s="228" t="str">
        <v>Thu</v>
      </c>
      <c r="AG1" s="228" t="str">
        <v>Fri</v>
      </c>
    </row>
    <row r="2" spans="1:40" s="60" customFormat="1" ht="16.5" thickBot="1" x14ac:dyDescent="0.3">
      <c r="A2" s="63" t="s">
        <v>66</v>
      </c>
      <c r="B2" s="64" t="s">
        <v>128</v>
      </c>
      <c r="C2" s="106">
        <f>'Cash Flow'!A8</f>
        <v>44958</v>
      </c>
      <c r="D2" s="106">
        <f>C2+1</f>
        <v>44959</v>
      </c>
      <c r="E2" s="106">
        <f>D2+1</f>
        <v>44960</v>
      </c>
      <c r="F2" s="106">
        <f t="shared" ref="F2:AG2" si="0">E2+1</f>
        <v>44961</v>
      </c>
      <c r="G2" s="106">
        <f t="shared" si="0"/>
        <v>44962</v>
      </c>
      <c r="H2" s="106">
        <f t="shared" si="0"/>
        <v>44963</v>
      </c>
      <c r="I2" s="106">
        <f t="shared" si="0"/>
        <v>44964</v>
      </c>
      <c r="J2" s="106">
        <f t="shared" si="0"/>
        <v>44965</v>
      </c>
      <c r="K2" s="106">
        <f t="shared" si="0"/>
        <v>44966</v>
      </c>
      <c r="L2" s="106">
        <f t="shared" si="0"/>
        <v>44967</v>
      </c>
      <c r="M2" s="106">
        <f t="shared" si="0"/>
        <v>44968</v>
      </c>
      <c r="N2" s="106">
        <f t="shared" si="0"/>
        <v>44969</v>
      </c>
      <c r="O2" s="106">
        <f t="shared" si="0"/>
        <v>44970</v>
      </c>
      <c r="P2" s="106">
        <f t="shared" si="0"/>
        <v>44971</v>
      </c>
      <c r="Q2" s="106">
        <f t="shared" si="0"/>
        <v>44972</v>
      </c>
      <c r="R2" s="106">
        <f t="shared" si="0"/>
        <v>44973</v>
      </c>
      <c r="S2" s="106">
        <f t="shared" si="0"/>
        <v>44974</v>
      </c>
      <c r="T2" s="106">
        <f t="shared" si="0"/>
        <v>44975</v>
      </c>
      <c r="U2" s="106">
        <f t="shared" si="0"/>
        <v>44976</v>
      </c>
      <c r="V2" s="106">
        <f t="shared" si="0"/>
        <v>44977</v>
      </c>
      <c r="W2" s="106">
        <f t="shared" si="0"/>
        <v>44978</v>
      </c>
      <c r="X2" s="106">
        <f t="shared" si="0"/>
        <v>44979</v>
      </c>
      <c r="Y2" s="106">
        <f t="shared" si="0"/>
        <v>44980</v>
      </c>
      <c r="Z2" s="106">
        <f t="shared" si="0"/>
        <v>44981</v>
      </c>
      <c r="AA2" s="106">
        <f t="shared" si="0"/>
        <v>44982</v>
      </c>
      <c r="AB2" s="106">
        <f t="shared" si="0"/>
        <v>44983</v>
      </c>
      <c r="AC2" s="106">
        <f t="shared" si="0"/>
        <v>44984</v>
      </c>
      <c r="AD2" s="106">
        <f t="shared" si="0"/>
        <v>44985</v>
      </c>
      <c r="AE2" s="106">
        <f t="shared" si="0"/>
        <v>44986</v>
      </c>
      <c r="AF2" s="106">
        <f t="shared" si="0"/>
        <v>44987</v>
      </c>
      <c r="AG2" s="106">
        <f t="shared" si="0"/>
        <v>44988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25">
      <c r="A3" s="66" t="s">
        <v>61</v>
      </c>
      <c r="B3" s="67" t="s">
        <v>62</v>
      </c>
      <c r="C3" s="68"/>
      <c r="D3" s="185">
        <v>2.36</v>
      </c>
      <c r="E3" s="185">
        <v>0.19</v>
      </c>
      <c r="F3" s="185"/>
      <c r="G3" s="185">
        <v>3.53</v>
      </c>
      <c r="H3" s="185"/>
      <c r="I3" s="185">
        <v>0.38</v>
      </c>
      <c r="J3" s="185"/>
      <c r="K3" s="185">
        <v>3.12</v>
      </c>
      <c r="L3" s="185"/>
      <c r="M3" s="185"/>
      <c r="N3" s="185"/>
      <c r="O3" s="185"/>
      <c r="P3" s="185">
        <v>2.17</v>
      </c>
      <c r="Q3" s="185"/>
      <c r="R3" s="185"/>
      <c r="S3" s="185"/>
      <c r="T3" s="185">
        <v>1.37</v>
      </c>
      <c r="U3" s="185"/>
      <c r="V3" s="185">
        <v>1.61</v>
      </c>
      <c r="W3" s="185"/>
      <c r="X3" s="185"/>
      <c r="Y3" s="185">
        <v>1.6</v>
      </c>
      <c r="Z3" s="185">
        <v>2.46</v>
      </c>
      <c r="AA3" s="185">
        <v>0.28000000000000003</v>
      </c>
      <c r="AB3" s="185">
        <v>3.16</v>
      </c>
      <c r="AC3" s="185"/>
      <c r="AD3" s="185"/>
      <c r="AE3" s="185"/>
      <c r="AF3" s="185"/>
      <c r="AG3" s="185"/>
      <c r="AH3" s="108">
        <f>SUM(C3:AG3)</f>
        <v>22.230000000000004</v>
      </c>
      <c r="AJ3" s="66" t="s">
        <v>61</v>
      </c>
      <c r="AK3" s="67" t="s">
        <v>62</v>
      </c>
      <c r="AL3" s="210"/>
      <c r="AM3" s="210"/>
    </row>
    <row r="4" spans="1:40" ht="16.5" thickBot="1" x14ac:dyDescent="0.3">
      <c r="A4" s="69" t="s">
        <v>210</v>
      </c>
      <c r="B4" s="70" t="s">
        <v>211</v>
      </c>
      <c r="C4" s="71"/>
      <c r="D4" s="72">
        <v>25</v>
      </c>
      <c r="E4" s="71">
        <v>1.99</v>
      </c>
      <c r="F4" s="71"/>
      <c r="G4" s="71">
        <v>38.979999999999997</v>
      </c>
      <c r="H4" s="71"/>
      <c r="I4" s="71">
        <v>3.98</v>
      </c>
      <c r="J4" s="71"/>
      <c r="K4" s="71">
        <v>33</v>
      </c>
      <c r="L4" s="71"/>
      <c r="M4" s="71"/>
      <c r="N4" s="71"/>
      <c r="O4" s="71"/>
      <c r="P4" s="71">
        <v>23</v>
      </c>
      <c r="Q4" s="71"/>
      <c r="R4" s="71"/>
      <c r="S4" s="71"/>
      <c r="T4" s="71">
        <v>14.49</v>
      </c>
      <c r="U4" s="71"/>
      <c r="V4" s="71">
        <v>17</v>
      </c>
      <c r="W4" s="71"/>
      <c r="X4" s="71"/>
      <c r="Y4" s="71">
        <v>16.989999999999998</v>
      </c>
      <c r="Z4" s="71">
        <v>25.98</v>
      </c>
      <c r="AA4" s="71">
        <v>2.99</v>
      </c>
      <c r="AB4" s="71">
        <v>33.44</v>
      </c>
      <c r="AC4" s="71"/>
      <c r="AD4" s="71"/>
      <c r="AE4" s="71"/>
      <c r="AF4" s="71"/>
      <c r="AG4" s="71"/>
      <c r="AH4" s="108">
        <f t="shared" ref="AH4" si="1">SUM(C4:AG4)</f>
        <v>236.84</v>
      </c>
      <c r="AJ4" s="69" t="s">
        <v>210</v>
      </c>
      <c r="AK4" s="70" t="s">
        <v>211</v>
      </c>
      <c r="AL4" s="210"/>
      <c r="AM4" s="210"/>
    </row>
    <row r="5" spans="1:40" s="60" customFormat="1" ht="13.5" thickBot="1" x14ac:dyDescent="0.25">
      <c r="A5" s="199"/>
      <c r="B5" s="84" t="s">
        <v>64</v>
      </c>
      <c r="C5" s="107">
        <f t="shared" ref="C5:AG5" si="2">SUM(C3:C4)</f>
        <v>0</v>
      </c>
      <c r="D5" s="107">
        <f t="shared" si="2"/>
        <v>27.36</v>
      </c>
      <c r="E5" s="107">
        <f t="shared" si="2"/>
        <v>2.1800000000000002</v>
      </c>
      <c r="F5" s="107">
        <f t="shared" si="2"/>
        <v>0</v>
      </c>
      <c r="G5" s="107">
        <f t="shared" si="2"/>
        <v>42.51</v>
      </c>
      <c r="H5" s="107">
        <f t="shared" si="2"/>
        <v>0</v>
      </c>
      <c r="I5" s="107">
        <f t="shared" si="2"/>
        <v>4.3600000000000003</v>
      </c>
      <c r="J5" s="107">
        <f t="shared" si="2"/>
        <v>0</v>
      </c>
      <c r="K5" s="107">
        <f t="shared" si="2"/>
        <v>36.119999999999997</v>
      </c>
      <c r="L5" s="107">
        <f t="shared" si="2"/>
        <v>0</v>
      </c>
      <c r="M5" s="107">
        <f t="shared" si="2"/>
        <v>0</v>
      </c>
      <c r="N5" s="107">
        <f t="shared" si="2"/>
        <v>0</v>
      </c>
      <c r="O5" s="107">
        <f t="shared" si="2"/>
        <v>0</v>
      </c>
      <c r="P5" s="107">
        <f t="shared" si="2"/>
        <v>25.17</v>
      </c>
      <c r="Q5" s="107">
        <f t="shared" si="2"/>
        <v>0</v>
      </c>
      <c r="R5" s="107">
        <f t="shared" si="2"/>
        <v>0</v>
      </c>
      <c r="S5" s="107">
        <f t="shared" si="2"/>
        <v>0</v>
      </c>
      <c r="T5" s="107">
        <f t="shared" si="2"/>
        <v>15.86</v>
      </c>
      <c r="U5" s="107">
        <f t="shared" si="2"/>
        <v>0</v>
      </c>
      <c r="V5" s="107">
        <f t="shared" si="2"/>
        <v>18.61</v>
      </c>
      <c r="W5" s="107">
        <f t="shared" si="2"/>
        <v>0</v>
      </c>
      <c r="X5" s="107">
        <f t="shared" si="2"/>
        <v>0</v>
      </c>
      <c r="Y5" s="107">
        <f t="shared" si="2"/>
        <v>18.59</v>
      </c>
      <c r="Z5" s="107">
        <f t="shared" si="2"/>
        <v>28.44</v>
      </c>
      <c r="AA5" s="107">
        <f t="shared" si="2"/>
        <v>3.2700000000000005</v>
      </c>
      <c r="AB5" s="107">
        <f t="shared" si="2"/>
        <v>36.599999999999994</v>
      </c>
      <c r="AC5" s="107">
        <f t="shared" si="2"/>
        <v>0</v>
      </c>
      <c r="AD5" s="107">
        <f t="shared" si="2"/>
        <v>0</v>
      </c>
      <c r="AE5" s="107">
        <f t="shared" si="2"/>
        <v>0</v>
      </c>
      <c r="AF5" s="107">
        <f t="shared" si="2"/>
        <v>0</v>
      </c>
      <c r="AG5" s="107">
        <f t="shared" si="2"/>
        <v>0</v>
      </c>
      <c r="AH5" s="109">
        <f>SUM(C3:AG4)</f>
        <v>259.07000000000005</v>
      </c>
      <c r="AI5" s="85"/>
      <c r="AJ5" s="275"/>
      <c r="AK5" s="276" t="s">
        <v>64</v>
      </c>
    </row>
    <row r="6" spans="1:40" ht="16.5" thickBot="1" x14ac:dyDescent="0.3">
      <c r="A6" s="195"/>
      <c r="B6" s="196"/>
      <c r="C6" s="197"/>
      <c r="D6" s="196"/>
      <c r="E6" s="196"/>
      <c r="F6" s="196"/>
      <c r="G6" s="196"/>
      <c r="H6" s="278"/>
      <c r="I6" s="196"/>
      <c r="J6" s="196"/>
      <c r="K6" s="196"/>
      <c r="L6" s="196"/>
      <c r="M6" s="196"/>
      <c r="N6" s="196"/>
      <c r="O6" s="196"/>
      <c r="P6" s="196"/>
      <c r="Q6" s="196"/>
      <c r="R6" s="263"/>
      <c r="S6" s="196"/>
      <c r="T6" s="196"/>
      <c r="U6" s="196"/>
      <c r="V6" s="196"/>
      <c r="W6" s="196"/>
      <c r="X6" s="196"/>
      <c r="Y6" s="197"/>
      <c r="Z6" s="196"/>
      <c r="AA6" s="196"/>
      <c r="AB6" s="196"/>
      <c r="AC6" s="196"/>
      <c r="AD6" s="196"/>
      <c r="AE6" s="196"/>
      <c r="AF6" s="196"/>
      <c r="AG6" s="196"/>
      <c r="AH6" s="198"/>
      <c r="AJ6" s="282" t="s">
        <v>66</v>
      </c>
      <c r="AK6" s="283" t="s">
        <v>128</v>
      </c>
      <c r="AL6" s="283" t="s">
        <v>120</v>
      </c>
      <c r="AM6" s="284" t="s">
        <v>121</v>
      </c>
    </row>
    <row r="7" spans="1:40" x14ac:dyDescent="0.25">
      <c r="A7" s="89" t="s">
        <v>60</v>
      </c>
      <c r="B7" s="84" t="s">
        <v>54</v>
      </c>
      <c r="C7" s="392"/>
      <c r="D7" s="392"/>
      <c r="E7" s="392">
        <v>2.1800000000000002</v>
      </c>
      <c r="F7" s="392"/>
      <c r="G7" s="392">
        <v>4.3600000000000003</v>
      </c>
      <c r="H7" s="392"/>
      <c r="I7" s="392">
        <v>4.3600000000000003</v>
      </c>
      <c r="J7" s="392"/>
      <c r="K7" s="392">
        <v>36.119999999999997</v>
      </c>
      <c r="L7" s="392"/>
      <c r="M7" s="392"/>
      <c r="N7" s="392"/>
      <c r="O7" s="392"/>
      <c r="P7" s="392">
        <v>25.17</v>
      </c>
      <c r="Q7" s="392"/>
      <c r="R7" s="392"/>
      <c r="S7" s="392"/>
      <c r="T7" s="392">
        <v>9.84</v>
      </c>
      <c r="U7" s="392"/>
      <c r="V7" s="392"/>
      <c r="W7" s="392"/>
      <c r="X7" s="392"/>
      <c r="Y7" s="392">
        <v>2.1800000000000002</v>
      </c>
      <c r="Z7" s="393">
        <v>2.1800000000000002</v>
      </c>
      <c r="AA7" s="393">
        <v>3.27</v>
      </c>
      <c r="AB7" s="393">
        <v>4.38</v>
      </c>
      <c r="AC7" s="393"/>
      <c r="AD7" s="393"/>
      <c r="AE7" s="393"/>
      <c r="AF7" s="393"/>
      <c r="AG7" s="393"/>
      <c r="AH7" s="110">
        <f>SUM(C7:AG7)</f>
        <v>94.04</v>
      </c>
      <c r="AJ7" s="137" t="s">
        <v>60</v>
      </c>
      <c r="AK7" s="138" t="s">
        <v>212</v>
      </c>
      <c r="AL7" s="386">
        <f>SUM(C7:Y7)</f>
        <v>84.210000000000008</v>
      </c>
      <c r="AM7" s="387">
        <f>SUM(Z7:AE7)</f>
        <v>9.83</v>
      </c>
    </row>
    <row r="8" spans="1:40" ht="16.5" thickBot="1" x14ac:dyDescent="0.3">
      <c r="A8" s="90" t="s">
        <v>60</v>
      </c>
      <c r="B8" s="91" t="s">
        <v>55</v>
      </c>
      <c r="C8" s="389"/>
      <c r="D8" s="486">
        <v>27.36</v>
      </c>
      <c r="E8" s="389"/>
      <c r="F8" s="389"/>
      <c r="G8" s="486">
        <v>38.15</v>
      </c>
      <c r="H8" s="391"/>
      <c r="I8" s="391"/>
      <c r="J8" s="391"/>
      <c r="K8" s="391"/>
      <c r="L8" s="391"/>
      <c r="M8" s="391"/>
      <c r="N8" s="391"/>
      <c r="O8" s="391"/>
      <c r="P8" s="391"/>
      <c r="Q8" s="391"/>
      <c r="R8" s="391"/>
      <c r="S8" s="391"/>
      <c r="T8" s="486">
        <v>6.02</v>
      </c>
      <c r="U8" s="391"/>
      <c r="V8" s="486">
        <v>18.61</v>
      </c>
      <c r="W8" s="391"/>
      <c r="X8" s="391"/>
      <c r="Y8" s="486">
        <v>16.41</v>
      </c>
      <c r="Z8" s="489">
        <v>26.26</v>
      </c>
      <c r="AA8" s="391"/>
      <c r="AB8" s="489">
        <v>32.22</v>
      </c>
      <c r="AC8" s="391"/>
      <c r="AD8" s="391"/>
      <c r="AE8" s="391"/>
      <c r="AF8" s="391"/>
      <c r="AG8" s="391"/>
      <c r="AH8" s="111">
        <f t="shared" ref="AH8" si="3">SUM(C8:AG8)</f>
        <v>165.02999999999997</v>
      </c>
      <c r="AJ8" s="129" t="s">
        <v>60</v>
      </c>
      <c r="AK8" s="130" t="s">
        <v>213</v>
      </c>
      <c r="AL8" s="290">
        <f>SUM(C8:Y8)-AL13</f>
        <v>103.35999999999999</v>
      </c>
      <c r="AM8" s="291">
        <f>SUM(Z8:AE8)-AM13</f>
        <v>56.720000000000006</v>
      </c>
    </row>
    <row r="9" spans="1:40" ht="16.5" thickBot="1" x14ac:dyDescent="0.3">
      <c r="A9" s="202"/>
      <c r="B9" s="193" t="s">
        <v>65</v>
      </c>
      <c r="C9" s="107">
        <f t="shared" ref="C9:AG9" si="4">SUM(C7:C8)</f>
        <v>0</v>
      </c>
      <c r="D9" s="107">
        <f t="shared" si="4"/>
        <v>27.36</v>
      </c>
      <c r="E9" s="107">
        <f t="shared" si="4"/>
        <v>2.1800000000000002</v>
      </c>
      <c r="F9" s="107">
        <f t="shared" si="4"/>
        <v>0</v>
      </c>
      <c r="G9" s="107">
        <f t="shared" si="4"/>
        <v>42.51</v>
      </c>
      <c r="H9" s="107">
        <f t="shared" si="4"/>
        <v>0</v>
      </c>
      <c r="I9" s="107">
        <f t="shared" si="4"/>
        <v>4.3600000000000003</v>
      </c>
      <c r="J9" s="107">
        <f t="shared" si="4"/>
        <v>0</v>
      </c>
      <c r="K9" s="107">
        <f t="shared" si="4"/>
        <v>36.119999999999997</v>
      </c>
      <c r="L9" s="107">
        <f t="shared" si="4"/>
        <v>0</v>
      </c>
      <c r="M9" s="107">
        <f t="shared" si="4"/>
        <v>0</v>
      </c>
      <c r="N9" s="107">
        <f t="shared" si="4"/>
        <v>0</v>
      </c>
      <c r="O9" s="107">
        <f t="shared" si="4"/>
        <v>0</v>
      </c>
      <c r="P9" s="107">
        <f t="shared" si="4"/>
        <v>25.17</v>
      </c>
      <c r="Q9" s="107">
        <f t="shared" si="4"/>
        <v>0</v>
      </c>
      <c r="R9" s="107">
        <f t="shared" si="4"/>
        <v>0</v>
      </c>
      <c r="S9" s="107">
        <f t="shared" si="4"/>
        <v>0</v>
      </c>
      <c r="T9" s="107">
        <f t="shared" si="4"/>
        <v>15.86</v>
      </c>
      <c r="U9" s="107">
        <f t="shared" si="4"/>
        <v>0</v>
      </c>
      <c r="V9" s="107">
        <f t="shared" si="4"/>
        <v>18.61</v>
      </c>
      <c r="W9" s="107">
        <f t="shared" si="4"/>
        <v>0</v>
      </c>
      <c r="X9" s="107">
        <f t="shared" si="4"/>
        <v>0</v>
      </c>
      <c r="Y9" s="107">
        <f t="shared" si="4"/>
        <v>18.59</v>
      </c>
      <c r="Z9" s="107">
        <f t="shared" si="4"/>
        <v>28.44</v>
      </c>
      <c r="AA9" s="107">
        <f t="shared" si="4"/>
        <v>3.27</v>
      </c>
      <c r="AB9" s="107">
        <f t="shared" si="4"/>
        <v>36.6</v>
      </c>
      <c r="AC9" s="107">
        <f t="shared" si="4"/>
        <v>0</v>
      </c>
      <c r="AD9" s="107">
        <f t="shared" si="4"/>
        <v>0</v>
      </c>
      <c r="AE9" s="107">
        <f t="shared" si="4"/>
        <v>0</v>
      </c>
      <c r="AF9" s="107">
        <f t="shared" si="4"/>
        <v>0</v>
      </c>
      <c r="AG9" s="107">
        <f t="shared" si="4"/>
        <v>0</v>
      </c>
      <c r="AH9" s="110">
        <f>SUM(C9:AG9)</f>
        <v>259.07000000000005</v>
      </c>
      <c r="AI9" s="59"/>
      <c r="AJ9" s="497" t="s">
        <v>76</v>
      </c>
      <c r="AK9" s="498"/>
      <c r="AL9" s="499">
        <f>SUM(AL7:AM8)</f>
        <v>254.11999999999998</v>
      </c>
      <c r="AM9" s="500"/>
      <c r="AN9" s="273">
        <f>AL9-(AH9+AL11-AL13-AM13)</f>
        <v>0</v>
      </c>
    </row>
    <row r="10" spans="1:40" ht="16.5" thickBot="1" x14ac:dyDescent="0.3">
      <c r="A10" s="95"/>
      <c r="B10" s="96"/>
      <c r="C10" s="97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8"/>
      <c r="AJ10" s="268"/>
      <c r="AK10" s="268"/>
      <c r="AL10" s="99"/>
      <c r="AM10" s="190"/>
      <c r="AN10" s="192"/>
    </row>
    <row r="11" spans="1:40" s="99" customFormat="1" ht="16.5" thickBot="1" x14ac:dyDescent="0.3">
      <c r="A11" s="275" t="s">
        <v>214</v>
      </c>
      <c r="B11" s="101" t="s">
        <v>33</v>
      </c>
      <c r="C11" s="114">
        <f t="shared" ref="C11:AG11" si="5">SUM(C3:C4)-SUM(C7:C8)</f>
        <v>0</v>
      </c>
      <c r="D11" s="114">
        <f t="shared" si="5"/>
        <v>0</v>
      </c>
      <c r="E11" s="114">
        <f t="shared" si="5"/>
        <v>0</v>
      </c>
      <c r="F11" s="114">
        <f t="shared" si="5"/>
        <v>0</v>
      </c>
      <c r="G11" s="114">
        <f t="shared" si="5"/>
        <v>0</v>
      </c>
      <c r="H11" s="114">
        <f t="shared" si="5"/>
        <v>0</v>
      </c>
      <c r="I11" s="114">
        <f t="shared" si="5"/>
        <v>0</v>
      </c>
      <c r="J11" s="114">
        <f t="shared" si="5"/>
        <v>0</v>
      </c>
      <c r="K11" s="114">
        <f t="shared" si="5"/>
        <v>0</v>
      </c>
      <c r="L11" s="114">
        <f t="shared" si="5"/>
        <v>0</v>
      </c>
      <c r="M11" s="114">
        <f t="shared" si="5"/>
        <v>0</v>
      </c>
      <c r="N11" s="114">
        <f t="shared" si="5"/>
        <v>0</v>
      </c>
      <c r="O11" s="114">
        <f t="shared" si="5"/>
        <v>0</v>
      </c>
      <c r="P11" s="114">
        <f t="shared" si="5"/>
        <v>0</v>
      </c>
      <c r="Q11" s="114">
        <f t="shared" si="5"/>
        <v>0</v>
      </c>
      <c r="R11" s="114">
        <f t="shared" si="5"/>
        <v>0</v>
      </c>
      <c r="S11" s="114">
        <f t="shared" si="5"/>
        <v>0</v>
      </c>
      <c r="T11" s="114">
        <f t="shared" si="5"/>
        <v>0</v>
      </c>
      <c r="U11" s="114">
        <f t="shared" si="5"/>
        <v>0</v>
      </c>
      <c r="V11" s="114">
        <f t="shared" si="5"/>
        <v>0</v>
      </c>
      <c r="W11" s="114">
        <f t="shared" si="5"/>
        <v>0</v>
      </c>
      <c r="X11" s="114">
        <f t="shared" si="5"/>
        <v>0</v>
      </c>
      <c r="Y11" s="114">
        <f t="shared" si="5"/>
        <v>0</v>
      </c>
      <c r="Z11" s="114">
        <f t="shared" si="5"/>
        <v>0</v>
      </c>
      <c r="AA11" s="114">
        <f t="shared" si="5"/>
        <v>0</v>
      </c>
      <c r="AB11" s="114">
        <f t="shared" si="5"/>
        <v>0</v>
      </c>
      <c r="AC11" s="114">
        <f t="shared" si="5"/>
        <v>0</v>
      </c>
      <c r="AD11" s="114">
        <f t="shared" si="5"/>
        <v>0</v>
      </c>
      <c r="AE11" s="114">
        <f t="shared" si="5"/>
        <v>0</v>
      </c>
      <c r="AF11" s="114">
        <f t="shared" si="5"/>
        <v>0</v>
      </c>
      <c r="AG11" s="114">
        <f t="shared" si="5"/>
        <v>0</v>
      </c>
      <c r="AH11" s="115">
        <f>SUM(C11:AG11)</f>
        <v>0</v>
      </c>
      <c r="AI11" s="62"/>
      <c r="AJ11" s="468" t="s">
        <v>214</v>
      </c>
      <c r="AK11" s="212" t="s">
        <v>215</v>
      </c>
      <c r="AL11" s="271">
        <f>AH11</f>
        <v>0</v>
      </c>
      <c r="AM11" s="272"/>
      <c r="AN11" s="274" t="s">
        <v>126</v>
      </c>
    </row>
    <row r="12" spans="1:40" s="102" customFormat="1" ht="16.5" thickBot="1" x14ac:dyDescent="0.3">
      <c r="A12" s="224"/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25"/>
      <c r="AD12" s="225"/>
      <c r="AE12" s="225"/>
      <c r="AF12" s="225"/>
      <c r="AG12" s="225"/>
      <c r="AH12" s="226"/>
      <c r="AI12" s="62"/>
      <c r="AJ12" s="469"/>
      <c r="AK12" s="225"/>
      <c r="AL12" s="99"/>
      <c r="AM12" s="481">
        <f>AL9+AL11+AM11+AL13+AM13</f>
        <v>259.07</v>
      </c>
      <c r="AN12" s="480">
        <f>AM12-AH5</f>
        <v>0</v>
      </c>
    </row>
    <row r="13" spans="1:40" s="99" customFormat="1" ht="16.5" thickBot="1" x14ac:dyDescent="0.3">
      <c r="A13" s="468" t="s">
        <v>216</v>
      </c>
      <c r="B13" s="101" t="s">
        <v>195</v>
      </c>
      <c r="C13" s="470"/>
      <c r="D13" s="487">
        <v>0.82</v>
      </c>
      <c r="E13" s="470"/>
      <c r="F13" s="470"/>
      <c r="G13" s="487">
        <v>1.1399999999999999</v>
      </c>
      <c r="H13" s="470"/>
      <c r="I13" s="470"/>
      <c r="J13" s="470"/>
      <c r="K13" s="470"/>
      <c r="L13" s="470"/>
      <c r="M13" s="470"/>
      <c r="N13" s="470"/>
      <c r="O13" s="470"/>
      <c r="P13" s="470"/>
      <c r="Q13" s="470"/>
      <c r="R13" s="470"/>
      <c r="S13" s="470"/>
      <c r="T13" s="487">
        <v>0.18</v>
      </c>
      <c r="U13" s="470"/>
      <c r="V13" s="487">
        <v>0.56000000000000005</v>
      </c>
      <c r="W13" s="470"/>
      <c r="X13" s="470"/>
      <c r="Y13" s="487">
        <v>0.49</v>
      </c>
      <c r="Z13" s="487">
        <v>0.79</v>
      </c>
      <c r="AA13" s="470"/>
      <c r="AB13" s="487">
        <v>0.97</v>
      </c>
      <c r="AC13" s="470"/>
      <c r="AD13" s="470"/>
      <c r="AE13" s="470"/>
      <c r="AF13" s="470"/>
      <c r="AG13" s="471"/>
      <c r="AH13" s="472">
        <f t="shared" ref="AH13" si="6">SUM(C13:AG13)</f>
        <v>4.95</v>
      </c>
      <c r="AI13" s="62"/>
      <c r="AJ13" s="468" t="s">
        <v>216</v>
      </c>
      <c r="AK13" s="212" t="s">
        <v>197</v>
      </c>
      <c r="AL13" s="271">
        <f>SUM(C13:Y13)</f>
        <v>3.1900000000000004</v>
      </c>
      <c r="AM13" s="272">
        <f>SUM(Z13:AE13)</f>
        <v>1.76</v>
      </c>
      <c r="AN13" s="274"/>
    </row>
    <row r="14" spans="1:40" s="102" customFormat="1" x14ac:dyDescent="0.25">
      <c r="A14" s="224"/>
      <c r="B14" s="225"/>
      <c r="C14" s="225"/>
      <c r="D14" s="485">
        <f>D8-D13</f>
        <v>26.54</v>
      </c>
      <c r="E14" s="485">
        <f t="shared" ref="E14:AG14" si="7">E8-E13</f>
        <v>0</v>
      </c>
      <c r="F14" s="485">
        <f t="shared" si="7"/>
        <v>0</v>
      </c>
      <c r="G14" s="485">
        <f t="shared" si="7"/>
        <v>37.01</v>
      </c>
      <c r="H14" s="485">
        <f t="shared" si="7"/>
        <v>0</v>
      </c>
      <c r="I14" s="485">
        <f t="shared" si="7"/>
        <v>0</v>
      </c>
      <c r="J14" s="485">
        <f t="shared" si="7"/>
        <v>0</v>
      </c>
      <c r="K14" s="485">
        <f t="shared" si="7"/>
        <v>0</v>
      </c>
      <c r="L14" s="485">
        <f t="shared" si="7"/>
        <v>0</v>
      </c>
      <c r="M14" s="485">
        <f t="shared" si="7"/>
        <v>0</v>
      </c>
      <c r="N14" s="485">
        <f t="shared" si="7"/>
        <v>0</v>
      </c>
      <c r="O14" s="485">
        <f t="shared" si="7"/>
        <v>0</v>
      </c>
      <c r="P14" s="485">
        <f t="shared" si="7"/>
        <v>0</v>
      </c>
      <c r="Q14" s="485">
        <f t="shared" si="7"/>
        <v>0</v>
      </c>
      <c r="R14" s="485">
        <f t="shared" si="7"/>
        <v>0</v>
      </c>
      <c r="S14" s="485">
        <f t="shared" si="7"/>
        <v>0</v>
      </c>
      <c r="T14" s="485">
        <f t="shared" si="7"/>
        <v>5.84</v>
      </c>
      <c r="U14" s="485">
        <f t="shared" si="7"/>
        <v>0</v>
      </c>
      <c r="V14" s="485">
        <f t="shared" si="7"/>
        <v>18.05</v>
      </c>
      <c r="W14" s="485">
        <f t="shared" si="7"/>
        <v>0</v>
      </c>
      <c r="X14" s="485">
        <f t="shared" si="7"/>
        <v>0</v>
      </c>
      <c r="Y14" s="485">
        <f t="shared" si="7"/>
        <v>15.92</v>
      </c>
      <c r="Z14" s="485">
        <f t="shared" si="7"/>
        <v>25.470000000000002</v>
      </c>
      <c r="AA14" s="485">
        <f t="shared" si="7"/>
        <v>0</v>
      </c>
      <c r="AB14" s="485">
        <f t="shared" si="7"/>
        <v>31.25</v>
      </c>
      <c r="AC14" s="485">
        <f t="shared" si="7"/>
        <v>0</v>
      </c>
      <c r="AD14" s="485">
        <f t="shared" si="7"/>
        <v>0</v>
      </c>
      <c r="AE14" s="485">
        <f t="shared" si="7"/>
        <v>0</v>
      </c>
      <c r="AF14" s="485">
        <f t="shared" si="7"/>
        <v>0</v>
      </c>
      <c r="AG14" s="485">
        <f t="shared" si="7"/>
        <v>0</v>
      </c>
      <c r="AH14" s="226"/>
      <c r="AI14" s="62"/>
      <c r="AJ14" s="224"/>
      <c r="AK14" s="225"/>
      <c r="AL14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9:AK9"/>
    <mergeCell ref="AL9:AM9"/>
  </mergeCells>
  <conditionalFormatting sqref="C11:AG11">
    <cfRule type="cellIs" dxfId="3" priority="4" operator="notEqual">
      <formula>0</formula>
    </cfRule>
  </conditionalFormatting>
  <conditionalFormatting sqref="C11:AG11">
    <cfRule type="cellIs" dxfId="2" priority="3" operator="notEqual">
      <formula>0</formula>
    </cfRule>
  </conditionalFormatting>
  <conditionalFormatting sqref="AN9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62" orientation="landscape" verticalDpi="300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C43" sqref="C43"/>
    </sheetView>
  </sheetViews>
  <sheetFormatPr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114</v>
      </c>
      <c r="B1" s="179" t="str">
        <f>CONCATENATE('Cash Flow'!C1, "  ",'Cash Flow'!D1)</f>
        <v>February  2023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15" t="s">
        <v>181</v>
      </c>
      <c r="B3" s="516"/>
      <c r="C3" s="517"/>
    </row>
    <row r="4" spans="1:6" s="181" customFormat="1" ht="24" customHeight="1" x14ac:dyDescent="0.25">
      <c r="A4" s="89" t="s">
        <v>30</v>
      </c>
      <c r="B4" s="84" t="s">
        <v>226</v>
      </c>
      <c r="C4" s="186">
        <f>Pool!AH4</f>
        <v>54985.799999999996</v>
      </c>
      <c r="D4" s="521"/>
      <c r="E4" s="522"/>
      <c r="F4" s="522"/>
    </row>
    <row r="5" spans="1:6" ht="14.1" customHeight="1" x14ac:dyDescent="0.25">
      <c r="A5" s="90" t="s">
        <v>173</v>
      </c>
      <c r="B5" s="91" t="s">
        <v>63</v>
      </c>
      <c r="C5" s="187">
        <f>Pool!AH9</f>
        <v>0</v>
      </c>
      <c r="D5" s="520"/>
      <c r="E5" s="514"/>
      <c r="F5" s="514"/>
    </row>
    <row r="6" spans="1:6" ht="14.1" customHeight="1" x14ac:dyDescent="0.25">
      <c r="A6" s="90" t="s">
        <v>152</v>
      </c>
      <c r="B6" s="91" t="s">
        <v>231</v>
      </c>
      <c r="C6" s="187">
        <f>Pool!AH6+Pool!AH7</f>
        <v>46743.5</v>
      </c>
      <c r="D6" s="523"/>
      <c r="E6" s="524"/>
      <c r="F6" s="524"/>
    </row>
    <row r="7" spans="1:6" ht="14.1" customHeight="1" x14ac:dyDescent="0.25">
      <c r="A7" s="90" t="s">
        <v>157</v>
      </c>
      <c r="B7" s="91" t="s">
        <v>158</v>
      </c>
      <c r="C7" s="187">
        <f>Pool!AH8</f>
        <v>0</v>
      </c>
      <c r="D7" s="520"/>
      <c r="E7" s="514"/>
      <c r="F7" s="514"/>
    </row>
    <row r="8" spans="1:6" ht="14.1" customHeight="1" x14ac:dyDescent="0.25">
      <c r="A8" s="90" t="s">
        <v>159</v>
      </c>
      <c r="B8" s="91" t="s">
        <v>168</v>
      </c>
      <c r="C8" s="187">
        <f>Pool!AH10</f>
        <v>8</v>
      </c>
      <c r="D8" s="520"/>
      <c r="E8" s="514"/>
      <c r="F8" s="514"/>
    </row>
    <row r="9" spans="1:6" ht="14.1" customHeight="1" x14ac:dyDescent="0.25">
      <c r="A9" s="90" t="s">
        <v>34</v>
      </c>
      <c r="B9" s="91" t="s">
        <v>35</v>
      </c>
      <c r="C9" s="187">
        <f>Pool!AH14</f>
        <v>490</v>
      </c>
      <c r="D9" s="520"/>
      <c r="E9" s="514"/>
      <c r="F9" s="514"/>
    </row>
    <row r="10" spans="1:6" ht="14.1" customHeight="1" x14ac:dyDescent="0.25">
      <c r="A10" s="90" t="s">
        <v>36</v>
      </c>
      <c r="B10" s="91" t="s">
        <v>37</v>
      </c>
      <c r="C10" s="187">
        <f>Pool!AH15+Pool!AH17</f>
        <v>4619.91</v>
      </c>
      <c r="D10" s="520"/>
      <c r="E10" s="514"/>
      <c r="F10" s="514"/>
    </row>
    <row r="11" spans="1:6" ht="14.1" customHeight="1" x14ac:dyDescent="0.25">
      <c r="A11" s="90" t="s">
        <v>194</v>
      </c>
      <c r="B11" s="91" t="s">
        <v>111</v>
      </c>
      <c r="C11" s="187">
        <f>Pool!AH16</f>
        <v>0</v>
      </c>
      <c r="D11" s="520"/>
      <c r="E11" s="514"/>
      <c r="F11" s="514"/>
    </row>
    <row r="12" spans="1:6" ht="14.1" customHeight="1" x14ac:dyDescent="0.25">
      <c r="A12" s="90" t="s">
        <v>77</v>
      </c>
      <c r="B12" s="91" t="s">
        <v>193</v>
      </c>
      <c r="C12" s="187">
        <f>Pool!AH18</f>
        <v>4985.5</v>
      </c>
      <c r="D12" s="520"/>
      <c r="E12" s="514"/>
      <c r="F12" s="514"/>
    </row>
    <row r="13" spans="1:6" ht="14.1" hidden="1" customHeight="1" x14ac:dyDescent="0.25">
      <c r="A13" s="90" t="s">
        <v>38</v>
      </c>
      <c r="B13" s="91" t="s">
        <v>39</v>
      </c>
      <c r="C13" s="187">
        <f>Pool!AH19</f>
        <v>0</v>
      </c>
      <c r="D13" s="520"/>
      <c r="E13" s="514"/>
      <c r="F13" s="514"/>
    </row>
    <row r="14" spans="1:6" ht="14.1" customHeight="1" x14ac:dyDescent="0.25">
      <c r="A14" s="90" t="s">
        <v>40</v>
      </c>
      <c r="B14" s="91" t="s">
        <v>228</v>
      </c>
      <c r="C14" s="187">
        <f>Pool!AH20</f>
        <v>360</v>
      </c>
      <c r="D14" s="520"/>
      <c r="E14" s="514"/>
      <c r="F14" s="514"/>
    </row>
    <row r="15" spans="1:6" ht="14.1" customHeight="1" thickBot="1" x14ac:dyDescent="0.3">
      <c r="A15" s="81" t="s">
        <v>161</v>
      </c>
      <c r="B15" s="94" t="s">
        <v>162</v>
      </c>
      <c r="C15" s="188">
        <f>Pool!AH21</f>
        <v>405</v>
      </c>
      <c r="D15" s="520"/>
      <c r="E15" s="514"/>
      <c r="F15" s="514"/>
    </row>
    <row r="16" spans="1:6" ht="14.1" hidden="1" customHeight="1" x14ac:dyDescent="0.25">
      <c r="A16" s="473" t="s">
        <v>42</v>
      </c>
      <c r="B16" s="474" t="s">
        <v>43</v>
      </c>
      <c r="C16" s="475">
        <f>Pool!AH22</f>
        <v>0</v>
      </c>
      <c r="D16" s="520"/>
      <c r="E16" s="514"/>
      <c r="F16" s="514"/>
    </row>
    <row r="17" spans="1:7" ht="14.1" hidden="1" customHeight="1" x14ac:dyDescent="0.25">
      <c r="A17" s="90" t="s">
        <v>44</v>
      </c>
      <c r="B17" s="91" t="s">
        <v>45</v>
      </c>
      <c r="C17" s="187">
        <f>Pool!AH23</f>
        <v>0</v>
      </c>
      <c r="D17" s="520"/>
      <c r="E17" s="514"/>
      <c r="F17" s="514"/>
    </row>
    <row r="18" spans="1:7" ht="14.1" hidden="1" customHeight="1" x14ac:dyDescent="0.25">
      <c r="A18" s="90" t="s">
        <v>46</v>
      </c>
      <c r="B18" s="91" t="s">
        <v>47</v>
      </c>
      <c r="C18" s="187">
        <f>Pool!AH24</f>
        <v>0</v>
      </c>
      <c r="D18" s="520"/>
      <c r="E18" s="514"/>
      <c r="F18" s="514"/>
    </row>
    <row r="19" spans="1:7" ht="14.1" hidden="1" customHeight="1" x14ac:dyDescent="0.25">
      <c r="A19" s="90" t="s">
        <v>48</v>
      </c>
      <c r="B19" s="91" t="s">
        <v>49</v>
      </c>
      <c r="C19" s="187">
        <f>Pool!AH25</f>
        <v>0</v>
      </c>
      <c r="D19" s="520"/>
      <c r="E19" s="514"/>
      <c r="F19" s="514"/>
    </row>
    <row r="20" spans="1:7" ht="14.1" hidden="1" customHeight="1" x14ac:dyDescent="0.25">
      <c r="A20" s="90" t="s">
        <v>50</v>
      </c>
      <c r="B20" s="91" t="s">
        <v>51</v>
      </c>
      <c r="C20" s="187">
        <f>Pool!AH26</f>
        <v>0</v>
      </c>
      <c r="D20" s="520"/>
      <c r="E20" s="514"/>
      <c r="F20" s="514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Pool!AH27</f>
        <v>0</v>
      </c>
      <c r="D21" s="520"/>
      <c r="E21" s="514"/>
      <c r="F21" s="514"/>
    </row>
    <row r="22" spans="1:7" ht="14.1" customHeight="1" x14ac:dyDescent="0.25">
      <c r="A22" s="189"/>
      <c r="B22" s="207" t="s">
        <v>64</v>
      </c>
      <c r="C22" s="476">
        <f>C4+C5+C6+C7+C8+C9+C10+C11+C12+C15+C14</f>
        <v>112597.70999999999</v>
      </c>
      <c r="D22" s="514" t="s">
        <v>171</v>
      </c>
      <c r="E22" s="514"/>
      <c r="F22" s="514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15" t="s">
        <v>174</v>
      </c>
      <c r="B24" s="516"/>
      <c r="C24" s="517"/>
    </row>
    <row r="25" spans="1:7" ht="14.1" customHeight="1" x14ac:dyDescent="0.25">
      <c r="A25" s="126" t="s">
        <v>61</v>
      </c>
      <c r="B25" s="394" t="s">
        <v>62</v>
      </c>
      <c r="C25" s="395">
        <f>Pool!AH3</f>
        <v>433.78</v>
      </c>
      <c r="D25" s="520"/>
      <c r="E25" s="514"/>
      <c r="F25" s="514"/>
    </row>
    <row r="26" spans="1:7" ht="14.1" hidden="1" customHeight="1" x14ac:dyDescent="0.25">
      <c r="A26" s="129" t="s">
        <v>153</v>
      </c>
      <c r="B26" s="396" t="s">
        <v>154</v>
      </c>
      <c r="C26" s="398">
        <f>Pool!AH11</f>
        <v>0</v>
      </c>
      <c r="D26" s="520" t="s">
        <v>179</v>
      </c>
      <c r="E26" s="514"/>
      <c r="F26" s="514"/>
    </row>
    <row r="27" spans="1:7" ht="14.1" hidden="1" customHeight="1" x14ac:dyDescent="0.25">
      <c r="A27" s="129" t="s">
        <v>164</v>
      </c>
      <c r="B27" s="396" t="s">
        <v>165</v>
      </c>
      <c r="C27" s="398">
        <f>Pool!AH12</f>
        <v>0</v>
      </c>
      <c r="D27" s="520" t="s">
        <v>169</v>
      </c>
      <c r="E27" s="514"/>
      <c r="F27" s="514"/>
    </row>
    <row r="28" spans="1:7" ht="14.1" hidden="1" customHeight="1" x14ac:dyDescent="0.25">
      <c r="A28" s="129" t="s">
        <v>166</v>
      </c>
      <c r="B28" s="396" t="s">
        <v>167</v>
      </c>
      <c r="C28" s="398">
        <f>Pool!AH13</f>
        <v>0</v>
      </c>
      <c r="D28" s="520" t="s">
        <v>170</v>
      </c>
      <c r="E28" s="514"/>
      <c r="F28" s="514"/>
    </row>
    <row r="29" spans="1:7" ht="14.1" customHeight="1" thickBot="1" x14ac:dyDescent="0.3">
      <c r="A29" s="135" t="s">
        <v>109</v>
      </c>
      <c r="B29" s="397" t="s">
        <v>175</v>
      </c>
      <c r="C29" s="399">
        <f>Pool!AH28</f>
        <v>100</v>
      </c>
      <c r="D29" s="520" t="s">
        <v>175</v>
      </c>
      <c r="E29" s="514"/>
      <c r="F29" s="514"/>
    </row>
    <row r="30" spans="1:7" ht="14.1" customHeight="1" x14ac:dyDescent="0.25">
      <c r="A30" s="116"/>
      <c r="B30" s="400" t="s">
        <v>176</v>
      </c>
      <c r="C30" s="401">
        <f>SUM(C25:C29)</f>
        <v>533.78</v>
      </c>
      <c r="F30" s="210"/>
    </row>
    <row r="31" spans="1:7" ht="5.0999999999999996" customHeight="1" x14ac:dyDescent="0.25">
      <c r="A31" s="116"/>
      <c r="B31" s="402"/>
      <c r="C31" s="401"/>
      <c r="F31" s="210"/>
    </row>
    <row r="32" spans="1:7" ht="14.1" customHeight="1" x14ac:dyDescent="0.25">
      <c r="A32" s="116"/>
      <c r="B32" s="403" t="s">
        <v>177</v>
      </c>
      <c r="C32" s="404">
        <f>C30+C22</f>
        <v>113131.48999999999</v>
      </c>
      <c r="D32" s="514" t="s">
        <v>178</v>
      </c>
      <c r="E32" s="514"/>
      <c r="F32" s="514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15" t="s">
        <v>180</v>
      </c>
      <c r="B34" s="516"/>
      <c r="C34" s="517"/>
    </row>
    <row r="35" spans="1:6" ht="14.1" customHeight="1" x14ac:dyDescent="0.25">
      <c r="A35" s="126" t="s">
        <v>60</v>
      </c>
      <c r="B35" s="127" t="s">
        <v>86</v>
      </c>
      <c r="C35" s="157">
        <f>Pool!AL33</f>
        <v>12266.57</v>
      </c>
    </row>
    <row r="36" spans="1:6" ht="14.1" customHeight="1" x14ac:dyDescent="0.25">
      <c r="A36" s="129" t="s">
        <v>60</v>
      </c>
      <c r="B36" s="130" t="s">
        <v>88</v>
      </c>
      <c r="C36" s="158">
        <f>Pool!AM33</f>
        <v>653.68000000000006</v>
      </c>
    </row>
    <row r="37" spans="1:6" ht="14.1" customHeight="1" x14ac:dyDescent="0.25">
      <c r="A37" s="129" t="s">
        <v>60</v>
      </c>
      <c r="B37" s="130" t="s">
        <v>87</v>
      </c>
      <c r="C37" s="158">
        <f>Pool!AL34</f>
        <v>74095.41</v>
      </c>
    </row>
    <row r="38" spans="1:6" ht="14.1" customHeight="1" x14ac:dyDescent="0.25">
      <c r="A38" s="129" t="s">
        <v>60</v>
      </c>
      <c r="B38" s="130" t="s">
        <v>89</v>
      </c>
      <c r="C38" s="158">
        <f>Pool!AM34</f>
        <v>22811.79</v>
      </c>
      <c r="D38" s="266"/>
      <c r="E38" s="210"/>
    </row>
    <row r="39" spans="1:6" ht="14.1" customHeight="1" x14ac:dyDescent="0.25">
      <c r="A39" s="129" t="s">
        <v>60</v>
      </c>
      <c r="B39" s="130" t="s">
        <v>112</v>
      </c>
      <c r="C39" s="158">
        <f>Pool!AL35</f>
        <v>0</v>
      </c>
      <c r="D39" s="267"/>
      <c r="E39" s="210"/>
    </row>
    <row r="40" spans="1:6" ht="14.1" customHeight="1" x14ac:dyDescent="0.25">
      <c r="A40" s="129" t="s">
        <v>60</v>
      </c>
      <c r="B40" s="130" t="s">
        <v>113</v>
      </c>
      <c r="C40" s="158">
        <f>Pool!AM35</f>
        <v>0</v>
      </c>
      <c r="E40" s="210"/>
    </row>
    <row r="41" spans="1:6" ht="14.1" customHeight="1" x14ac:dyDescent="0.25">
      <c r="A41" s="129" t="s">
        <v>196</v>
      </c>
      <c r="B41" s="130" t="s">
        <v>197</v>
      </c>
      <c r="C41" s="158">
        <f>Pool!AL45+Pool!AM45</f>
        <v>3020.79</v>
      </c>
      <c r="E41" s="210"/>
    </row>
    <row r="42" spans="1:6" ht="14.1" customHeight="1" x14ac:dyDescent="0.25">
      <c r="A42" s="129" t="s">
        <v>32</v>
      </c>
      <c r="B42" s="130" t="s">
        <v>90</v>
      </c>
      <c r="C42" s="158">
        <f>Pool!AL43</f>
        <v>105.44999999999573</v>
      </c>
      <c r="D42" s="518"/>
      <c r="E42" s="519"/>
      <c r="F42" s="519"/>
    </row>
    <row r="43" spans="1:6" ht="14.1" customHeight="1" x14ac:dyDescent="0.25">
      <c r="A43" s="361" t="s">
        <v>67</v>
      </c>
      <c r="B43" s="362" t="s">
        <v>91</v>
      </c>
      <c r="C43" s="379">
        <f>Pool!AL37</f>
        <v>126</v>
      </c>
    </row>
    <row r="44" spans="1:6" ht="14.1" customHeight="1" thickBot="1" x14ac:dyDescent="0.3">
      <c r="A44" s="135" t="s">
        <v>109</v>
      </c>
      <c r="B44" s="136" t="s">
        <v>172</v>
      </c>
      <c r="C44" s="159">
        <f>Pool!AL38</f>
        <v>51.8</v>
      </c>
    </row>
    <row r="45" spans="1:6" ht="12.75" customHeight="1" x14ac:dyDescent="0.25">
      <c r="A45" s="205"/>
      <c r="B45" s="208" t="s">
        <v>65</v>
      </c>
      <c r="C45" s="209">
        <f>SUM(C35:C44)</f>
        <v>113131.49</v>
      </c>
    </row>
    <row r="46" spans="1:6" ht="5.0999999999999996" customHeight="1" thickBot="1" x14ac:dyDescent="0.3">
      <c r="D46" s="209"/>
      <c r="E46" s="210"/>
    </row>
    <row r="47" spans="1:6" ht="14.1" customHeight="1" x14ac:dyDescent="0.25">
      <c r="B47" s="126" t="s">
        <v>57</v>
      </c>
      <c r="C47" s="236">
        <f>Pool!AJ47</f>
        <v>4330</v>
      </c>
    </row>
    <row r="48" spans="1:6" ht="14.1" customHeight="1" x14ac:dyDescent="0.25">
      <c r="B48" s="129" t="s">
        <v>58</v>
      </c>
      <c r="C48" s="237">
        <f>Pool!AJ48</f>
        <v>1269</v>
      </c>
    </row>
    <row r="49" spans="1:5" ht="14.1" customHeight="1" thickBot="1" x14ac:dyDescent="0.3">
      <c r="B49" s="238" t="s">
        <v>106</v>
      </c>
      <c r="C49" s="239">
        <f>C47+C48</f>
        <v>5599</v>
      </c>
    </row>
    <row r="50" spans="1:5" ht="5.0999999999999996" customHeight="1" thickBot="1" x14ac:dyDescent="0.3"/>
    <row r="51" spans="1:5" ht="14.1" customHeight="1" thickBot="1" x14ac:dyDescent="0.3">
      <c r="B51" s="240" t="s">
        <v>116</v>
      </c>
      <c r="C51" s="241">
        <f>Pool!AJ54</f>
        <v>11.576319526866829</v>
      </c>
    </row>
    <row r="52" spans="1:5" ht="5.0999999999999996" customHeight="1" thickBot="1" x14ac:dyDescent="0.3"/>
    <row r="53" spans="1:5" ht="14.1" customHeight="1" thickBot="1" x14ac:dyDescent="0.3">
      <c r="A53" s="264"/>
      <c r="B53" s="299" t="s">
        <v>128</v>
      </c>
      <c r="C53" s="300" t="s">
        <v>139</v>
      </c>
    </row>
    <row r="54" spans="1:5" ht="14.1" customHeight="1" x14ac:dyDescent="0.25">
      <c r="B54" s="83" t="s">
        <v>133</v>
      </c>
      <c r="C54" s="311">
        <f>Pool!AJ57</f>
        <v>94.15384615384616</v>
      </c>
    </row>
    <row r="55" spans="1:5" ht="14.1" customHeight="1" x14ac:dyDescent="0.25">
      <c r="A55" s="264"/>
      <c r="B55" s="312" t="s">
        <v>134</v>
      </c>
      <c r="C55" s="313">
        <f>Pool!AJ58</f>
        <v>80.5</v>
      </c>
    </row>
    <row r="56" spans="1:5" ht="14.1" customHeight="1" x14ac:dyDescent="0.25">
      <c r="B56" s="312" t="s">
        <v>136</v>
      </c>
      <c r="C56" s="313">
        <f>Pool!AJ59</f>
        <v>74.5</v>
      </c>
    </row>
    <row r="57" spans="1:5" ht="14.1" customHeight="1" thickBot="1" x14ac:dyDescent="0.3">
      <c r="B57" s="314" t="s">
        <v>140</v>
      </c>
      <c r="C57" s="315">
        <f>Pool!AJ60</f>
        <v>0</v>
      </c>
    </row>
    <row r="58" spans="1:5" x14ac:dyDescent="0.25">
      <c r="A58" s="376"/>
      <c r="B58" s="376"/>
      <c r="C58" s="376"/>
      <c r="E58" s="376"/>
    </row>
    <row r="59" spans="1:5" x14ac:dyDescent="0.25">
      <c r="D59" s="376"/>
    </row>
  </sheetData>
  <sheetProtection formatCells="0" formatColumns="0" formatRows="0" insertColumns="0" insertRows="0" insertHyperlinks="0" deleteColumns="0" deleteRows="0" sort="0" autoFilter="0" pivotTables="0"/>
  <mergeCells count="29">
    <mergeCell ref="D4:F4"/>
    <mergeCell ref="D6:F6"/>
    <mergeCell ref="D12:F12"/>
    <mergeCell ref="D8:F8"/>
    <mergeCell ref="D7:F7"/>
    <mergeCell ref="D5:F5"/>
    <mergeCell ref="D19:F19"/>
    <mergeCell ref="D20:F20"/>
    <mergeCell ref="D9:F9"/>
    <mergeCell ref="D10:F10"/>
    <mergeCell ref="D11:F11"/>
    <mergeCell ref="D13:F13"/>
    <mergeCell ref="D14:F14"/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16" sqref="G16"/>
    </sheetView>
  </sheetViews>
  <sheetFormatPr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115</v>
      </c>
      <c r="B1" s="254" t="str">
        <f>CONCATENATE('Cash Flow'!C1, "  ",'Cash Flow'!D1)</f>
        <v>February  2023</v>
      </c>
    </row>
    <row r="2" spans="1:5" ht="15.75" thickBot="1" x14ac:dyDescent="0.3"/>
    <row r="3" spans="1:5" x14ac:dyDescent="0.25">
      <c r="A3" s="250" t="s">
        <v>61</v>
      </c>
      <c r="B3" s="251" t="s">
        <v>100</v>
      </c>
      <c r="C3" s="128">
        <f>'Box Canon'!AH3+'Box Canon'!AH9</f>
        <v>0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0</v>
      </c>
      <c r="D4" s="116"/>
    </row>
    <row r="5" spans="1:5" x14ac:dyDescent="0.25">
      <c r="A5" s="252" t="s">
        <v>80</v>
      </c>
      <c r="B5" s="253" t="s">
        <v>101</v>
      </c>
      <c r="C5" s="131">
        <f>'Box Canon'!AH5+'Box Canon'!AH11</f>
        <v>0</v>
      </c>
      <c r="D5" s="116"/>
    </row>
    <row r="6" spans="1:5" x14ac:dyDescent="0.25">
      <c r="A6" s="252" t="s">
        <v>79</v>
      </c>
      <c r="B6" s="253" t="s">
        <v>102</v>
      </c>
      <c r="C6" s="131">
        <f>'Box Canon'!AH6+'Box Canon'!AH12</f>
        <v>0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0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96</v>
      </c>
      <c r="C9" s="131">
        <f>-('Box Canon'!AH26+'Box Canon'!AH27)</f>
        <v>0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0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92</v>
      </c>
      <c r="C13" s="128">
        <f>'Box Canon'!AL20</f>
        <v>0</v>
      </c>
    </row>
    <row r="14" spans="1:5" x14ac:dyDescent="0.25">
      <c r="A14" s="129" t="s">
        <v>60</v>
      </c>
      <c r="B14" s="130" t="s">
        <v>94</v>
      </c>
      <c r="C14" s="131">
        <f>'Box Canon'!AM20</f>
        <v>0</v>
      </c>
    </row>
    <row r="15" spans="1:5" x14ac:dyDescent="0.25">
      <c r="A15" s="129" t="s">
        <v>60</v>
      </c>
      <c r="B15" s="130" t="s">
        <v>93</v>
      </c>
      <c r="C15" s="131">
        <f>'Box Canon'!AL21</f>
        <v>0</v>
      </c>
      <c r="E15" s="255">
        <f>D11-D22</f>
        <v>0</v>
      </c>
    </row>
    <row r="16" spans="1:5" x14ac:dyDescent="0.25">
      <c r="A16" s="129" t="s">
        <v>60</v>
      </c>
      <c r="B16" s="130" t="s">
        <v>95</v>
      </c>
      <c r="C16" s="131">
        <f>'Box Canon'!AM21</f>
        <v>0</v>
      </c>
    </row>
    <row r="17" spans="1:4" x14ac:dyDescent="0.25">
      <c r="A17" s="129" t="s">
        <v>60</v>
      </c>
      <c r="B17" s="130" t="s">
        <v>207</v>
      </c>
      <c r="C17" s="131">
        <f>'Box Canon'!AL22</f>
        <v>0</v>
      </c>
    </row>
    <row r="18" spans="1:4" x14ac:dyDescent="0.25">
      <c r="A18" s="129" t="s">
        <v>60</v>
      </c>
      <c r="B18" s="130" t="s">
        <v>208</v>
      </c>
      <c r="C18" s="131">
        <f>'Box Canon'!AM22</f>
        <v>0</v>
      </c>
    </row>
    <row r="19" spans="1:4" x14ac:dyDescent="0.25">
      <c r="A19" s="129" t="s">
        <v>203</v>
      </c>
      <c r="B19" s="130" t="s">
        <v>224</v>
      </c>
      <c r="C19" s="131">
        <f>'Box Canon'!AL29+'Box Canon'!AM29</f>
        <v>0</v>
      </c>
    </row>
    <row r="20" spans="1:4" x14ac:dyDescent="0.25">
      <c r="A20" s="129"/>
      <c r="B20" s="130"/>
      <c r="C20" s="131"/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0</v>
      </c>
    </row>
    <row r="23" spans="1:4" ht="15.75" thickBot="1" x14ac:dyDescent="0.3"/>
    <row r="24" spans="1:4" x14ac:dyDescent="0.25">
      <c r="B24" s="525" t="s">
        <v>57</v>
      </c>
      <c r="C24" s="526"/>
    </row>
    <row r="25" spans="1:4" x14ac:dyDescent="0.25">
      <c r="B25" s="143" t="s">
        <v>75</v>
      </c>
      <c r="C25" s="145">
        <f>'Box Canon'!AJ32</f>
        <v>0</v>
      </c>
    </row>
    <row r="26" spans="1:4" x14ac:dyDescent="0.25">
      <c r="B26" s="143" t="s">
        <v>74</v>
      </c>
      <c r="C26" s="145">
        <f>'Box Canon'!AJ33</f>
        <v>0</v>
      </c>
    </row>
    <row r="27" spans="1:4" x14ac:dyDescent="0.25">
      <c r="B27" s="143" t="s">
        <v>199</v>
      </c>
      <c r="C27" s="145">
        <f>'Box Canon'!AJ34</f>
        <v>0</v>
      </c>
    </row>
    <row r="28" spans="1:4" x14ac:dyDescent="0.25">
      <c r="B28" s="143" t="s">
        <v>72</v>
      </c>
      <c r="C28" s="145">
        <f>'Box Canon'!AJ35</f>
        <v>0</v>
      </c>
    </row>
    <row r="29" spans="1:4" x14ac:dyDescent="0.25">
      <c r="B29" s="143" t="s">
        <v>73</v>
      </c>
      <c r="C29" s="145">
        <f>'Box Canon'!AJ36</f>
        <v>0</v>
      </c>
    </row>
    <row r="30" spans="1:4" x14ac:dyDescent="0.25">
      <c r="B30" s="143" t="s">
        <v>71</v>
      </c>
      <c r="C30" s="145">
        <f>'Box Canon'!AJ37</f>
        <v>0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0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6" sqref="C6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209</v>
      </c>
      <c r="B1" s="254" t="str">
        <f>CONCATENATE('Cash Flow'!C1, " ",'Cash Flow'!D1)</f>
        <v>February 2023</v>
      </c>
    </row>
    <row r="2" spans="1:5" ht="15.75" thickBot="1" x14ac:dyDescent="0.3"/>
    <row r="3" spans="1:5" x14ac:dyDescent="0.25">
      <c r="A3" s="250" t="s">
        <v>61</v>
      </c>
      <c r="B3" s="251" t="s">
        <v>217</v>
      </c>
      <c r="C3" s="128">
        <f>'Visitor Center'!AH3</f>
        <v>22.230000000000004</v>
      </c>
      <c r="D3" s="116"/>
    </row>
    <row r="4" spans="1:5" x14ac:dyDescent="0.25">
      <c r="A4" s="252" t="s">
        <v>210</v>
      </c>
      <c r="B4" s="253" t="s">
        <v>211</v>
      </c>
      <c r="C4" s="131">
        <f>'Visitor Center'!AH4</f>
        <v>236.84</v>
      </c>
      <c r="D4" s="116"/>
    </row>
    <row r="5" spans="1:5" x14ac:dyDescent="0.25">
      <c r="A5" s="252"/>
      <c r="B5" s="253"/>
      <c r="C5" s="131"/>
      <c r="D5" s="116"/>
    </row>
    <row r="6" spans="1:5" x14ac:dyDescent="0.25">
      <c r="A6" s="252" t="s">
        <v>214</v>
      </c>
      <c r="B6" s="130" t="s">
        <v>215</v>
      </c>
      <c r="C6" s="131">
        <f>-'Visitor Center'!AL11</f>
        <v>0</v>
      </c>
      <c r="D6" s="116"/>
    </row>
    <row r="7" spans="1:5" ht="15.75" thickBot="1" x14ac:dyDescent="0.3">
      <c r="A7" s="182"/>
      <c r="B7" s="183"/>
      <c r="C7" s="184"/>
      <c r="D7" s="254"/>
      <c r="E7" s="170"/>
    </row>
    <row r="8" spans="1:5" x14ac:dyDescent="0.25">
      <c r="A8" s="116"/>
      <c r="B8" s="248" t="s">
        <v>64</v>
      </c>
      <c r="C8" s="206"/>
      <c r="D8" s="249">
        <f>SUM(C3:C6)</f>
        <v>259.07</v>
      </c>
    </row>
    <row r="9" spans="1:5" ht="15.75" thickBot="1" x14ac:dyDescent="0.3">
      <c r="C9" s="156"/>
    </row>
    <row r="10" spans="1:5" x14ac:dyDescent="0.25">
      <c r="A10" s="126" t="s">
        <v>60</v>
      </c>
      <c r="B10" s="127" t="s">
        <v>218</v>
      </c>
      <c r="C10" s="128">
        <f>'Visitor Center'!AL7</f>
        <v>84.210000000000008</v>
      </c>
    </row>
    <row r="11" spans="1:5" x14ac:dyDescent="0.25">
      <c r="A11" s="129" t="s">
        <v>60</v>
      </c>
      <c r="B11" s="130" t="s">
        <v>219</v>
      </c>
      <c r="C11" s="131">
        <f>'Visitor Center'!AM7</f>
        <v>9.83</v>
      </c>
    </row>
    <row r="12" spans="1:5" x14ac:dyDescent="0.25">
      <c r="A12" s="129" t="s">
        <v>60</v>
      </c>
      <c r="B12" s="130" t="s">
        <v>220</v>
      </c>
      <c r="C12" s="131">
        <f>'Visitor Center'!AL8</f>
        <v>103.35999999999999</v>
      </c>
      <c r="E12" s="255">
        <f>D8-D17</f>
        <v>0</v>
      </c>
    </row>
    <row r="13" spans="1:5" x14ac:dyDescent="0.25">
      <c r="A13" s="129" t="s">
        <v>60</v>
      </c>
      <c r="B13" s="130" t="s">
        <v>221</v>
      </c>
      <c r="C13" s="131">
        <f>'Visitor Center'!AM8</f>
        <v>56.720000000000006</v>
      </c>
    </row>
    <row r="14" spans="1:5" x14ac:dyDescent="0.25">
      <c r="A14" s="129" t="s">
        <v>216</v>
      </c>
      <c r="B14" s="130" t="s">
        <v>223</v>
      </c>
      <c r="C14" s="131">
        <f>'Visitor Center'!AL13+'Visitor Center'!AM13</f>
        <v>4.95</v>
      </c>
    </row>
    <row r="15" spans="1:5" x14ac:dyDescent="0.25">
      <c r="A15" s="129"/>
      <c r="B15" s="130"/>
      <c r="C15" s="131"/>
    </row>
    <row r="16" spans="1:5" ht="15.75" thickBot="1" x14ac:dyDescent="0.3">
      <c r="A16" s="182"/>
      <c r="B16" s="183"/>
      <c r="C16" s="184"/>
      <c r="D16" s="170"/>
    </row>
    <row r="17" spans="2:4" x14ac:dyDescent="0.25">
      <c r="B17" s="248" t="s">
        <v>65</v>
      </c>
      <c r="C17" s="206"/>
      <c r="D17" s="249">
        <f>SUM(C10:C15)</f>
        <v>259.07</v>
      </c>
    </row>
  </sheetData>
  <sheetProtection algorithmName="SHA-512" hashValue="FbsI0ktMgHfuBnnIvu3nbiGHrBKq3KmN0SMBNpbwdKp2xYN05xhfQb4YEFWvz3r8QRM1IhoVR4cDhKyy/IN9jQ==" saltValue="f9rXT4ZFsurg2ucEUx/ga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2023-03-06T15:42:15Z</cp:lastPrinted>
  <dcterms:created xsi:type="dcterms:W3CDTF">2017-08-14T15:26:56Z</dcterms:created>
  <dcterms:modified xsi:type="dcterms:W3CDTF">2023-05-09T20:58:13Z</dcterms:modified>
</cp:coreProperties>
</file>