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4\"/>
    </mc:Choice>
  </mc:AlternateContent>
  <bookViews>
    <workbookView xWindow="0" yWindow="0" windowWidth="20490" windowHeight="8340" activeTab="5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6" i="10" l="1"/>
  <c r="AM15" i="10" l="1"/>
  <c r="AM10" i="10"/>
  <c r="AL15" i="10"/>
  <c r="AH33" i="3" l="1"/>
  <c r="AM45" i="3" l="1"/>
  <c r="AM34" i="3" s="1"/>
  <c r="AL45" i="3"/>
  <c r="AL34" i="3" s="1"/>
  <c r="AL10" i="10"/>
  <c r="AM9" i="10"/>
  <c r="AL9" i="10"/>
  <c r="Z46" i="3" l="1"/>
  <c r="Q46" i="3"/>
  <c r="V4" i="3" l="1"/>
  <c r="AM35" i="3" l="1"/>
  <c r="AL35" i="3"/>
  <c r="AM33" i="3"/>
  <c r="AL33" i="3"/>
  <c r="AM22" i="9"/>
  <c r="AL22" i="9"/>
  <c r="AM21" i="9"/>
  <c r="AL21" i="9"/>
  <c r="AM29" i="9"/>
  <c r="AL29" i="9"/>
  <c r="AM20" i="9"/>
  <c r="AL20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C5" i="11"/>
  <c r="AH5" i="10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D16" i="10"/>
  <c r="AE16" i="10"/>
  <c r="AF16" i="10"/>
  <c r="AG16" i="10"/>
  <c r="C16" i="10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AL37" i="3" l="1"/>
  <c r="AH22" i="9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G52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R46" i="3"/>
  <c r="S46" i="3"/>
  <c r="T46" i="3"/>
  <c r="U46" i="3"/>
  <c r="V46" i="3"/>
  <c r="W46" i="3"/>
  <c r="X46" i="3"/>
  <c r="Y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H4" i="10"/>
  <c r="C4" i="11" s="1"/>
  <c r="AH3" i="10"/>
  <c r="C3" i="11" s="1"/>
  <c r="C6" i="5" l="1"/>
  <c r="D18" i="11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3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AJ32" i="9" l="1"/>
  <c r="AH46" i="9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V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Extra $52 external cc transaction rung up that wasn't paid, rung up again as cash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 $0.10 over
Sara W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 $0.10 over
Lilly G $10.00 short
deposit $0.01 over
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Olivia C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Lilly G
Dee W $1.00 over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Dee W
Steve S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$0.20 over
Steve S
Lilly G
deposit $0.05 over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Lilly G
Glynn W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Peg R over $14.50
Sara W over $2.50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Dee W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Peg R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Dee W
Steve S</t>
        </r>
      </text>
    </comment>
    <comment ref="N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Dee W $0.65 short
Lilly G</t>
        </r>
      </text>
    </comment>
    <comment ref="O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
Steve S
Sara W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$1.50 short (reran report and it had $1.50 more than printed report)
Glynn W $1.00 over
Marina N $1.15 over
Deposit $0.05 short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Peg R $1.00 over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Glynn W $0.10 over
deposit $0.10 short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$0.10 over
Peg R $1.00 over
Glynn W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Dee W
Sara W $10.00 short
Steve S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Dee W
Glynn W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Sara W
deposit $0.10 over</t>
        </r>
      </text>
    </comment>
    <comment ref="W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Dee W
Glynn W $20.00 over</t>
        </r>
      </text>
    </comment>
    <comment ref="X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Peg R $1.00 over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Glynn W $4.11 over (found 86 cents on floor)</t>
        </r>
      </text>
    </comment>
    <comment ref="Z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Peg R $3.00 over
Lilly G</t>
        </r>
      </text>
    </comment>
    <comment ref="AA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Dee W
Lilly G</t>
        </r>
      </text>
    </comment>
    <comment ref="AB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Dee W
Sara W</t>
        </r>
      </text>
    </comment>
    <comment ref="A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Sara W</t>
        </r>
      </text>
    </comment>
    <comment ref="A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Glynn W</t>
        </r>
      </text>
    </comment>
    <comment ref="A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Peg R</t>
        </r>
      </text>
    </comment>
    <comment ref="A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Glynn W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<sst xmlns="http://schemas.openxmlformats.org/spreadsheetml/2006/main" count="542" uniqueCount="240">
  <si>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</si>
  <si>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</si>
  <si>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</si>
  <si>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</si>
  <si>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</si>
  <si>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</si>
  <si>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</si>
  <si>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</si>
  <si>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</si>
  <si>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</si>
  <si>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</si>
  <si>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</si>
  <si>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</si>
  <si>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</si>
  <si>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</si>
  <si>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</si>
  <si>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</si>
  <si>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</si>
  <si>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</si>
  <si>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</si>
  <si>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</si>
  <si>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</si>
  <si>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</si>
  <si>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</si>
  <si>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</si>
  <si>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</si>
  <si>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</si>
  <si>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</si>
  <si>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</si>
  <si>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</si>
  <si>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</si>
  <si>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</si>
  <si>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</si>
  <si>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</si>
  <si>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</si>
  <si>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</si>
  <si>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</si>
  <si>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</si>
  <si>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</si>
  <si>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</si>
  <si>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</si>
  <si>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</si>
  <si>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</si>
  <si>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</si>
  <si>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</si>
  <si>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</si>
  <si>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</si>
  <si>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</si>
  <si>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</si>
  <si>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</si>
  <si>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</si>
  <si>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</si>
  <si>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</si>
  <si>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</si>
  <si>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</si>
  <si>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</si>
  <si>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</si>
  <si>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</si>
  <si>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</si>
  <si>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</si>
  <si>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</si>
  <si>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</si>
  <si>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</si>
  <si>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</si>
  <si>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</si>
  <si>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</si>
  <si>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</si>
  <si>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</si>
  <si>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</si>
  <si>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</si>
  <si>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</si>
  <si>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</si>
  <si>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</si>
  <si>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</si>
  <si>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</si>
  <si>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</si>
  <si>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</si>
  <si>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</si>
  <si>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</si>
  <si>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</si>
  <si>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</si>
  <si>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</si>
  <si>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</si>
  <si>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</si>
  <si>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</si>
  <si>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</si>
  <si>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</si>
  <si>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</si>
  <si>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</si>
  <si>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</si>
  <si>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</si>
  <si>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</si>
  <si>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</si>
  <si>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</si>
  <si>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</si>
  <si>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</si>
  <si>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</si>
  <si>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</si>
  <si>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</si>
  <si>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</si>
  <si>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</si>
  <si>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</si>
  <si>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</si>
  <si>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</si>
  <si>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</si>
  <si>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</si>
  <si>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</si>
  <si>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</si>
  <si>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</si>
  <si>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</si>
  <si>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</si>
  <si>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</si>
  <si>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</si>
  <si>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</si>
  <si>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</si>
  <si>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</si>
  <si>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</si>
  <si>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</si>
  <si>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</si>
  <si>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</si>
  <si>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</si>
  <si>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</si>
  <si>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</si>
  <si>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</si>
  <si>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</si>
  <si>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</si>
  <si>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</si>
  <si>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</si>
  <si>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</si>
  <si>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</si>
  <si>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</si>
  <si>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</si>
  <si>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</si>
  <si>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</si>
  <si>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</si>
  <si>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</si>
  <si>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</si>
  <si>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</si>
  <si>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</si>
  <si>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</si>
  <si>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</si>
  <si>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</si>
  <si>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</si>
  <si>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</si>
  <si>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</si>
  <si>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</si>
  <si>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</si>
  <si>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</si>
  <si>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</si>
  <si>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</si>
  <si>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</si>
  <si>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</si>
  <si>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</si>
  <si>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</si>
  <si>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</si>
  <si>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</si>
  <si>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</si>
  <si>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</si>
  <si>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</si>
  <si>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</si>
  <si>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</si>
  <si>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</si>
  <si>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</si>
  <si>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</si>
  <si>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</si>
  <si>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</si>
  <si>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</si>
  <si>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</si>
  <si>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</si>
  <si>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</si>
  <si>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</si>
  <si>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</si>
  <si>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</si>
  <si>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</si>
  <si>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</si>
  <si>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</si>
  <si>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</si>
  <si>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</si>
  <si>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</si>
  <si>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</si>
  <si>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</si>
  <si>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</si>
  <si>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</si>
  <si>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</si>
  <si>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</si>
  <si>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</si>
  <si>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</si>
  <si>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</si>
  <si>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</si>
  <si>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</si>
  <si>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</si>
  <si>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</si>
  <si>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</si>
  <si>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</si>
  <si>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</si>
  <si>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</si>
  <si>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</si>
  <si>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</si>
  <si>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</si>
  <si>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</si>
  <si>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</si>
  <si>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</si>
  <si>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</si>
  <si>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</si>
  <si>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</si>
  <si>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</si>
  <si>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</si>
  <si>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</si>
  <si>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</si>
  <si>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</si>
  <si>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</si>
  <si>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</si>
  <si>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</si>
  <si>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</si>
  <si>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</si>
  <si>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</si>
  <si>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</si>
  <si>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</si>
  <si>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</si>
  <si>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</si>
  <si>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</si>
  <si>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</si>
  <si>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</si>
  <si>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</si>
  <si>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</si>
  <si>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</si>
  <si>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</si>
  <si>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</si>
  <si>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</si>
  <si>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</si>
  <si>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</si>
  <si>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</si>
  <si>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</si>
  <si>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</si>
  <si>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Non-profit Passthrough Sales</t>
  </si>
  <si>
    <t>April</t>
  </si>
  <si>
    <t xml:space="preserve"> </t>
  </si>
  <si>
    <t>closed</t>
  </si>
  <si>
    <t xml:space="preserve">………………….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</si>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</sst>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1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5" fillId="0" borderId="17" xfId="0" applyNumberFormat="1" applyFont="1" applyBorder="1" applyProtection="1"/>
    <xf numFmtId="43" fontId="45" fillId="0" borderId="18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2" fillId="0" borderId="73" xfId="0" applyNumberFormat="1" applyFont="1" applyBorder="1" applyProtection="1"/>
    <xf numFmtId="43" fontId="45" fillId="0" borderId="29" xfId="0" applyNumberFormat="1" applyFont="1" applyBorder="1" applyProtection="1"/>
    <xf numFmtId="43" fontId="45" fillId="0" borderId="62" xfId="0" applyNumberFormat="1" applyFont="1" applyBorder="1" applyProtection="1"/>
    <xf numFmtId="43" fontId="45" fillId="0" borderId="22" xfId="0" applyNumberFormat="1" applyFont="1" applyBorder="1"/>
    <xf numFmtId="43" fontId="45" fillId="0" borderId="23" xfId="0" applyNumberFormat="1" applyFont="1" applyBorder="1"/>
    <xf numFmtId="43" fontId="45" fillId="0" borderId="29" xfId="0" applyNumberFormat="1" applyFont="1" applyFill="1" applyBorder="1" applyProtection="1">
      <protection locked="0"/>
    </xf>
    <xf numFmtId="0" fontId="45" fillId="0" borderId="46" xfId="0" applyFont="1" applyBorder="1" applyProtection="1"/>
    <xf numFmtId="0" fontId="45" fillId="0" borderId="58" xfId="0" applyFont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235</v>
      </c>
      <c r="D1" s="384">
        <v>2024</v>
      </c>
      <c r="G1" s="217"/>
    </row>
    <row r="3" spans="1:22" x14ac:dyDescent="0.2">
      <c r="A3" s="5"/>
    </row>
    <row r="4" spans="1:22" s="1" customFormat="1" x14ac:dyDescent="0.2">
      <c r="B4" s="230"/>
      <c r="C4" s="495" t="s">
        <v>1</v>
      </c>
      <c r="D4" s="496"/>
      <c r="E4" s="496"/>
      <c r="F4" s="496"/>
      <c r="G4" s="496"/>
      <c r="H4" s="496"/>
      <c r="I4" s="496"/>
      <c r="J4" s="496"/>
      <c r="K4" s="496"/>
      <c r="L4" s="496"/>
      <c r="M4" s="497"/>
      <c r="N4" s="6"/>
      <c r="O4" s="498" t="s">
        <v>2</v>
      </c>
      <c r="P4" s="499"/>
      <c r="Q4" s="499"/>
      <c r="R4" s="500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45383</v>
      </c>
      <c r="B8" s="232" t="str">
        <f>TEXT(A8, "DDD")</f>
        <v>Mon</v>
      </c>
      <c r="C8" s="152">
        <f t="array" ref="C8:C38">TRANSPOSE(Pool!C33:AG33)</f>
        <v>466.1</v>
      </c>
      <c r="D8" s="58">
        <f>'Box Canon'!C18+'Box Canon'!C19</f>
        <v>0</v>
      </c>
      <c r="E8" s="21"/>
      <c r="F8" s="21"/>
      <c r="G8" s="151">
        <f t="array" ref="G8:G38">TRANSPOSE(Pool!C34:AG34)</f>
        <v>3184.6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45384</v>
      </c>
      <c r="B9" s="232" t="str">
        <f t="shared" ref="B9:B38" si="0">TEXT(A9, "DDD")</f>
        <v>Tue</v>
      </c>
      <c r="C9" s="152">
        <v>233.61</v>
      </c>
      <c r="D9" s="58">
        <f>'Box Canon'!D18+'Box Canon'!D19</f>
        <v>0</v>
      </c>
      <c r="E9" s="21"/>
      <c r="F9" s="21"/>
      <c r="G9" s="151">
        <v>2522.5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45385</v>
      </c>
      <c r="B10" s="232" t="str">
        <f t="shared" si="0"/>
        <v>Wed</v>
      </c>
      <c r="C10" s="152">
        <v>481.5</v>
      </c>
      <c r="D10" s="58">
        <f>'Box Canon'!E18+'Box Canon'!E19</f>
        <v>0</v>
      </c>
      <c r="E10" s="21"/>
      <c r="F10" s="21"/>
      <c r="G10" s="151">
        <v>2709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45386</v>
      </c>
      <c r="B11" s="232" t="str">
        <f t="shared" si="0"/>
        <v>Thu</v>
      </c>
      <c r="C11" s="152">
        <v>422.5</v>
      </c>
      <c r="D11" s="58">
        <f>'Box Canon'!F18+'Box Canon'!F19</f>
        <v>0</v>
      </c>
      <c r="E11" s="21"/>
      <c r="F11" s="21"/>
      <c r="G11" s="151">
        <v>2771.75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45387</v>
      </c>
      <c r="B12" s="232" t="str">
        <f t="shared" si="0"/>
        <v>Fri</v>
      </c>
      <c r="C12" s="152">
        <v>349.5</v>
      </c>
      <c r="D12" s="58">
        <f>'Box Canon'!G18+'Box Canon'!G19</f>
        <v>0</v>
      </c>
      <c r="E12" s="21"/>
      <c r="F12" s="21"/>
      <c r="G12" s="151">
        <v>3847.6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45388</v>
      </c>
      <c r="B13" s="232" t="str">
        <f t="shared" si="0"/>
        <v>Sat</v>
      </c>
      <c r="C13" s="152">
        <v>603.70000000000005</v>
      </c>
      <c r="D13" s="58">
        <f>'Box Canon'!H18+'Box Canon'!H19</f>
        <v>0</v>
      </c>
      <c r="E13" s="21"/>
      <c r="F13" s="21"/>
      <c r="G13" s="151">
        <v>5845.65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45389</v>
      </c>
      <c r="B14" s="232" t="str">
        <f t="shared" si="0"/>
        <v>Sun</v>
      </c>
      <c r="C14" s="152">
        <v>506.5</v>
      </c>
      <c r="D14" s="58">
        <f>'Box Canon'!I18+'Box Canon'!I19</f>
        <v>0</v>
      </c>
      <c r="E14" s="21"/>
      <c r="F14" s="21"/>
      <c r="G14" s="151">
        <v>3233.95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45390</v>
      </c>
      <c r="B15" s="232" t="str">
        <f t="shared" si="0"/>
        <v>Mon</v>
      </c>
      <c r="C15" s="152">
        <v>318.10000000000002</v>
      </c>
      <c r="D15" s="58">
        <f>'Box Canon'!J18+'Box Canon'!J19</f>
        <v>0</v>
      </c>
      <c r="E15" s="21"/>
      <c r="F15" s="21"/>
      <c r="G15" s="151">
        <v>582.15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45391</v>
      </c>
      <c r="B16" s="232" t="str">
        <f t="shared" si="0"/>
        <v>Tue</v>
      </c>
      <c r="C16" s="152">
        <v>122</v>
      </c>
      <c r="D16" s="58">
        <f>'Box Canon'!K18+'Box Canon'!K19</f>
        <v>0</v>
      </c>
      <c r="E16" s="21"/>
      <c r="F16" s="21"/>
      <c r="G16" s="151">
        <v>1196.3499999999999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45392</v>
      </c>
      <c r="B17" s="232" t="str">
        <f t="shared" si="0"/>
        <v>Wed</v>
      </c>
      <c r="C17" s="152">
        <v>342.5</v>
      </c>
      <c r="D17" s="58">
        <f>'Box Canon'!L18+'Box Canon'!L19</f>
        <v>0</v>
      </c>
      <c r="E17" s="21"/>
      <c r="F17" s="21"/>
      <c r="G17" s="151">
        <v>1588.1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45393</v>
      </c>
      <c r="B18" s="232" t="str">
        <f t="shared" si="0"/>
        <v>Thu</v>
      </c>
      <c r="C18" s="152">
        <v>684.5</v>
      </c>
      <c r="D18" s="58">
        <f>'Box Canon'!M18+'Box Canon'!M19</f>
        <v>0</v>
      </c>
      <c r="E18" s="21"/>
      <c r="F18" s="21"/>
      <c r="G18" s="151">
        <v>1666.05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45394</v>
      </c>
      <c r="B19" s="232" t="str">
        <f t="shared" si="0"/>
        <v>Fri</v>
      </c>
      <c r="C19" s="152">
        <v>292.85000000000002</v>
      </c>
      <c r="D19" s="58">
        <f>'Box Canon'!N18+'Box Canon'!N19</f>
        <v>0</v>
      </c>
      <c r="E19" s="21"/>
      <c r="F19" s="21"/>
      <c r="G19" s="151">
        <v>3558.9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45395</v>
      </c>
      <c r="B20" s="232" t="str">
        <f t="shared" si="0"/>
        <v>Sat</v>
      </c>
      <c r="C20" s="152">
        <v>2382.1</v>
      </c>
      <c r="D20" s="58">
        <f>'Box Canon'!O18+'Box Canon'!O19</f>
        <v>0</v>
      </c>
      <c r="E20" s="21"/>
      <c r="F20" s="21"/>
      <c r="G20" s="151">
        <v>7880.6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45396</v>
      </c>
      <c r="B21" s="232" t="str">
        <f t="shared" si="0"/>
        <v>Sun</v>
      </c>
      <c r="C21" s="152">
        <v>1336.85</v>
      </c>
      <c r="D21" s="58">
        <f>'Box Canon'!P18+'Box Canon'!P19</f>
        <v>0</v>
      </c>
      <c r="E21" s="41"/>
      <c r="F21" s="21"/>
      <c r="G21" s="151">
        <v>3970.45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45397</v>
      </c>
      <c r="B22" s="232" t="str">
        <f t="shared" si="0"/>
        <v>Mon</v>
      </c>
      <c r="C22" s="152">
        <v>575.75</v>
      </c>
      <c r="D22" s="58">
        <f>'Box Canon'!Q18+'Box Canon'!Q19</f>
        <v>0</v>
      </c>
      <c r="E22" s="21"/>
      <c r="F22" s="21"/>
      <c r="G22" s="151">
        <v>2411.1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45398</v>
      </c>
      <c r="B23" s="232" t="str">
        <f t="shared" si="0"/>
        <v>Tue</v>
      </c>
      <c r="C23" s="152">
        <v>404</v>
      </c>
      <c r="D23" s="58">
        <f>'Box Canon'!R18+'Box Canon'!R19</f>
        <v>0</v>
      </c>
      <c r="E23" s="21"/>
      <c r="F23" s="21"/>
      <c r="G23" s="151">
        <v>2862.35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45399</v>
      </c>
      <c r="B24" s="232" t="str">
        <f t="shared" si="0"/>
        <v>Wed</v>
      </c>
      <c r="C24" s="152">
        <v>732.85</v>
      </c>
      <c r="D24" s="58">
        <f>'Box Canon'!S18+'Box Canon'!S19</f>
        <v>0</v>
      </c>
      <c r="E24" s="21"/>
      <c r="F24" s="21"/>
      <c r="G24" s="151">
        <v>2108.4499999999998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45400</v>
      </c>
      <c r="B25" s="232" t="str">
        <f t="shared" si="0"/>
        <v>Thu</v>
      </c>
      <c r="C25" s="152">
        <v>964.75</v>
      </c>
      <c r="D25" s="58">
        <f>'Box Canon'!T18+'Box Canon'!T19</f>
        <v>0</v>
      </c>
      <c r="E25" s="21"/>
      <c r="F25" s="21"/>
      <c r="G25" s="151">
        <v>2043.7</v>
      </c>
      <c r="H25" s="153">
        <v>72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45401</v>
      </c>
      <c r="B26" s="232" t="str">
        <f t="shared" si="0"/>
        <v>Fri</v>
      </c>
      <c r="C26" s="152">
        <v>977.5</v>
      </c>
      <c r="D26" s="58">
        <f>'Box Canon'!U18+'Box Canon'!U19</f>
        <v>0</v>
      </c>
      <c r="E26" s="21"/>
      <c r="F26" s="21"/>
      <c r="G26" s="151">
        <v>4096.1000000000004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45402</v>
      </c>
      <c r="B27" s="232" t="str">
        <f t="shared" si="0"/>
        <v>Sat</v>
      </c>
      <c r="C27" s="152">
        <v>1118.75</v>
      </c>
      <c r="D27" s="58">
        <f>'Box Canon'!V18+'Box Canon'!V19</f>
        <v>0</v>
      </c>
      <c r="E27" s="21"/>
      <c r="F27" s="21"/>
      <c r="G27" s="151">
        <v>6095.95</v>
      </c>
      <c r="H27" s="153">
        <v>393.8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45403</v>
      </c>
      <c r="B28" s="232" t="str">
        <f t="shared" si="0"/>
        <v>Sun</v>
      </c>
      <c r="C28" s="152">
        <v>1281.25</v>
      </c>
      <c r="D28" s="58">
        <f>'Box Canon'!W18+'Box Canon'!W19</f>
        <v>0</v>
      </c>
      <c r="E28" s="21"/>
      <c r="F28" s="21"/>
      <c r="G28" s="151">
        <v>6815.15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45404</v>
      </c>
      <c r="B29" s="232" t="str">
        <f t="shared" si="0"/>
        <v>Mon</v>
      </c>
      <c r="C29" s="152">
        <v>861.9</v>
      </c>
      <c r="D29" s="58">
        <f>'Box Canon'!X18+'Box Canon'!X19</f>
        <v>0</v>
      </c>
      <c r="E29" s="21"/>
      <c r="F29" s="21"/>
      <c r="G29" s="151">
        <v>2240.5500000000002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45405</v>
      </c>
      <c r="B30" s="232" t="str">
        <f t="shared" si="0"/>
        <v>Tue</v>
      </c>
      <c r="C30" s="152">
        <v>195.11</v>
      </c>
      <c r="D30" s="58">
        <f>'Box Canon'!Y18+'Box Canon'!Y19</f>
        <v>0</v>
      </c>
      <c r="E30" s="21"/>
      <c r="F30" s="21"/>
      <c r="G30" s="151">
        <v>1688.3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45406</v>
      </c>
      <c r="B31" s="232" t="str">
        <f t="shared" si="0"/>
        <v>Wed</v>
      </c>
      <c r="C31" s="152">
        <v>607.70000000000005</v>
      </c>
      <c r="D31" s="58">
        <f>'Box Canon'!Z18+'Box Canon'!Z19</f>
        <v>0</v>
      </c>
      <c r="E31" s="21"/>
      <c r="F31" s="21"/>
      <c r="G31" s="151">
        <v>3159.4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45407</v>
      </c>
      <c r="B32" s="232" t="str">
        <f t="shared" si="0"/>
        <v>Thu</v>
      </c>
      <c r="C32" s="152">
        <v>292</v>
      </c>
      <c r="D32" s="58">
        <f>'Box Canon'!AA18+'Box Canon'!AA19</f>
        <v>0</v>
      </c>
      <c r="E32" s="21"/>
      <c r="F32" s="21"/>
      <c r="G32" s="151">
        <v>2252.1999999999998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45408</v>
      </c>
      <c r="B33" s="232" t="str">
        <f t="shared" si="0"/>
        <v>Fri</v>
      </c>
      <c r="C33" s="152">
        <v>367.65</v>
      </c>
      <c r="D33" s="58">
        <f>'Box Canon'!AB18+'Box Canon'!AB19</f>
        <v>0</v>
      </c>
      <c r="E33" s="21"/>
      <c r="F33" s="21"/>
      <c r="G33" s="151">
        <v>2643.1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45409</v>
      </c>
      <c r="B34" s="232" t="str">
        <f t="shared" si="0"/>
        <v>Sat</v>
      </c>
      <c r="C34" s="152">
        <v>718.5</v>
      </c>
      <c r="D34" s="58">
        <f>'Box Canon'!AC18+'Box Canon'!AC19</f>
        <v>0</v>
      </c>
      <c r="E34" s="21"/>
      <c r="F34" s="21"/>
      <c r="G34" s="151">
        <v>6110.55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45410</v>
      </c>
      <c r="B35" s="232" t="str">
        <f t="shared" si="0"/>
        <v>Sun</v>
      </c>
      <c r="C35" s="152">
        <v>1309.5</v>
      </c>
      <c r="D35" s="58">
        <f>'Box Canon'!AD18+'Box Canon'!AD19</f>
        <v>0</v>
      </c>
      <c r="E35" s="21"/>
      <c r="F35" s="21"/>
      <c r="G35" s="151">
        <v>4962.2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45411</v>
      </c>
      <c r="B36" s="232" t="str">
        <f t="shared" si="0"/>
        <v>Mon</v>
      </c>
      <c r="C36" s="152">
        <v>717.25</v>
      </c>
      <c r="D36" s="58">
        <f>'Box Canon'!AE18+'Box Canon'!AE19</f>
        <v>0</v>
      </c>
      <c r="E36" s="42"/>
      <c r="F36" s="21"/>
      <c r="G36" s="151">
        <v>1961.15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45412</v>
      </c>
      <c r="B37" s="232" t="str">
        <f t="shared" si="0"/>
        <v>Tue</v>
      </c>
      <c r="C37" s="152">
        <v>427</v>
      </c>
      <c r="D37" s="58">
        <f>'Box Canon'!AF18+'Box Canon'!AF19</f>
        <v>0</v>
      </c>
      <c r="E37" s="21"/>
      <c r="F37" s="21"/>
      <c r="G37" s="151">
        <v>2770.55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45413</v>
      </c>
      <c r="B38" s="232" t="str">
        <f t="shared" si="0"/>
        <v>Wed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20093.770000000004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98778.449999999983</v>
      </c>
      <c r="H40" s="171">
        <f>SUM(H8:H38)</f>
        <v>465.8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119338.01999999999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20093.770000000004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T34" sqref="T34"/>
    </sheetView>
  </sheetViews>
  <sheetFormatPr defaultColWidth="9.140625" defaultRowHeight="15.75" x14ac:dyDescent="0.25"/>
  <cols>
    <col min="1" max="1" width="10.42578125" style="59" bestFit="1" customWidth="1"/>
    <col min="2" max="2" width="36.42578125" style="60" customWidth="1"/>
    <col min="3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285156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April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45383</v>
      </c>
      <c r="D2" s="106">
        <f>C2+1</f>
        <v>45384</v>
      </c>
      <c r="E2" s="106">
        <f>D2+1</f>
        <v>45385</v>
      </c>
      <c r="F2" s="106">
        <f t="shared" ref="F2:AG2" si="0">E2+1</f>
        <v>45386</v>
      </c>
      <c r="G2" s="106">
        <f t="shared" si="0"/>
        <v>45387</v>
      </c>
      <c r="H2" s="106">
        <f t="shared" si="0"/>
        <v>45388</v>
      </c>
      <c r="I2" s="106">
        <f t="shared" si="0"/>
        <v>45389</v>
      </c>
      <c r="J2" s="106">
        <f t="shared" si="0"/>
        <v>45390</v>
      </c>
      <c r="K2" s="106">
        <f t="shared" si="0"/>
        <v>45391</v>
      </c>
      <c r="L2" s="106">
        <f t="shared" si="0"/>
        <v>45392</v>
      </c>
      <c r="M2" s="106">
        <f t="shared" si="0"/>
        <v>45393</v>
      </c>
      <c r="N2" s="106">
        <f t="shared" si="0"/>
        <v>45394</v>
      </c>
      <c r="O2" s="106">
        <f t="shared" si="0"/>
        <v>45395</v>
      </c>
      <c r="P2" s="106">
        <f t="shared" si="0"/>
        <v>45396</v>
      </c>
      <c r="Q2" s="106">
        <f t="shared" si="0"/>
        <v>45397</v>
      </c>
      <c r="R2" s="106">
        <f t="shared" si="0"/>
        <v>45398</v>
      </c>
      <c r="S2" s="106">
        <f t="shared" si="0"/>
        <v>45399</v>
      </c>
      <c r="T2" s="106">
        <f t="shared" si="0"/>
        <v>45400</v>
      </c>
      <c r="U2" s="106">
        <f t="shared" si="0"/>
        <v>45401</v>
      </c>
      <c r="V2" s="106">
        <f t="shared" si="0"/>
        <v>45402</v>
      </c>
      <c r="W2" s="106">
        <f t="shared" si="0"/>
        <v>45403</v>
      </c>
      <c r="X2" s="106">
        <f t="shared" si="0"/>
        <v>45404</v>
      </c>
      <c r="Y2" s="106">
        <f t="shared" si="0"/>
        <v>45405</v>
      </c>
      <c r="Z2" s="106">
        <f t="shared" si="0"/>
        <v>45406</v>
      </c>
      <c r="AA2" s="106">
        <f t="shared" si="0"/>
        <v>45407</v>
      </c>
      <c r="AB2" s="106">
        <f t="shared" si="0"/>
        <v>45408</v>
      </c>
      <c r="AC2" s="106">
        <f t="shared" si="0"/>
        <v>45409</v>
      </c>
      <c r="AD2" s="106">
        <f t="shared" si="0"/>
        <v>45410</v>
      </c>
      <c r="AE2" s="106">
        <f t="shared" si="0"/>
        <v>45411</v>
      </c>
      <c r="AF2" s="106">
        <f t="shared" si="0"/>
        <v>45412</v>
      </c>
      <c r="AG2" s="106">
        <f t="shared" si="0"/>
        <v>45413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12.09</v>
      </c>
      <c r="D3" s="185">
        <v>6.3</v>
      </c>
      <c r="E3" s="185">
        <v>8.14</v>
      </c>
      <c r="F3" s="185">
        <v>12.77</v>
      </c>
      <c r="G3" s="185">
        <v>19.97</v>
      </c>
      <c r="H3" s="185">
        <v>17.52</v>
      </c>
      <c r="I3" s="185">
        <v>12.14</v>
      </c>
      <c r="J3" s="185">
        <v>5.74</v>
      </c>
      <c r="K3" s="185">
        <v>13.8</v>
      </c>
      <c r="L3" s="185">
        <v>11.6</v>
      </c>
      <c r="M3" s="185">
        <v>14.4</v>
      </c>
      <c r="N3" s="185">
        <v>10.18</v>
      </c>
      <c r="O3" s="185">
        <v>47.72</v>
      </c>
      <c r="P3" s="185">
        <v>34.700000000000003</v>
      </c>
      <c r="Q3" s="185">
        <v>8.7899999999999991</v>
      </c>
      <c r="R3" s="185">
        <v>23.94</v>
      </c>
      <c r="S3" s="185">
        <v>13.07</v>
      </c>
      <c r="T3" s="185">
        <v>29.08</v>
      </c>
      <c r="U3" s="185">
        <v>23.62</v>
      </c>
      <c r="V3" s="185">
        <v>44.06</v>
      </c>
      <c r="W3" s="185">
        <v>34.119999999999997</v>
      </c>
      <c r="X3" s="185">
        <v>33.71</v>
      </c>
      <c r="Y3" s="185">
        <v>5.5</v>
      </c>
      <c r="Z3" s="185">
        <v>13.22</v>
      </c>
      <c r="AA3" s="185">
        <v>7.8</v>
      </c>
      <c r="AB3" s="185">
        <v>14.63</v>
      </c>
      <c r="AC3" s="185">
        <v>32.04</v>
      </c>
      <c r="AD3" s="185">
        <v>16.670000000000002</v>
      </c>
      <c r="AE3" s="185">
        <v>16.18</v>
      </c>
      <c r="AF3" s="185">
        <v>9.44</v>
      </c>
      <c r="AG3" s="185"/>
      <c r="AH3" s="108">
        <f>SUM(C3:AG3)</f>
        <v>552.94000000000005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2541.6</v>
      </c>
      <c r="D4" s="72">
        <v>2060</v>
      </c>
      <c r="E4" s="71">
        <v>1938</v>
      </c>
      <c r="F4" s="71">
        <v>2046.8</v>
      </c>
      <c r="G4" s="71">
        <v>3273.6</v>
      </c>
      <c r="H4" s="71">
        <v>4233.6000000000004</v>
      </c>
      <c r="I4" s="71">
        <v>3211.2</v>
      </c>
      <c r="J4" s="71">
        <v>826.4</v>
      </c>
      <c r="K4" s="71">
        <v>1121.5999999999999</v>
      </c>
      <c r="L4" s="71">
        <v>1791.6</v>
      </c>
      <c r="M4" s="71">
        <v>1483.6</v>
      </c>
      <c r="N4" s="71">
        <v>2402.4</v>
      </c>
      <c r="O4" s="71">
        <v>8733.2000000000007</v>
      </c>
      <c r="P4" s="71">
        <v>4425.2</v>
      </c>
      <c r="Q4" s="71">
        <v>2523.6</v>
      </c>
      <c r="R4" s="71">
        <v>1935.6</v>
      </c>
      <c r="S4" s="71">
        <v>2503.1999999999998</v>
      </c>
      <c r="T4" s="71">
        <v>2747.2</v>
      </c>
      <c r="U4" s="71">
        <v>4053.6</v>
      </c>
      <c r="V4" s="71">
        <f>7014.4-52</f>
        <v>6962.4</v>
      </c>
      <c r="W4" s="71">
        <v>6142.4</v>
      </c>
      <c r="X4" s="71">
        <v>2544.8000000000002</v>
      </c>
      <c r="Y4" s="71">
        <v>1670.8</v>
      </c>
      <c r="Z4" s="71">
        <v>1597.6</v>
      </c>
      <c r="AA4" s="71">
        <v>1123.2</v>
      </c>
      <c r="AB4" s="71">
        <v>1996.8</v>
      </c>
      <c r="AC4" s="71">
        <v>6047.8</v>
      </c>
      <c r="AD4" s="71">
        <v>4557.2</v>
      </c>
      <c r="AE4" s="71">
        <v>2191.1999999999998</v>
      </c>
      <c r="AF4" s="71">
        <v>1768.8</v>
      </c>
      <c r="AG4" s="71"/>
      <c r="AH4" s="108">
        <f t="shared" ref="AH4:AH28" si="1">SUM(C4:AG4)</f>
        <v>90455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4" customFormat="1" x14ac:dyDescent="0.25">
      <c r="A6" s="162" t="s">
        <v>152</v>
      </c>
      <c r="B6" s="163" t="s">
        <v>231</v>
      </c>
      <c r="C6" s="476">
        <v>325</v>
      </c>
      <c r="D6" s="477">
        <v>135</v>
      </c>
      <c r="E6" s="477">
        <v>477.5</v>
      </c>
      <c r="F6" s="477"/>
      <c r="G6" s="477">
        <v>200</v>
      </c>
      <c r="H6" s="477">
        <v>882.5</v>
      </c>
      <c r="I6" s="477">
        <v>210</v>
      </c>
      <c r="J6" s="477"/>
      <c r="K6" s="477"/>
      <c r="L6" s="477"/>
      <c r="M6" s="477">
        <v>520</v>
      </c>
      <c r="N6" s="477">
        <v>295</v>
      </c>
      <c r="O6" s="477">
        <v>275</v>
      </c>
      <c r="P6" s="477"/>
      <c r="Q6" s="477"/>
      <c r="R6" s="477">
        <v>477.5</v>
      </c>
      <c r="S6" s="477"/>
      <c r="T6" s="477"/>
      <c r="U6" s="477">
        <v>200</v>
      </c>
      <c r="V6" s="477"/>
      <c r="W6" s="477">
        <v>485</v>
      </c>
      <c r="X6" s="477"/>
      <c r="Y6" s="477">
        <v>70</v>
      </c>
      <c r="Z6" s="477">
        <v>1886</v>
      </c>
      <c r="AA6" s="477">
        <v>855</v>
      </c>
      <c r="AB6" s="477">
        <v>200</v>
      </c>
      <c r="AC6" s="477"/>
      <c r="AD6" s="477">
        <v>575</v>
      </c>
      <c r="AE6" s="477">
        <v>175</v>
      </c>
      <c r="AF6" s="477">
        <v>945</v>
      </c>
      <c r="AG6" s="477"/>
      <c r="AH6" s="108">
        <f>SUM(C6:AG6)</f>
        <v>9188.5</v>
      </c>
      <c r="AI6" s="62"/>
      <c r="AJ6" s="162" t="s">
        <v>152</v>
      </c>
      <c r="AK6" s="163" t="s">
        <v>192</v>
      </c>
      <c r="AM6" s="478"/>
    </row>
    <row r="7" spans="1:39" s="464" customFormat="1" x14ac:dyDescent="0.25">
      <c r="A7" s="162" t="s">
        <v>152</v>
      </c>
      <c r="B7" s="163" t="s">
        <v>222</v>
      </c>
      <c r="C7" s="476">
        <v>320</v>
      </c>
      <c r="D7" s="477">
        <v>500</v>
      </c>
      <c r="E7" s="477">
        <v>320</v>
      </c>
      <c r="F7" s="477">
        <v>1000</v>
      </c>
      <c r="G7" s="477">
        <v>180</v>
      </c>
      <c r="H7" s="477">
        <v>680</v>
      </c>
      <c r="I7" s="477">
        <v>180</v>
      </c>
      <c r="J7" s="477"/>
      <c r="K7" s="477"/>
      <c r="L7" s="477"/>
      <c r="M7" s="477">
        <v>180</v>
      </c>
      <c r="N7" s="477">
        <v>1000</v>
      </c>
      <c r="O7" s="477">
        <v>540</v>
      </c>
      <c r="P7" s="477">
        <v>500</v>
      </c>
      <c r="Q7" s="477">
        <v>360</v>
      </c>
      <c r="R7" s="477">
        <v>500</v>
      </c>
      <c r="S7" s="477">
        <v>180</v>
      </c>
      <c r="T7" s="477"/>
      <c r="U7" s="477">
        <v>360</v>
      </c>
      <c r="V7" s="477">
        <v>180</v>
      </c>
      <c r="W7" s="477">
        <v>1040</v>
      </c>
      <c r="X7" s="477">
        <v>180</v>
      </c>
      <c r="Y7" s="477"/>
      <c r="Z7" s="477">
        <v>180</v>
      </c>
      <c r="AA7" s="477">
        <v>180</v>
      </c>
      <c r="AB7" s="477">
        <v>540</v>
      </c>
      <c r="AC7" s="477">
        <v>360</v>
      </c>
      <c r="AD7" s="477">
        <v>680</v>
      </c>
      <c r="AE7" s="477"/>
      <c r="AF7" s="477"/>
      <c r="AG7" s="477"/>
      <c r="AH7" s="108">
        <f>SUM(C7:AG7)</f>
        <v>10140</v>
      </c>
      <c r="AI7" s="62"/>
      <c r="AJ7" s="162" t="s">
        <v>152</v>
      </c>
      <c r="AK7" s="163" t="s">
        <v>222</v>
      </c>
      <c r="AM7" s="478"/>
    </row>
    <row r="8" spans="1:39" s="464" customFormat="1" x14ac:dyDescent="0.25">
      <c r="A8" s="162" t="s">
        <v>157</v>
      </c>
      <c r="B8" s="163" t="s">
        <v>229</v>
      </c>
      <c r="C8" s="476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7">
        <v>182.72</v>
      </c>
      <c r="S8" s="477"/>
      <c r="T8" s="477"/>
      <c r="U8" s="477"/>
      <c r="V8" s="477">
        <v>91.36</v>
      </c>
      <c r="W8" s="477"/>
      <c r="X8" s="477"/>
      <c r="Y8" s="477"/>
      <c r="Z8" s="477"/>
      <c r="AA8" s="477"/>
      <c r="AB8" s="477"/>
      <c r="AC8" s="477"/>
      <c r="AD8" s="477"/>
      <c r="AE8" s="477"/>
      <c r="AF8" s="477"/>
      <c r="AG8" s="477"/>
      <c r="AH8" s="108">
        <f t="shared" ref="AH8:AH13" si="2">SUM(C8:AG8)</f>
        <v>274.08</v>
      </c>
      <c r="AI8" s="62"/>
      <c r="AJ8" s="162" t="s">
        <v>157</v>
      </c>
      <c r="AK8" s="163" t="s">
        <v>158</v>
      </c>
      <c r="AM8" s="478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0</v>
      </c>
      <c r="AJ9" s="69" t="s">
        <v>173</v>
      </c>
      <c r="AK9" s="70" t="s">
        <v>63</v>
      </c>
      <c r="AM9" s="210"/>
    </row>
    <row r="10" spans="1:39" s="464" customFormat="1" x14ac:dyDescent="0.25">
      <c r="A10" s="162" t="s">
        <v>159</v>
      </c>
      <c r="B10" s="163" t="s">
        <v>230</v>
      </c>
      <c r="C10" s="476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7"/>
      <c r="V10" s="477"/>
      <c r="W10" s="477"/>
      <c r="X10" s="477"/>
      <c r="Y10" s="477"/>
      <c r="Z10" s="477"/>
      <c r="AA10" s="477"/>
      <c r="AB10" s="477"/>
      <c r="AC10" s="477"/>
      <c r="AD10" s="477"/>
      <c r="AE10" s="477"/>
      <c r="AF10" s="477"/>
      <c r="AG10" s="477"/>
      <c r="AH10" s="108">
        <f t="shared" si="2"/>
        <v>0</v>
      </c>
      <c r="AI10" s="62"/>
      <c r="AJ10" s="162" t="s">
        <v>159</v>
      </c>
      <c r="AK10" s="163" t="s">
        <v>160</v>
      </c>
      <c r="AM10" s="478"/>
    </row>
    <row r="11" spans="1:39" s="464" customFormat="1" hidden="1" x14ac:dyDescent="0.25">
      <c r="A11" s="162" t="s">
        <v>153</v>
      </c>
      <c r="B11" s="163" t="s">
        <v>154</v>
      </c>
      <c r="C11" s="476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X11" s="477"/>
      <c r="Y11" s="477"/>
      <c r="Z11" s="477"/>
      <c r="AA11" s="477"/>
      <c r="AB11" s="477"/>
      <c r="AC11" s="477"/>
      <c r="AD11" s="477"/>
      <c r="AE11" s="477"/>
      <c r="AF11" s="477"/>
      <c r="AG11" s="477"/>
      <c r="AH11" s="108">
        <f t="shared" si="2"/>
        <v>0</v>
      </c>
      <c r="AI11" s="62"/>
      <c r="AJ11" s="162" t="s">
        <v>153</v>
      </c>
      <c r="AK11" s="163" t="s">
        <v>154</v>
      </c>
      <c r="AM11" s="478"/>
    </row>
    <row r="12" spans="1:39" s="464" customFormat="1" hidden="1" x14ac:dyDescent="0.25">
      <c r="A12" s="162" t="s">
        <v>164</v>
      </c>
      <c r="B12" s="163" t="s">
        <v>165</v>
      </c>
      <c r="C12" s="476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X12" s="477"/>
      <c r="Y12" s="477"/>
      <c r="Z12" s="477"/>
      <c r="AA12" s="477"/>
      <c r="AB12" s="477"/>
      <c r="AC12" s="477"/>
      <c r="AD12" s="477"/>
      <c r="AE12" s="477"/>
      <c r="AF12" s="477"/>
      <c r="AG12" s="477"/>
      <c r="AH12" s="108">
        <f t="shared" si="2"/>
        <v>0</v>
      </c>
      <c r="AI12" s="62"/>
      <c r="AJ12" s="162" t="s">
        <v>164</v>
      </c>
      <c r="AK12" s="163" t="s">
        <v>165</v>
      </c>
      <c r="AM12" s="478"/>
    </row>
    <row r="13" spans="1:39" s="464" customFormat="1" hidden="1" x14ac:dyDescent="0.25">
      <c r="A13" s="162" t="s">
        <v>166</v>
      </c>
      <c r="B13" s="163" t="s">
        <v>167</v>
      </c>
      <c r="C13" s="476"/>
      <c r="D13" s="477"/>
      <c r="E13" s="477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7"/>
      <c r="V13" s="477"/>
      <c r="W13" s="477"/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108">
        <f t="shared" si="2"/>
        <v>0</v>
      </c>
      <c r="AI13" s="62"/>
      <c r="AJ13" s="162" t="s">
        <v>166</v>
      </c>
      <c r="AK13" s="163" t="s">
        <v>167</v>
      </c>
      <c r="AM13" s="478"/>
    </row>
    <row r="14" spans="1:39" s="464" customFormat="1" x14ac:dyDescent="0.25">
      <c r="A14" s="162" t="s">
        <v>34</v>
      </c>
      <c r="B14" s="163" t="s">
        <v>227</v>
      </c>
      <c r="C14" s="476"/>
      <c r="D14" s="477">
        <v>4</v>
      </c>
      <c r="E14" s="477">
        <v>184</v>
      </c>
      <c r="F14" s="477"/>
      <c r="G14" s="477">
        <v>175</v>
      </c>
      <c r="H14" s="477">
        <v>61</v>
      </c>
      <c r="I14" s="477"/>
      <c r="J14" s="477"/>
      <c r="K14" s="477"/>
      <c r="L14" s="477">
        <v>4</v>
      </c>
      <c r="M14" s="477"/>
      <c r="N14" s="477"/>
      <c r="O14" s="477">
        <v>4</v>
      </c>
      <c r="P14" s="477"/>
      <c r="Q14" s="477"/>
      <c r="R14" s="477">
        <v>8</v>
      </c>
      <c r="S14" s="477"/>
      <c r="T14" s="477">
        <v>4</v>
      </c>
      <c r="U14" s="477">
        <v>184</v>
      </c>
      <c r="V14" s="477">
        <v>4</v>
      </c>
      <c r="W14" s="477">
        <v>8</v>
      </c>
      <c r="X14" s="477">
        <v>4</v>
      </c>
      <c r="Y14" s="477"/>
      <c r="Z14" s="477">
        <v>4</v>
      </c>
      <c r="AA14" s="477"/>
      <c r="AB14" s="477"/>
      <c r="AC14" s="477"/>
      <c r="AD14" s="477">
        <v>174</v>
      </c>
      <c r="AE14" s="477"/>
      <c r="AF14" s="477">
        <v>4</v>
      </c>
      <c r="AG14" s="477"/>
      <c r="AH14" s="108">
        <f t="shared" si="1"/>
        <v>826</v>
      </c>
      <c r="AI14" s="62"/>
      <c r="AJ14" s="162" t="s">
        <v>34</v>
      </c>
      <c r="AK14" s="163" t="s">
        <v>35</v>
      </c>
    </row>
    <row r="15" spans="1:39" s="464" customFormat="1" x14ac:dyDescent="0.25">
      <c r="A15" s="162" t="s">
        <v>36</v>
      </c>
      <c r="B15" s="163" t="s">
        <v>37</v>
      </c>
      <c r="C15" s="476">
        <v>116.91</v>
      </c>
      <c r="D15" s="477">
        <v>60.7</v>
      </c>
      <c r="E15" s="477">
        <v>86.36</v>
      </c>
      <c r="F15" s="477">
        <v>133.68</v>
      </c>
      <c r="G15" s="477">
        <v>213.53</v>
      </c>
      <c r="H15" s="477">
        <v>186.98</v>
      </c>
      <c r="I15" s="477">
        <v>127.11</v>
      </c>
      <c r="J15" s="477">
        <v>51.11</v>
      </c>
      <c r="K15" s="477">
        <v>146.94999999999999</v>
      </c>
      <c r="L15" s="477">
        <v>123.4</v>
      </c>
      <c r="M15" s="477">
        <v>152.55000000000001</v>
      </c>
      <c r="N15" s="477">
        <v>108.82</v>
      </c>
      <c r="O15" s="477">
        <v>509.78</v>
      </c>
      <c r="P15" s="477">
        <v>346.8</v>
      </c>
      <c r="Q15" s="477">
        <v>93.46</v>
      </c>
      <c r="R15" s="477">
        <v>71.09</v>
      </c>
      <c r="S15" s="477">
        <v>143.93</v>
      </c>
      <c r="T15" s="477">
        <v>310.17</v>
      </c>
      <c r="U15" s="477">
        <v>252.38</v>
      </c>
      <c r="V15" s="477">
        <v>378.58</v>
      </c>
      <c r="W15" s="477">
        <v>366.88</v>
      </c>
      <c r="X15" s="477">
        <v>338.94</v>
      </c>
      <c r="Y15" s="477">
        <v>63</v>
      </c>
      <c r="Z15" s="477">
        <v>127.28</v>
      </c>
      <c r="AA15" s="477">
        <v>83.2</v>
      </c>
      <c r="AB15" s="477">
        <v>155.32</v>
      </c>
      <c r="AC15" s="477">
        <v>341.21</v>
      </c>
      <c r="AD15" s="477">
        <v>178.83</v>
      </c>
      <c r="AE15" s="477">
        <v>171.02</v>
      </c>
      <c r="AF15" s="477">
        <v>101.31</v>
      </c>
      <c r="AG15" s="477"/>
      <c r="AH15" s="108">
        <f t="shared" si="1"/>
        <v>5541.2800000000007</v>
      </c>
      <c r="AI15" s="62"/>
      <c r="AJ15" s="162" t="s">
        <v>36</v>
      </c>
      <c r="AK15" s="163" t="s">
        <v>37</v>
      </c>
    </row>
    <row r="16" spans="1:39" s="464" customFormat="1" hidden="1" x14ac:dyDescent="0.25">
      <c r="A16" s="162" t="s">
        <v>194</v>
      </c>
      <c r="B16" s="163" t="s">
        <v>111</v>
      </c>
      <c r="C16" s="476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  <c r="O16" s="477"/>
      <c r="P16" s="477"/>
      <c r="Q16" s="477"/>
      <c r="R16" s="477"/>
      <c r="S16" s="477"/>
      <c r="T16" s="477"/>
      <c r="U16" s="477"/>
      <c r="V16" s="477"/>
      <c r="W16" s="477"/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4" customFormat="1" hidden="1" x14ac:dyDescent="0.25">
      <c r="A17" s="162" t="s">
        <v>36</v>
      </c>
      <c r="B17" s="163" t="s">
        <v>225</v>
      </c>
      <c r="C17" s="476"/>
      <c r="D17" s="477"/>
      <c r="E17" s="477"/>
      <c r="F17" s="477"/>
      <c r="G17" s="477"/>
      <c r="H17" s="477"/>
      <c r="I17" s="477"/>
      <c r="J17" s="477"/>
      <c r="K17" s="477"/>
      <c r="L17" s="477"/>
      <c r="M17" s="477"/>
      <c r="N17" s="477"/>
      <c r="O17" s="477"/>
      <c r="P17" s="477"/>
      <c r="Q17" s="477"/>
      <c r="R17" s="477"/>
      <c r="S17" s="477"/>
      <c r="T17" s="477"/>
      <c r="U17" s="477"/>
      <c r="V17" s="477"/>
      <c r="W17" s="477"/>
      <c r="X17" s="477"/>
      <c r="Y17" s="477"/>
      <c r="Z17" s="477"/>
      <c r="AA17" s="477"/>
      <c r="AB17" s="477"/>
      <c r="AC17" s="477"/>
      <c r="AD17" s="477"/>
      <c r="AE17" s="477"/>
      <c r="AF17" s="477"/>
      <c r="AG17" s="477"/>
      <c r="AH17" s="108">
        <f t="shared" si="1"/>
        <v>0</v>
      </c>
      <c r="AI17" s="62"/>
      <c r="AJ17" s="162" t="s">
        <v>36</v>
      </c>
      <c r="AK17" s="163" t="s">
        <v>225</v>
      </c>
    </row>
    <row r="18" spans="1:39" s="464" customFormat="1" x14ac:dyDescent="0.25">
      <c r="A18" s="162" t="s">
        <v>77</v>
      </c>
      <c r="B18" s="163" t="s">
        <v>193</v>
      </c>
      <c r="C18" s="476">
        <v>335</v>
      </c>
      <c r="D18" s="477"/>
      <c r="E18" s="477">
        <v>202.5</v>
      </c>
      <c r="F18" s="477"/>
      <c r="G18" s="477">
        <v>135</v>
      </c>
      <c r="H18" s="477">
        <v>387.5</v>
      </c>
      <c r="I18" s="477"/>
      <c r="J18" s="477"/>
      <c r="K18" s="477"/>
      <c r="L18" s="477"/>
      <c r="M18" s="477"/>
      <c r="N18" s="477"/>
      <c r="O18" s="477">
        <v>205</v>
      </c>
      <c r="P18" s="477"/>
      <c r="Q18" s="477"/>
      <c r="R18" s="477">
        <v>67.5</v>
      </c>
      <c r="S18" s="477"/>
      <c r="T18" s="477"/>
      <c r="U18" s="477"/>
      <c r="V18" s="477"/>
      <c r="W18" s="477"/>
      <c r="X18" s="477"/>
      <c r="Y18" s="477">
        <v>70</v>
      </c>
      <c r="Z18" s="477"/>
      <c r="AA18" s="477">
        <v>295</v>
      </c>
      <c r="AB18" s="477"/>
      <c r="AC18" s="477">
        <v>48</v>
      </c>
      <c r="AD18" s="477"/>
      <c r="AE18" s="477">
        <v>125</v>
      </c>
      <c r="AF18" s="477">
        <v>269</v>
      </c>
      <c r="AG18" s="477"/>
      <c r="AH18" s="108">
        <f t="shared" si="1"/>
        <v>2139.5</v>
      </c>
      <c r="AI18" s="62"/>
      <c r="AJ18" s="162" t="s">
        <v>77</v>
      </c>
      <c r="AK18" s="163" t="s">
        <v>78</v>
      </c>
      <c r="AL18" s="478"/>
    </row>
    <row r="19" spans="1:39" s="464" customFormat="1" hidden="1" x14ac:dyDescent="0.25">
      <c r="A19" s="162" t="s">
        <v>38</v>
      </c>
      <c r="B19" s="163" t="s">
        <v>39</v>
      </c>
      <c r="C19" s="476"/>
      <c r="D19" s="477"/>
      <c r="E19" s="477"/>
      <c r="F19" s="477"/>
      <c r="G19" s="477"/>
      <c r="H19" s="477"/>
      <c r="I19" s="477"/>
      <c r="J19" s="477"/>
      <c r="K19" s="477"/>
      <c r="L19" s="477"/>
      <c r="M19" s="477"/>
      <c r="N19" s="477"/>
      <c r="O19" s="477"/>
      <c r="P19" s="477"/>
      <c r="Q19" s="477"/>
      <c r="R19" s="477"/>
      <c r="S19" s="477"/>
      <c r="T19" s="477"/>
      <c r="U19" s="477"/>
      <c r="V19" s="477"/>
      <c r="W19" s="477"/>
      <c r="X19" s="477"/>
      <c r="Y19" s="477"/>
      <c r="Z19" s="477"/>
      <c r="AA19" s="477"/>
      <c r="AB19" s="477"/>
      <c r="AC19" s="477"/>
      <c r="AD19" s="477"/>
      <c r="AE19" s="477"/>
      <c r="AF19" s="477"/>
      <c r="AG19" s="477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4" customFormat="1" x14ac:dyDescent="0.25">
      <c r="A20" s="162" t="s">
        <v>40</v>
      </c>
      <c r="B20" s="163" t="s">
        <v>228</v>
      </c>
      <c r="C20" s="476"/>
      <c r="D20" s="477"/>
      <c r="E20" s="477"/>
      <c r="F20" s="477"/>
      <c r="G20" s="477"/>
      <c r="H20" s="477"/>
      <c r="I20" s="477"/>
      <c r="J20" s="477"/>
      <c r="K20" s="477"/>
      <c r="L20" s="477"/>
      <c r="M20" s="477"/>
      <c r="N20" s="477"/>
      <c r="O20" s="477"/>
      <c r="P20" s="477"/>
      <c r="Q20" s="477"/>
      <c r="R20" s="477"/>
      <c r="S20" s="477"/>
      <c r="T20" s="477"/>
      <c r="U20" s="477"/>
      <c r="V20" s="477"/>
      <c r="W20" s="477"/>
      <c r="X20" s="477"/>
      <c r="Y20" s="477"/>
      <c r="Z20" s="477"/>
      <c r="AA20" s="477"/>
      <c r="AB20" s="477"/>
      <c r="AC20" s="477"/>
      <c r="AD20" s="477">
        <v>90</v>
      </c>
      <c r="AE20" s="477"/>
      <c r="AF20" s="477"/>
      <c r="AG20" s="477"/>
      <c r="AH20" s="108">
        <f>SUM(C20:AG20)</f>
        <v>90</v>
      </c>
      <c r="AI20" s="62"/>
      <c r="AJ20" s="162" t="s">
        <v>40</v>
      </c>
      <c r="AK20" s="163" t="s">
        <v>41</v>
      </c>
    </row>
    <row r="21" spans="1:39" s="464" customFormat="1" x14ac:dyDescent="0.25">
      <c r="A21" s="162" t="s">
        <v>161</v>
      </c>
      <c r="B21" s="163" t="s">
        <v>162</v>
      </c>
      <c r="C21" s="476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/>
      <c r="O21" s="477"/>
      <c r="P21" s="477"/>
      <c r="Q21" s="477"/>
      <c r="R21" s="477"/>
      <c r="S21" s="477"/>
      <c r="T21" s="477"/>
      <c r="U21" s="477"/>
      <c r="V21" s="477"/>
      <c r="W21" s="477"/>
      <c r="X21" s="477"/>
      <c r="Y21" s="477"/>
      <c r="Z21" s="477"/>
      <c r="AA21" s="477"/>
      <c r="AB21" s="477"/>
      <c r="AC21" s="477"/>
      <c r="AD21" s="477"/>
      <c r="AE21" s="477"/>
      <c r="AF21" s="477"/>
      <c r="AG21" s="477"/>
      <c r="AH21" s="108">
        <f t="shared" si="1"/>
        <v>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/>
      <c r="I28" s="80"/>
      <c r="J28" s="80"/>
      <c r="K28" s="80">
        <v>36</v>
      </c>
      <c r="L28" s="80"/>
      <c r="M28" s="80"/>
      <c r="N28" s="80">
        <v>36</v>
      </c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>
        <v>104</v>
      </c>
      <c r="AC28" s="80"/>
      <c r="AD28" s="80"/>
      <c r="AE28" s="80"/>
      <c r="AF28" s="80">
        <v>100</v>
      </c>
      <c r="AG28" s="80"/>
      <c r="AH28" s="108">
        <f t="shared" si="1"/>
        <v>276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3650.6</v>
      </c>
      <c r="D29" s="107">
        <f t="shared" si="3"/>
        <v>2766</v>
      </c>
      <c r="E29" s="107">
        <f t="shared" si="3"/>
        <v>3216.5000000000005</v>
      </c>
      <c r="F29" s="107">
        <f t="shared" si="3"/>
        <v>3193.25</v>
      </c>
      <c r="G29" s="107">
        <f t="shared" si="3"/>
        <v>4197.1000000000004</v>
      </c>
      <c r="H29" s="107">
        <f t="shared" si="3"/>
        <v>6449.1</v>
      </c>
      <c r="I29" s="107">
        <f t="shared" si="3"/>
        <v>3740.45</v>
      </c>
      <c r="J29" s="107">
        <f t="shared" si="3"/>
        <v>883.25</v>
      </c>
      <c r="K29" s="107">
        <f t="shared" si="3"/>
        <v>1318.35</v>
      </c>
      <c r="L29" s="107">
        <f t="shared" si="3"/>
        <v>1930.6</v>
      </c>
      <c r="M29" s="107">
        <f t="shared" si="3"/>
        <v>2350.5500000000002</v>
      </c>
      <c r="N29" s="107">
        <f t="shared" si="3"/>
        <v>3852.4</v>
      </c>
      <c r="O29" s="107">
        <f t="shared" si="3"/>
        <v>10314.700000000001</v>
      </c>
      <c r="P29" s="107">
        <f t="shared" si="3"/>
        <v>5306.7</v>
      </c>
      <c r="Q29" s="107">
        <f t="shared" si="3"/>
        <v>2985.85</v>
      </c>
      <c r="R29" s="107">
        <f t="shared" si="3"/>
        <v>3266.35</v>
      </c>
      <c r="S29" s="107">
        <f t="shared" si="3"/>
        <v>2840.2</v>
      </c>
      <c r="T29" s="107">
        <f t="shared" si="3"/>
        <v>3090.45</v>
      </c>
      <c r="U29" s="107">
        <f t="shared" si="3"/>
        <v>5073.5999999999995</v>
      </c>
      <c r="V29" s="107">
        <f t="shared" si="3"/>
        <v>7660.4</v>
      </c>
      <c r="W29" s="107">
        <f t="shared" si="3"/>
        <v>8076.4</v>
      </c>
      <c r="X29" s="107">
        <f t="shared" si="3"/>
        <v>3101.4500000000003</v>
      </c>
      <c r="Y29" s="107">
        <f t="shared" si="3"/>
        <v>1879.3</v>
      </c>
      <c r="Z29" s="107">
        <f t="shared" si="3"/>
        <v>3808.1</v>
      </c>
      <c r="AA29" s="107">
        <f t="shared" si="3"/>
        <v>2544.1999999999998</v>
      </c>
      <c r="AB29" s="107">
        <f t="shared" si="3"/>
        <v>3010.7500000000005</v>
      </c>
      <c r="AC29" s="107">
        <f t="shared" si="3"/>
        <v>6829.05</v>
      </c>
      <c r="AD29" s="107">
        <f t="shared" si="3"/>
        <v>6271.7</v>
      </c>
      <c r="AE29" s="107">
        <f t="shared" si="3"/>
        <v>2678.3999999999996</v>
      </c>
      <c r="AF29" s="107">
        <f t="shared" si="3"/>
        <v>3197.5499999999997</v>
      </c>
      <c r="AG29" s="107">
        <f t="shared" si="3"/>
        <v>0</v>
      </c>
      <c r="AH29" s="109">
        <f>SUM(C3:AG28)</f>
        <v>119483.30000000002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3650.6</v>
      </c>
      <c r="D30" s="72">
        <v>2766</v>
      </c>
      <c r="E30" s="72">
        <v>3216.5</v>
      </c>
      <c r="F30" s="72">
        <v>3193.25</v>
      </c>
      <c r="G30" s="72">
        <v>4197.1000000000004</v>
      </c>
      <c r="H30" s="72">
        <v>6449.1</v>
      </c>
      <c r="I30" s="72">
        <v>3740.45</v>
      </c>
      <c r="J30" s="72">
        <v>883.25</v>
      </c>
      <c r="K30" s="72">
        <v>1318.35</v>
      </c>
      <c r="L30" s="72">
        <v>1930.6</v>
      </c>
      <c r="M30" s="72">
        <v>2350.5500000000002</v>
      </c>
      <c r="N30" s="72">
        <v>3852.4</v>
      </c>
      <c r="O30" s="72">
        <v>10314.700000000001</v>
      </c>
      <c r="P30" s="72">
        <v>5306.7</v>
      </c>
      <c r="Q30" s="72">
        <v>2985.85</v>
      </c>
      <c r="R30" s="72">
        <v>3266.35</v>
      </c>
      <c r="S30" s="72">
        <v>2840.2</v>
      </c>
      <c r="T30" s="72">
        <v>3090.45</v>
      </c>
      <c r="U30" s="72">
        <v>5073.6000000000004</v>
      </c>
      <c r="V30" s="72">
        <v>7712.4</v>
      </c>
      <c r="W30" s="72">
        <v>8076.4</v>
      </c>
      <c r="X30" s="72">
        <v>3101.45</v>
      </c>
      <c r="Y30" s="72">
        <v>1879.3</v>
      </c>
      <c r="Z30" s="72">
        <v>3808.1</v>
      </c>
      <c r="AA30" s="72">
        <v>2544.1999999999998</v>
      </c>
      <c r="AB30" s="72">
        <v>3010.75</v>
      </c>
      <c r="AC30" s="72">
        <v>6829.05</v>
      </c>
      <c r="AD30" s="72">
        <v>6271.7</v>
      </c>
      <c r="AE30" s="72">
        <v>2678.4</v>
      </c>
      <c r="AF30" s="72">
        <v>3197.55</v>
      </c>
      <c r="AG30" s="72"/>
      <c r="AH30" s="191">
        <f>SUM(C30:AG30)</f>
        <v>119535.29999999999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-52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-51.999999999970896</v>
      </c>
      <c r="AI31" s="85"/>
      <c r="AJ31" s="505" t="s">
        <v>127</v>
      </c>
      <c r="AK31" s="506"/>
      <c r="AL31" s="506"/>
      <c r="AM31" s="507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466.1</v>
      </c>
      <c r="D33" s="392">
        <v>233.61</v>
      </c>
      <c r="E33" s="392">
        <v>481.5</v>
      </c>
      <c r="F33" s="392">
        <v>422.5</v>
      </c>
      <c r="G33" s="392">
        <v>349.5</v>
      </c>
      <c r="H33" s="392">
        <v>603.70000000000005</v>
      </c>
      <c r="I33" s="392">
        <v>506.5</v>
      </c>
      <c r="J33" s="392">
        <v>318.10000000000002</v>
      </c>
      <c r="K33" s="392">
        <v>122</v>
      </c>
      <c r="L33" s="392">
        <v>342.5</v>
      </c>
      <c r="M33" s="392">
        <v>684.5</v>
      </c>
      <c r="N33" s="392">
        <v>292.85000000000002</v>
      </c>
      <c r="O33" s="392">
        <v>2382.1</v>
      </c>
      <c r="P33" s="392">
        <v>1336.85</v>
      </c>
      <c r="Q33" s="392">
        <v>575.75</v>
      </c>
      <c r="R33" s="392">
        <v>404</v>
      </c>
      <c r="S33" s="392">
        <v>732.85</v>
      </c>
      <c r="T33" s="392">
        <v>964.75</v>
      </c>
      <c r="U33" s="392">
        <v>977.5</v>
      </c>
      <c r="V33" s="392">
        <v>1118.75</v>
      </c>
      <c r="W33" s="392">
        <v>1281.25</v>
      </c>
      <c r="X33" s="392">
        <v>861.9</v>
      </c>
      <c r="Y33" s="392">
        <v>195.11</v>
      </c>
      <c r="Z33" s="392">
        <v>607.70000000000005</v>
      </c>
      <c r="AA33" s="392">
        <v>292</v>
      </c>
      <c r="AB33" s="392">
        <v>367.65</v>
      </c>
      <c r="AC33" s="392">
        <v>718.5</v>
      </c>
      <c r="AD33" s="392">
        <v>1309.5</v>
      </c>
      <c r="AE33" s="393">
        <v>717.25</v>
      </c>
      <c r="AF33" s="393">
        <v>427</v>
      </c>
      <c r="AG33" s="393"/>
      <c r="AH33" s="110">
        <f>SUM(C33:AG33)</f>
        <v>20093.770000000004</v>
      </c>
      <c r="AJ33" s="137" t="s">
        <v>60</v>
      </c>
      <c r="AK33" s="138" t="s">
        <v>122</v>
      </c>
      <c r="AL33" s="386">
        <f>SUM(C33:AD33)</f>
        <v>18949.520000000004</v>
      </c>
      <c r="AM33" s="387">
        <f>SUM(AE33:AG33)</f>
        <v>1144.25</v>
      </c>
    </row>
    <row r="34" spans="1:40" x14ac:dyDescent="0.25">
      <c r="A34" s="90" t="s">
        <v>60</v>
      </c>
      <c r="B34" s="91" t="s">
        <v>55</v>
      </c>
      <c r="C34" s="389">
        <v>3184.6</v>
      </c>
      <c r="D34" s="389">
        <v>2522.5</v>
      </c>
      <c r="E34" s="389">
        <v>2709</v>
      </c>
      <c r="F34" s="389">
        <v>2771.75</v>
      </c>
      <c r="G34" s="389">
        <v>3847.6</v>
      </c>
      <c r="H34" s="389">
        <v>5845.65</v>
      </c>
      <c r="I34" s="389">
        <v>3233.95</v>
      </c>
      <c r="J34" s="389">
        <v>582.15</v>
      </c>
      <c r="K34" s="389">
        <v>1196.3499999999999</v>
      </c>
      <c r="L34" s="389">
        <v>1588.1</v>
      </c>
      <c r="M34" s="389">
        <v>1666.05</v>
      </c>
      <c r="N34" s="389">
        <v>3558.9</v>
      </c>
      <c r="O34" s="389">
        <v>7880.6</v>
      </c>
      <c r="P34" s="389">
        <v>3970.45</v>
      </c>
      <c r="Q34" s="389">
        <v>2411.1</v>
      </c>
      <c r="R34" s="389">
        <v>2862.35</v>
      </c>
      <c r="S34" s="389">
        <v>2108.4499999999998</v>
      </c>
      <c r="T34" s="389">
        <v>2043.7</v>
      </c>
      <c r="U34" s="389">
        <v>4096.1000000000004</v>
      </c>
      <c r="V34" s="389">
        <v>6095.95</v>
      </c>
      <c r="W34" s="389">
        <v>6815.15</v>
      </c>
      <c r="X34" s="389">
        <v>2240.5500000000002</v>
      </c>
      <c r="Y34" s="389">
        <v>1688.3</v>
      </c>
      <c r="Z34" s="389">
        <v>3159.4</v>
      </c>
      <c r="AA34" s="389">
        <v>2252.1999999999998</v>
      </c>
      <c r="AB34" s="391">
        <v>2643.1</v>
      </c>
      <c r="AC34" s="391">
        <v>6110.55</v>
      </c>
      <c r="AD34" s="391">
        <v>4962.2</v>
      </c>
      <c r="AE34" s="391">
        <v>1961.15</v>
      </c>
      <c r="AF34" s="391">
        <v>2770.55</v>
      </c>
      <c r="AG34" s="391"/>
      <c r="AH34" s="111">
        <f t="shared" ref="AH34:AH38" si="5">SUM(C34:AG34)</f>
        <v>98778.449999999983</v>
      </c>
      <c r="AJ34" s="129" t="s">
        <v>60</v>
      </c>
      <c r="AK34" s="130" t="s">
        <v>198</v>
      </c>
      <c r="AL34" s="290">
        <f>SUM(C34:AA34)-AL45</f>
        <v>77809.359999999986</v>
      </c>
      <c r="AM34" s="291">
        <f>SUM(AB34:AG34)-AM45</f>
        <v>17867.96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>
        <v>72</v>
      </c>
      <c r="U35" s="380"/>
      <c r="V35" s="380">
        <v>393.8</v>
      </c>
      <c r="W35" s="380"/>
      <c r="X35" s="380"/>
      <c r="Y35" s="381"/>
      <c r="Z35" s="381"/>
      <c r="AA35" s="380"/>
      <c r="AB35" s="380"/>
      <c r="AC35" s="380"/>
      <c r="AD35" s="380"/>
      <c r="AE35" s="380"/>
      <c r="AF35" s="492"/>
      <c r="AG35" s="492"/>
      <c r="AH35" s="111">
        <f t="shared" si="5"/>
        <v>465.8</v>
      </c>
      <c r="AJ35" s="129" t="s">
        <v>60</v>
      </c>
      <c r="AK35" s="130" t="s">
        <v>123</v>
      </c>
      <c r="AL35" s="290">
        <f>SUM(C35:AE36)</f>
        <v>465.8</v>
      </c>
      <c r="AM35" s="291">
        <f>SUM(AF35:AG36)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>
        <v>26</v>
      </c>
      <c r="F38" s="382"/>
      <c r="G38" s="382"/>
      <c r="H38" s="382"/>
      <c r="I38" s="382"/>
      <c r="J38" s="382" t="s">
        <v>236</v>
      </c>
      <c r="K38" s="382"/>
      <c r="L38" s="382"/>
      <c r="M38" s="382"/>
      <c r="N38" s="382"/>
      <c r="O38" s="382">
        <v>52</v>
      </c>
      <c r="P38" s="382"/>
      <c r="Q38" s="382"/>
      <c r="R38" s="382"/>
      <c r="S38" s="382"/>
      <c r="T38" s="382"/>
      <c r="U38" s="382"/>
      <c r="V38" s="382">
        <v>52</v>
      </c>
      <c r="W38" s="382"/>
      <c r="X38" s="382"/>
      <c r="Y38" s="382"/>
      <c r="Z38" s="382">
        <v>44</v>
      </c>
      <c r="AA38" s="382"/>
      <c r="AB38" s="382"/>
      <c r="AC38" s="382"/>
      <c r="AD38" s="382"/>
      <c r="AE38" s="382"/>
      <c r="AF38" s="382"/>
      <c r="AG38" s="382"/>
      <c r="AH38" s="112">
        <f t="shared" si="5"/>
        <v>174</v>
      </c>
      <c r="AJ38" s="129" t="s">
        <v>109</v>
      </c>
      <c r="AK38" s="130" t="s">
        <v>156</v>
      </c>
      <c r="AL38" s="269">
        <f>AH38</f>
        <v>174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3650.7</v>
      </c>
      <c r="D39" s="107">
        <f t="shared" si="6"/>
        <v>2756.11</v>
      </c>
      <c r="E39" s="107">
        <f t="shared" si="6"/>
        <v>3216.5</v>
      </c>
      <c r="F39" s="107">
        <f t="shared" si="6"/>
        <v>3194.25</v>
      </c>
      <c r="G39" s="107">
        <f t="shared" si="6"/>
        <v>4197.1000000000004</v>
      </c>
      <c r="H39" s="107">
        <f t="shared" si="6"/>
        <v>6449.3499999999995</v>
      </c>
      <c r="I39" s="107">
        <f t="shared" si="6"/>
        <v>3740.45</v>
      </c>
      <c r="J39" s="107">
        <f t="shared" si="6"/>
        <v>900.25</v>
      </c>
      <c r="K39" s="107">
        <f t="shared" si="6"/>
        <v>1318.35</v>
      </c>
      <c r="L39" s="107">
        <f t="shared" si="6"/>
        <v>1930.6</v>
      </c>
      <c r="M39" s="107">
        <f t="shared" si="6"/>
        <v>2350.5500000000002</v>
      </c>
      <c r="N39" s="107">
        <f t="shared" si="6"/>
        <v>3851.75</v>
      </c>
      <c r="O39" s="107">
        <f t="shared" si="6"/>
        <v>10314.700000000001</v>
      </c>
      <c r="P39" s="107">
        <f t="shared" si="6"/>
        <v>5307.2999999999993</v>
      </c>
      <c r="Q39" s="107">
        <f t="shared" si="6"/>
        <v>2986.85</v>
      </c>
      <c r="R39" s="107">
        <f t="shared" si="6"/>
        <v>3266.35</v>
      </c>
      <c r="S39" s="107">
        <f t="shared" si="6"/>
        <v>2841.2999999999997</v>
      </c>
      <c r="T39" s="107">
        <f t="shared" si="6"/>
        <v>3080.45</v>
      </c>
      <c r="U39" s="107">
        <f t="shared" si="6"/>
        <v>5073.6000000000004</v>
      </c>
      <c r="V39" s="107">
        <f t="shared" si="6"/>
        <v>7660.5</v>
      </c>
      <c r="W39" s="107">
        <f t="shared" si="6"/>
        <v>8096.4</v>
      </c>
      <c r="X39" s="107">
        <f t="shared" si="6"/>
        <v>3102.4500000000003</v>
      </c>
      <c r="Y39" s="107">
        <f t="shared" si="6"/>
        <v>1883.4099999999999</v>
      </c>
      <c r="Z39" s="107">
        <f t="shared" si="6"/>
        <v>3811.1000000000004</v>
      </c>
      <c r="AA39" s="107">
        <f t="shared" si="6"/>
        <v>2544.1999999999998</v>
      </c>
      <c r="AB39" s="107">
        <f t="shared" si="6"/>
        <v>3010.75</v>
      </c>
      <c r="AC39" s="107">
        <f t="shared" si="6"/>
        <v>6829.05</v>
      </c>
      <c r="AD39" s="107">
        <f t="shared" si="6"/>
        <v>6271.7</v>
      </c>
      <c r="AE39" s="107">
        <f t="shared" si="6"/>
        <v>2678.4</v>
      </c>
      <c r="AF39" s="107">
        <f t="shared" si="6"/>
        <v>3197.55</v>
      </c>
      <c r="AG39" s="107">
        <f t="shared" si="6"/>
        <v>0</v>
      </c>
      <c r="AH39" s="110">
        <f>SUM(C39:AG39)</f>
        <v>119512.02</v>
      </c>
      <c r="AI39" s="59"/>
      <c r="AJ39" s="501" t="s">
        <v>76</v>
      </c>
      <c r="AK39" s="502"/>
      <c r="AL39" s="503">
        <f>SUM(AL33:AM38)</f>
        <v>116410.89</v>
      </c>
      <c r="AM39" s="504"/>
      <c r="AN39" s="273">
        <f>AL39-AH39+AL45+AM45+AL43</f>
        <v>-28.720000000004347</v>
      </c>
    </row>
    <row r="40" spans="1:40" x14ac:dyDescent="0.25">
      <c r="A40" s="203"/>
      <c r="B40" s="194" t="s">
        <v>104</v>
      </c>
      <c r="C40" s="72">
        <f>C30</f>
        <v>3650.6</v>
      </c>
      <c r="D40" s="72">
        <f t="shared" ref="D40:AG40" si="7">D30</f>
        <v>2766</v>
      </c>
      <c r="E40" s="72">
        <f t="shared" si="7"/>
        <v>3216.5</v>
      </c>
      <c r="F40" s="72">
        <f t="shared" si="7"/>
        <v>3193.25</v>
      </c>
      <c r="G40" s="72">
        <f t="shared" si="7"/>
        <v>4197.1000000000004</v>
      </c>
      <c r="H40" s="72">
        <f t="shared" si="7"/>
        <v>6449.1</v>
      </c>
      <c r="I40" s="72">
        <f t="shared" si="7"/>
        <v>3740.45</v>
      </c>
      <c r="J40" s="72">
        <f t="shared" si="7"/>
        <v>883.25</v>
      </c>
      <c r="K40" s="72">
        <f t="shared" si="7"/>
        <v>1318.35</v>
      </c>
      <c r="L40" s="72">
        <f t="shared" si="7"/>
        <v>1930.6</v>
      </c>
      <c r="M40" s="72">
        <f t="shared" si="7"/>
        <v>2350.5500000000002</v>
      </c>
      <c r="N40" s="72">
        <f t="shared" si="7"/>
        <v>3852.4</v>
      </c>
      <c r="O40" s="72">
        <f t="shared" si="7"/>
        <v>10314.700000000001</v>
      </c>
      <c r="P40" s="72">
        <f t="shared" si="7"/>
        <v>5306.7</v>
      </c>
      <c r="Q40" s="72">
        <f t="shared" si="7"/>
        <v>2985.85</v>
      </c>
      <c r="R40" s="72">
        <f t="shared" si="7"/>
        <v>3266.35</v>
      </c>
      <c r="S40" s="72">
        <f t="shared" si="7"/>
        <v>2840.2</v>
      </c>
      <c r="T40" s="72">
        <f t="shared" si="7"/>
        <v>3090.45</v>
      </c>
      <c r="U40" s="72">
        <f t="shared" si="7"/>
        <v>5073.6000000000004</v>
      </c>
      <c r="V40" s="72">
        <f t="shared" si="7"/>
        <v>7712.4</v>
      </c>
      <c r="W40" s="72">
        <f t="shared" si="7"/>
        <v>8076.4</v>
      </c>
      <c r="X40" s="72">
        <f t="shared" si="7"/>
        <v>3101.45</v>
      </c>
      <c r="Y40" s="72">
        <f t="shared" si="7"/>
        <v>1879.3</v>
      </c>
      <c r="Z40" s="72">
        <f t="shared" si="7"/>
        <v>3808.1</v>
      </c>
      <c r="AA40" s="72">
        <f t="shared" si="7"/>
        <v>2544.1999999999998</v>
      </c>
      <c r="AB40" s="72">
        <f t="shared" si="7"/>
        <v>3010.75</v>
      </c>
      <c r="AC40" s="72">
        <f t="shared" si="7"/>
        <v>6829.05</v>
      </c>
      <c r="AD40" s="72">
        <f t="shared" si="7"/>
        <v>6271.7</v>
      </c>
      <c r="AE40" s="72">
        <f t="shared" si="7"/>
        <v>2678.4</v>
      </c>
      <c r="AF40" s="72">
        <f t="shared" si="7"/>
        <v>3197.55</v>
      </c>
      <c r="AG40" s="72">
        <f t="shared" si="7"/>
        <v>0</v>
      </c>
      <c r="AH40" s="111">
        <f t="shared" ref="AH40:AH41" si="8">SUM(C40:AG40)</f>
        <v>119535.29999999999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9.9999999999909051E-2</v>
      </c>
      <c r="D41" s="133">
        <f>D39-D40</f>
        <v>-9.8899999999998727</v>
      </c>
      <c r="E41" s="133">
        <f>E39-E40</f>
        <v>0</v>
      </c>
      <c r="F41" s="133">
        <f t="shared" ref="F41:AG41" si="9">F39-F40</f>
        <v>1</v>
      </c>
      <c r="G41" s="133">
        <f t="shared" si="9"/>
        <v>0</v>
      </c>
      <c r="H41" s="133">
        <f t="shared" si="9"/>
        <v>0.24999999999909051</v>
      </c>
      <c r="I41" s="133">
        <f t="shared" si="9"/>
        <v>0</v>
      </c>
      <c r="J41" s="133">
        <f t="shared" si="9"/>
        <v>17</v>
      </c>
      <c r="K41" s="133">
        <f t="shared" si="9"/>
        <v>0</v>
      </c>
      <c r="L41" s="133">
        <f t="shared" si="9"/>
        <v>0</v>
      </c>
      <c r="M41" s="133">
        <f t="shared" si="9"/>
        <v>0</v>
      </c>
      <c r="N41" s="133">
        <f t="shared" si="9"/>
        <v>-0.65000000000009095</v>
      </c>
      <c r="O41" s="133">
        <f t="shared" si="9"/>
        <v>0</v>
      </c>
      <c r="P41" s="133">
        <f t="shared" si="9"/>
        <v>0.5999999999994543</v>
      </c>
      <c r="Q41" s="133">
        <f t="shared" si="9"/>
        <v>1</v>
      </c>
      <c r="R41" s="133">
        <f t="shared" si="9"/>
        <v>0</v>
      </c>
      <c r="S41" s="133">
        <f t="shared" si="9"/>
        <v>1.0999999999999091</v>
      </c>
      <c r="T41" s="133">
        <f t="shared" si="9"/>
        <v>-10</v>
      </c>
      <c r="U41" s="133">
        <f t="shared" si="9"/>
        <v>0</v>
      </c>
      <c r="V41" s="133">
        <f t="shared" si="9"/>
        <v>-51.899999999999636</v>
      </c>
      <c r="W41" s="133">
        <f t="shared" si="9"/>
        <v>20</v>
      </c>
      <c r="X41" s="133">
        <f t="shared" si="9"/>
        <v>1.0000000000004547</v>
      </c>
      <c r="Y41" s="133">
        <f t="shared" si="9"/>
        <v>4.1099999999999</v>
      </c>
      <c r="Z41" s="133">
        <f t="shared" si="9"/>
        <v>3.0000000000004547</v>
      </c>
      <c r="AA41" s="133">
        <f t="shared" si="9"/>
        <v>0</v>
      </c>
      <c r="AB41" s="133">
        <f t="shared" si="9"/>
        <v>0</v>
      </c>
      <c r="AC41" s="133">
        <f t="shared" si="9"/>
        <v>0</v>
      </c>
      <c r="AD41" s="133">
        <f t="shared" si="9"/>
        <v>0</v>
      </c>
      <c r="AE41" s="133">
        <f t="shared" si="9"/>
        <v>0</v>
      </c>
      <c r="AF41" s="133">
        <f t="shared" si="9"/>
        <v>0</v>
      </c>
      <c r="AG41" s="133">
        <f t="shared" si="9"/>
        <v>0</v>
      </c>
      <c r="AH41" s="112">
        <f t="shared" si="8"/>
        <v>-23.280000000000427</v>
      </c>
      <c r="AJ41" s="377">
        <f>AH39-AH40</f>
        <v>-23.279999999984284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-9.9999999999909051E-2</v>
      </c>
      <c r="D43" s="114">
        <f t="shared" si="10"/>
        <v>9.8899999999998727</v>
      </c>
      <c r="E43" s="114">
        <f t="shared" si="10"/>
        <v>0</v>
      </c>
      <c r="F43" s="114">
        <f t="shared" si="10"/>
        <v>-1</v>
      </c>
      <c r="G43" s="114">
        <f t="shared" si="10"/>
        <v>0</v>
      </c>
      <c r="H43" s="114">
        <f t="shared" si="10"/>
        <v>-0.24999999999909051</v>
      </c>
      <c r="I43" s="114">
        <f t="shared" si="10"/>
        <v>0</v>
      </c>
      <c r="J43" s="114">
        <f t="shared" si="10"/>
        <v>-17</v>
      </c>
      <c r="K43" s="114">
        <f t="shared" si="10"/>
        <v>0</v>
      </c>
      <c r="L43" s="114">
        <f t="shared" si="10"/>
        <v>0</v>
      </c>
      <c r="M43" s="114">
        <f t="shared" si="10"/>
        <v>0</v>
      </c>
      <c r="N43" s="114">
        <f t="shared" si="10"/>
        <v>0.65000000000009095</v>
      </c>
      <c r="O43" s="114">
        <f t="shared" si="10"/>
        <v>0</v>
      </c>
      <c r="P43" s="114">
        <f t="shared" si="10"/>
        <v>-0.5999999999994543</v>
      </c>
      <c r="Q43" s="114">
        <f t="shared" si="10"/>
        <v>-1</v>
      </c>
      <c r="R43" s="114">
        <f t="shared" si="10"/>
        <v>0</v>
      </c>
      <c r="S43" s="114">
        <f t="shared" si="10"/>
        <v>-1.0999999999999091</v>
      </c>
      <c r="T43" s="114">
        <f t="shared" si="10"/>
        <v>10</v>
      </c>
      <c r="U43" s="114">
        <f t="shared" si="10"/>
        <v>0</v>
      </c>
      <c r="V43" s="114">
        <f t="shared" si="10"/>
        <v>-0.1000000000003638</v>
      </c>
      <c r="W43" s="114">
        <f t="shared" si="10"/>
        <v>-20</v>
      </c>
      <c r="X43" s="114">
        <f t="shared" si="10"/>
        <v>-1</v>
      </c>
      <c r="Y43" s="114">
        <f t="shared" si="10"/>
        <v>-4.1099999999999</v>
      </c>
      <c r="Z43" s="114">
        <f t="shared" si="10"/>
        <v>-3.0000000000004547</v>
      </c>
      <c r="AA43" s="114">
        <f t="shared" si="10"/>
        <v>0</v>
      </c>
      <c r="AB43" s="114">
        <f t="shared" si="10"/>
        <v>0</v>
      </c>
      <c r="AC43" s="114">
        <f t="shared" si="10"/>
        <v>0</v>
      </c>
      <c r="AD43" s="114">
        <f t="shared" si="10"/>
        <v>0</v>
      </c>
      <c r="AE43" s="114">
        <f t="shared" si="10"/>
        <v>0</v>
      </c>
      <c r="AF43" s="114">
        <f t="shared" si="10"/>
        <v>0</v>
      </c>
      <c r="AG43" s="114">
        <f t="shared" si="10"/>
        <v>0</v>
      </c>
      <c r="AH43" s="115">
        <f>SUM(C43:AG43)</f>
        <v>-28.719999999999118</v>
      </c>
      <c r="AI43" s="62"/>
      <c r="AJ43" s="211" t="s">
        <v>32</v>
      </c>
      <c r="AK43" s="212" t="s">
        <v>90</v>
      </c>
      <c r="AL43" s="271">
        <f>AH43</f>
        <v>-28.719999999999118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119483.29999999999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212">
        <v>100.09</v>
      </c>
      <c r="D45" s="212">
        <v>79.790000000000006</v>
      </c>
      <c r="E45" s="212">
        <v>84.47</v>
      </c>
      <c r="F45" s="212">
        <v>86.44</v>
      </c>
      <c r="G45" s="212">
        <v>123.61</v>
      </c>
      <c r="H45" s="212">
        <v>183.78</v>
      </c>
      <c r="I45" s="212">
        <v>100.8</v>
      </c>
      <c r="J45" s="212">
        <v>18.16</v>
      </c>
      <c r="K45" s="212">
        <v>37.869999999999997</v>
      </c>
      <c r="L45" s="212">
        <v>49.51</v>
      </c>
      <c r="M45" s="212">
        <v>51.94</v>
      </c>
      <c r="N45" s="212">
        <v>110.97</v>
      </c>
      <c r="O45" s="212">
        <v>247.1</v>
      </c>
      <c r="P45" s="212">
        <v>123.79</v>
      </c>
      <c r="Q45" s="212">
        <v>75.2</v>
      </c>
      <c r="R45" s="212">
        <v>89.28</v>
      </c>
      <c r="S45" s="212">
        <v>65.739999999999995</v>
      </c>
      <c r="T45" s="212">
        <v>63.74</v>
      </c>
      <c r="U45" s="212">
        <v>130.31</v>
      </c>
      <c r="V45" s="212">
        <v>190.02</v>
      </c>
      <c r="W45" s="212">
        <v>212.49</v>
      </c>
      <c r="X45" s="212">
        <v>70.67</v>
      </c>
      <c r="Y45" s="212">
        <v>52.64</v>
      </c>
      <c r="Z45" s="212">
        <v>99.64</v>
      </c>
      <c r="AA45" s="212">
        <v>73.489999999999995</v>
      </c>
      <c r="AB45" s="493">
        <v>82.42</v>
      </c>
      <c r="AC45" s="493">
        <v>192.64</v>
      </c>
      <c r="AD45" s="493">
        <v>154.72999999999999</v>
      </c>
      <c r="AE45" s="493">
        <v>61.71</v>
      </c>
      <c r="AF45" s="493">
        <v>88.09</v>
      </c>
      <c r="AG45" s="494"/>
      <c r="AH45" s="115">
        <f t="shared" ref="AH45" si="11">SUM(C45:AG45)</f>
        <v>3101.1299999999997</v>
      </c>
      <c r="AI45" s="62"/>
      <c r="AJ45" s="211" t="s">
        <v>196</v>
      </c>
      <c r="AK45" s="212" t="s">
        <v>197</v>
      </c>
      <c r="AL45" s="271">
        <f>SUM(C45:AA45)</f>
        <v>2521.5399999999995</v>
      </c>
      <c r="AM45" s="272">
        <f>SUM(AB45:AG45)</f>
        <v>579.58999999999992</v>
      </c>
      <c r="AN45" s="274"/>
    </row>
    <row r="46" spans="1:40" s="102" customFormat="1" ht="16.5" thickBot="1" x14ac:dyDescent="0.3">
      <c r="A46" s="224"/>
      <c r="B46" s="225" t="s">
        <v>232</v>
      </c>
      <c r="C46" s="479">
        <f>C34-C45</f>
        <v>3084.5099999999998</v>
      </c>
      <c r="D46" s="479">
        <f t="shared" ref="D46:AG46" si="12">D34-D45</f>
        <v>2442.71</v>
      </c>
      <c r="E46" s="479">
        <f t="shared" si="12"/>
        <v>2624.53</v>
      </c>
      <c r="F46" s="479">
        <f t="shared" si="12"/>
        <v>2685.31</v>
      </c>
      <c r="G46" s="479">
        <f t="shared" si="12"/>
        <v>3723.99</v>
      </c>
      <c r="H46" s="479">
        <f t="shared" si="12"/>
        <v>5661.87</v>
      </c>
      <c r="I46" s="479">
        <f t="shared" si="12"/>
        <v>3133.1499999999996</v>
      </c>
      <c r="J46" s="479">
        <f t="shared" si="12"/>
        <v>563.99</v>
      </c>
      <c r="K46" s="479">
        <f t="shared" si="12"/>
        <v>1158.48</v>
      </c>
      <c r="L46" s="479">
        <f t="shared" si="12"/>
        <v>1538.59</v>
      </c>
      <c r="M46" s="479">
        <f t="shared" si="12"/>
        <v>1614.11</v>
      </c>
      <c r="N46" s="479">
        <f t="shared" si="12"/>
        <v>3447.9300000000003</v>
      </c>
      <c r="O46" s="479">
        <f t="shared" si="12"/>
        <v>7633.5</v>
      </c>
      <c r="P46" s="479">
        <f t="shared" si="12"/>
        <v>3846.66</v>
      </c>
      <c r="Q46" s="479">
        <f t="shared" si="12"/>
        <v>2335.9</v>
      </c>
      <c r="R46" s="479">
        <f t="shared" si="12"/>
        <v>2773.0699999999997</v>
      </c>
      <c r="S46" s="479">
        <f t="shared" si="12"/>
        <v>2042.7099999999998</v>
      </c>
      <c r="T46" s="479">
        <f t="shared" si="12"/>
        <v>1979.96</v>
      </c>
      <c r="U46" s="479">
        <f t="shared" si="12"/>
        <v>3965.7900000000004</v>
      </c>
      <c r="V46" s="479">
        <f t="shared" si="12"/>
        <v>5905.9299999999994</v>
      </c>
      <c r="W46" s="479">
        <f t="shared" si="12"/>
        <v>6602.66</v>
      </c>
      <c r="X46" s="479">
        <f t="shared" si="12"/>
        <v>2169.88</v>
      </c>
      <c r="Y46" s="479">
        <f t="shared" si="12"/>
        <v>1635.6599999999999</v>
      </c>
      <c r="Z46" s="479">
        <f t="shared" si="12"/>
        <v>3059.76</v>
      </c>
      <c r="AA46" s="479">
        <f t="shared" si="12"/>
        <v>2178.71</v>
      </c>
      <c r="AB46" s="479">
        <f t="shared" si="12"/>
        <v>2560.6799999999998</v>
      </c>
      <c r="AC46" s="479">
        <f t="shared" si="12"/>
        <v>5917.91</v>
      </c>
      <c r="AD46" s="479">
        <f t="shared" si="12"/>
        <v>4807.47</v>
      </c>
      <c r="AE46" s="479">
        <f t="shared" si="12"/>
        <v>1899.44</v>
      </c>
      <c r="AF46" s="479">
        <f t="shared" si="12"/>
        <v>2682.46</v>
      </c>
      <c r="AG46" s="479">
        <f t="shared" si="12"/>
        <v>0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135</v>
      </c>
      <c r="D47" s="84">
        <v>119</v>
      </c>
      <c r="E47" s="84">
        <v>100</v>
      </c>
      <c r="F47" s="84">
        <v>156</v>
      </c>
      <c r="G47" s="84">
        <v>176</v>
      </c>
      <c r="H47" s="84">
        <v>207</v>
      </c>
      <c r="I47" s="84">
        <v>182</v>
      </c>
      <c r="J47" s="84">
        <v>44</v>
      </c>
      <c r="K47" s="84">
        <v>59</v>
      </c>
      <c r="L47" s="84">
        <v>91</v>
      </c>
      <c r="M47" s="84">
        <v>83</v>
      </c>
      <c r="N47" s="84">
        <v>159</v>
      </c>
      <c r="O47" s="84">
        <v>453</v>
      </c>
      <c r="P47" s="84">
        <v>253</v>
      </c>
      <c r="Q47" s="84">
        <v>154</v>
      </c>
      <c r="R47" s="84">
        <v>112</v>
      </c>
      <c r="S47" s="84">
        <v>151</v>
      </c>
      <c r="T47" s="84">
        <v>147</v>
      </c>
      <c r="U47" s="84">
        <v>235</v>
      </c>
      <c r="V47" s="84">
        <v>372</v>
      </c>
      <c r="W47" s="84">
        <v>357</v>
      </c>
      <c r="X47" s="84">
        <v>179</v>
      </c>
      <c r="Y47" s="84">
        <v>93</v>
      </c>
      <c r="Z47" s="84">
        <v>96</v>
      </c>
      <c r="AA47" s="84">
        <v>54</v>
      </c>
      <c r="AB47" s="84">
        <v>100</v>
      </c>
      <c r="AC47" s="84">
        <v>286</v>
      </c>
      <c r="AD47" s="84">
        <v>232</v>
      </c>
      <c r="AE47" s="84">
        <v>102</v>
      </c>
      <c r="AF47" s="84">
        <v>98</v>
      </c>
      <c r="AG47" s="84"/>
      <c r="AH47" s="103">
        <f>SUM(C47:AG47)</f>
        <v>4985</v>
      </c>
      <c r="AJ47" s="126">
        <f>AH47</f>
        <v>4985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53</v>
      </c>
      <c r="D48" s="94">
        <v>35</v>
      </c>
      <c r="E48" s="94">
        <v>59</v>
      </c>
      <c r="F48" s="94">
        <v>59</v>
      </c>
      <c r="G48" s="94">
        <v>63</v>
      </c>
      <c r="H48" s="94">
        <v>35</v>
      </c>
      <c r="I48" s="94">
        <v>66</v>
      </c>
      <c r="J48" s="94">
        <v>35</v>
      </c>
      <c r="K48" s="94">
        <v>35</v>
      </c>
      <c r="L48" s="94">
        <v>56</v>
      </c>
      <c r="M48" s="94">
        <v>27</v>
      </c>
      <c r="N48" s="94">
        <v>69</v>
      </c>
      <c r="O48" s="94">
        <v>64</v>
      </c>
      <c r="P48" s="94">
        <v>99</v>
      </c>
      <c r="Q48" s="94">
        <v>9</v>
      </c>
      <c r="R48" s="94">
        <v>48</v>
      </c>
      <c r="S48" s="94">
        <v>53</v>
      </c>
      <c r="T48" s="94">
        <v>48</v>
      </c>
      <c r="U48" s="94">
        <v>56</v>
      </c>
      <c r="V48" s="94">
        <v>58</v>
      </c>
      <c r="W48" s="94">
        <v>87</v>
      </c>
      <c r="X48" s="94">
        <v>55</v>
      </c>
      <c r="Y48" s="94">
        <v>31</v>
      </c>
      <c r="Z48" s="94">
        <v>63</v>
      </c>
      <c r="AA48" s="94">
        <v>40</v>
      </c>
      <c r="AB48" s="94">
        <v>39</v>
      </c>
      <c r="AC48" s="94">
        <v>56</v>
      </c>
      <c r="AD48" s="94">
        <v>92</v>
      </c>
      <c r="AE48" s="94">
        <v>59</v>
      </c>
      <c r="AF48" s="94">
        <v>44</v>
      </c>
      <c r="AG48" s="94"/>
      <c r="AH48" s="105">
        <f>SUM(C48:AG48)</f>
        <v>1593</v>
      </c>
      <c r="AJ48" s="135">
        <f>AH48</f>
        <v>1593</v>
      </c>
      <c r="AK48" s="219" t="s">
        <v>58</v>
      </c>
    </row>
    <row r="49" spans="1:40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40" ht="16.5" thickBot="1" x14ac:dyDescent="0.3">
      <c r="A50" s="211"/>
      <c r="B50" s="212" t="s">
        <v>106</v>
      </c>
      <c r="C50" s="212">
        <f>C47+C48</f>
        <v>188</v>
      </c>
      <c r="D50" s="212">
        <f t="shared" ref="D50:AG50" si="13">D47+D48</f>
        <v>154</v>
      </c>
      <c r="E50" s="212">
        <f t="shared" si="13"/>
        <v>159</v>
      </c>
      <c r="F50" s="212">
        <f t="shared" si="13"/>
        <v>215</v>
      </c>
      <c r="G50" s="212">
        <f t="shared" si="13"/>
        <v>239</v>
      </c>
      <c r="H50" s="212">
        <f t="shared" si="13"/>
        <v>242</v>
      </c>
      <c r="I50" s="212">
        <f t="shared" si="13"/>
        <v>248</v>
      </c>
      <c r="J50" s="212">
        <f t="shared" si="13"/>
        <v>79</v>
      </c>
      <c r="K50" s="212">
        <f t="shared" si="13"/>
        <v>94</v>
      </c>
      <c r="L50" s="212">
        <f t="shared" si="13"/>
        <v>147</v>
      </c>
      <c r="M50" s="212">
        <f t="shared" si="13"/>
        <v>110</v>
      </c>
      <c r="N50" s="212">
        <f t="shared" si="13"/>
        <v>228</v>
      </c>
      <c r="O50" s="212">
        <f t="shared" si="13"/>
        <v>517</v>
      </c>
      <c r="P50" s="212">
        <f t="shared" si="13"/>
        <v>352</v>
      </c>
      <c r="Q50" s="212">
        <f t="shared" si="13"/>
        <v>163</v>
      </c>
      <c r="R50" s="212">
        <f t="shared" si="13"/>
        <v>160</v>
      </c>
      <c r="S50" s="212">
        <f t="shared" si="13"/>
        <v>204</v>
      </c>
      <c r="T50" s="212">
        <f t="shared" si="13"/>
        <v>195</v>
      </c>
      <c r="U50" s="212">
        <f t="shared" si="13"/>
        <v>291</v>
      </c>
      <c r="V50" s="212">
        <f t="shared" si="13"/>
        <v>430</v>
      </c>
      <c r="W50" s="212">
        <f t="shared" si="13"/>
        <v>444</v>
      </c>
      <c r="X50" s="212">
        <f t="shared" si="13"/>
        <v>234</v>
      </c>
      <c r="Y50" s="212">
        <f t="shared" si="13"/>
        <v>124</v>
      </c>
      <c r="Z50" s="212">
        <f t="shared" si="13"/>
        <v>159</v>
      </c>
      <c r="AA50" s="212">
        <f t="shared" si="13"/>
        <v>94</v>
      </c>
      <c r="AB50" s="212">
        <f t="shared" si="13"/>
        <v>139</v>
      </c>
      <c r="AC50" s="212">
        <f t="shared" si="13"/>
        <v>342</v>
      </c>
      <c r="AD50" s="212">
        <f t="shared" si="13"/>
        <v>324</v>
      </c>
      <c r="AE50" s="212">
        <f t="shared" si="13"/>
        <v>161</v>
      </c>
      <c r="AF50" s="212">
        <f t="shared" si="13"/>
        <v>142</v>
      </c>
      <c r="AG50" s="281">
        <f t="shared" si="13"/>
        <v>0</v>
      </c>
      <c r="AH50" s="280">
        <f>SUM(C50:AG50)</f>
        <v>6578</v>
      </c>
      <c r="AJ50" s="211">
        <f>AH50</f>
        <v>6578</v>
      </c>
      <c r="AK50" s="220" t="s">
        <v>106</v>
      </c>
    </row>
    <row r="51" spans="1:40" ht="16.5" thickBot="1" x14ac:dyDescent="0.3">
      <c r="A51" s="224" t="s">
        <v>239</v>
      </c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40" ht="16.5" thickBot="1" x14ac:dyDescent="0.3">
      <c r="A52" s="211"/>
      <c r="B52" s="212" t="s">
        <v>105</v>
      </c>
      <c r="C52" s="215">
        <f>IF(C50&lt;=1,0,IF(C50&gt;=0,(SUM(C4+C5)/C50)))</f>
        <v>13.519148936170213</v>
      </c>
      <c r="D52" s="215">
        <f t="shared" ref="D52:AG52" si="14">IF(D50&lt;=1,0,IF(D50&gt;=0,(SUM(D4+D5)/D50)))</f>
        <v>13.376623376623376</v>
      </c>
      <c r="E52" s="215">
        <f t="shared" si="14"/>
        <v>12.188679245283019</v>
      </c>
      <c r="F52" s="215">
        <f t="shared" si="14"/>
        <v>9.52</v>
      </c>
      <c r="G52" s="215">
        <f t="shared" si="14"/>
        <v>13.697071129707112</v>
      </c>
      <c r="H52" s="215">
        <f t="shared" si="14"/>
        <v>17.494214876033059</v>
      </c>
      <c r="I52" s="215">
        <f t="shared" si="14"/>
        <v>12.948387096774193</v>
      </c>
      <c r="J52" s="215">
        <f t="shared" si="14"/>
        <v>10.460759493670885</v>
      </c>
      <c r="K52" s="215">
        <f t="shared" si="14"/>
        <v>11.931914893617021</v>
      </c>
      <c r="L52" s="215">
        <f t="shared" si="14"/>
        <v>12.187755102040816</v>
      </c>
      <c r="M52" s="215">
        <f t="shared" si="14"/>
        <v>13.487272727272726</v>
      </c>
      <c r="N52" s="215">
        <f t="shared" si="14"/>
        <v>10.536842105263158</v>
      </c>
      <c r="O52" s="215">
        <f t="shared" si="14"/>
        <v>16.892069632495165</v>
      </c>
      <c r="P52" s="215">
        <f t="shared" si="14"/>
        <v>12.571590909090908</v>
      </c>
      <c r="Q52" s="215">
        <f t="shared" si="14"/>
        <v>15.482208588957056</v>
      </c>
      <c r="R52" s="215">
        <f t="shared" si="14"/>
        <v>12.0975</v>
      </c>
      <c r="S52" s="215">
        <f t="shared" si="14"/>
        <v>12.270588235294117</v>
      </c>
      <c r="T52" s="215">
        <f t="shared" si="14"/>
        <v>14.088205128205127</v>
      </c>
      <c r="U52" s="215">
        <f t="shared" si="14"/>
        <v>13.929896907216495</v>
      </c>
      <c r="V52" s="215">
        <f t="shared" si="14"/>
        <v>16.191627906976745</v>
      </c>
      <c r="W52" s="215">
        <f t="shared" si="14"/>
        <v>13.834234234234234</v>
      </c>
      <c r="X52" s="215">
        <f t="shared" si="14"/>
        <v>10.875213675213676</v>
      </c>
      <c r="Y52" s="215">
        <f t="shared" si="14"/>
        <v>13.474193548387097</v>
      </c>
      <c r="Z52" s="215">
        <f t="shared" si="14"/>
        <v>10.047798742138363</v>
      </c>
      <c r="AA52" s="215">
        <f t="shared" si="14"/>
        <v>11.948936170212766</v>
      </c>
      <c r="AB52" s="215">
        <f t="shared" si="14"/>
        <v>14.36546762589928</v>
      </c>
      <c r="AC52" s="215">
        <f t="shared" si="14"/>
        <v>17.683625730994152</v>
      </c>
      <c r="AD52" s="215">
        <f t="shared" si="14"/>
        <v>14.065432098765431</v>
      </c>
      <c r="AE52" s="215">
        <f t="shared" si="14"/>
        <v>13.609937888198756</v>
      </c>
      <c r="AF52" s="215">
        <f t="shared" si="14"/>
        <v>12.456338028169014</v>
      </c>
      <c r="AG52" s="215">
        <f t="shared" si="14"/>
        <v>0</v>
      </c>
      <c r="AH52" s="280">
        <f>IFERROR(AVERAGEIF(C52:AG52, "&lt;&gt;0"),)</f>
        <v>13.2411178010968</v>
      </c>
      <c r="AJ52" s="221">
        <f>AH52</f>
        <v>13.2411178010968</v>
      </c>
      <c r="AK52" s="222" t="s">
        <v>107</v>
      </c>
      <c r="AN52" s="59" t="s">
        <v>238</v>
      </c>
    </row>
    <row r="53" spans="1:40" ht="16.5" thickBot="1" x14ac:dyDescent="0.3"/>
    <row r="54" spans="1:40" ht="16.5" thickBot="1" x14ac:dyDescent="0.3">
      <c r="A54" s="211"/>
      <c r="B54" s="212" t="s">
        <v>117</v>
      </c>
      <c r="C54" s="242">
        <f>IF(C47&lt;=1,0,IF(C47&gt;=0,(SUM(C4+C5)/C47)))</f>
        <v>18.826666666666664</v>
      </c>
      <c r="D54" s="242">
        <f t="shared" ref="D54:AG54" si="15">IF(D47&lt;=1,0,IF(D47&gt;=0,(SUM(D4+D5)/D47)))</f>
        <v>17.310924369747898</v>
      </c>
      <c r="E54" s="242">
        <f t="shared" si="15"/>
        <v>19.38</v>
      </c>
      <c r="F54" s="242">
        <f t="shared" si="15"/>
        <v>13.12051282051282</v>
      </c>
      <c r="G54" s="242">
        <f t="shared" si="15"/>
        <v>18.599999999999998</v>
      </c>
      <c r="H54" s="242">
        <f t="shared" si="15"/>
        <v>20.452173913043481</v>
      </c>
      <c r="I54" s="242">
        <f t="shared" si="15"/>
        <v>17.643956043956042</v>
      </c>
      <c r="J54" s="242">
        <f t="shared" si="15"/>
        <v>18.781818181818181</v>
      </c>
      <c r="K54" s="242">
        <f t="shared" si="15"/>
        <v>19.010169491525421</v>
      </c>
      <c r="L54" s="242">
        <f t="shared" si="15"/>
        <v>19.687912087912085</v>
      </c>
      <c r="M54" s="242">
        <f t="shared" si="15"/>
        <v>17.874698795180723</v>
      </c>
      <c r="N54" s="242">
        <f t="shared" si="15"/>
        <v>15.109433962264152</v>
      </c>
      <c r="O54" s="242">
        <f t="shared" si="15"/>
        <v>19.278587196467992</v>
      </c>
      <c r="P54" s="242">
        <f t="shared" si="15"/>
        <v>17.490909090909089</v>
      </c>
      <c r="Q54" s="242">
        <f t="shared" si="15"/>
        <v>16.387012987012987</v>
      </c>
      <c r="R54" s="242">
        <f t="shared" si="15"/>
        <v>17.282142857142855</v>
      </c>
      <c r="S54" s="242">
        <f t="shared" si="15"/>
        <v>16.577483443708608</v>
      </c>
      <c r="T54" s="242">
        <f t="shared" si="15"/>
        <v>18.688435374149659</v>
      </c>
      <c r="U54" s="242">
        <f t="shared" si="15"/>
        <v>17.249361702127658</v>
      </c>
      <c r="V54" s="242">
        <f t="shared" si="15"/>
        <v>18.716129032258063</v>
      </c>
      <c r="W54" s="242">
        <f t="shared" si="15"/>
        <v>17.205602240896358</v>
      </c>
      <c r="X54" s="242">
        <f t="shared" si="15"/>
        <v>14.216759776536314</v>
      </c>
      <c r="Y54" s="242">
        <f t="shared" si="15"/>
        <v>17.965591397849462</v>
      </c>
      <c r="Z54" s="242">
        <f t="shared" si="15"/>
        <v>16.641666666666666</v>
      </c>
      <c r="AA54" s="242">
        <f t="shared" si="15"/>
        <v>20.8</v>
      </c>
      <c r="AB54" s="242">
        <f t="shared" si="15"/>
        <v>19.968</v>
      </c>
      <c r="AC54" s="242">
        <f t="shared" si="15"/>
        <v>21.146153846153847</v>
      </c>
      <c r="AD54" s="242">
        <f t="shared" si="15"/>
        <v>19.643103448275863</v>
      </c>
      <c r="AE54" s="242">
        <f t="shared" si="15"/>
        <v>21.482352941176469</v>
      </c>
      <c r="AF54" s="242">
        <f t="shared" si="15"/>
        <v>18.048979591836734</v>
      </c>
      <c r="AG54" s="242">
        <f t="shared" si="15"/>
        <v>0</v>
      </c>
      <c r="AH54" s="279">
        <f>IFERROR(AVERAGEIF(C54:AG54, "&lt;&gt;0"),)</f>
        <v>18.152884597526533</v>
      </c>
      <c r="AI54" s="243"/>
      <c r="AJ54" s="244">
        <f>AH54</f>
        <v>18.152884597526533</v>
      </c>
      <c r="AK54" s="222" t="s">
        <v>118</v>
      </c>
    </row>
    <row r="55" spans="1:40" ht="16.5" thickBot="1" x14ac:dyDescent="0.3"/>
    <row r="56" spans="1:40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40" x14ac:dyDescent="0.25">
      <c r="A57" s="90"/>
      <c r="B57" s="301" t="s">
        <v>132</v>
      </c>
      <c r="C57" s="91">
        <v>101</v>
      </c>
      <c r="D57" s="91">
        <v>96</v>
      </c>
      <c r="E57" s="91">
        <v>98</v>
      </c>
      <c r="F57" s="91">
        <v>101</v>
      </c>
      <c r="G57" s="91">
        <v>92</v>
      </c>
      <c r="H57" s="91">
        <v>101</v>
      </c>
      <c r="I57" s="91">
        <v>98</v>
      </c>
      <c r="J57" s="91">
        <v>102</v>
      </c>
      <c r="K57" s="91">
        <v>99</v>
      </c>
      <c r="L57" s="91">
        <v>97</v>
      </c>
      <c r="M57" s="91">
        <v>101</v>
      </c>
      <c r="N57" s="91">
        <v>101</v>
      </c>
      <c r="O57" s="91">
        <v>102</v>
      </c>
      <c r="P57" s="91">
        <v>102</v>
      </c>
      <c r="Q57" s="91">
        <v>99</v>
      </c>
      <c r="R57" s="91">
        <v>98</v>
      </c>
      <c r="S57" s="91">
        <v>99</v>
      </c>
      <c r="T57" s="91">
        <v>102</v>
      </c>
      <c r="U57" s="91">
        <v>102</v>
      </c>
      <c r="V57" s="91">
        <v>102</v>
      </c>
      <c r="W57" s="91">
        <v>102</v>
      </c>
      <c r="X57" s="91">
        <v>102</v>
      </c>
      <c r="Y57" s="91">
        <v>100</v>
      </c>
      <c r="Z57" s="91">
        <v>101</v>
      </c>
      <c r="AA57" s="91">
        <v>102</v>
      </c>
      <c r="AB57" s="91">
        <v>101</v>
      </c>
      <c r="AC57" s="91">
        <v>95</v>
      </c>
      <c r="AD57" s="91">
        <v>98</v>
      </c>
      <c r="AE57" s="91">
        <v>98</v>
      </c>
      <c r="AF57" s="91">
        <v>102</v>
      </c>
      <c r="AG57" s="91"/>
      <c r="AH57" s="302">
        <f>IFERROR(AVERAGEIF(C57:AG57,"&lt;&gt;0"),)</f>
        <v>99.8</v>
      </c>
      <c r="AJ57" s="303">
        <f>AH57</f>
        <v>99.8</v>
      </c>
      <c r="AK57" s="304" t="s">
        <v>133</v>
      </c>
    </row>
    <row r="58" spans="1:40" x14ac:dyDescent="0.25">
      <c r="A58" s="90"/>
      <c r="B58" s="301" t="s">
        <v>155</v>
      </c>
      <c r="C58" s="91">
        <v>83</v>
      </c>
      <c r="D58" s="91" t="s">
        <v>237</v>
      </c>
      <c r="E58" s="91" t="s">
        <v>237</v>
      </c>
      <c r="F58" s="91">
        <v>83</v>
      </c>
      <c r="G58" s="91">
        <v>76</v>
      </c>
      <c r="H58" s="91">
        <v>80</v>
      </c>
      <c r="I58" s="91">
        <v>79</v>
      </c>
      <c r="J58" s="91">
        <v>75</v>
      </c>
      <c r="K58" s="91" t="s">
        <v>237</v>
      </c>
      <c r="L58" s="91" t="s">
        <v>237</v>
      </c>
      <c r="M58" s="91">
        <v>83</v>
      </c>
      <c r="N58" s="91">
        <v>83</v>
      </c>
      <c r="O58" s="91">
        <v>81</v>
      </c>
      <c r="P58" s="91">
        <v>83</v>
      </c>
      <c r="Q58" s="91">
        <v>80</v>
      </c>
      <c r="R58" s="91" t="s">
        <v>237</v>
      </c>
      <c r="S58" s="91">
        <v>83</v>
      </c>
      <c r="T58" s="91">
        <v>85</v>
      </c>
      <c r="U58" s="91">
        <v>85</v>
      </c>
      <c r="V58" s="91">
        <v>85</v>
      </c>
      <c r="W58" s="91">
        <v>85</v>
      </c>
      <c r="X58" s="91">
        <v>83</v>
      </c>
      <c r="Y58" s="91">
        <v>83</v>
      </c>
      <c r="Z58" s="91">
        <v>78</v>
      </c>
      <c r="AA58" s="91">
        <v>80</v>
      </c>
      <c r="AB58" s="91">
        <v>80</v>
      </c>
      <c r="AC58" s="91">
        <v>79</v>
      </c>
      <c r="AD58" s="91">
        <v>78</v>
      </c>
      <c r="AE58" s="91">
        <v>78</v>
      </c>
      <c r="AF58" s="91">
        <v>80</v>
      </c>
      <c r="AG58" s="91"/>
      <c r="AH58" s="302">
        <f t="shared" ref="AH58:AH60" si="16">IFERROR(AVERAGEIF(C58:AG58,"&lt;&gt;0"),)</f>
        <v>81.12</v>
      </c>
      <c r="AJ58" s="305">
        <f>AH58</f>
        <v>81.12</v>
      </c>
      <c r="AK58" s="306" t="s">
        <v>134</v>
      </c>
    </row>
    <row r="59" spans="1:40" x14ac:dyDescent="0.25">
      <c r="A59" s="90"/>
      <c r="B59" s="301" t="s">
        <v>135</v>
      </c>
      <c r="C59" s="301">
        <v>75</v>
      </c>
      <c r="D59" s="301">
        <v>77</v>
      </c>
      <c r="E59" s="301">
        <v>78</v>
      </c>
      <c r="F59" s="301">
        <v>79</v>
      </c>
      <c r="G59" s="301">
        <v>77</v>
      </c>
      <c r="H59" s="301">
        <v>74</v>
      </c>
      <c r="I59" s="301" t="s">
        <v>237</v>
      </c>
      <c r="J59" s="301">
        <v>79</v>
      </c>
      <c r="K59" s="301">
        <v>80</v>
      </c>
      <c r="L59" s="301">
        <v>78</v>
      </c>
      <c r="M59" s="301">
        <v>78</v>
      </c>
      <c r="N59" s="301">
        <v>79</v>
      </c>
      <c r="O59" s="301">
        <v>80</v>
      </c>
      <c r="P59" s="301">
        <v>81</v>
      </c>
      <c r="Q59" s="301" t="s">
        <v>237</v>
      </c>
      <c r="R59" s="301">
        <v>80</v>
      </c>
      <c r="S59" s="301">
        <v>79</v>
      </c>
      <c r="T59" s="301">
        <v>81</v>
      </c>
      <c r="U59" s="301">
        <v>82</v>
      </c>
      <c r="V59" s="301">
        <v>82</v>
      </c>
      <c r="W59" s="301">
        <v>81</v>
      </c>
      <c r="X59" s="301">
        <v>81</v>
      </c>
      <c r="Y59" s="301">
        <v>81</v>
      </c>
      <c r="Z59" s="301">
        <v>80</v>
      </c>
      <c r="AA59" s="301">
        <v>80</v>
      </c>
      <c r="AB59" s="301">
        <v>79</v>
      </c>
      <c r="AC59" s="301">
        <v>79</v>
      </c>
      <c r="AD59" s="301">
        <v>75</v>
      </c>
      <c r="AE59" s="301">
        <v>75</v>
      </c>
      <c r="AF59" s="301">
        <v>77</v>
      </c>
      <c r="AG59" s="301"/>
      <c r="AH59" s="302">
        <f t="shared" si="16"/>
        <v>78.821428571428569</v>
      </c>
      <c r="AJ59" s="305">
        <f>AH59</f>
        <v>78.821428571428569</v>
      </c>
      <c r="AK59" s="306" t="s">
        <v>136</v>
      </c>
    </row>
    <row r="60" spans="1:40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9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8"/>
      <c r="B1" s="509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45383</v>
      </c>
      <c r="B2" s="355" t="str">
        <f>TEXT(A2,"ddd")</f>
        <v>Mon</v>
      </c>
      <c r="C2" s="321">
        <f>TRANSPOSE(Pool!C4:AG4)</f>
        <v>2541.6</v>
      </c>
      <c r="D2" s="321">
        <f t="array" ref="D2:D32">TRANSPOSE(Pool!C9:AG9)</f>
        <v>0</v>
      </c>
      <c r="E2" s="321">
        <f t="array" ref="E2:E32">TRANSPOSE(Pool!C14:AG14)</f>
        <v>0</v>
      </c>
      <c r="F2" s="321">
        <f t="array" ref="F2:F32">TRANSPOSE(Pool!C15:AG15)</f>
        <v>116.91</v>
      </c>
      <c r="G2" s="321">
        <f t="array" ref="G2:G32">TRANSPOSE(Pool!C16:AG16)</f>
        <v>0</v>
      </c>
      <c r="H2" s="321">
        <f>TRANSPOSE(Pool!C18:AG18)</f>
        <v>387.5</v>
      </c>
      <c r="I2" s="324">
        <f t="array" ref="I2:I32">TRANSPOSE(Pool!C20:AG20)</f>
        <v>0</v>
      </c>
      <c r="J2" s="327"/>
      <c r="K2" s="328">
        <f t="array" ref="K2:K32">TRANSPOSE(Pool!C57:AG57)</f>
        <v>101</v>
      </c>
      <c r="L2" s="331">
        <f t="array" ref="L2:L32">TRANSPOSE(Pool!C58:AG58)</f>
        <v>83</v>
      </c>
      <c r="M2" s="334">
        <f t="array" ref="M2:M32">TRANSPOSE(Pool!C59:AG59)</f>
        <v>75</v>
      </c>
      <c r="N2" s="327"/>
      <c r="O2" s="338">
        <f t="array" ref="O2:O32">TRANSPOSE(Pool!C50:AG50)</f>
        <v>188</v>
      </c>
    </row>
    <row r="3" spans="1:15" x14ac:dyDescent="0.25">
      <c r="A3" s="341">
        <f t="shared" ref="A3:A32" si="0">SUM(A2+1)</f>
        <v>45384</v>
      </c>
      <c r="B3" s="356" t="str">
        <f>TEXT(A3,"ddd")</f>
        <v>Tue</v>
      </c>
      <c r="C3" s="322">
        <f>TRANSPOSE(Pool!C9:AG9)</f>
        <v>0</v>
      </c>
      <c r="D3" s="322">
        <v>0</v>
      </c>
      <c r="E3" s="322">
        <v>4</v>
      </c>
      <c r="F3" s="322">
        <v>60.7</v>
      </c>
      <c r="G3" s="322">
        <v>0</v>
      </c>
      <c r="H3" s="322">
        <f>TRANSPOSE(Pool!C19:AG19)</f>
        <v>0</v>
      </c>
      <c r="I3" s="325">
        <v>0</v>
      </c>
      <c r="J3" s="327"/>
      <c r="K3" s="329">
        <v>96</v>
      </c>
      <c r="L3" s="332" t="str">
        <v>closed</v>
      </c>
      <c r="M3" s="335">
        <v>77</v>
      </c>
      <c r="N3" s="327"/>
      <c r="O3" s="339">
        <v>154</v>
      </c>
    </row>
    <row r="4" spans="1:15" x14ac:dyDescent="0.25">
      <c r="A4" s="341">
        <f t="shared" si="0"/>
        <v>45385</v>
      </c>
      <c r="B4" s="356" t="str">
        <f>TEXT(A4,"DDD")</f>
        <v>Wed</v>
      </c>
      <c r="C4" s="322">
        <f>TRANSPOSE(Pool!C5:AG5)</f>
        <v>0</v>
      </c>
      <c r="D4" s="322">
        <v>0</v>
      </c>
      <c r="E4" s="322">
        <v>184</v>
      </c>
      <c r="F4" s="322">
        <v>86.36</v>
      </c>
      <c r="G4" s="322">
        <v>0</v>
      </c>
      <c r="H4" s="322">
        <f>TRANSPOSE(Pool!C21:AG21)</f>
        <v>0</v>
      </c>
      <c r="I4" s="325">
        <v>0</v>
      </c>
      <c r="J4" s="327"/>
      <c r="K4" s="329">
        <v>98</v>
      </c>
      <c r="L4" s="332" t="str">
        <v>closed</v>
      </c>
      <c r="M4" s="335">
        <v>78</v>
      </c>
      <c r="N4" s="327"/>
      <c r="O4" s="339">
        <v>159</v>
      </c>
    </row>
    <row r="5" spans="1:15" x14ac:dyDescent="0.25">
      <c r="A5" s="341">
        <f t="shared" si="0"/>
        <v>45386</v>
      </c>
      <c r="B5" s="356" t="str">
        <f>TEXT(A5,"ddd")</f>
        <v>Thu</v>
      </c>
      <c r="C5" s="322">
        <f>TRANSPOSE(Pool!C6:AG6)</f>
        <v>325</v>
      </c>
      <c r="D5" s="322">
        <v>0</v>
      </c>
      <c r="E5" s="322">
        <v>0</v>
      </c>
      <c r="F5" s="322">
        <v>133.68</v>
      </c>
      <c r="G5" s="322">
        <v>0</v>
      </c>
      <c r="H5" s="322">
        <f>TRANSPOSE(Pool!C20:AG20)</f>
        <v>0</v>
      </c>
      <c r="I5" s="325">
        <v>0</v>
      </c>
      <c r="J5" s="327"/>
      <c r="K5" s="329">
        <v>101</v>
      </c>
      <c r="L5" s="332">
        <v>83</v>
      </c>
      <c r="M5" s="335">
        <v>79</v>
      </c>
      <c r="N5" s="327"/>
      <c r="O5" s="339">
        <v>215</v>
      </c>
    </row>
    <row r="6" spans="1:15" x14ac:dyDescent="0.25">
      <c r="A6" s="341">
        <f t="shared" si="0"/>
        <v>45387</v>
      </c>
      <c r="B6" s="356" t="str">
        <f>TEXT(A6,"DDD")</f>
        <v>Fri</v>
      </c>
      <c r="C6" s="322">
        <f>TRANSPOSE(Pool!C7:AG7)</f>
        <v>320</v>
      </c>
      <c r="D6" s="322">
        <v>0</v>
      </c>
      <c r="E6" s="322">
        <v>175</v>
      </c>
      <c r="F6" s="322">
        <v>213.53</v>
      </c>
      <c r="G6" s="322">
        <v>0</v>
      </c>
      <c r="H6" s="322">
        <f>TRANSPOSE(Pool!C22:AG22)</f>
        <v>0</v>
      </c>
      <c r="I6" s="325">
        <v>0</v>
      </c>
      <c r="J6" s="327"/>
      <c r="K6" s="329">
        <v>92</v>
      </c>
      <c r="L6" s="332">
        <v>76</v>
      </c>
      <c r="M6" s="335">
        <v>77</v>
      </c>
      <c r="N6" s="327"/>
      <c r="O6" s="339">
        <v>239</v>
      </c>
    </row>
    <row r="7" spans="1:15" x14ac:dyDescent="0.25">
      <c r="A7" s="341">
        <f t="shared" si="0"/>
        <v>45388</v>
      </c>
      <c r="B7" s="356" t="str">
        <f>TEXT(A7,"ddd")</f>
        <v>Sat</v>
      </c>
      <c r="C7" s="322">
        <f>TRANSPOSE(Pool!C8:AG8)</f>
        <v>0</v>
      </c>
      <c r="D7" s="322">
        <v>0</v>
      </c>
      <c r="E7" s="322">
        <v>61</v>
      </c>
      <c r="F7" s="322">
        <v>186.98</v>
      </c>
      <c r="G7" s="322">
        <v>0</v>
      </c>
      <c r="H7" s="322">
        <f>TRANSPOSE(Pool!C23:AG23)</f>
        <v>0</v>
      </c>
      <c r="I7" s="325">
        <v>0</v>
      </c>
      <c r="J7" s="327"/>
      <c r="K7" s="329">
        <v>101</v>
      </c>
      <c r="L7" s="332">
        <v>80</v>
      </c>
      <c r="M7" s="335">
        <v>74</v>
      </c>
      <c r="N7" s="327"/>
      <c r="O7" s="339">
        <v>242</v>
      </c>
    </row>
    <row r="8" spans="1:15" x14ac:dyDescent="0.25">
      <c r="A8" s="341">
        <f t="shared" si="0"/>
        <v>45389</v>
      </c>
      <c r="B8" s="356" t="str">
        <f>TEXT(A8,"DDD")</f>
        <v>Sun</v>
      </c>
      <c r="C8" s="322">
        <f>TRANSPOSE(Pool!C10:AG10)</f>
        <v>0</v>
      </c>
      <c r="D8" s="322">
        <v>0</v>
      </c>
      <c r="E8" s="322">
        <v>0</v>
      </c>
      <c r="F8" s="322">
        <v>127.11</v>
      </c>
      <c r="G8" s="322">
        <v>0</v>
      </c>
      <c r="H8" s="322">
        <f>TRANSPOSE(Pool!C24:AG24)</f>
        <v>0</v>
      </c>
      <c r="I8" s="325">
        <v>0</v>
      </c>
      <c r="J8" s="327"/>
      <c r="K8" s="329">
        <v>98</v>
      </c>
      <c r="L8" s="332">
        <v>79</v>
      </c>
      <c r="M8" s="335" t="str">
        <v>closed</v>
      </c>
      <c r="N8" s="327"/>
      <c r="O8" s="339">
        <v>248</v>
      </c>
    </row>
    <row r="9" spans="1:15" x14ac:dyDescent="0.25">
      <c r="A9" s="341">
        <f t="shared" si="0"/>
        <v>45390</v>
      </c>
      <c r="B9" s="356" t="str">
        <f>TEXT(A9,"ddd")</f>
        <v>Mon</v>
      </c>
      <c r="C9" s="322">
        <f>TRANSPOSE(Pool!C11:AG11)</f>
        <v>0</v>
      </c>
      <c r="D9" s="322">
        <v>0</v>
      </c>
      <c r="E9" s="322">
        <v>0</v>
      </c>
      <c r="F9" s="322">
        <v>51.11</v>
      </c>
      <c r="G9" s="322">
        <v>0</v>
      </c>
      <c r="H9" s="322">
        <f>TRANSPOSE(Pool!C25:AG25)</f>
        <v>0</v>
      </c>
      <c r="I9" s="325">
        <v>0</v>
      </c>
      <c r="J9" s="327"/>
      <c r="K9" s="329">
        <v>102</v>
      </c>
      <c r="L9" s="332">
        <v>75</v>
      </c>
      <c r="M9" s="336">
        <v>79</v>
      </c>
      <c r="N9" s="327"/>
      <c r="O9" s="339">
        <v>79</v>
      </c>
    </row>
    <row r="10" spans="1:15" x14ac:dyDescent="0.25">
      <c r="A10" s="341">
        <f t="shared" si="0"/>
        <v>45391</v>
      </c>
      <c r="B10" s="356" t="str">
        <f>TEXT(A10,"DDD")</f>
        <v>Tue</v>
      </c>
      <c r="C10" s="322">
        <f>TRANSPOSE(Pool!C12:AG12)</f>
        <v>0</v>
      </c>
      <c r="D10" s="322">
        <v>0</v>
      </c>
      <c r="E10" s="322">
        <v>0</v>
      </c>
      <c r="F10" s="322">
        <v>146.94999999999999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99</v>
      </c>
      <c r="L10" s="332" t="str">
        <v>closed</v>
      </c>
      <c r="M10" s="335">
        <v>80</v>
      </c>
      <c r="N10" s="327"/>
      <c r="O10" s="339">
        <v>94</v>
      </c>
    </row>
    <row r="11" spans="1:15" x14ac:dyDescent="0.25">
      <c r="A11" s="341">
        <f t="shared" si="0"/>
        <v>45392</v>
      </c>
      <c r="B11" s="356" t="str">
        <f>TEXT(A11,"ddd")</f>
        <v>Wed</v>
      </c>
      <c r="C11" s="322">
        <f>TRANSPOSE(Pool!C13:AG13)</f>
        <v>0</v>
      </c>
      <c r="D11" s="322">
        <v>0</v>
      </c>
      <c r="E11" s="322">
        <v>4</v>
      </c>
      <c r="F11" s="322">
        <v>123.4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97</v>
      </c>
      <c r="L11" s="332" t="str">
        <v>closed</v>
      </c>
      <c r="M11" s="335">
        <v>78</v>
      </c>
      <c r="N11" s="327"/>
      <c r="O11" s="339">
        <v>147</v>
      </c>
    </row>
    <row r="12" spans="1:15" x14ac:dyDescent="0.25">
      <c r="A12" s="341">
        <f t="shared" si="0"/>
        <v>45393</v>
      </c>
      <c r="B12" s="356" t="str">
        <f>TEXT(A12,"DDD")</f>
        <v>Thu</v>
      </c>
      <c r="C12" s="322">
        <f>TRANSPOSE(Pool!C14:AG14)</f>
        <v>0</v>
      </c>
      <c r="D12" s="322">
        <v>0</v>
      </c>
      <c r="E12" s="322">
        <v>0</v>
      </c>
      <c r="F12" s="322">
        <v>152.55000000000001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101</v>
      </c>
      <c r="L12" s="332">
        <v>83</v>
      </c>
      <c r="M12" s="335">
        <v>78</v>
      </c>
      <c r="N12" s="327"/>
      <c r="O12" s="339">
        <v>110</v>
      </c>
    </row>
    <row r="13" spans="1:15" x14ac:dyDescent="0.25">
      <c r="A13" s="341">
        <f t="shared" si="0"/>
        <v>45394</v>
      </c>
      <c r="B13" s="356" t="str">
        <f>TEXT(A13,"ddd")</f>
        <v>Fri</v>
      </c>
      <c r="C13" s="322">
        <f>TRANSPOSE(Pool!C15:AG15)</f>
        <v>116.91</v>
      </c>
      <c r="D13" s="322">
        <v>0</v>
      </c>
      <c r="E13" s="322">
        <v>0</v>
      </c>
      <c r="F13" s="322">
        <v>108.82</v>
      </c>
      <c r="G13" s="322">
        <v>0</v>
      </c>
      <c r="H13" s="322">
        <f>TRANSPOSE(Pool!C29:AG29)</f>
        <v>6449.1</v>
      </c>
      <c r="I13" s="325">
        <v>0</v>
      </c>
      <c r="J13" s="327"/>
      <c r="K13" s="329">
        <v>101</v>
      </c>
      <c r="L13" s="332">
        <v>83</v>
      </c>
      <c r="M13" s="335">
        <v>79</v>
      </c>
      <c r="N13" s="327"/>
      <c r="O13" s="339">
        <v>228</v>
      </c>
    </row>
    <row r="14" spans="1:15" x14ac:dyDescent="0.25">
      <c r="A14" s="341">
        <f t="shared" si="0"/>
        <v>45395</v>
      </c>
      <c r="B14" s="356" t="str">
        <f>TEXT(A14,"DDD")</f>
        <v>Sat</v>
      </c>
      <c r="C14" s="322">
        <f>TRANSPOSE(Pool!C16:AG16)</f>
        <v>0</v>
      </c>
      <c r="D14" s="322">
        <v>0</v>
      </c>
      <c r="E14" s="322">
        <v>4</v>
      </c>
      <c r="F14" s="322">
        <v>509.78</v>
      </c>
      <c r="G14" s="322">
        <v>0</v>
      </c>
      <c r="H14" s="322">
        <f>TRANSPOSE(Pool!C30:AG30)</f>
        <v>6449.1</v>
      </c>
      <c r="I14" s="325">
        <v>0</v>
      </c>
      <c r="J14" s="327"/>
      <c r="K14" s="329">
        <v>102</v>
      </c>
      <c r="L14" s="332">
        <v>81</v>
      </c>
      <c r="M14" s="335">
        <v>80</v>
      </c>
      <c r="N14" s="327"/>
      <c r="O14" s="339">
        <v>517</v>
      </c>
    </row>
    <row r="15" spans="1:15" x14ac:dyDescent="0.25">
      <c r="A15" s="341">
        <f t="shared" si="0"/>
        <v>45396</v>
      </c>
      <c r="B15" s="356" t="str">
        <f>TEXT(A15,"ddd")</f>
        <v>Sun</v>
      </c>
      <c r="C15" s="322">
        <f>TRANSPOSE(Pool!C18:AG18)</f>
        <v>335</v>
      </c>
      <c r="D15" s="322">
        <v>0</v>
      </c>
      <c r="E15" s="322">
        <v>0</v>
      </c>
      <c r="F15" s="322">
        <v>346.8</v>
      </c>
      <c r="G15" s="322">
        <v>0</v>
      </c>
      <c r="H15" s="322">
        <f>TRANSPOSE(Pool!C31:AG31)</f>
        <v>0</v>
      </c>
      <c r="I15" s="325">
        <v>0</v>
      </c>
      <c r="J15" s="327"/>
      <c r="K15" s="329">
        <v>102</v>
      </c>
      <c r="L15" s="332">
        <v>83</v>
      </c>
      <c r="M15" s="335">
        <v>81</v>
      </c>
      <c r="N15" s="327"/>
      <c r="O15" s="339">
        <v>352</v>
      </c>
    </row>
    <row r="16" spans="1:15" x14ac:dyDescent="0.25">
      <c r="A16" s="341">
        <f t="shared" si="0"/>
        <v>45397</v>
      </c>
      <c r="B16" s="356" t="str">
        <f>TEXT(A16,"DDD")</f>
        <v>Mon</v>
      </c>
      <c r="C16" s="322">
        <f>TRANSPOSE(Pool!C19:AG19)</f>
        <v>0</v>
      </c>
      <c r="D16" s="322">
        <v>0</v>
      </c>
      <c r="E16" s="322">
        <v>0</v>
      </c>
      <c r="F16" s="322">
        <v>93.46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99</v>
      </c>
      <c r="L16" s="332">
        <v>80</v>
      </c>
      <c r="M16" s="335" t="str">
        <v>closed</v>
      </c>
      <c r="N16" s="327"/>
      <c r="O16" s="339">
        <v>163</v>
      </c>
    </row>
    <row r="17" spans="1:15" x14ac:dyDescent="0.25">
      <c r="A17" s="341">
        <f t="shared" si="0"/>
        <v>45398</v>
      </c>
      <c r="B17" s="356" t="str">
        <f>TEXT(A17,"ddd")</f>
        <v>Tue</v>
      </c>
      <c r="C17" s="322">
        <f>TRANSPOSE(Pool!C21:AG21)</f>
        <v>0</v>
      </c>
      <c r="D17" s="322">
        <v>0</v>
      </c>
      <c r="E17" s="322">
        <v>8</v>
      </c>
      <c r="F17" s="322">
        <v>71.09</v>
      </c>
      <c r="G17" s="322">
        <v>0</v>
      </c>
      <c r="H17" s="322">
        <f>TRANSPOSE(Pool!C33:AG33)</f>
        <v>603.70000000000005</v>
      </c>
      <c r="I17" s="325">
        <v>0</v>
      </c>
      <c r="J17" s="327"/>
      <c r="K17" s="329">
        <v>98</v>
      </c>
      <c r="L17" s="332" t="str">
        <v>closed</v>
      </c>
      <c r="M17" s="335">
        <v>80</v>
      </c>
      <c r="N17" s="327"/>
      <c r="O17" s="339">
        <v>160</v>
      </c>
    </row>
    <row r="18" spans="1:15" x14ac:dyDescent="0.25">
      <c r="A18" s="341">
        <f t="shared" si="0"/>
        <v>45399</v>
      </c>
      <c r="B18" s="356" t="str">
        <f>TEXT(A18,"DDD")</f>
        <v>Wed</v>
      </c>
      <c r="C18" s="322">
        <f>TRANSPOSE(Pool!C20:AG20)</f>
        <v>0</v>
      </c>
      <c r="D18" s="322">
        <v>0</v>
      </c>
      <c r="E18" s="322">
        <v>0</v>
      </c>
      <c r="F18" s="322">
        <v>143.93</v>
      </c>
      <c r="G18" s="322">
        <v>0</v>
      </c>
      <c r="H18" s="322">
        <f>TRANSPOSE(Pool!C34:AG34)</f>
        <v>5845.65</v>
      </c>
      <c r="I18" s="325">
        <v>0</v>
      </c>
      <c r="J18" s="327"/>
      <c r="K18" s="329">
        <v>99</v>
      </c>
      <c r="L18" s="332">
        <v>83</v>
      </c>
      <c r="M18" s="335">
        <v>79</v>
      </c>
      <c r="N18" s="327"/>
      <c r="O18" s="339">
        <v>204</v>
      </c>
    </row>
    <row r="19" spans="1:15" x14ac:dyDescent="0.25">
      <c r="A19" s="341">
        <f t="shared" si="0"/>
        <v>45400</v>
      </c>
      <c r="B19" s="356" t="str">
        <f>TEXT(A19,"ddd")</f>
        <v>Thu</v>
      </c>
      <c r="C19" s="322">
        <f>TRANSPOSE(Pool!C22:AG22)</f>
        <v>0</v>
      </c>
      <c r="D19" s="322">
        <v>0</v>
      </c>
      <c r="E19" s="322">
        <v>4</v>
      </c>
      <c r="F19" s="322">
        <v>310.17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102</v>
      </c>
      <c r="L19" s="332">
        <v>85</v>
      </c>
      <c r="M19" s="335">
        <v>81</v>
      </c>
      <c r="N19" s="327"/>
      <c r="O19" s="339">
        <v>195</v>
      </c>
    </row>
    <row r="20" spans="1:15" x14ac:dyDescent="0.25">
      <c r="A20" s="341">
        <f t="shared" si="0"/>
        <v>45401</v>
      </c>
      <c r="B20" s="356" t="str">
        <f>TEXT(A20,"DDD")</f>
        <v>Fri</v>
      </c>
      <c r="C20" s="322">
        <f>TRANSPOSE(Pool!C23:AG23)</f>
        <v>0</v>
      </c>
      <c r="D20" s="322">
        <v>0</v>
      </c>
      <c r="E20" s="322">
        <v>184</v>
      </c>
      <c r="F20" s="322">
        <v>252.38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102</v>
      </c>
      <c r="L20" s="332">
        <v>85</v>
      </c>
      <c r="M20" s="335">
        <v>82</v>
      </c>
      <c r="N20" s="327"/>
      <c r="O20" s="339">
        <v>291</v>
      </c>
    </row>
    <row r="21" spans="1:15" x14ac:dyDescent="0.25">
      <c r="A21" s="341">
        <f t="shared" si="0"/>
        <v>45402</v>
      </c>
      <c r="B21" s="356" t="str">
        <f>TEXT(A21,"ddd")</f>
        <v>Sat</v>
      </c>
      <c r="C21" s="322">
        <f>TRANSPOSE(Pool!C24:AG24)</f>
        <v>0</v>
      </c>
      <c r="D21" s="322">
        <v>0</v>
      </c>
      <c r="E21" s="322">
        <v>4</v>
      </c>
      <c r="F21" s="322">
        <v>378.58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102</v>
      </c>
      <c r="L21" s="332">
        <v>85</v>
      </c>
      <c r="M21" s="335">
        <v>82</v>
      </c>
      <c r="N21" s="327"/>
      <c r="O21" s="339">
        <v>430</v>
      </c>
    </row>
    <row r="22" spans="1:15" x14ac:dyDescent="0.25">
      <c r="A22" s="341">
        <f t="shared" si="0"/>
        <v>45403</v>
      </c>
      <c r="B22" s="356" t="str">
        <f>TEXT(A22,"DDD")</f>
        <v>Sun</v>
      </c>
      <c r="C22" s="322">
        <f>TRANSPOSE(Pool!C25:AG25)</f>
        <v>0</v>
      </c>
      <c r="D22" s="322">
        <v>0</v>
      </c>
      <c r="E22" s="322">
        <v>8</v>
      </c>
      <c r="F22" s="322">
        <v>366.88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102</v>
      </c>
      <c r="L22" s="332">
        <v>85</v>
      </c>
      <c r="M22" s="335">
        <v>81</v>
      </c>
      <c r="N22" s="327"/>
      <c r="O22" s="339">
        <v>444</v>
      </c>
    </row>
    <row r="23" spans="1:15" x14ac:dyDescent="0.25">
      <c r="A23" s="341">
        <f t="shared" si="0"/>
        <v>45404</v>
      </c>
      <c r="B23" s="356" t="str">
        <f>TEXT(A23,"ddd")</f>
        <v>Mon</v>
      </c>
      <c r="C23" s="322">
        <f>TRANSPOSE(Pool!C26:AG26)</f>
        <v>0</v>
      </c>
      <c r="D23" s="322">
        <v>0</v>
      </c>
      <c r="E23" s="322">
        <v>4</v>
      </c>
      <c r="F23" s="322">
        <v>338.94</v>
      </c>
      <c r="G23" s="322">
        <v>0</v>
      </c>
      <c r="H23" s="322">
        <f>TRANSPOSE(Pool!C39:AG39)</f>
        <v>6449.3499999999995</v>
      </c>
      <c r="I23" s="325">
        <v>0</v>
      </c>
      <c r="J23" s="327"/>
      <c r="K23" s="329">
        <v>102</v>
      </c>
      <c r="L23" s="332">
        <v>83</v>
      </c>
      <c r="M23" s="335">
        <v>81</v>
      </c>
      <c r="N23" s="327"/>
      <c r="O23" s="339">
        <v>234</v>
      </c>
    </row>
    <row r="24" spans="1:15" x14ac:dyDescent="0.25">
      <c r="A24" s="341">
        <f t="shared" si="0"/>
        <v>45405</v>
      </c>
      <c r="B24" s="356" t="str">
        <f>TEXT(A24,"DDD")</f>
        <v>Tue</v>
      </c>
      <c r="C24" s="322">
        <f>TRANSPOSE(Pool!C27:AG27)</f>
        <v>0</v>
      </c>
      <c r="D24" s="322">
        <v>0</v>
      </c>
      <c r="E24" s="322">
        <v>0</v>
      </c>
      <c r="F24" s="322">
        <v>63</v>
      </c>
      <c r="G24" s="322">
        <v>0</v>
      </c>
      <c r="H24" s="322">
        <f>TRANSPOSE(Pool!C40:AG40)</f>
        <v>6449.1</v>
      </c>
      <c r="I24" s="325">
        <v>0</v>
      </c>
      <c r="J24" s="327"/>
      <c r="K24" s="329">
        <v>100</v>
      </c>
      <c r="L24" s="332">
        <v>83</v>
      </c>
      <c r="M24" s="335">
        <v>81</v>
      </c>
      <c r="N24" s="327"/>
      <c r="O24" s="339">
        <v>124</v>
      </c>
    </row>
    <row r="25" spans="1:15" x14ac:dyDescent="0.25">
      <c r="A25" s="341">
        <f t="shared" si="0"/>
        <v>45406</v>
      </c>
      <c r="B25" s="356" t="str">
        <f>TEXT(A25,"ddd")</f>
        <v>Wed</v>
      </c>
      <c r="C25" s="322">
        <f>TRANSPOSE(Pool!C28:AG28)</f>
        <v>0</v>
      </c>
      <c r="D25" s="322">
        <v>0</v>
      </c>
      <c r="E25" s="322">
        <v>4</v>
      </c>
      <c r="F25" s="322">
        <v>127.28</v>
      </c>
      <c r="G25" s="322">
        <v>0</v>
      </c>
      <c r="H25" s="322">
        <f>TRANSPOSE(Pool!C41:AG41)</f>
        <v>0.24999999999909051</v>
      </c>
      <c r="I25" s="325">
        <v>0</v>
      </c>
      <c r="J25" s="327"/>
      <c r="K25" s="329">
        <v>101</v>
      </c>
      <c r="L25" s="332">
        <v>78</v>
      </c>
      <c r="M25" s="335">
        <v>80</v>
      </c>
      <c r="N25" s="327"/>
      <c r="O25" s="339">
        <v>159</v>
      </c>
    </row>
    <row r="26" spans="1:15" x14ac:dyDescent="0.25">
      <c r="A26" s="341">
        <f t="shared" si="0"/>
        <v>45407</v>
      </c>
      <c r="B26" s="356" t="str">
        <f>TEXT(A26,"DDD")</f>
        <v>Thu</v>
      </c>
      <c r="C26" s="322">
        <f>TRANSPOSE(Pool!C29:AG29)</f>
        <v>3650.6</v>
      </c>
      <c r="D26" s="322">
        <v>0</v>
      </c>
      <c r="E26" s="322">
        <v>0</v>
      </c>
      <c r="F26" s="322">
        <v>83.2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102</v>
      </c>
      <c r="L26" s="332">
        <v>80</v>
      </c>
      <c r="M26" s="335">
        <v>80</v>
      </c>
      <c r="N26" s="327"/>
      <c r="O26" s="339">
        <v>94</v>
      </c>
    </row>
    <row r="27" spans="1:15" x14ac:dyDescent="0.25">
      <c r="A27" s="341">
        <f t="shared" si="0"/>
        <v>45408</v>
      </c>
      <c r="B27" s="356" t="str">
        <f>TEXT(A27,"ddd")</f>
        <v>Fri</v>
      </c>
      <c r="C27" s="322">
        <f>TRANSPOSE(Pool!C30:AG30)</f>
        <v>3650.6</v>
      </c>
      <c r="D27" s="322">
        <v>0</v>
      </c>
      <c r="E27" s="322">
        <v>0</v>
      </c>
      <c r="F27" s="322">
        <v>155.32</v>
      </c>
      <c r="G27" s="322">
        <v>0</v>
      </c>
      <c r="H27" s="322">
        <f>TRANSPOSE(Pool!C43:AG43)</f>
        <v>-0.24999999999909051</v>
      </c>
      <c r="I27" s="325">
        <v>0</v>
      </c>
      <c r="J27" s="327"/>
      <c r="K27" s="329">
        <v>101</v>
      </c>
      <c r="L27" s="332">
        <v>80</v>
      </c>
      <c r="M27" s="335">
        <v>79</v>
      </c>
      <c r="N27" s="327"/>
      <c r="O27" s="339">
        <v>139</v>
      </c>
    </row>
    <row r="28" spans="1:15" x14ac:dyDescent="0.25">
      <c r="A28" s="341">
        <f t="shared" si="0"/>
        <v>45409</v>
      </c>
      <c r="B28" s="356" t="str">
        <f>TEXT(A28,"DDD")</f>
        <v>Sat</v>
      </c>
      <c r="C28" s="322">
        <f>TRANSPOSE(Pool!C31:AG31)</f>
        <v>0</v>
      </c>
      <c r="D28" s="322">
        <v>0</v>
      </c>
      <c r="E28" s="322">
        <v>0</v>
      </c>
      <c r="F28" s="322">
        <v>341.21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95</v>
      </c>
      <c r="L28" s="332">
        <v>79</v>
      </c>
      <c r="M28" s="335">
        <v>79</v>
      </c>
      <c r="N28" s="327"/>
      <c r="O28" s="339">
        <v>342</v>
      </c>
    </row>
    <row r="29" spans="1:15" x14ac:dyDescent="0.25">
      <c r="A29" s="341">
        <f t="shared" si="0"/>
        <v>45410</v>
      </c>
      <c r="B29" s="356" t="str">
        <f>TEXT(A29,"ddd")</f>
        <v>Sun</v>
      </c>
      <c r="C29" s="322">
        <f>TRANSPOSE(Pool!C32:AG32)</f>
        <v>0</v>
      </c>
      <c r="D29" s="322">
        <v>0</v>
      </c>
      <c r="E29" s="322">
        <v>174</v>
      </c>
      <c r="F29" s="322">
        <v>178.83</v>
      </c>
      <c r="G29" s="322">
        <v>0</v>
      </c>
      <c r="H29" s="322">
        <f>TRANSPOSE(Pool!C45:AG45)</f>
        <v>183.78</v>
      </c>
      <c r="I29" s="325">
        <v>90</v>
      </c>
      <c r="J29" s="327"/>
      <c r="K29" s="329">
        <v>98</v>
      </c>
      <c r="L29" s="332">
        <v>78</v>
      </c>
      <c r="M29" s="335">
        <v>75</v>
      </c>
      <c r="N29" s="327"/>
      <c r="O29" s="339">
        <v>324</v>
      </c>
    </row>
    <row r="30" spans="1:15" x14ac:dyDescent="0.25">
      <c r="A30" s="341">
        <f t="shared" si="0"/>
        <v>45411</v>
      </c>
      <c r="B30" s="356" t="str">
        <f>TEXT(A30,"ddd")</f>
        <v>Mon</v>
      </c>
      <c r="C30" s="322">
        <f>TRANSPOSE(Pool!C33:AG33)</f>
        <v>466.1</v>
      </c>
      <c r="D30" s="322">
        <v>0</v>
      </c>
      <c r="E30" s="322">
        <v>0</v>
      </c>
      <c r="F30" s="322">
        <v>171.02</v>
      </c>
      <c r="G30" s="322">
        <v>0</v>
      </c>
      <c r="H30" s="322">
        <f>TRANSPOSE(Pool!C46:AG46)</f>
        <v>5661.87</v>
      </c>
      <c r="I30" s="325">
        <v>0</v>
      </c>
      <c r="J30" s="327"/>
      <c r="K30" s="329">
        <v>98</v>
      </c>
      <c r="L30" s="332">
        <v>78</v>
      </c>
      <c r="M30" s="335">
        <v>75</v>
      </c>
      <c r="N30" s="327"/>
      <c r="O30" s="339">
        <v>161</v>
      </c>
    </row>
    <row r="31" spans="1:15" x14ac:dyDescent="0.25">
      <c r="A31" s="341">
        <f t="shared" si="0"/>
        <v>45412</v>
      </c>
      <c r="B31" s="356" t="str">
        <f>TEXT(A31,"ddd")</f>
        <v>Tue</v>
      </c>
      <c r="C31" s="322">
        <f>TRANSPOSE(Pool!C34:AG34)</f>
        <v>3184.6</v>
      </c>
      <c r="D31" s="322">
        <v>0</v>
      </c>
      <c r="E31" s="322">
        <v>4</v>
      </c>
      <c r="F31" s="322">
        <v>101.31</v>
      </c>
      <c r="G31" s="322">
        <v>0</v>
      </c>
      <c r="H31" s="322">
        <f>TRANSPOSE(Pool!C47:AG47)</f>
        <v>207</v>
      </c>
      <c r="I31" s="325">
        <v>0</v>
      </c>
      <c r="J31" s="327"/>
      <c r="K31" s="329">
        <v>102</v>
      </c>
      <c r="L31" s="332">
        <v>80</v>
      </c>
      <c r="M31" s="335">
        <v>77</v>
      </c>
      <c r="N31" s="327"/>
      <c r="O31" s="339">
        <v>142</v>
      </c>
    </row>
    <row r="32" spans="1:15" ht="15.75" thickBot="1" x14ac:dyDescent="0.3">
      <c r="A32" s="342">
        <f t="shared" si="0"/>
        <v>45413</v>
      </c>
      <c r="B32" s="357" t="str">
        <f>TEXT(A32,"ddd")</f>
        <v>Wed</v>
      </c>
      <c r="C32" s="323">
        <f>TRANSPOSE(Pool!C35:AG35)</f>
        <v>0</v>
      </c>
      <c r="D32" s="323">
        <v>0</v>
      </c>
      <c r="E32" s="323">
        <v>0</v>
      </c>
      <c r="F32" s="323">
        <v>0</v>
      </c>
      <c r="G32" s="323">
        <v>0</v>
      </c>
      <c r="H32" s="323">
        <f>TRANSPOSE(Pool!C48:AG48)</f>
        <v>35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14590.41</v>
      </c>
      <c r="D34" s="345">
        <f t="shared" si="1"/>
        <v>0</v>
      </c>
      <c r="E34" s="345">
        <f t="shared" si="1"/>
        <v>826</v>
      </c>
      <c r="F34" s="345">
        <f t="shared" si="1"/>
        <v>5541.2800000000007</v>
      </c>
      <c r="G34" s="345">
        <f t="shared" si="1"/>
        <v>0</v>
      </c>
      <c r="H34" s="345">
        <f t="shared" si="1"/>
        <v>38721.15</v>
      </c>
      <c r="I34" s="346">
        <f t="shared" si="1"/>
        <v>90</v>
      </c>
      <c r="J34" s="60"/>
      <c r="K34" s="347">
        <f>Pool!AJ57</f>
        <v>99.8</v>
      </c>
      <c r="L34" s="348">
        <f>Pool!AJ58</f>
        <v>81.12</v>
      </c>
      <c r="M34" s="349">
        <f>Pool!AJ59</f>
        <v>78.821428571428569</v>
      </c>
      <c r="N34" s="102"/>
      <c r="O34" s="350">
        <f>SUM(O2:O33)</f>
        <v>6578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N11" sqref="AN11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April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45383</v>
      </c>
      <c r="D2" s="106">
        <f t="shared" ref="D2:AG2" si="0">C2+1</f>
        <v>45384</v>
      </c>
      <c r="E2" s="106">
        <f t="shared" si="0"/>
        <v>45385</v>
      </c>
      <c r="F2" s="106">
        <f t="shared" si="0"/>
        <v>45386</v>
      </c>
      <c r="G2" s="106">
        <f t="shared" si="0"/>
        <v>45387</v>
      </c>
      <c r="H2" s="106">
        <f t="shared" si="0"/>
        <v>45388</v>
      </c>
      <c r="I2" s="106">
        <f t="shared" si="0"/>
        <v>45389</v>
      </c>
      <c r="J2" s="106">
        <f t="shared" si="0"/>
        <v>45390</v>
      </c>
      <c r="K2" s="106">
        <f t="shared" si="0"/>
        <v>45391</v>
      </c>
      <c r="L2" s="106">
        <f t="shared" si="0"/>
        <v>45392</v>
      </c>
      <c r="M2" s="106">
        <f t="shared" si="0"/>
        <v>45393</v>
      </c>
      <c r="N2" s="106">
        <f t="shared" si="0"/>
        <v>45394</v>
      </c>
      <c r="O2" s="106">
        <f t="shared" si="0"/>
        <v>45395</v>
      </c>
      <c r="P2" s="106">
        <f t="shared" si="0"/>
        <v>45396</v>
      </c>
      <c r="Q2" s="106">
        <f t="shared" si="0"/>
        <v>45397</v>
      </c>
      <c r="R2" s="106">
        <f t="shared" si="0"/>
        <v>45398</v>
      </c>
      <c r="S2" s="106">
        <f t="shared" si="0"/>
        <v>45399</v>
      </c>
      <c r="T2" s="106">
        <f t="shared" si="0"/>
        <v>45400</v>
      </c>
      <c r="U2" s="106">
        <f t="shared" si="0"/>
        <v>45401</v>
      </c>
      <c r="V2" s="106">
        <f t="shared" si="0"/>
        <v>45402</v>
      </c>
      <c r="W2" s="106">
        <f t="shared" si="0"/>
        <v>45403</v>
      </c>
      <c r="X2" s="106">
        <f t="shared" si="0"/>
        <v>45404</v>
      </c>
      <c r="Y2" s="106">
        <f t="shared" si="0"/>
        <v>45405</v>
      </c>
      <c r="Z2" s="106">
        <f t="shared" si="0"/>
        <v>45406</v>
      </c>
      <c r="AA2" s="106">
        <f t="shared" si="0"/>
        <v>45407</v>
      </c>
      <c r="AB2" s="106">
        <f t="shared" si="0"/>
        <v>45408</v>
      </c>
      <c r="AC2" s="106">
        <f t="shared" si="0"/>
        <v>45409</v>
      </c>
      <c r="AD2" s="106">
        <f t="shared" si="0"/>
        <v>45410</v>
      </c>
      <c r="AE2" s="106">
        <f t="shared" si="0"/>
        <v>45411</v>
      </c>
      <c r="AF2" s="106">
        <f t="shared" si="0"/>
        <v>45412</v>
      </c>
      <c r="AG2" s="106">
        <f t="shared" si="0"/>
        <v>45413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2" t="s">
        <v>127</v>
      </c>
      <c r="AK17" s="513"/>
      <c r="AL17" s="513"/>
      <c r="AM17" s="514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483"/>
      <c r="AF18" s="483"/>
      <c r="AG18" s="484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485"/>
      <c r="AF19" s="485"/>
      <c r="AG19" s="486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485"/>
      <c r="AD20" s="485"/>
      <c r="AE20" s="485"/>
      <c r="AF20" s="485"/>
      <c r="AG20" s="486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485"/>
      <c r="AD21" s="485"/>
      <c r="AE21" s="485"/>
      <c r="AF21" s="485"/>
      <c r="AG21" s="486"/>
      <c r="AH21" s="418">
        <f>SUM(C21:AG21)</f>
        <v>0</v>
      </c>
      <c r="AJ21" s="129" t="s">
        <v>60</v>
      </c>
      <c r="AK21" s="130" t="s">
        <v>202</v>
      </c>
      <c r="AL21" s="290">
        <f>SUM(C20:AB21)-AL29</f>
        <v>0</v>
      </c>
      <c r="AM21" s="291">
        <f>SUM(AC20:AG21)-AM29</f>
        <v>0</v>
      </c>
    </row>
    <row r="22" spans="1:40" ht="15.75" x14ac:dyDescent="0.25">
      <c r="A22" s="368" t="s">
        <v>60</v>
      </c>
      <c r="B22" s="460" t="s">
        <v>204</v>
      </c>
      <c r="C22" s="461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488"/>
      <c r="AG22" s="489"/>
      <c r="AH22" s="418">
        <f>SUM(C22:AG22)</f>
        <v>0</v>
      </c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490"/>
      <c r="AG23" s="49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1">
        <f>SUM(C18:C23)</f>
        <v>0</v>
      </c>
      <c r="D24" s="472">
        <f t="shared" ref="D24:AG24" si="6">SUM(D18:D23)</f>
        <v>0</v>
      </c>
      <c r="E24" s="472">
        <f t="shared" si="6"/>
        <v>0</v>
      </c>
      <c r="F24" s="472">
        <f t="shared" si="6"/>
        <v>0</v>
      </c>
      <c r="G24" s="472">
        <f t="shared" si="6"/>
        <v>0</v>
      </c>
      <c r="H24" s="472">
        <f t="shared" si="6"/>
        <v>0</v>
      </c>
      <c r="I24" s="472">
        <f t="shared" si="6"/>
        <v>0</v>
      </c>
      <c r="J24" s="472">
        <f t="shared" si="6"/>
        <v>0</v>
      </c>
      <c r="K24" s="472">
        <f t="shared" si="6"/>
        <v>0</v>
      </c>
      <c r="L24" s="472">
        <f t="shared" si="6"/>
        <v>0</v>
      </c>
      <c r="M24" s="472">
        <f t="shared" si="6"/>
        <v>0</v>
      </c>
      <c r="N24" s="472">
        <f t="shared" si="6"/>
        <v>0</v>
      </c>
      <c r="O24" s="472">
        <f t="shared" si="6"/>
        <v>0</v>
      </c>
      <c r="P24" s="472">
        <f t="shared" si="6"/>
        <v>0</v>
      </c>
      <c r="Q24" s="472">
        <f t="shared" si="6"/>
        <v>0</v>
      </c>
      <c r="R24" s="472">
        <f t="shared" si="6"/>
        <v>0</v>
      </c>
      <c r="S24" s="472">
        <f t="shared" si="6"/>
        <v>0</v>
      </c>
      <c r="T24" s="472">
        <f t="shared" si="6"/>
        <v>0</v>
      </c>
      <c r="U24" s="472">
        <f t="shared" si="6"/>
        <v>0</v>
      </c>
      <c r="V24" s="472">
        <f t="shared" si="6"/>
        <v>0</v>
      </c>
      <c r="W24" s="472">
        <f t="shared" si="6"/>
        <v>0</v>
      </c>
      <c r="X24" s="472">
        <f t="shared" si="6"/>
        <v>0</v>
      </c>
      <c r="Y24" s="472">
        <f t="shared" si="6"/>
        <v>0</v>
      </c>
      <c r="Z24" s="472">
        <f t="shared" si="6"/>
        <v>0</v>
      </c>
      <c r="AA24" s="472">
        <f t="shared" si="6"/>
        <v>0</v>
      </c>
      <c r="AB24" s="472">
        <f t="shared" si="6"/>
        <v>0</v>
      </c>
      <c r="AC24" s="472">
        <f t="shared" si="6"/>
        <v>0</v>
      </c>
      <c r="AD24" s="472">
        <f t="shared" si="6"/>
        <v>0</v>
      </c>
      <c r="AE24" s="472">
        <f t="shared" si="6"/>
        <v>0</v>
      </c>
      <c r="AF24" s="472">
        <f t="shared" si="6"/>
        <v>0</v>
      </c>
      <c r="AG24" s="473">
        <f t="shared" si="6"/>
        <v>0</v>
      </c>
      <c r="AH24" s="459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1" t="s">
        <v>76</v>
      </c>
      <c r="AK25" s="515"/>
      <c r="AL25" s="516">
        <f>SUM(AL20:AM24)</f>
        <v>0</v>
      </c>
      <c r="AM25" s="517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>SUM(C3:C7)-(C18+C20+C22)</f>
        <v>0</v>
      </c>
      <c r="D26" s="414">
        <f t="shared" ref="D26:AG26" si="7">SUM(D3:D7)-(D18+D20+D22)</f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>SUM(C9:C13)-(C19+C21+C23)</f>
        <v>0</v>
      </c>
      <c r="D27" s="412">
        <f t="shared" ref="D27:AG27" si="8">SUM(D9:D13)-(D19+D21+D23)</f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87"/>
      <c r="AD29" s="487"/>
      <c r="AE29" s="487"/>
      <c r="AF29" s="487"/>
      <c r="AG29" s="487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 t="s">
        <v>232</v>
      </c>
      <c r="C30" s="482">
        <f>C20+C64-C29</f>
        <v>0</v>
      </c>
      <c r="D30" s="482">
        <f t="shared" ref="D30:AG30" si="9">D20+D64-D29</f>
        <v>0</v>
      </c>
      <c r="E30" s="482">
        <f t="shared" si="9"/>
        <v>0</v>
      </c>
      <c r="F30" s="482">
        <f t="shared" si="9"/>
        <v>0</v>
      </c>
      <c r="G30" s="482">
        <f t="shared" si="9"/>
        <v>0</v>
      </c>
      <c r="H30" s="482">
        <f t="shared" si="9"/>
        <v>0</v>
      </c>
      <c r="I30" s="482">
        <f t="shared" si="9"/>
        <v>0</v>
      </c>
      <c r="J30" s="482">
        <f t="shared" si="9"/>
        <v>0</v>
      </c>
      <c r="K30" s="482">
        <f t="shared" si="9"/>
        <v>0</v>
      </c>
      <c r="L30" s="482">
        <f t="shared" si="9"/>
        <v>0</v>
      </c>
      <c r="M30" s="482">
        <f t="shared" si="9"/>
        <v>0</v>
      </c>
      <c r="N30" s="482">
        <f t="shared" si="9"/>
        <v>0</v>
      </c>
      <c r="O30" s="482">
        <f t="shared" si="9"/>
        <v>0</v>
      </c>
      <c r="P30" s="482">
        <f t="shared" si="9"/>
        <v>0</v>
      </c>
      <c r="Q30" s="482">
        <f t="shared" si="9"/>
        <v>0</v>
      </c>
      <c r="R30" s="482">
        <f t="shared" si="9"/>
        <v>0</v>
      </c>
      <c r="S30" s="482">
        <f t="shared" si="9"/>
        <v>0</v>
      </c>
      <c r="T30" s="482">
        <f t="shared" si="9"/>
        <v>0</v>
      </c>
      <c r="U30" s="482">
        <f t="shared" si="9"/>
        <v>0</v>
      </c>
      <c r="V30" s="482">
        <f t="shared" si="9"/>
        <v>0</v>
      </c>
      <c r="W30" s="482">
        <f t="shared" si="9"/>
        <v>0</v>
      </c>
      <c r="X30" s="482">
        <f t="shared" si="9"/>
        <v>0</v>
      </c>
      <c r="Y30" s="482">
        <f t="shared" si="9"/>
        <v>0</v>
      </c>
      <c r="Z30" s="482">
        <f t="shared" si="9"/>
        <v>0</v>
      </c>
      <c r="AA30" s="482">
        <f t="shared" si="9"/>
        <v>0</v>
      </c>
      <c r="AB30" s="482">
        <f t="shared" si="9"/>
        <v>0</v>
      </c>
      <c r="AC30" s="482">
        <f t="shared" si="9"/>
        <v>0</v>
      </c>
      <c r="AD30" s="482">
        <f t="shared" si="9"/>
        <v>0</v>
      </c>
      <c r="AE30" s="482">
        <f t="shared" si="9"/>
        <v>0</v>
      </c>
      <c r="AF30" s="482">
        <f t="shared" si="9"/>
        <v>0</v>
      </c>
      <c r="AG30" s="482">
        <f t="shared" si="9"/>
        <v>0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0" t="s">
        <v>57</v>
      </c>
      <c r="AK31" s="511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10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10"/>
        <v>0</v>
      </c>
      <c r="AJ33" s="257">
        <f t="shared" ref="AJ33:AJ37" si="11">AH33+AH40</f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10"/>
        <v>0</v>
      </c>
      <c r="AJ34" s="257">
        <f t="shared" si="11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10"/>
        <v>0</v>
      </c>
      <c r="AJ35" s="257">
        <f t="shared" si="11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10"/>
        <v>0</v>
      </c>
      <c r="AJ36" s="257">
        <f t="shared" si="11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10"/>
        <v>0</v>
      </c>
      <c r="AJ37" s="257">
        <f t="shared" si="11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2">SUM(C32:C37)</f>
        <v>0</v>
      </c>
      <c r="D38" s="442">
        <f t="shared" si="12"/>
        <v>0</v>
      </c>
      <c r="E38" s="442">
        <f t="shared" si="12"/>
        <v>0</v>
      </c>
      <c r="F38" s="442">
        <f t="shared" si="12"/>
        <v>0</v>
      </c>
      <c r="G38" s="442">
        <f t="shared" si="12"/>
        <v>0</v>
      </c>
      <c r="H38" s="442">
        <f t="shared" si="12"/>
        <v>0</v>
      </c>
      <c r="I38" s="442">
        <f t="shared" si="12"/>
        <v>0</v>
      </c>
      <c r="J38" s="442">
        <f t="shared" si="12"/>
        <v>0</v>
      </c>
      <c r="K38" s="442">
        <f t="shared" si="12"/>
        <v>0</v>
      </c>
      <c r="L38" s="442">
        <f t="shared" si="12"/>
        <v>0</v>
      </c>
      <c r="M38" s="442">
        <f t="shared" si="12"/>
        <v>0</v>
      </c>
      <c r="N38" s="442">
        <f t="shared" si="12"/>
        <v>0</v>
      </c>
      <c r="O38" s="442">
        <f t="shared" si="12"/>
        <v>0</v>
      </c>
      <c r="P38" s="442">
        <f t="shared" si="12"/>
        <v>0</v>
      </c>
      <c r="Q38" s="442">
        <f t="shared" si="12"/>
        <v>0</v>
      </c>
      <c r="R38" s="442">
        <f t="shared" si="12"/>
        <v>0</v>
      </c>
      <c r="S38" s="442">
        <f t="shared" si="12"/>
        <v>0</v>
      </c>
      <c r="T38" s="442">
        <f t="shared" si="12"/>
        <v>0</v>
      </c>
      <c r="U38" s="442">
        <f t="shared" si="12"/>
        <v>0</v>
      </c>
      <c r="V38" s="442">
        <f t="shared" si="12"/>
        <v>0</v>
      </c>
      <c r="W38" s="442">
        <f t="shared" si="12"/>
        <v>0</v>
      </c>
      <c r="X38" s="442">
        <f t="shared" si="12"/>
        <v>0</v>
      </c>
      <c r="Y38" s="442">
        <f t="shared" si="12"/>
        <v>0</v>
      </c>
      <c r="Z38" s="442">
        <f t="shared" si="12"/>
        <v>0</v>
      </c>
      <c r="AA38" s="442">
        <f t="shared" si="12"/>
        <v>0</v>
      </c>
      <c r="AB38" s="442">
        <f t="shared" si="12"/>
        <v>0</v>
      </c>
      <c r="AC38" s="442">
        <f t="shared" si="12"/>
        <v>0</v>
      </c>
      <c r="AD38" s="442">
        <f t="shared" si="12"/>
        <v>0</v>
      </c>
      <c r="AE38" s="442">
        <f t="shared" si="12"/>
        <v>0</v>
      </c>
      <c r="AF38" s="442">
        <f t="shared" si="12"/>
        <v>0</v>
      </c>
      <c r="AG38" s="443">
        <f t="shared" si="12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10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10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10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10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10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3">SUM(C39:C44)</f>
        <v>0</v>
      </c>
      <c r="D45" s="441">
        <f t="shared" si="13"/>
        <v>0</v>
      </c>
      <c r="E45" s="441">
        <f t="shared" si="13"/>
        <v>0</v>
      </c>
      <c r="F45" s="441">
        <f t="shared" si="13"/>
        <v>0</v>
      </c>
      <c r="G45" s="441">
        <f t="shared" si="13"/>
        <v>0</v>
      </c>
      <c r="H45" s="441">
        <f t="shared" si="13"/>
        <v>0</v>
      </c>
      <c r="I45" s="441">
        <f t="shared" si="13"/>
        <v>0</v>
      </c>
      <c r="J45" s="441">
        <f t="shared" si="13"/>
        <v>0</v>
      </c>
      <c r="K45" s="441">
        <f t="shared" si="13"/>
        <v>0</v>
      </c>
      <c r="L45" s="441">
        <f t="shared" si="13"/>
        <v>0</v>
      </c>
      <c r="M45" s="441">
        <f t="shared" si="13"/>
        <v>0</v>
      </c>
      <c r="N45" s="441">
        <f t="shared" si="13"/>
        <v>0</v>
      </c>
      <c r="O45" s="441">
        <f t="shared" si="13"/>
        <v>0</v>
      </c>
      <c r="P45" s="441">
        <f t="shared" si="13"/>
        <v>0</v>
      </c>
      <c r="Q45" s="441">
        <f t="shared" si="13"/>
        <v>0</v>
      </c>
      <c r="R45" s="441">
        <f t="shared" si="13"/>
        <v>0</v>
      </c>
      <c r="S45" s="441">
        <f t="shared" si="13"/>
        <v>0</v>
      </c>
      <c r="T45" s="441">
        <f t="shared" si="13"/>
        <v>0</v>
      </c>
      <c r="U45" s="441">
        <f t="shared" si="13"/>
        <v>0</v>
      </c>
      <c r="V45" s="441">
        <f t="shared" si="13"/>
        <v>0</v>
      </c>
      <c r="W45" s="441">
        <f t="shared" si="13"/>
        <v>0</v>
      </c>
      <c r="X45" s="441">
        <f t="shared" si="13"/>
        <v>0</v>
      </c>
      <c r="Y45" s="441">
        <f t="shared" si="13"/>
        <v>0</v>
      </c>
      <c r="Z45" s="441">
        <f t="shared" si="13"/>
        <v>0</v>
      </c>
      <c r="AA45" s="441">
        <f t="shared" si="13"/>
        <v>0</v>
      </c>
      <c r="AB45" s="441">
        <f t="shared" si="13"/>
        <v>0</v>
      </c>
      <c r="AC45" s="441">
        <f t="shared" si="13"/>
        <v>0</v>
      </c>
      <c r="AD45" s="441">
        <f t="shared" si="13"/>
        <v>0</v>
      </c>
      <c r="AE45" s="441">
        <f t="shared" si="13"/>
        <v>0</v>
      </c>
      <c r="AF45" s="441">
        <f t="shared" si="13"/>
        <v>0</v>
      </c>
      <c r="AG45" s="443">
        <f t="shared" si="13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0</v>
      </c>
      <c r="D46" s="147">
        <f t="shared" si="14"/>
        <v>0</v>
      </c>
      <c r="E46" s="147">
        <f t="shared" si="14"/>
        <v>0</v>
      </c>
      <c r="F46" s="147">
        <f t="shared" si="14"/>
        <v>0</v>
      </c>
      <c r="G46" s="147">
        <f t="shared" si="14"/>
        <v>0</v>
      </c>
      <c r="H46" s="147">
        <f t="shared" si="14"/>
        <v>0</v>
      </c>
      <c r="I46" s="147">
        <f t="shared" si="14"/>
        <v>0</v>
      </c>
      <c r="J46" s="147">
        <f t="shared" si="14"/>
        <v>0</v>
      </c>
      <c r="K46" s="147">
        <f t="shared" si="14"/>
        <v>0</v>
      </c>
      <c r="L46" s="147">
        <f t="shared" si="14"/>
        <v>0</v>
      </c>
      <c r="M46" s="147">
        <f t="shared" si="14"/>
        <v>0</v>
      </c>
      <c r="N46" s="147">
        <f t="shared" si="14"/>
        <v>0</v>
      </c>
      <c r="O46" s="147">
        <f t="shared" si="14"/>
        <v>0</v>
      </c>
      <c r="P46" s="147">
        <f t="shared" si="14"/>
        <v>0</v>
      </c>
      <c r="Q46" s="147">
        <f t="shared" si="14"/>
        <v>0</v>
      </c>
      <c r="R46" s="147">
        <f t="shared" si="14"/>
        <v>0</v>
      </c>
      <c r="S46" s="147">
        <f t="shared" si="14"/>
        <v>0</v>
      </c>
      <c r="T46" s="147">
        <f t="shared" si="14"/>
        <v>0</v>
      </c>
      <c r="U46" s="147">
        <f t="shared" si="14"/>
        <v>0</v>
      </c>
      <c r="V46" s="147">
        <f t="shared" si="14"/>
        <v>0</v>
      </c>
      <c r="W46" s="147">
        <f t="shared" si="14"/>
        <v>0</v>
      </c>
      <c r="X46" s="147">
        <f t="shared" si="14"/>
        <v>0</v>
      </c>
      <c r="Y46" s="147">
        <f t="shared" si="14"/>
        <v>0</v>
      </c>
      <c r="Z46" s="147">
        <f t="shared" si="14"/>
        <v>0</v>
      </c>
      <c r="AA46" s="147">
        <f t="shared" si="14"/>
        <v>0</v>
      </c>
      <c r="AB46" s="147">
        <f t="shared" si="14"/>
        <v>0</v>
      </c>
      <c r="AC46" s="147">
        <f t="shared" si="14"/>
        <v>0</v>
      </c>
      <c r="AD46" s="147">
        <f t="shared" si="14"/>
        <v>0</v>
      </c>
      <c r="AE46" s="147">
        <f t="shared" si="14"/>
        <v>0</v>
      </c>
      <c r="AF46" s="147">
        <f t="shared" si="14"/>
        <v>0</v>
      </c>
      <c r="AG46" s="262">
        <f t="shared" si="14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F23" sqref="AF23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April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45383</v>
      </c>
      <c r="D2" s="106">
        <f>C2+1</f>
        <v>45384</v>
      </c>
      <c r="E2" s="106">
        <f>D2+1</f>
        <v>45385</v>
      </c>
      <c r="F2" s="106">
        <f t="shared" ref="F2:AG2" si="0">E2+1</f>
        <v>45386</v>
      </c>
      <c r="G2" s="106">
        <f t="shared" si="0"/>
        <v>45387</v>
      </c>
      <c r="H2" s="106">
        <f t="shared" si="0"/>
        <v>45388</v>
      </c>
      <c r="I2" s="106">
        <f t="shared" si="0"/>
        <v>45389</v>
      </c>
      <c r="J2" s="106">
        <f t="shared" si="0"/>
        <v>45390</v>
      </c>
      <c r="K2" s="106">
        <f t="shared" si="0"/>
        <v>45391</v>
      </c>
      <c r="L2" s="106">
        <f t="shared" si="0"/>
        <v>45392</v>
      </c>
      <c r="M2" s="106">
        <f t="shared" si="0"/>
        <v>45393</v>
      </c>
      <c r="N2" s="106">
        <f t="shared" si="0"/>
        <v>45394</v>
      </c>
      <c r="O2" s="106">
        <f t="shared" si="0"/>
        <v>45395</v>
      </c>
      <c r="P2" s="106">
        <f t="shared" si="0"/>
        <v>45396</v>
      </c>
      <c r="Q2" s="106">
        <f t="shared" si="0"/>
        <v>45397</v>
      </c>
      <c r="R2" s="106">
        <f t="shared" si="0"/>
        <v>45398</v>
      </c>
      <c r="S2" s="106">
        <f t="shared" si="0"/>
        <v>45399</v>
      </c>
      <c r="T2" s="106">
        <f t="shared" si="0"/>
        <v>45400</v>
      </c>
      <c r="U2" s="106">
        <f t="shared" si="0"/>
        <v>45401</v>
      </c>
      <c r="V2" s="106">
        <f t="shared" si="0"/>
        <v>45402</v>
      </c>
      <c r="W2" s="106">
        <f t="shared" si="0"/>
        <v>45403</v>
      </c>
      <c r="X2" s="106">
        <f t="shared" si="0"/>
        <v>45404</v>
      </c>
      <c r="Y2" s="106">
        <f t="shared" si="0"/>
        <v>45405</v>
      </c>
      <c r="Z2" s="106">
        <f t="shared" si="0"/>
        <v>45406</v>
      </c>
      <c r="AA2" s="106">
        <f t="shared" si="0"/>
        <v>45407</v>
      </c>
      <c r="AB2" s="106">
        <f t="shared" si="0"/>
        <v>45408</v>
      </c>
      <c r="AC2" s="106">
        <f t="shared" si="0"/>
        <v>45409</v>
      </c>
      <c r="AD2" s="106">
        <f t="shared" si="0"/>
        <v>45410</v>
      </c>
      <c r="AE2" s="106">
        <f t="shared" si="0"/>
        <v>45411</v>
      </c>
      <c r="AF2" s="106">
        <f t="shared" si="0"/>
        <v>45412</v>
      </c>
      <c r="AG2" s="106">
        <f t="shared" si="0"/>
        <v>45413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/>
      <c r="D3" s="185">
        <v>6.18</v>
      </c>
      <c r="E3" s="185">
        <v>0.19</v>
      </c>
      <c r="F3" s="185">
        <v>1.75</v>
      </c>
      <c r="G3" s="185"/>
      <c r="H3" s="185">
        <v>4.43</v>
      </c>
      <c r="I3" s="185"/>
      <c r="J3" s="185">
        <v>7.57</v>
      </c>
      <c r="K3" s="185"/>
      <c r="L3" s="185">
        <v>3.83</v>
      </c>
      <c r="M3" s="185">
        <v>0.24</v>
      </c>
      <c r="N3" s="185"/>
      <c r="O3" s="185">
        <v>1.42</v>
      </c>
      <c r="P3" s="185">
        <v>0.75</v>
      </c>
      <c r="Q3" s="185">
        <v>1.23</v>
      </c>
      <c r="R3" s="185">
        <v>1.23</v>
      </c>
      <c r="S3" s="185">
        <v>3.4</v>
      </c>
      <c r="T3" s="185"/>
      <c r="U3" s="185"/>
      <c r="V3" s="185">
        <v>3.78</v>
      </c>
      <c r="W3" s="185">
        <v>1.51</v>
      </c>
      <c r="X3" s="185">
        <v>1.31</v>
      </c>
      <c r="Y3" s="185">
        <v>8.08</v>
      </c>
      <c r="Z3" s="185">
        <v>1.1399999999999999</v>
      </c>
      <c r="AA3" s="185">
        <v>3.67</v>
      </c>
      <c r="AB3" s="185">
        <v>8.4499999999999993</v>
      </c>
      <c r="AC3" s="185">
        <v>1.47</v>
      </c>
      <c r="AD3" s="185">
        <v>3.49</v>
      </c>
      <c r="AE3" s="185">
        <v>0.76</v>
      </c>
      <c r="AF3" s="185">
        <v>1.61</v>
      </c>
      <c r="AG3" s="185"/>
      <c r="AH3" s="108">
        <f>SUM(C3:AG3)</f>
        <v>67.489999999999995</v>
      </c>
      <c r="AJ3" s="66" t="s">
        <v>61</v>
      </c>
      <c r="AK3" s="67" t="s">
        <v>62</v>
      </c>
      <c r="AL3" s="210"/>
      <c r="AM3" s="210"/>
    </row>
    <row r="4" spans="1:40" x14ac:dyDescent="0.25">
      <c r="A4" s="69" t="s">
        <v>210</v>
      </c>
      <c r="B4" s="70" t="s">
        <v>211</v>
      </c>
      <c r="C4" s="71"/>
      <c r="D4" s="72">
        <v>65.48</v>
      </c>
      <c r="E4" s="71">
        <v>2</v>
      </c>
      <c r="F4" s="71">
        <v>18.489999999999998</v>
      </c>
      <c r="G4" s="71"/>
      <c r="H4" s="71">
        <v>46.99</v>
      </c>
      <c r="I4" s="71"/>
      <c r="J4" s="71">
        <v>80</v>
      </c>
      <c r="K4" s="71"/>
      <c r="L4" s="71">
        <v>40.5</v>
      </c>
      <c r="M4" s="71">
        <v>2.5</v>
      </c>
      <c r="N4" s="71"/>
      <c r="O4" s="71">
        <v>15</v>
      </c>
      <c r="P4" s="71">
        <v>7.95</v>
      </c>
      <c r="Q4" s="71">
        <v>13</v>
      </c>
      <c r="R4" s="71">
        <v>13</v>
      </c>
      <c r="S4" s="71">
        <v>36</v>
      </c>
      <c r="T4" s="71"/>
      <c r="U4" s="71"/>
      <c r="V4" s="71">
        <v>39.99</v>
      </c>
      <c r="W4" s="71">
        <v>16</v>
      </c>
      <c r="X4" s="71">
        <v>13.95</v>
      </c>
      <c r="Y4" s="71">
        <v>85.45</v>
      </c>
      <c r="Z4" s="71">
        <v>12</v>
      </c>
      <c r="AA4" s="71">
        <v>38.5</v>
      </c>
      <c r="AB4" s="71">
        <v>89.49</v>
      </c>
      <c r="AC4" s="71">
        <v>15.5</v>
      </c>
      <c r="AD4" s="71">
        <v>36.94</v>
      </c>
      <c r="AE4" s="71">
        <v>8</v>
      </c>
      <c r="AF4" s="71">
        <v>17</v>
      </c>
      <c r="AG4" s="71"/>
      <c r="AH4" s="108">
        <f t="shared" ref="AH4:AH6" si="1">SUM(C4:AG4)</f>
        <v>713.73</v>
      </c>
      <c r="AJ4" s="69" t="s">
        <v>210</v>
      </c>
      <c r="AK4" s="70" t="s">
        <v>211</v>
      </c>
      <c r="AL4" s="210"/>
      <c r="AM4" s="210"/>
    </row>
    <row r="5" spans="1:40" x14ac:dyDescent="0.25">
      <c r="A5" s="66" t="s">
        <v>210</v>
      </c>
      <c r="B5" s="67" t="s">
        <v>234</v>
      </c>
      <c r="C5" s="68"/>
      <c r="D5" s="185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>
        <v>25</v>
      </c>
      <c r="AC5" s="68"/>
      <c r="AD5" s="68"/>
      <c r="AE5" s="68"/>
      <c r="AF5" s="68"/>
      <c r="AG5" s="68"/>
      <c r="AH5" s="108">
        <f t="shared" si="1"/>
        <v>25</v>
      </c>
      <c r="AJ5" s="66" t="s">
        <v>210</v>
      </c>
      <c r="AK5" s="67" t="s">
        <v>234</v>
      </c>
      <c r="AL5" s="210"/>
      <c r="AM5" s="210"/>
    </row>
    <row r="6" spans="1:40" ht="16.5" thickBot="1" x14ac:dyDescent="0.3">
      <c r="A6" s="66" t="s">
        <v>210</v>
      </c>
      <c r="B6" s="67" t="s">
        <v>233</v>
      </c>
      <c r="C6" s="68"/>
      <c r="D6" s="185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108">
        <f t="shared" si="1"/>
        <v>0</v>
      </c>
      <c r="AJ6" s="66" t="s">
        <v>210</v>
      </c>
      <c r="AK6" s="67" t="s">
        <v>233</v>
      </c>
      <c r="AL6" s="210"/>
      <c r="AM6" s="210"/>
    </row>
    <row r="7" spans="1:40" s="60" customFormat="1" ht="13.5" thickBot="1" x14ac:dyDescent="0.25">
      <c r="A7" s="199"/>
      <c r="B7" s="84" t="s">
        <v>64</v>
      </c>
      <c r="C7" s="107">
        <f t="shared" ref="C7:AG7" si="2">SUM(C3:C6)</f>
        <v>0</v>
      </c>
      <c r="D7" s="107">
        <f t="shared" si="2"/>
        <v>71.66</v>
      </c>
      <c r="E7" s="107">
        <f t="shared" si="2"/>
        <v>2.19</v>
      </c>
      <c r="F7" s="107">
        <f t="shared" si="2"/>
        <v>20.239999999999998</v>
      </c>
      <c r="G7" s="107">
        <f t="shared" si="2"/>
        <v>0</v>
      </c>
      <c r="H7" s="107">
        <f t="shared" si="2"/>
        <v>51.42</v>
      </c>
      <c r="I7" s="107">
        <f t="shared" si="2"/>
        <v>0</v>
      </c>
      <c r="J7" s="107">
        <f t="shared" si="2"/>
        <v>87.57</v>
      </c>
      <c r="K7" s="107">
        <f t="shared" si="2"/>
        <v>0</v>
      </c>
      <c r="L7" s="107">
        <f t="shared" si="2"/>
        <v>44.33</v>
      </c>
      <c r="M7" s="107">
        <f t="shared" si="2"/>
        <v>2.74</v>
      </c>
      <c r="N7" s="107">
        <f t="shared" si="2"/>
        <v>0</v>
      </c>
      <c r="O7" s="107">
        <f t="shared" si="2"/>
        <v>16.420000000000002</v>
      </c>
      <c r="P7" s="107">
        <f t="shared" si="2"/>
        <v>8.6999999999999993</v>
      </c>
      <c r="Q7" s="107">
        <f t="shared" si="2"/>
        <v>14.23</v>
      </c>
      <c r="R7" s="107">
        <f t="shared" si="2"/>
        <v>14.23</v>
      </c>
      <c r="S7" s="107">
        <f t="shared" si="2"/>
        <v>39.4</v>
      </c>
      <c r="T7" s="107">
        <f t="shared" si="2"/>
        <v>0</v>
      </c>
      <c r="U7" s="107">
        <f t="shared" si="2"/>
        <v>0</v>
      </c>
      <c r="V7" s="107">
        <f t="shared" si="2"/>
        <v>43.77</v>
      </c>
      <c r="W7" s="107">
        <f t="shared" si="2"/>
        <v>17.510000000000002</v>
      </c>
      <c r="X7" s="107">
        <f t="shared" si="2"/>
        <v>15.26</v>
      </c>
      <c r="Y7" s="107">
        <f t="shared" si="2"/>
        <v>93.53</v>
      </c>
      <c r="Z7" s="107">
        <f t="shared" si="2"/>
        <v>13.14</v>
      </c>
      <c r="AA7" s="107">
        <f t="shared" si="2"/>
        <v>42.17</v>
      </c>
      <c r="AB7" s="107">
        <f t="shared" si="2"/>
        <v>122.94</v>
      </c>
      <c r="AC7" s="107">
        <f t="shared" si="2"/>
        <v>16.97</v>
      </c>
      <c r="AD7" s="107">
        <f t="shared" si="2"/>
        <v>40.43</v>
      </c>
      <c r="AE7" s="107">
        <f t="shared" si="2"/>
        <v>8.76</v>
      </c>
      <c r="AF7" s="107">
        <f t="shared" si="2"/>
        <v>18.61</v>
      </c>
      <c r="AG7" s="107">
        <f t="shared" si="2"/>
        <v>0</v>
      </c>
      <c r="AH7" s="109">
        <f>SUM(C3:AG6)</f>
        <v>806.22</v>
      </c>
      <c r="AI7" s="85"/>
      <c r="AJ7" s="275"/>
      <c r="AK7" s="276" t="s">
        <v>64</v>
      </c>
    </row>
    <row r="8" spans="1:40" ht="16.5" thickBot="1" x14ac:dyDescent="0.3">
      <c r="A8" s="195"/>
      <c r="B8" s="196"/>
      <c r="C8" s="197"/>
      <c r="D8" s="196"/>
      <c r="E8" s="196"/>
      <c r="F8" s="196"/>
      <c r="G8" s="196"/>
      <c r="H8" s="278"/>
      <c r="I8" s="196"/>
      <c r="J8" s="196"/>
      <c r="K8" s="196"/>
      <c r="L8" s="196"/>
      <c r="M8" s="196"/>
      <c r="N8" s="196"/>
      <c r="O8" s="196"/>
      <c r="P8" s="196"/>
      <c r="Q8" s="196"/>
      <c r="R8" s="263"/>
      <c r="S8" s="196"/>
      <c r="T8" s="196"/>
      <c r="U8" s="196"/>
      <c r="V8" s="196"/>
      <c r="W8" s="196"/>
      <c r="X8" s="196"/>
      <c r="Y8" s="197"/>
      <c r="Z8" s="196"/>
      <c r="AA8" s="196"/>
      <c r="AB8" s="196"/>
      <c r="AC8" s="196"/>
      <c r="AD8" s="196"/>
      <c r="AE8" s="196"/>
      <c r="AF8" s="196"/>
      <c r="AG8" s="196"/>
      <c r="AH8" s="198"/>
      <c r="AJ8" s="282" t="s">
        <v>66</v>
      </c>
      <c r="AK8" s="283" t="s">
        <v>128</v>
      </c>
      <c r="AL8" s="283" t="s">
        <v>120</v>
      </c>
      <c r="AM8" s="284" t="s">
        <v>121</v>
      </c>
    </row>
    <row r="9" spans="1:40" x14ac:dyDescent="0.25">
      <c r="A9" s="89" t="s">
        <v>60</v>
      </c>
      <c r="B9" s="84" t="s">
        <v>54</v>
      </c>
      <c r="C9" s="392"/>
      <c r="D9" s="392">
        <v>6.54</v>
      </c>
      <c r="E9" s="392">
        <v>2.19</v>
      </c>
      <c r="F9" s="392"/>
      <c r="G9" s="392"/>
      <c r="H9" s="392"/>
      <c r="I9" s="392"/>
      <c r="J9" s="392"/>
      <c r="K9" s="392"/>
      <c r="L9" s="392">
        <v>17.510000000000002</v>
      </c>
      <c r="M9" s="392">
        <v>2.74</v>
      </c>
      <c r="N9" s="392"/>
      <c r="O9" s="392">
        <v>2.19</v>
      </c>
      <c r="P9" s="392"/>
      <c r="Q9" s="392"/>
      <c r="R9" s="392"/>
      <c r="S9" s="392"/>
      <c r="T9" s="392"/>
      <c r="U9" s="392"/>
      <c r="V9" s="392"/>
      <c r="W9" s="392"/>
      <c r="X9" s="392"/>
      <c r="Y9" s="392"/>
      <c r="Z9" s="392"/>
      <c r="AA9" s="392"/>
      <c r="AB9" s="392">
        <v>30.1</v>
      </c>
      <c r="AC9" s="392">
        <v>14.23</v>
      </c>
      <c r="AD9" s="392"/>
      <c r="AE9" s="392">
        <v>8.76</v>
      </c>
      <c r="AF9" s="393">
        <v>2.19</v>
      </c>
      <c r="AG9" s="393"/>
      <c r="AH9" s="110">
        <f>SUM(C9:AG9)</f>
        <v>86.450000000000017</v>
      </c>
      <c r="AJ9" s="137" t="s">
        <v>60</v>
      </c>
      <c r="AK9" s="138" t="s">
        <v>212</v>
      </c>
      <c r="AL9" s="386">
        <f>SUM(C9:AE9)</f>
        <v>84.260000000000019</v>
      </c>
      <c r="AM9" s="387">
        <f>SUM(AF9:AG9)</f>
        <v>2.19</v>
      </c>
    </row>
    <row r="10" spans="1:40" ht="16.5" thickBot="1" x14ac:dyDescent="0.3">
      <c r="A10" s="90" t="s">
        <v>60</v>
      </c>
      <c r="B10" s="91" t="s">
        <v>55</v>
      </c>
      <c r="C10" s="389"/>
      <c r="D10" s="389">
        <v>65.12</v>
      </c>
      <c r="E10" s="389"/>
      <c r="F10" s="389">
        <v>20.239999999999998</v>
      </c>
      <c r="G10" s="389"/>
      <c r="H10" s="389">
        <v>51.42</v>
      </c>
      <c r="I10" s="389"/>
      <c r="J10" s="389">
        <v>87.57</v>
      </c>
      <c r="K10" s="389"/>
      <c r="L10" s="389">
        <v>26.82</v>
      </c>
      <c r="M10" s="389"/>
      <c r="N10" s="389"/>
      <c r="O10" s="389">
        <v>14.23</v>
      </c>
      <c r="P10" s="389">
        <v>8.6999999999999993</v>
      </c>
      <c r="Q10" s="389">
        <v>14.23</v>
      </c>
      <c r="R10" s="389">
        <v>14.23</v>
      </c>
      <c r="S10" s="389">
        <v>39.4</v>
      </c>
      <c r="T10" s="389"/>
      <c r="U10" s="389"/>
      <c r="V10" s="389">
        <v>43.77</v>
      </c>
      <c r="W10" s="389">
        <v>17.510000000000002</v>
      </c>
      <c r="X10" s="389">
        <v>15.26</v>
      </c>
      <c r="Y10" s="389">
        <v>93.53</v>
      </c>
      <c r="Z10" s="389">
        <v>13.14</v>
      </c>
      <c r="AA10" s="389">
        <v>42.17</v>
      </c>
      <c r="AB10" s="391">
        <v>92.84</v>
      </c>
      <c r="AC10" s="391">
        <v>2.74</v>
      </c>
      <c r="AD10" s="391">
        <v>40.43</v>
      </c>
      <c r="AE10" s="391"/>
      <c r="AF10" s="391">
        <v>16.420000000000002</v>
      </c>
      <c r="AG10" s="391"/>
      <c r="AH10" s="111">
        <f t="shared" ref="AH10" si="3">SUM(C10:AG10)</f>
        <v>719.76999999999987</v>
      </c>
      <c r="AJ10" s="129" t="s">
        <v>60</v>
      </c>
      <c r="AK10" s="130" t="s">
        <v>213</v>
      </c>
      <c r="AL10" s="290">
        <f>SUM(C10:AA10)-AL15</f>
        <v>549.64999999999986</v>
      </c>
      <c r="AM10" s="291">
        <f>SUM(AB10:AG10)-AM15</f>
        <v>147.67000000000002</v>
      </c>
    </row>
    <row r="11" spans="1:40" ht="16.5" thickBot="1" x14ac:dyDescent="0.3">
      <c r="A11" s="202"/>
      <c r="B11" s="193" t="s">
        <v>65</v>
      </c>
      <c r="C11" s="107">
        <f t="shared" ref="C11:AG11" si="4">SUM(C9:C10)</f>
        <v>0</v>
      </c>
      <c r="D11" s="107">
        <f t="shared" si="4"/>
        <v>71.660000000000011</v>
      </c>
      <c r="E11" s="107">
        <f t="shared" si="4"/>
        <v>2.19</v>
      </c>
      <c r="F11" s="107">
        <f t="shared" si="4"/>
        <v>20.239999999999998</v>
      </c>
      <c r="G11" s="107">
        <f t="shared" si="4"/>
        <v>0</v>
      </c>
      <c r="H11" s="107">
        <f t="shared" si="4"/>
        <v>51.42</v>
      </c>
      <c r="I11" s="107">
        <f t="shared" si="4"/>
        <v>0</v>
      </c>
      <c r="J11" s="107">
        <f t="shared" si="4"/>
        <v>87.57</v>
      </c>
      <c r="K11" s="107">
        <f t="shared" si="4"/>
        <v>0</v>
      </c>
      <c r="L11" s="107">
        <f t="shared" si="4"/>
        <v>44.33</v>
      </c>
      <c r="M11" s="107">
        <f t="shared" si="4"/>
        <v>2.74</v>
      </c>
      <c r="N11" s="107">
        <f t="shared" si="4"/>
        <v>0</v>
      </c>
      <c r="O11" s="107">
        <f t="shared" si="4"/>
        <v>16.420000000000002</v>
      </c>
      <c r="P11" s="107">
        <f t="shared" si="4"/>
        <v>8.6999999999999993</v>
      </c>
      <c r="Q11" s="107">
        <f t="shared" si="4"/>
        <v>14.23</v>
      </c>
      <c r="R11" s="107">
        <f t="shared" si="4"/>
        <v>14.23</v>
      </c>
      <c r="S11" s="107">
        <f t="shared" si="4"/>
        <v>39.4</v>
      </c>
      <c r="T11" s="107">
        <f t="shared" si="4"/>
        <v>0</v>
      </c>
      <c r="U11" s="107">
        <f t="shared" si="4"/>
        <v>0</v>
      </c>
      <c r="V11" s="107">
        <f t="shared" si="4"/>
        <v>43.77</v>
      </c>
      <c r="W11" s="107">
        <f t="shared" si="4"/>
        <v>17.510000000000002</v>
      </c>
      <c r="X11" s="107">
        <f t="shared" si="4"/>
        <v>15.26</v>
      </c>
      <c r="Y11" s="107">
        <f t="shared" si="4"/>
        <v>93.53</v>
      </c>
      <c r="Z11" s="107">
        <f t="shared" si="4"/>
        <v>13.14</v>
      </c>
      <c r="AA11" s="107">
        <f t="shared" si="4"/>
        <v>42.17</v>
      </c>
      <c r="AB11" s="107">
        <f t="shared" si="4"/>
        <v>122.94</v>
      </c>
      <c r="AC11" s="107">
        <f t="shared" si="4"/>
        <v>16.97</v>
      </c>
      <c r="AD11" s="107">
        <f t="shared" si="4"/>
        <v>40.43</v>
      </c>
      <c r="AE11" s="107">
        <f t="shared" si="4"/>
        <v>8.76</v>
      </c>
      <c r="AF11" s="107">
        <f t="shared" si="4"/>
        <v>18.610000000000003</v>
      </c>
      <c r="AG11" s="107">
        <f t="shared" si="4"/>
        <v>0</v>
      </c>
      <c r="AH11" s="110">
        <f>SUM(C11:AG11)</f>
        <v>806.2199999999998</v>
      </c>
      <c r="AI11" s="59"/>
      <c r="AJ11" s="501" t="s">
        <v>76</v>
      </c>
      <c r="AK11" s="502"/>
      <c r="AL11" s="503">
        <f>SUM(AL9:AM10)</f>
        <v>783.77</v>
      </c>
      <c r="AM11" s="504"/>
      <c r="AN11" s="273">
        <f>AL11-(AH11+AL13-AL15-AM15)</f>
        <v>0</v>
      </c>
    </row>
    <row r="12" spans="1:40" ht="16.5" thickBot="1" x14ac:dyDescent="0.3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8"/>
      <c r="AK12" s="268"/>
      <c r="AL12" s="99"/>
      <c r="AM12" s="190"/>
      <c r="AN12" s="192"/>
    </row>
    <row r="13" spans="1:40" s="99" customFormat="1" ht="16.5" thickBot="1" x14ac:dyDescent="0.3">
      <c r="A13" s="275" t="s">
        <v>214</v>
      </c>
      <c r="B13" s="101" t="s">
        <v>33</v>
      </c>
      <c r="C13" s="114">
        <f t="shared" ref="C13:AG13" si="5">SUM(C3:C6)-SUM(C9:C10)</f>
        <v>0</v>
      </c>
      <c r="D13" s="114">
        <f t="shared" si="5"/>
        <v>0</v>
      </c>
      <c r="E13" s="114">
        <f t="shared" si="5"/>
        <v>0</v>
      </c>
      <c r="F13" s="114">
        <f t="shared" si="5"/>
        <v>0</v>
      </c>
      <c r="G13" s="114">
        <f t="shared" si="5"/>
        <v>0</v>
      </c>
      <c r="H13" s="114">
        <f t="shared" si="5"/>
        <v>0</v>
      </c>
      <c r="I13" s="114">
        <f t="shared" si="5"/>
        <v>0</v>
      </c>
      <c r="J13" s="114">
        <f t="shared" si="5"/>
        <v>0</v>
      </c>
      <c r="K13" s="114">
        <f t="shared" si="5"/>
        <v>0</v>
      </c>
      <c r="L13" s="114">
        <f t="shared" si="5"/>
        <v>0</v>
      </c>
      <c r="M13" s="114">
        <f t="shared" si="5"/>
        <v>0</v>
      </c>
      <c r="N13" s="114">
        <f t="shared" si="5"/>
        <v>0</v>
      </c>
      <c r="O13" s="114">
        <f t="shared" si="5"/>
        <v>0</v>
      </c>
      <c r="P13" s="114">
        <f t="shared" si="5"/>
        <v>0</v>
      </c>
      <c r="Q13" s="114">
        <f t="shared" si="5"/>
        <v>0</v>
      </c>
      <c r="R13" s="114">
        <f t="shared" si="5"/>
        <v>0</v>
      </c>
      <c r="S13" s="114">
        <f t="shared" si="5"/>
        <v>0</v>
      </c>
      <c r="T13" s="114">
        <f t="shared" si="5"/>
        <v>0</v>
      </c>
      <c r="U13" s="114">
        <f t="shared" si="5"/>
        <v>0</v>
      </c>
      <c r="V13" s="114">
        <f t="shared" si="5"/>
        <v>0</v>
      </c>
      <c r="W13" s="114">
        <f t="shared" si="5"/>
        <v>0</v>
      </c>
      <c r="X13" s="114">
        <f t="shared" si="5"/>
        <v>0</v>
      </c>
      <c r="Y13" s="114">
        <f t="shared" si="5"/>
        <v>0</v>
      </c>
      <c r="Z13" s="114">
        <f t="shared" si="5"/>
        <v>0</v>
      </c>
      <c r="AA13" s="114">
        <f t="shared" si="5"/>
        <v>0</v>
      </c>
      <c r="AB13" s="114">
        <f t="shared" si="5"/>
        <v>0</v>
      </c>
      <c r="AC13" s="114">
        <f t="shared" si="5"/>
        <v>0</v>
      </c>
      <c r="AD13" s="114">
        <f t="shared" si="5"/>
        <v>0</v>
      </c>
      <c r="AE13" s="114">
        <f t="shared" si="5"/>
        <v>0</v>
      </c>
      <c r="AF13" s="114">
        <f t="shared" si="5"/>
        <v>0</v>
      </c>
      <c r="AG13" s="114">
        <f t="shared" si="5"/>
        <v>0</v>
      </c>
      <c r="AH13" s="115">
        <f>SUM(C13:AG13)</f>
        <v>0</v>
      </c>
      <c r="AI13" s="62"/>
      <c r="AJ13" s="463" t="s">
        <v>214</v>
      </c>
      <c r="AK13" s="212" t="s">
        <v>215</v>
      </c>
      <c r="AL13" s="271">
        <f>AH13</f>
        <v>0</v>
      </c>
      <c r="AM13" s="272"/>
      <c r="AN13" s="274" t="s">
        <v>126</v>
      </c>
    </row>
    <row r="14" spans="1:40" s="102" customFormat="1" ht="16.5" thickBot="1" x14ac:dyDescent="0.3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464"/>
      <c r="AK14" s="225"/>
      <c r="AL14" s="99"/>
      <c r="AM14" s="475">
        <f>AL11+AL13+AM13+AL15+AM15</f>
        <v>806.22</v>
      </c>
      <c r="AN14" s="474">
        <f>AM14-AH7</f>
        <v>0</v>
      </c>
    </row>
    <row r="15" spans="1:40" s="99" customFormat="1" ht="16.5" thickBot="1" x14ac:dyDescent="0.3">
      <c r="A15" s="463" t="s">
        <v>216</v>
      </c>
      <c r="B15" s="101" t="s">
        <v>195</v>
      </c>
      <c r="C15" s="465"/>
      <c r="D15" s="465">
        <v>2.0299999999999998</v>
      </c>
      <c r="E15" s="465"/>
      <c r="F15" s="465">
        <v>0.64</v>
      </c>
      <c r="G15" s="465"/>
      <c r="H15" s="465">
        <v>1.6</v>
      </c>
      <c r="I15" s="465"/>
      <c r="J15" s="465">
        <v>2.73</v>
      </c>
      <c r="K15" s="465"/>
      <c r="L15" s="465">
        <v>0.83</v>
      </c>
      <c r="M15" s="465"/>
      <c r="N15" s="465"/>
      <c r="O15" s="465">
        <v>0.44</v>
      </c>
      <c r="P15" s="465">
        <v>0.27</v>
      </c>
      <c r="Q15" s="465">
        <v>0.44</v>
      </c>
      <c r="R15" s="465">
        <v>0.44</v>
      </c>
      <c r="S15" s="465">
        <v>1.23</v>
      </c>
      <c r="T15" s="465"/>
      <c r="U15" s="465"/>
      <c r="V15" s="465">
        <v>1.36</v>
      </c>
      <c r="W15" s="465">
        <v>0.55000000000000004</v>
      </c>
      <c r="X15" s="465">
        <v>0.48</v>
      </c>
      <c r="Y15" s="465">
        <v>2.92</v>
      </c>
      <c r="Z15" s="465">
        <v>0.41</v>
      </c>
      <c r="AA15" s="465">
        <v>1.32</v>
      </c>
      <c r="AB15" s="480">
        <v>2.9</v>
      </c>
      <c r="AC15" s="480">
        <v>0.09</v>
      </c>
      <c r="AD15" s="480">
        <v>1.26</v>
      </c>
      <c r="AE15" s="480"/>
      <c r="AF15" s="480">
        <v>0.51</v>
      </c>
      <c r="AG15" s="481"/>
      <c r="AH15" s="466">
        <f t="shared" ref="AH15" si="6">SUM(C15:AG15)</f>
        <v>22.45</v>
      </c>
      <c r="AI15" s="62"/>
      <c r="AJ15" s="463" t="s">
        <v>216</v>
      </c>
      <c r="AK15" s="212" t="s">
        <v>197</v>
      </c>
      <c r="AL15" s="271">
        <f>SUM(C15:AA15)</f>
        <v>17.689999999999998</v>
      </c>
      <c r="AM15" s="272">
        <f>SUM(AB15:AG15)</f>
        <v>4.76</v>
      </c>
      <c r="AN15" s="274"/>
    </row>
    <row r="16" spans="1:40" s="102" customFormat="1" x14ac:dyDescent="0.25">
      <c r="A16" s="224"/>
      <c r="B16" s="225" t="s">
        <v>232</v>
      </c>
      <c r="C16" s="479">
        <f>C10-C15</f>
        <v>0</v>
      </c>
      <c r="D16" s="479">
        <f t="shared" ref="D16:AG16" si="7">D10-D15</f>
        <v>63.09</v>
      </c>
      <c r="E16" s="479">
        <f t="shared" si="7"/>
        <v>0</v>
      </c>
      <c r="F16" s="479">
        <f t="shared" si="7"/>
        <v>19.599999999999998</v>
      </c>
      <c r="G16" s="479">
        <f t="shared" si="7"/>
        <v>0</v>
      </c>
      <c r="H16" s="479">
        <f t="shared" si="7"/>
        <v>49.82</v>
      </c>
      <c r="I16" s="479">
        <f t="shared" si="7"/>
        <v>0</v>
      </c>
      <c r="J16" s="479">
        <f t="shared" si="7"/>
        <v>84.839999999999989</v>
      </c>
      <c r="K16" s="479">
        <f t="shared" si="7"/>
        <v>0</v>
      </c>
      <c r="L16" s="479">
        <f t="shared" si="7"/>
        <v>25.990000000000002</v>
      </c>
      <c r="M16" s="479">
        <f t="shared" si="7"/>
        <v>0</v>
      </c>
      <c r="N16" s="479">
        <f t="shared" si="7"/>
        <v>0</v>
      </c>
      <c r="O16" s="479">
        <f t="shared" si="7"/>
        <v>13.790000000000001</v>
      </c>
      <c r="P16" s="479">
        <f t="shared" si="7"/>
        <v>8.43</v>
      </c>
      <c r="Q16" s="479">
        <f t="shared" si="7"/>
        <v>13.790000000000001</v>
      </c>
      <c r="R16" s="479">
        <f t="shared" si="7"/>
        <v>13.790000000000001</v>
      </c>
      <c r="S16" s="479">
        <f t="shared" si="7"/>
        <v>38.17</v>
      </c>
      <c r="T16" s="479">
        <f t="shared" si="7"/>
        <v>0</v>
      </c>
      <c r="U16" s="479">
        <f t="shared" si="7"/>
        <v>0</v>
      </c>
      <c r="V16" s="479">
        <f t="shared" si="7"/>
        <v>42.410000000000004</v>
      </c>
      <c r="W16" s="479">
        <f t="shared" si="7"/>
        <v>16.96</v>
      </c>
      <c r="X16" s="479">
        <f t="shared" si="7"/>
        <v>14.78</v>
      </c>
      <c r="Y16" s="479">
        <f t="shared" si="7"/>
        <v>90.61</v>
      </c>
      <c r="Z16" s="479">
        <f t="shared" si="7"/>
        <v>12.73</v>
      </c>
      <c r="AA16" s="479">
        <f t="shared" si="7"/>
        <v>40.85</v>
      </c>
      <c r="AB16" s="479">
        <f t="shared" si="7"/>
        <v>89.94</v>
      </c>
      <c r="AC16" s="479">
        <f t="shared" si="7"/>
        <v>2.6500000000000004</v>
      </c>
      <c r="AD16" s="479">
        <f t="shared" si="7"/>
        <v>39.17</v>
      </c>
      <c r="AE16" s="479">
        <f t="shared" si="7"/>
        <v>0</v>
      </c>
      <c r="AF16" s="479">
        <f t="shared" si="7"/>
        <v>15.910000000000002</v>
      </c>
      <c r="AG16" s="479">
        <f t="shared" si="7"/>
        <v>0</v>
      </c>
      <c r="AH16" s="226"/>
      <c r="AI16" s="62"/>
      <c r="AJ16" s="224"/>
      <c r="AK16" s="225"/>
      <c r="AL16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9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K69" sqref="K69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April  2024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4" t="s">
        <v>181</v>
      </c>
      <c r="B3" s="525"/>
      <c r="C3" s="526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90455</v>
      </c>
      <c r="D4" s="518"/>
      <c r="E4" s="519"/>
      <c r="F4" s="519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22"/>
      <c r="E5" s="523"/>
      <c r="F5" s="523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19328.5</v>
      </c>
      <c r="D6" s="520"/>
      <c r="E6" s="521"/>
      <c r="F6" s="521"/>
    </row>
    <row r="7" spans="1:6" ht="14.1" customHeight="1" x14ac:dyDescent="0.25">
      <c r="A7" s="90" t="s">
        <v>157</v>
      </c>
      <c r="B7" s="91" t="s">
        <v>158</v>
      </c>
      <c r="C7" s="187">
        <f>Pool!AH8</f>
        <v>274.08</v>
      </c>
      <c r="D7" s="522"/>
      <c r="E7" s="523"/>
      <c r="F7" s="523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22"/>
      <c r="E8" s="523"/>
      <c r="F8" s="523"/>
    </row>
    <row r="9" spans="1:6" ht="14.1" customHeight="1" x14ac:dyDescent="0.25">
      <c r="A9" s="90" t="s">
        <v>34</v>
      </c>
      <c r="B9" s="91" t="s">
        <v>35</v>
      </c>
      <c r="C9" s="187">
        <f>Pool!AH14</f>
        <v>826</v>
      </c>
      <c r="D9" s="522"/>
      <c r="E9" s="523"/>
      <c r="F9" s="523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5541.2800000000007</v>
      </c>
      <c r="D10" s="522"/>
      <c r="E10" s="523"/>
      <c r="F10" s="523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2"/>
      <c r="E11" s="523"/>
      <c r="F11" s="523"/>
    </row>
    <row r="12" spans="1:6" ht="14.1" customHeight="1" x14ac:dyDescent="0.25">
      <c r="A12" s="90" t="s">
        <v>77</v>
      </c>
      <c r="B12" s="91" t="s">
        <v>193</v>
      </c>
      <c r="C12" s="187">
        <f>Pool!AH18</f>
        <v>2139.5</v>
      </c>
      <c r="D12" s="522"/>
      <c r="E12" s="523"/>
      <c r="F12" s="523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2"/>
      <c r="E13" s="523"/>
      <c r="F13" s="523"/>
    </row>
    <row r="14" spans="1:6" ht="14.1" customHeight="1" x14ac:dyDescent="0.25">
      <c r="A14" s="90" t="s">
        <v>40</v>
      </c>
      <c r="B14" s="91" t="s">
        <v>228</v>
      </c>
      <c r="C14" s="187">
        <f>Pool!AH20</f>
        <v>90</v>
      </c>
      <c r="D14" s="522"/>
      <c r="E14" s="523"/>
      <c r="F14" s="523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0</v>
      </c>
      <c r="D15" s="522"/>
      <c r="E15" s="523"/>
      <c r="F15" s="523"/>
    </row>
    <row r="16" spans="1:6" ht="14.1" hidden="1" customHeight="1" x14ac:dyDescent="0.25">
      <c r="A16" s="467" t="s">
        <v>42</v>
      </c>
      <c r="B16" s="468" t="s">
        <v>43</v>
      </c>
      <c r="C16" s="469">
        <f>Pool!AH22</f>
        <v>0</v>
      </c>
      <c r="D16" s="522"/>
      <c r="E16" s="523"/>
      <c r="F16" s="523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2"/>
      <c r="E17" s="523"/>
      <c r="F17" s="523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2"/>
      <c r="E18" s="523"/>
      <c r="F18" s="523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2"/>
      <c r="E19" s="523"/>
      <c r="F19" s="523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2"/>
      <c r="E20" s="523"/>
      <c r="F20" s="523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2"/>
      <c r="E21" s="523"/>
      <c r="F21" s="523"/>
    </row>
    <row r="22" spans="1:7" ht="14.1" customHeight="1" x14ac:dyDescent="0.25">
      <c r="A22" s="189"/>
      <c r="B22" s="207" t="s">
        <v>64</v>
      </c>
      <c r="C22" s="470">
        <f>C4+C5+C6+C7+C8+C9+C10+C11+C12+C15+C14</f>
        <v>118654.36</v>
      </c>
      <c r="D22" s="523" t="s">
        <v>171</v>
      </c>
      <c r="E22" s="523"/>
      <c r="F22" s="523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4" t="s">
        <v>174</v>
      </c>
      <c r="B24" s="525"/>
      <c r="C24" s="526"/>
    </row>
    <row r="25" spans="1:7" ht="14.1" customHeight="1" x14ac:dyDescent="0.25">
      <c r="A25" s="126" t="s">
        <v>61</v>
      </c>
      <c r="B25" s="394" t="s">
        <v>62</v>
      </c>
      <c r="C25" s="395">
        <f>Pool!AH3</f>
        <v>552.94000000000005</v>
      </c>
      <c r="D25" s="522"/>
      <c r="E25" s="523"/>
      <c r="F25" s="523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2" t="s">
        <v>179</v>
      </c>
      <c r="E26" s="523"/>
      <c r="F26" s="523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2" t="s">
        <v>169</v>
      </c>
      <c r="E27" s="523"/>
      <c r="F27" s="523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2" t="s">
        <v>170</v>
      </c>
      <c r="E28" s="523"/>
      <c r="F28" s="523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276</v>
      </c>
      <c r="D29" s="522" t="s">
        <v>175</v>
      </c>
      <c r="E29" s="523"/>
      <c r="F29" s="523"/>
    </row>
    <row r="30" spans="1:7" ht="14.1" customHeight="1" x14ac:dyDescent="0.25">
      <c r="A30" s="116"/>
      <c r="B30" s="400" t="s">
        <v>176</v>
      </c>
      <c r="C30" s="401">
        <f>SUM(C25:C29)</f>
        <v>828.94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119483.3</v>
      </c>
      <c r="D32" s="523" t="s">
        <v>178</v>
      </c>
      <c r="E32" s="523"/>
      <c r="F32" s="523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4" t="s">
        <v>180</v>
      </c>
      <c r="B34" s="525"/>
      <c r="C34" s="526"/>
    </row>
    <row r="35" spans="1:6" ht="14.1" customHeight="1" x14ac:dyDescent="0.25">
      <c r="A35" s="126" t="s">
        <v>60</v>
      </c>
      <c r="B35" s="127" t="s">
        <v>86</v>
      </c>
      <c r="C35" s="157">
        <f>Pool!AL33</f>
        <v>18949.520000000004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1144.25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77809.359999999986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17867.96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465.8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3101.1299999999992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-28.719999999999118</v>
      </c>
      <c r="D42" s="527"/>
      <c r="E42" s="528"/>
      <c r="F42" s="528"/>
    </row>
    <row r="43" spans="1:6" ht="14.1" customHeight="1" x14ac:dyDescent="0.25">
      <c r="A43" s="361" t="s">
        <v>67</v>
      </c>
      <c r="B43" s="362" t="s">
        <v>91</v>
      </c>
      <c r="C43" s="379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174</v>
      </c>
    </row>
    <row r="45" spans="1:6" ht="12.75" customHeight="1" x14ac:dyDescent="0.25">
      <c r="A45" s="205"/>
      <c r="B45" s="208" t="s">
        <v>65</v>
      </c>
      <c r="C45" s="209">
        <f>SUM(C35:C44)</f>
        <v>119483.3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4985</v>
      </c>
    </row>
    <row r="48" spans="1:6" ht="14.1" customHeight="1" x14ac:dyDescent="0.25">
      <c r="B48" s="129" t="s">
        <v>58</v>
      </c>
      <c r="C48" s="237">
        <f>Pool!AJ48</f>
        <v>1593</v>
      </c>
    </row>
    <row r="49" spans="1:5" ht="14.1" customHeight="1" thickBot="1" x14ac:dyDescent="0.3">
      <c r="B49" s="238" t="s">
        <v>106</v>
      </c>
      <c r="C49" s="239">
        <f>C47+C48</f>
        <v>6578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18.152884597526533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99.8</v>
      </c>
    </row>
    <row r="55" spans="1:5" ht="14.1" customHeight="1" x14ac:dyDescent="0.25">
      <c r="A55" s="264"/>
      <c r="B55" s="312" t="s">
        <v>134</v>
      </c>
      <c r="C55" s="313">
        <f>Pool!AJ58</f>
        <v>81.12</v>
      </c>
    </row>
    <row r="56" spans="1:5" ht="14.1" customHeight="1" x14ac:dyDescent="0.25">
      <c r="B56" s="312" t="s">
        <v>136</v>
      </c>
      <c r="C56" s="313">
        <f>Pool!AJ59</f>
        <v>78.821428571428569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April  2024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29" t="s">
        <v>57</v>
      </c>
      <c r="C24" s="530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27" sqref="H27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April 2024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67.489999999999995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713.73</v>
      </c>
      <c r="D4" s="116"/>
    </row>
    <row r="5" spans="1:5" x14ac:dyDescent="0.25">
      <c r="A5" s="252" t="s">
        <v>210</v>
      </c>
      <c r="B5" s="253" t="s">
        <v>234</v>
      </c>
      <c r="C5" s="131">
        <f>'Visitor Center'!AH5</f>
        <v>25</v>
      </c>
      <c r="D5" s="116"/>
    </row>
    <row r="6" spans="1:5" x14ac:dyDescent="0.25">
      <c r="A6" s="252" t="s">
        <v>210</v>
      </c>
      <c r="B6" s="253" t="s">
        <v>233</v>
      </c>
      <c r="C6" s="131">
        <f>'Visitor Center'!AH6</f>
        <v>0</v>
      </c>
      <c r="D6" s="116"/>
    </row>
    <row r="7" spans="1:5" x14ac:dyDescent="0.25">
      <c r="A7" s="252" t="s">
        <v>214</v>
      </c>
      <c r="B7" s="130" t="s">
        <v>215</v>
      </c>
      <c r="C7" s="131">
        <f>-'Visitor Center'!AL13</f>
        <v>0</v>
      </c>
      <c r="D7" s="116"/>
    </row>
    <row r="8" spans="1:5" ht="15.75" thickBot="1" x14ac:dyDescent="0.3">
      <c r="A8" s="182"/>
      <c r="B8" s="183"/>
      <c r="C8" s="184"/>
      <c r="D8" s="254"/>
      <c r="E8" s="170"/>
    </row>
    <row r="9" spans="1:5" x14ac:dyDescent="0.25">
      <c r="A9" s="116"/>
      <c r="B9" s="248" t="s">
        <v>64</v>
      </c>
      <c r="C9" s="206"/>
      <c r="D9" s="249">
        <f>SUM(C3:C7)</f>
        <v>806.22</v>
      </c>
    </row>
    <row r="10" spans="1:5" ht="15.75" thickBot="1" x14ac:dyDescent="0.3">
      <c r="C10" s="156"/>
    </row>
    <row r="11" spans="1:5" x14ac:dyDescent="0.25">
      <c r="A11" s="126" t="s">
        <v>60</v>
      </c>
      <c r="B11" s="127" t="s">
        <v>218</v>
      </c>
      <c r="C11" s="128">
        <f>'Visitor Center'!AL9</f>
        <v>84.260000000000019</v>
      </c>
    </row>
    <row r="12" spans="1:5" x14ac:dyDescent="0.25">
      <c r="A12" s="129" t="s">
        <v>60</v>
      </c>
      <c r="B12" s="130" t="s">
        <v>219</v>
      </c>
      <c r="C12" s="131">
        <f>'Visitor Center'!AM9</f>
        <v>2.19</v>
      </c>
    </row>
    <row r="13" spans="1:5" x14ac:dyDescent="0.25">
      <c r="A13" s="129" t="s">
        <v>60</v>
      </c>
      <c r="B13" s="130" t="s">
        <v>220</v>
      </c>
      <c r="C13" s="131">
        <f>'Visitor Center'!AL10</f>
        <v>549.64999999999986</v>
      </c>
      <c r="E13" s="255">
        <f>D9-D18</f>
        <v>0</v>
      </c>
    </row>
    <row r="14" spans="1:5" x14ac:dyDescent="0.25">
      <c r="A14" s="129" t="s">
        <v>60</v>
      </c>
      <c r="B14" s="130" t="s">
        <v>221</v>
      </c>
      <c r="C14" s="131">
        <f>'Visitor Center'!AM10</f>
        <v>147.67000000000002</v>
      </c>
    </row>
    <row r="15" spans="1:5" x14ac:dyDescent="0.25">
      <c r="A15" s="129" t="s">
        <v>216</v>
      </c>
      <c r="B15" s="130" t="s">
        <v>223</v>
      </c>
      <c r="C15" s="131">
        <f>'Visitor Center'!AL15+'Visitor Center'!AM15</f>
        <v>22.449999999999996</v>
      </c>
    </row>
    <row r="16" spans="1:5" x14ac:dyDescent="0.25">
      <c r="A16" s="129"/>
      <c r="B16" s="130"/>
      <c r="C16" s="131"/>
    </row>
    <row r="17" spans="1:4" ht="15.75" thickBot="1" x14ac:dyDescent="0.3">
      <c r="A17" s="182"/>
      <c r="B17" s="183"/>
      <c r="C17" s="184"/>
      <c r="D17" s="170"/>
    </row>
    <row r="18" spans="1:4" x14ac:dyDescent="0.25">
      <c r="B18" s="248" t="s">
        <v>65</v>
      </c>
      <c r="C18" s="206"/>
      <c r="D18" s="249">
        <f>SUM(C11:C16)</f>
        <v>806.22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2024-05-13T15:08:42Z</cp:lastPrinted>
  <dcterms:created xsi:type="dcterms:W3CDTF">2017-08-14T15:26:56Z</dcterms:created>
  <dcterms:modified xsi:type="dcterms:W3CDTF">2024-06-05T14:05:45Z</dcterms:modified>
</cp:coreProperties>
</file>