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yectos\RomeroyAsociados\"/>
    </mc:Choice>
  </mc:AlternateContent>
  <xr:revisionPtr revIDLastSave="0" documentId="13_ncr:1_{C19BD6B8-1D05-47E5-B277-2110B6B4DEE6}" xr6:coauthVersionLast="47" xr6:coauthVersionMax="47" xr10:uidLastSave="{00000000-0000-0000-0000-000000000000}"/>
  <bookViews>
    <workbookView xWindow="-120" yWindow="-120" windowWidth="29040" windowHeight="15720" tabRatio="926" activeTab="1" xr2:uid="{00000000-000D-0000-FFFF-FFFF00000000}"/>
  </bookViews>
  <sheets>
    <sheet name="CHEQUES" sheetId="2" r:id="rId1"/>
    <sheet name="TRANSFERENCIA" sheetId="3" r:id="rId2"/>
    <sheet name="INGRESOS" sheetId="4" r:id="rId3"/>
    <sheet name="MUTUOS" sheetId="5" r:id="rId4"/>
    <sheet name="REEMBOLSO" sheetId="9" r:id="rId5"/>
    <sheet name="REGULARIZACIONES" sheetId="11" r:id="rId6"/>
    <sheet name="REGALIAS" sheetId="10" r:id="rId7"/>
    <sheet name="PLANILLAS" sheetId="8" r:id="rId8"/>
    <sheet name="COMISIONES" sheetId="1" r:id="rId9"/>
    <sheet name="TRIBUTOS" sheetId="12" r:id="rId10"/>
    <sheet name="REMUNERACION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K3" i="10" s="1"/>
  <c r="I4" i="10"/>
  <c r="K4" i="10" s="1"/>
  <c r="I5" i="10"/>
  <c r="K5" i="10" s="1"/>
  <c r="I6" i="10"/>
  <c r="K6" i="10" s="1"/>
  <c r="I2" i="10"/>
  <c r="K2" i="10" s="1"/>
  <c r="K4" i="5"/>
  <c r="K5" i="5"/>
  <c r="K6" i="5"/>
  <c r="K7" i="5"/>
  <c r="K3" i="5"/>
  <c r="K2" i="5"/>
  <c r="F3" i="8" l="1"/>
  <c r="I6" i="4" l="1"/>
  <c r="L6" i="4" s="1"/>
  <c r="H4" i="4"/>
  <c r="I4" i="4" s="1"/>
  <c r="L4" i="4" s="1"/>
  <c r="H2" i="4"/>
  <c r="I2" i="4" s="1"/>
  <c r="L2" i="4" s="1"/>
  <c r="F5" i="12"/>
  <c r="F4" i="12"/>
  <c r="F3" i="12"/>
  <c r="F2" i="12"/>
  <c r="F5" i="8"/>
  <c r="J5" i="8"/>
  <c r="M5" i="8" s="1"/>
  <c r="F6" i="8"/>
  <c r="J6" i="8"/>
  <c r="M6" i="8" s="1"/>
  <c r="F7" i="8"/>
  <c r="J7" i="8"/>
  <c r="M7" i="8"/>
  <c r="F8" i="8"/>
  <c r="J8" i="8"/>
  <c r="M8" i="8"/>
  <c r="F9" i="8"/>
  <c r="J9" i="8"/>
  <c r="M9" i="8"/>
  <c r="J4" i="8"/>
  <c r="M4" i="8" s="1"/>
  <c r="F4" i="8"/>
  <c r="J3" i="8"/>
  <c r="M3" i="8" s="1"/>
  <c r="F4" i="7"/>
  <c r="F5" i="7"/>
  <c r="F3" i="7"/>
  <c r="F2" i="7"/>
  <c r="G5" i="4"/>
  <c r="H5" i="4" s="1"/>
  <c r="G3" i="4"/>
  <c r="H3" i="4" s="1"/>
  <c r="E3" i="1"/>
  <c r="E2" i="1"/>
  <c r="I5" i="4" l="1"/>
  <c r="L5" i="4" s="1"/>
  <c r="I3" i="4"/>
  <c r="L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K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preguntar porcentaje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OBSERVACIONES POR DIFERENCIAS / NOVEDADES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I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QUE TENGA 2 OPCIONES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  <author>Mariana Lopez Murillo</author>
  </authors>
  <commentList>
    <comment ref="B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FECHA DE ACREDITACIÓN AL BANCO 
</t>
        </r>
      </text>
    </comment>
    <comment ref="C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Paola Padilla: 
N° DE ORDENES
</t>
        </r>
      </text>
    </comment>
    <comment ref="D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VALOR PAGADO POR ACREDITACIÓN 
 </t>
        </r>
      </text>
    </comment>
    <comment ref="E2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PAGOS DE CESADOS CANELADOS CON CHEQUE</t>
        </r>
      </text>
    </comment>
    <comment ref="F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TOTAL REMUNERACION CASH + CESADOS CHEQUES</t>
        </r>
      </text>
    </comment>
    <comment ref="G2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PAGO GIRADO HONORARIOS</t>
        </r>
      </text>
    </comment>
    <comment ref="H2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 xml:space="preserve">Paola Padilla:VALOR TORAL PLANILLA </t>
        </r>
      </text>
    </comment>
    <comment ref="I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POR VALORES REZAGADOS INCENTIVOS </t>
        </r>
      </text>
    </comment>
    <comment ref="J2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SUMA DE PLANILLA + HON. INCEN</t>
        </r>
      </text>
    </comment>
    <comment ref="K2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TOTAL CHEQUES GIRADOS HONORARIOS </t>
        </r>
      </text>
    </comment>
    <comment ref="L2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VALOR DE PAGO DE CESANTES</t>
        </r>
      </text>
    </comment>
    <comment ref="M2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 xml:space="preserve">Paola Padilla:
TOTAL HON - PAGADOS EN CHEQUE - PAGOS CESANTES
</t>
        </r>
      </text>
    </comment>
    <comment ref="O2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VALOR 
</t>
        </r>
      </text>
    </comment>
    <comment ref="I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Mariana Lopez Murillo:</t>
        </r>
        <r>
          <rPr>
            <sz val="9"/>
            <color indexed="81"/>
            <rFont val="Tahoma"/>
            <family val="2"/>
          </rPr>
          <t xml:space="preserve">
saldo negativo planilla agosto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E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SUMA DE PLANILLAS + HONORARIOS 
</t>
        </r>
      </text>
    </comment>
    <comment ref="F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VALOR TOTAL GIRADO  EN EL MES 
</t>
        </r>
      </text>
    </comment>
    <comment ref="G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VALOR ENTREGADO EN EL MES AL PERSONAL </t>
        </r>
      </text>
    </comment>
    <comment ref="H1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SI HAY DIFERENCIA, SE ENTREGA A CAJA POR PERSONAL NO COBRADO (CESADOS)</t>
        </r>
      </text>
    </comment>
    <comment ref="I1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CASO QUE NO SE HAYA GIRADO ALGUN VALOR POR CESADOS
</t>
        </r>
      </text>
    </comment>
    <comment ref="J1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INFORME DE COMISIONES</t>
        </r>
      </text>
    </comment>
    <comment ref="K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DEL INFORME</t>
        </r>
      </text>
    </comment>
    <comment ref="L1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VERIFICACIÓN SI CONTABILIDAD RECIBIÓ EL VALOR 
</t>
        </r>
      </text>
    </comment>
    <comment ref="N1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OBSERVACIONES POR DIFERENCIAS / NOVEDADES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E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SI PAGAN TARDE
</t>
        </r>
      </text>
    </comment>
    <comment ref="G1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ENLACE TRANSFERENCIA Y FLUJO 
</t>
        </r>
      </text>
    </comment>
    <comment ref="H1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ENLACE 
</t>
        </r>
      </text>
    </comment>
    <comment ref="K1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OK O NOVEDADES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B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HONORARIOS / REMUNERACIONES Y INCENTIVOS </t>
        </r>
      </text>
    </comment>
    <comment ref="D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TOTAL DE INGRESOS DE PLANILLA </t>
        </r>
      </text>
    </comment>
    <comment ref="E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EGRESOS: DESCUENTO A EMPLEADOS 
</t>
        </r>
      </text>
    </comment>
    <comment ref="F1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IMPORTE - DSCTO</t>
        </r>
      </text>
    </comment>
    <comment ref="G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ENLACE CON EL VALOR DE TRANSFERENCIA </t>
        </r>
      </text>
    </comment>
    <comment ref="H1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ENLAE DE CHEQUES GIRADOS 
</t>
        </r>
      </text>
    </comment>
    <comment ref="I1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NETO A PAGAR -TRANSF - CHEQUES 
</t>
        </r>
      </text>
    </comment>
    <comment ref="J1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SI SE ENLAZA NO DEBERÍA IR 
</t>
        </r>
      </text>
    </comment>
  </commentList>
</comments>
</file>

<file path=xl/sharedStrings.xml><?xml version="1.0" encoding="utf-8"?>
<sst xmlns="http://schemas.openxmlformats.org/spreadsheetml/2006/main" count="443" uniqueCount="269">
  <si>
    <t>MES</t>
  </si>
  <si>
    <t>FECHA INFORME</t>
  </si>
  <si>
    <t xml:space="preserve">OBSERVACIONES </t>
  </si>
  <si>
    <t>INFORME N°11</t>
  </si>
  <si>
    <t>INFORME N°12</t>
  </si>
  <si>
    <t>Confirmar meta Salvador</t>
  </si>
  <si>
    <t xml:space="preserve">noviembre </t>
  </si>
  <si>
    <t>noviembre</t>
  </si>
  <si>
    <t>CONCEPTO</t>
  </si>
  <si>
    <t>FECHA DE PAGO</t>
  </si>
  <si>
    <t xml:space="preserve">BANCO </t>
  </si>
  <si>
    <t xml:space="preserve">OBSERVACIÓN FINAL </t>
  </si>
  <si>
    <t xml:space="preserve">ESTADO </t>
  </si>
  <si>
    <t>EMPRESA</t>
  </si>
  <si>
    <t>SEDE</t>
  </si>
  <si>
    <t>SUB CUENTA</t>
  </si>
  <si>
    <t xml:space="preserve">FERNANDEZ VILLEGAS YAJAIRA JULISSA </t>
  </si>
  <si>
    <t>PAGO HORAS ADICIONALES ABRIL 2022</t>
  </si>
  <si>
    <t>08 0012</t>
  </si>
  <si>
    <t xml:space="preserve">IK SOLES </t>
  </si>
  <si>
    <t>HORAS ADICIONALES DE ABRIL CONFIRMAR PORQUE</t>
  </si>
  <si>
    <t>COBRADO</t>
  </si>
  <si>
    <t xml:space="preserve">TERMINADO </t>
  </si>
  <si>
    <t>GASTOS DE PERSONAL</t>
  </si>
  <si>
    <t>ITEM</t>
  </si>
  <si>
    <t>REQ</t>
  </si>
  <si>
    <t>PROVEEDOR</t>
  </si>
  <si>
    <t xml:space="preserve">DOCUMENTO   FACT / RECIBO / BOLETA  </t>
  </si>
  <si>
    <t>IMPORTE MONTO  $</t>
  </si>
  <si>
    <t>MONTO S/</t>
  </si>
  <si>
    <t>TIPO DE CAMBIO</t>
  </si>
  <si>
    <t xml:space="preserve">FECHA DE PAGO </t>
  </si>
  <si>
    <t>OBSERVACIÓN PRELIMINAR</t>
  </si>
  <si>
    <t>CUENTA</t>
  </si>
  <si>
    <t xml:space="preserve">SOPORTE </t>
  </si>
  <si>
    <t>CLARO</t>
  </si>
  <si>
    <t>TELEFONIA MOVIL CALL Y AB. ROMERO.</t>
  </si>
  <si>
    <t>SB01-0242208607</t>
  </si>
  <si>
    <t>MAYO</t>
  </si>
  <si>
    <t>08-0046</t>
  </si>
  <si>
    <t>OK</t>
  </si>
  <si>
    <t>SE VALIDO CORREO APROBACIÓN, FACTURA, INGRESO STARF SOFT Y CONSTANCIA DE PAGO</t>
  </si>
  <si>
    <t xml:space="preserve">DOC. DE BANCO </t>
  </si>
  <si>
    <t>RIVERA UNDA TERESA CATERINE</t>
  </si>
  <si>
    <t>PAGO HORAS ADICIONALES ABRIL 2023</t>
  </si>
  <si>
    <t>9 0012</t>
  </si>
  <si>
    <t xml:space="preserve">MES </t>
  </si>
  <si>
    <t xml:space="preserve">CUENTA </t>
  </si>
  <si>
    <t>DETALLE</t>
  </si>
  <si>
    <t>AGOSTO</t>
  </si>
  <si>
    <t>001-137</t>
  </si>
  <si>
    <t>HONORARIOS CARTERA ASIGNADA</t>
  </si>
  <si>
    <t>RECOVERY</t>
  </si>
  <si>
    <t xml:space="preserve">HONORARIOS </t>
  </si>
  <si>
    <t>SI</t>
  </si>
  <si>
    <t>001-138</t>
  </si>
  <si>
    <t>INTERMEDIA</t>
  </si>
  <si>
    <t xml:space="preserve">SEPTIEMBRE </t>
  </si>
  <si>
    <t>001-139</t>
  </si>
  <si>
    <t>fact. Electronica</t>
  </si>
  <si>
    <t>001-140</t>
  </si>
  <si>
    <t>Código</t>
  </si>
  <si>
    <t>Fecha de documento</t>
  </si>
  <si>
    <t xml:space="preserve">Monto préstamo </t>
  </si>
  <si>
    <t>Valor por cuota</t>
  </si>
  <si>
    <t>Saldo pendiente</t>
  </si>
  <si>
    <t>Cuotas pendientes</t>
  </si>
  <si>
    <t>Comprobante pago</t>
  </si>
  <si>
    <t xml:space="preserve">Cuenta </t>
  </si>
  <si>
    <t>001</t>
  </si>
  <si>
    <t>8/10</t>
  </si>
  <si>
    <t>Detalle</t>
  </si>
  <si>
    <t>Mutuo</t>
  </si>
  <si>
    <t>002</t>
  </si>
  <si>
    <t>003</t>
  </si>
  <si>
    <t>004</t>
  </si>
  <si>
    <t>005</t>
  </si>
  <si>
    <t>8/11</t>
  </si>
  <si>
    <t>8/12</t>
  </si>
  <si>
    <t>8/13</t>
  </si>
  <si>
    <t>8/14</t>
  </si>
  <si>
    <t>PERIODO</t>
  </si>
  <si>
    <t>IMPORTE BRUTO S/</t>
  </si>
  <si>
    <t>NETO A PAGAR</t>
  </si>
  <si>
    <t>TRASNFERENCIA</t>
  </si>
  <si>
    <t>CHEQUE</t>
  </si>
  <si>
    <t>DIFERENCIA</t>
  </si>
  <si>
    <t xml:space="preserve">OBSERVACIÓN </t>
  </si>
  <si>
    <t>PLANILLA DE REMUNERACION</t>
  </si>
  <si>
    <t>PLANILLA DE HONORARIOS</t>
  </si>
  <si>
    <t>JULIO-AGOSTO</t>
  </si>
  <si>
    <t>SEPTIEMBRE-OCTUBRE</t>
  </si>
  <si>
    <t>OCTUBRE-NOVIEMBRE</t>
  </si>
  <si>
    <t>NOVIEMBRE-DICIEMBRE</t>
  </si>
  <si>
    <t>OCTUBRE</t>
  </si>
  <si>
    <t>N° 10-2021</t>
  </si>
  <si>
    <t xml:space="preserve">No hay observaciones </t>
  </si>
  <si>
    <t>NOVIEMBRE</t>
  </si>
  <si>
    <t>N° 11-2021</t>
  </si>
  <si>
    <t>DICIEMBRE</t>
  </si>
  <si>
    <t>N° 10-2022</t>
  </si>
  <si>
    <t>ENERO</t>
  </si>
  <si>
    <t>N° 11-2022</t>
  </si>
  <si>
    <t>FEBRERO</t>
  </si>
  <si>
    <t>N° 10-2023</t>
  </si>
  <si>
    <t>MARZO</t>
  </si>
  <si>
    <t>N° 11-2023</t>
  </si>
  <si>
    <t>ABRIL</t>
  </si>
  <si>
    <t>N° 10-2024</t>
  </si>
  <si>
    <t xml:space="preserve">Estado </t>
  </si>
  <si>
    <t>pagado</t>
  </si>
  <si>
    <t>no</t>
  </si>
  <si>
    <t>Descripción</t>
  </si>
  <si>
    <t>Valor fijo</t>
  </si>
  <si>
    <t>Total</t>
  </si>
  <si>
    <t>Regalías Clientes 2020</t>
  </si>
  <si>
    <t xml:space="preserve">Regalias </t>
  </si>
  <si>
    <t>Regalías Clientes 2021</t>
  </si>
  <si>
    <t>Regalías Clientes 2022</t>
  </si>
  <si>
    <t>Regalías Clientes 2023</t>
  </si>
  <si>
    <t>Regalías Clientes 2024</t>
  </si>
  <si>
    <t>FECHA</t>
  </si>
  <si>
    <t xml:space="preserve">DETALLE </t>
  </si>
  <si>
    <t xml:space="preserve">MOTIVO </t>
  </si>
  <si>
    <t xml:space="preserve">BANCO INGRESO </t>
  </si>
  <si>
    <t>BANCO - REGULARIZAR</t>
  </si>
  <si>
    <t xml:space="preserve">AGOSTO </t>
  </si>
  <si>
    <t>DEP CH BCP MN N°118 A LA CUENTA IBK - POR REGULARIZACION DE PAGOS EN OTROS BANCOS CARTERA JULIO 2022</t>
  </si>
  <si>
    <t xml:space="preserve">CARTERA COMPRADA </t>
  </si>
  <si>
    <t xml:space="preserve">BCP </t>
  </si>
  <si>
    <t>IBK SOLES</t>
  </si>
  <si>
    <t>REGULARIZACIÓN DE BCP A IBK SOLES</t>
  </si>
  <si>
    <t xml:space="preserve">TRANSFERIDO </t>
  </si>
  <si>
    <t xml:space="preserve">REGULARIZACION DE LA CUENTA BCP A IBK </t>
  </si>
  <si>
    <t xml:space="preserve">REGULARIZACION DE LA CUENTA BCP A BBVA </t>
  </si>
  <si>
    <t>BBVA SOLES</t>
  </si>
  <si>
    <t>REGULARIZACIÓN DE BCP A BBVA SOLES</t>
  </si>
  <si>
    <t xml:space="preserve">PERIODO </t>
  </si>
  <si>
    <t>TRIBUTO</t>
  </si>
  <si>
    <t>TRIBUTO RESULTANTE S/</t>
  </si>
  <si>
    <t>INTERESES</t>
  </si>
  <si>
    <t>TOTAL POR PAGAR</t>
  </si>
  <si>
    <t>FORMA DE PAGO</t>
  </si>
  <si>
    <t>EGRESO</t>
  </si>
  <si>
    <t>ONP</t>
  </si>
  <si>
    <t>TRANSFERENCIA IK</t>
  </si>
  <si>
    <t>INFORME Nº05</t>
  </si>
  <si>
    <t>FALTA VERIFICAR PAGO</t>
  </si>
  <si>
    <t>RENTA 4TA CATEGORIA</t>
  </si>
  <si>
    <t>RENTA 5TA CATEGORIA</t>
  </si>
  <si>
    <t>ESSALUD</t>
  </si>
  <si>
    <t>Req</t>
  </si>
  <si>
    <t>Item</t>
  </si>
  <si>
    <t>Talonario</t>
  </si>
  <si>
    <t>Beneficiario</t>
  </si>
  <si>
    <t>Concepto</t>
  </si>
  <si>
    <t>Comprobante</t>
  </si>
  <si>
    <t>Monto</t>
  </si>
  <si>
    <t>Fecha de Pago</t>
  </si>
  <si>
    <t>Comprobante de Egreso</t>
  </si>
  <si>
    <t>Banco</t>
  </si>
  <si>
    <t>Numero de Cheque</t>
  </si>
  <si>
    <t>Tipo de Cambio</t>
  </si>
  <si>
    <t>Observación Preliminar</t>
  </si>
  <si>
    <t>Observacion Final</t>
  </si>
  <si>
    <t>Estado</t>
  </si>
  <si>
    <t>Empresa</t>
  </si>
  <si>
    <t>Sede</t>
  </si>
  <si>
    <t>Cuenta</t>
  </si>
  <si>
    <t>Sub Cuenta</t>
  </si>
  <si>
    <t>Mes</t>
  </si>
  <si>
    <t>Monto Recuperado</t>
  </si>
  <si>
    <t>Monto Planilla</t>
  </si>
  <si>
    <t>Monto Honorarios</t>
  </si>
  <si>
    <t>Total Incentivos</t>
  </si>
  <si>
    <t>Cheque Girado</t>
  </si>
  <si>
    <t>Pagado</t>
  </si>
  <si>
    <t>Entregado Caja Interna 1</t>
  </si>
  <si>
    <t>No jirado</t>
  </si>
  <si>
    <t>Fecha de Informe</t>
  </si>
  <si>
    <t>Fecha de Contabilidad</t>
  </si>
  <si>
    <t>Informe Comisiones</t>
  </si>
  <si>
    <t>Entregado Caja Interna 2</t>
  </si>
  <si>
    <t>Observaciones</t>
  </si>
  <si>
    <t xml:space="preserve">Mes </t>
  </si>
  <si>
    <t>Factura</t>
  </si>
  <si>
    <t xml:space="preserve">Concepto </t>
  </si>
  <si>
    <t xml:space="preserve">Sub Total </t>
  </si>
  <si>
    <t xml:space="preserve">Fecha Detraccion </t>
  </si>
  <si>
    <t>Detraccion Moneda Destino</t>
  </si>
  <si>
    <t>Neto Ingreso</t>
  </si>
  <si>
    <t>Flujo</t>
  </si>
  <si>
    <t xml:space="preserve">Estado Cuenta 1 </t>
  </si>
  <si>
    <t>Estado Cuenta 2</t>
  </si>
  <si>
    <t>Soporte</t>
  </si>
  <si>
    <t>Fecha Pago 
Cash</t>
  </si>
  <si>
    <t>Lote</t>
  </si>
  <si>
    <t>Remuneraciones
Cash</t>
  </si>
  <si>
    <t>Remuneraciones
Cheque</t>
  </si>
  <si>
    <t>Remuneraciones
Total</t>
  </si>
  <si>
    <t>Honorarios
Planilla</t>
  </si>
  <si>
    <t>Honorarios
Incentivos</t>
  </si>
  <si>
    <t>Honorarios Total</t>
  </si>
  <si>
    <t>Honorarios Cesantes</t>
  </si>
  <si>
    <t>Diferencia</t>
  </si>
  <si>
    <t>Fecha de Pago
Gratificacion</t>
  </si>
  <si>
    <t>Gratificaciones</t>
  </si>
  <si>
    <t>Numero Informe</t>
  </si>
  <si>
    <t>Fecha de Documento</t>
  </si>
  <si>
    <t>Numero Cheque</t>
  </si>
  <si>
    <t>Adjuntos</t>
  </si>
  <si>
    <t>Fecha</t>
  </si>
  <si>
    <t>Tasa de Cambio</t>
  </si>
  <si>
    <t>Archivos</t>
  </si>
  <si>
    <t xml:space="preserve">MONTO </t>
  </si>
  <si>
    <t>DESCUENTOS</t>
  </si>
  <si>
    <t>NUMERO CHEQUE</t>
  </si>
  <si>
    <t>NUMERO DE INFORME</t>
  </si>
  <si>
    <t>HONORARIOS DE CARTERA COMPRADA</t>
  </si>
  <si>
    <t>BBVA</t>
  </si>
  <si>
    <t>IGV</t>
  </si>
  <si>
    <t>LIQUIDACIÓN</t>
  </si>
  <si>
    <t>OBSERVACION</t>
  </si>
  <si>
    <t>BANCO</t>
  </si>
  <si>
    <t>N° DE DOCUMENTO</t>
  </si>
  <si>
    <t>SOPORTE 
(No. Liquidación / Factura / Boleta)</t>
  </si>
  <si>
    <t>VALOR TOTAL</t>
  </si>
  <si>
    <t>Fecha pago - CUOTA</t>
  </si>
  <si>
    <t>MUTUO 01</t>
  </si>
  <si>
    <t>BBVA - BANCO CONTINENTAL</t>
  </si>
  <si>
    <t>MONEDA</t>
  </si>
  <si>
    <t>DÓLAR</t>
  </si>
  <si>
    <t>PRÉSTAMO ECUADOR - AGOSTO 2017</t>
  </si>
  <si>
    <t># DE CUOTA</t>
  </si>
  <si>
    <t>1/10</t>
  </si>
  <si>
    <t>9/10</t>
  </si>
  <si>
    <t>OBSERVACIÓN</t>
  </si>
  <si>
    <t>ADJUNTO</t>
  </si>
  <si>
    <t>DOCUMENTO LEGAL</t>
  </si>
  <si>
    <t>SI / NO</t>
  </si>
  <si>
    <t xml:space="preserve"> COMPROBANTE DE PAGO</t>
  </si>
  <si>
    <t>Moneda</t>
  </si>
  <si>
    <t>3% INGRESOS FACTURADOS</t>
  </si>
  <si>
    <t>0.5% INGRESOS CARTERA COMPRADA</t>
  </si>
  <si>
    <t xml:space="preserve">Total soles </t>
  </si>
  <si>
    <t>Total dolares</t>
  </si>
  <si>
    <t>soles</t>
  </si>
  <si>
    <t>RETENCIÓN 5%
RENTA 2DA CATEGORÍA</t>
  </si>
  <si>
    <t>SOLES</t>
  </si>
  <si>
    <t>EJR</t>
  </si>
  <si>
    <t>LIMA</t>
  </si>
  <si>
    <t xml:space="preserve">NO HAY OBSERVACIONES </t>
  </si>
  <si>
    <t>IBK</t>
  </si>
  <si>
    <t>CARTERA ASIGNADA</t>
  </si>
  <si>
    <t>1/11</t>
  </si>
  <si>
    <t>1/12</t>
  </si>
  <si>
    <t>1/13</t>
  </si>
  <si>
    <t>1/14</t>
  </si>
  <si>
    <t>1/15</t>
  </si>
  <si>
    <t>R1</t>
  </si>
  <si>
    <t>R2</t>
  </si>
  <si>
    <t>B1</t>
  </si>
  <si>
    <t>E1</t>
  </si>
  <si>
    <t>S1</t>
  </si>
  <si>
    <t>C1</t>
  </si>
  <si>
    <t>B2</t>
  </si>
  <si>
    <t>E2</t>
  </si>
  <si>
    <t>S2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</si>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</sst>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&quot;$&quot;\ #,##0_);[Red]\(&quot;$&quot;\ #,##0\)"/>
    <numFmt numFmtId="165" formatCode="[$S/-280A]\ #,##0.00;[Red]\-[$S/-280A]\ #,##0.00"/>
    <numFmt numFmtId="166" formatCode="_ &quot;S/.&quot;\ * #,##0.00_ ;_ &quot;S/.&quot;\ * \-#,##0.00_ ;_ &quot;S/.&quot;\ 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ourier New"/>
      <family val="3"/>
    </font>
    <font>
      <sz val="9"/>
      <name val="Arial Narrow"/>
      <family val="2"/>
    </font>
    <font>
      <sz val="9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Arial Narrow"/>
      <family val="2"/>
    </font>
    <font>
      <sz val="9"/>
      <color rgb="FF000000"/>
      <name val="Arial Narrow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17" fontId="4" fillId="0" borderId="1" xfId="0" applyNumberFormat="1" applyFont="1" applyBorder="1"/>
    <xf numFmtId="0" fontId="0" fillId="0" borderId="1" xfId="0" applyBorder="1"/>
    <xf numFmtId="43" fontId="5" fillId="0" borderId="1" xfId="1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14" fontId="4" fillId="0" borderId="1" xfId="0" applyNumberFormat="1" applyFont="1" applyBorder="1"/>
    <xf numFmtId="0" fontId="5" fillId="0" borderId="1" xfId="0" applyFont="1" applyBorder="1" applyAlignment="1">
      <alignment horizontal="left" vertical="center"/>
    </xf>
    <xf numFmtId="0" fontId="10" fillId="0" borderId="0" xfId="0" applyFont="1"/>
    <xf numFmtId="0" fontId="0" fillId="0" borderId="1" xfId="0" applyBorder="1" applyAlignment="1">
      <alignment horizontal="center" vertical="center" wrapText="1"/>
    </xf>
    <xf numFmtId="43" fontId="14" fillId="0" borderId="1" xfId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0" fillId="0" borderId="10" xfId="0" applyBorder="1"/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2" xfId="0" applyNumberFormat="1" applyBorder="1"/>
    <xf numFmtId="0" fontId="0" fillId="0" borderId="12" xfId="0" applyBorder="1"/>
    <xf numFmtId="0" fontId="0" fillId="0" borderId="13" xfId="0" applyBorder="1"/>
    <xf numFmtId="17" fontId="23" fillId="0" borderId="1" xfId="0" applyNumberFormat="1" applyFont="1" applyBorder="1" applyAlignment="1">
      <alignment vertical="center"/>
    </xf>
    <xf numFmtId="14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  <xf numFmtId="49" fontId="20" fillId="0" borderId="1" xfId="0" applyNumberFormat="1" applyFont="1" applyBorder="1" applyAlignment="1">
      <alignment horizontal="center" vertical="center" wrapText="1" readingOrder="1"/>
    </xf>
    <xf numFmtId="14" fontId="21" fillId="0" borderId="1" xfId="0" applyNumberFormat="1" applyFont="1" applyBorder="1" applyAlignment="1">
      <alignment horizontal="left" vertical="center" wrapText="1" readingOrder="1"/>
    </xf>
    <xf numFmtId="0" fontId="21" fillId="0" borderId="1" xfId="0" applyFont="1" applyBorder="1" applyAlignment="1">
      <alignment horizontal="left" vertical="center" wrapText="1" readingOrder="1"/>
    </xf>
    <xf numFmtId="0" fontId="1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 readingOrder="1"/>
    </xf>
    <xf numFmtId="0" fontId="22" fillId="0" borderId="1" xfId="5" applyNumberFormat="1" applyFont="1" applyFill="1" applyBorder="1" applyAlignment="1">
      <alignment horizontal="center" vertical="center" wrapText="1"/>
    </xf>
    <xf numFmtId="44" fontId="16" fillId="0" borderId="1" xfId="5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66" fontId="0" fillId="0" borderId="1" xfId="7" applyFont="1" applyFill="1" applyBorder="1" applyAlignment="1">
      <alignment vertical="center"/>
    </xf>
    <xf numFmtId="17" fontId="0" fillId="0" borderId="1" xfId="0" applyNumberFormat="1" applyBorder="1"/>
    <xf numFmtId="2" fontId="0" fillId="0" borderId="1" xfId="0" applyNumberFormat="1" applyBorder="1"/>
    <xf numFmtId="165" fontId="0" fillId="0" borderId="0" xfId="0" applyNumberForma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 applyAlignment="1">
      <alignment horizontal="center"/>
    </xf>
    <xf numFmtId="1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4" applyNumberFormat="1" applyFont="1" applyBorder="1" applyAlignment="1">
      <alignment horizontal="center" vertical="center" wrapText="1"/>
    </xf>
    <xf numFmtId="14" fontId="14" fillId="0" borderId="1" xfId="4" applyNumberFormat="1" applyFont="1" applyBorder="1" applyAlignment="1">
      <alignment horizontal="center" vertical="center" wrapText="1"/>
    </xf>
    <xf numFmtId="49" fontId="14" fillId="0" borderId="1" xfId="4" applyNumberFormat="1" applyFont="1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9" fontId="16" fillId="0" borderId="1" xfId="2" applyFont="1" applyFill="1" applyBorder="1" applyAlignment="1">
      <alignment horizontal="center" vertical="center" wrapText="1"/>
    </xf>
    <xf numFmtId="1" fontId="10" fillId="0" borderId="9" xfId="3" applyNumberFormat="1" applyFont="1" applyBorder="1" applyAlignment="1">
      <alignment horizontal="center" vertical="center" wrapText="1"/>
    </xf>
    <xf numFmtId="1" fontId="10" fillId="0" borderId="11" xfId="3" applyNumberFormat="1" applyFont="1" applyBorder="1" applyAlignment="1">
      <alignment horizontal="center" vertical="center" wrapText="1"/>
    </xf>
    <xf numFmtId="1" fontId="12" fillId="0" borderId="12" xfId="0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3" fontId="14" fillId="0" borderId="12" xfId="1" applyFont="1" applyFill="1" applyBorder="1" applyAlignment="1">
      <alignment horizontal="center" vertical="center" wrapText="1"/>
    </xf>
    <xf numFmtId="14" fontId="14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 wrapText="1"/>
    </xf>
    <xf numFmtId="0" fontId="14" fillId="0" borderId="12" xfId="4" applyFont="1" applyBorder="1" applyAlignment="1">
      <alignment horizontal="center" vertical="center" wrapText="1"/>
    </xf>
    <xf numFmtId="2" fontId="12" fillId="0" borderId="12" xfId="0" applyNumberFormat="1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9" fontId="16" fillId="0" borderId="12" xfId="2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49" fontId="18" fillId="0" borderId="1" xfId="6" applyNumberFormat="1" applyFont="1" applyFill="1" applyBorder="1" applyAlignment="1">
      <alignment horizontal="center" vertical="center"/>
    </xf>
    <xf numFmtId="44" fontId="18" fillId="0" borderId="1" xfId="5" applyFont="1" applyFill="1" applyBorder="1" applyAlignment="1">
      <alignment horizontal="right" vertical="center"/>
    </xf>
    <xf numFmtId="43" fontId="18" fillId="0" borderId="1" xfId="1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5" fontId="0" fillId="0" borderId="1" xfId="0" applyNumberFormat="1" applyBorder="1" applyAlignment="1">
      <alignment horizontal="center" vertical="center"/>
    </xf>
    <xf numFmtId="9" fontId="16" fillId="0" borderId="1" xfId="2" applyFont="1" applyFill="1" applyBorder="1" applyAlignment="1"/>
    <xf numFmtId="0" fontId="17" fillId="0" borderId="0" xfId="0" applyFont="1"/>
    <xf numFmtId="14" fontId="21" fillId="0" borderId="1" xfId="0" applyNumberFormat="1" applyFont="1" applyBorder="1" applyAlignment="1">
      <alignment horizontal="center" vertical="center" wrapText="1" readingOrder="1"/>
    </xf>
    <xf numFmtId="44" fontId="21" fillId="0" borderId="1" xfId="5" applyFont="1" applyFill="1" applyBorder="1" applyAlignment="1">
      <alignment horizontal="center" vertical="center" wrapText="1" readingOrder="1"/>
    </xf>
    <xf numFmtId="164" fontId="21" fillId="0" borderId="1" xfId="0" applyNumberFormat="1" applyFont="1" applyBorder="1" applyAlignment="1">
      <alignment horizontal="center" vertical="center" wrapText="1" readingOrder="1"/>
    </xf>
    <xf numFmtId="44" fontId="22" fillId="0" borderId="1" xfId="5" applyFont="1" applyFill="1" applyBorder="1" applyAlignment="1">
      <alignment horizontal="center" vertical="center" wrapText="1" readingOrder="1"/>
    </xf>
    <xf numFmtId="49" fontId="21" fillId="0" borderId="1" xfId="0" applyNumberFormat="1" applyFont="1" applyBorder="1" applyAlignment="1">
      <alignment horizontal="center" vertical="center" wrapText="1" readingOrder="1"/>
    </xf>
    <xf numFmtId="0" fontId="22" fillId="0" borderId="1" xfId="0" applyFont="1" applyBorder="1" applyAlignment="1">
      <alignment horizontal="center" vertical="top" wrapText="1" readingOrder="1"/>
    </xf>
    <xf numFmtId="43" fontId="0" fillId="0" borderId="0" xfId="1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16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43" fontId="9" fillId="3" borderId="3" xfId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27" fillId="3" borderId="14" xfId="0" applyFont="1" applyFill="1" applyBorder="1" applyAlignment="1">
      <alignment horizontal="center" vertical="center" readingOrder="1"/>
    </xf>
    <xf numFmtId="0" fontId="27" fillId="3" borderId="14" xfId="0" applyFont="1" applyFill="1" applyBorder="1" applyAlignment="1">
      <alignment horizontal="center" vertical="center" wrapText="1" readingOrder="1"/>
    </xf>
    <xf numFmtId="10" fontId="27" fillId="3" borderId="14" xfId="0" applyNumberFormat="1" applyFont="1" applyFill="1" applyBorder="1" applyAlignment="1">
      <alignment horizontal="center" vertical="center" wrapText="1" readingOrder="1"/>
    </xf>
    <xf numFmtId="0" fontId="27" fillId="4" borderId="14" xfId="0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center"/>
    </xf>
    <xf numFmtId="0" fontId="28" fillId="3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43" fontId="28" fillId="3" borderId="1" xfId="1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/>
    </xf>
    <xf numFmtId="0" fontId="26" fillId="0" borderId="0" xfId="0" applyFont="1"/>
    <xf numFmtId="0" fontId="29" fillId="3" borderId="6" xfId="0" applyFont="1" applyFill="1" applyBorder="1" applyAlignment="1">
      <alignment horizontal="center" vertical="center" wrapText="1"/>
    </xf>
    <xf numFmtId="0" fontId="29" fillId="3" borderId="7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center" vertical="center" wrapText="1"/>
    </xf>
    <xf numFmtId="0" fontId="28" fillId="3" borderId="7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 readingOrder="1"/>
    </xf>
    <xf numFmtId="0" fontId="27" fillId="3" borderId="15" xfId="0" applyFont="1" applyFill="1" applyBorder="1" applyAlignment="1">
      <alignment horizontal="center" vertical="center" wrapText="1" readingOrder="1"/>
    </xf>
    <xf numFmtId="0" fontId="27" fillId="4" borderId="1" xfId="0" applyFont="1" applyFill="1" applyBorder="1" applyAlignment="1">
      <alignment horizontal="center" vertical="center" wrapText="1" readingOrder="1"/>
    </xf>
    <xf numFmtId="43" fontId="27" fillId="3" borderId="1" xfId="1" applyFont="1" applyFill="1" applyBorder="1" applyAlignment="1">
      <alignment horizontal="center" vertical="center" wrapText="1" readingOrder="1"/>
    </xf>
    <xf numFmtId="0" fontId="28" fillId="4" borderId="7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43" fontId="5" fillId="0" borderId="1" xfId="1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43" fontId="24" fillId="0" borderId="1" xfId="1" applyFont="1" applyBorder="1" applyAlignment="1">
      <alignment horizontal="center" vertical="center"/>
    </xf>
    <xf numFmtId="0" fontId="12" fillId="0" borderId="1" xfId="0" applyFont="1" applyBorder="1"/>
    <xf numFmtId="0" fontId="30" fillId="0" borderId="1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 readingOrder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3" fontId="0" fillId="0" borderId="0" xfId="1" applyFont="1" applyAlignment="1">
      <alignment horizontal="left"/>
    </xf>
    <xf numFmtId="0" fontId="21" fillId="0" borderId="1" xfId="2" applyNumberFormat="1" applyFont="1" applyFill="1" applyBorder="1" applyAlignment="1">
      <alignment horizontal="center" vertical="center" wrapText="1" readingOrder="1"/>
    </xf>
    <xf numFmtId="44" fontId="25" fillId="0" borderId="1" xfId="5" applyFont="1" applyBorder="1" applyAlignment="1">
      <alignment horizontal="center" vertical="center" wrapText="1" readingOrder="1"/>
    </xf>
  </cellXfs>
  <cellStyles count="8">
    <cellStyle name="Millares" xfId="1" builtinId="3"/>
    <cellStyle name="Millares 2" xfId="6" xr:uid="{00000000-0005-0000-0000-000001000000}"/>
    <cellStyle name="Moneda" xfId="5" builtinId="4"/>
    <cellStyle name="Moneda 18" xfId="7" xr:uid="{00000000-0005-0000-0000-000003000000}"/>
    <cellStyle name="Normal" xfId="0" builtinId="0"/>
    <cellStyle name="Normal 68 2" xfId="4" xr:uid="{00000000-0005-0000-0000-000005000000}"/>
    <cellStyle name="Normal 78 2" xfId="3" xr:uid="{00000000-0005-0000-0000-000006000000}"/>
    <cellStyle name="Porcentaje" xfId="2" builtinId="5"/>
  </cellStyles>
  <dxfs count="1">
    <dxf>
      <font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T9"/>
  <sheetViews>
    <sheetView zoomScale="112" zoomScaleNormal="112" workbookViewId="0">
      <selection activeCell="A2" sqref="A2"/>
    </sheetView>
  </sheetViews>
  <sheetFormatPr baseColWidth="10" defaultRowHeight="15" x14ac:dyDescent="0.25"/>
  <cols>
    <col min="1" max="1" width="6" customWidth="1"/>
    <col min="2" max="3" width="7.28515625" customWidth="1"/>
    <col min="4" max="4" width="28.7109375" customWidth="1"/>
    <col min="5" max="5" width="21.85546875" customWidth="1"/>
    <col min="6" max="7" width="11.42578125" customWidth="1"/>
    <col min="8" max="8" width="17" customWidth="1"/>
    <col min="9" max="11" width="11.42578125" customWidth="1"/>
    <col min="12" max="12" width="10.140625" customWidth="1"/>
    <col min="13" max="13" width="11.85546875" customWidth="1"/>
    <col min="14" max="15" width="19.140625" customWidth="1"/>
    <col min="16" max="16" width="11.42578125" customWidth="1"/>
    <col min="17" max="17" width="9.5703125" bestFit="1" customWidth="1"/>
    <col min="18" max="18" width="6.28515625" bestFit="1" customWidth="1"/>
    <col min="19" max="19" width="15.42578125" bestFit="1" customWidth="1"/>
    <col min="20" max="20" width="8.85546875" bestFit="1" customWidth="1"/>
  </cols>
  <sheetData>
    <row r="1" spans="1:20" s="9" customFormat="1" ht="24" x14ac:dyDescent="0.2">
      <c r="A1" s="91" t="s">
        <v>152</v>
      </c>
      <c r="B1" s="92" t="s">
        <v>153</v>
      </c>
      <c r="C1" s="92" t="s">
        <v>151</v>
      </c>
      <c r="D1" s="92" t="s">
        <v>154</v>
      </c>
      <c r="E1" s="92" t="s">
        <v>155</v>
      </c>
      <c r="F1" s="93" t="s">
        <v>156</v>
      </c>
      <c r="G1" s="92" t="s">
        <v>230</v>
      </c>
      <c r="H1" s="94" t="s">
        <v>157</v>
      </c>
      <c r="I1" s="92" t="s">
        <v>158</v>
      </c>
      <c r="J1" s="92" t="s">
        <v>159</v>
      </c>
      <c r="K1" s="95" t="s">
        <v>160</v>
      </c>
      <c r="L1" s="92" t="s">
        <v>161</v>
      </c>
      <c r="M1" s="92" t="s">
        <v>162</v>
      </c>
      <c r="N1" s="92" t="s">
        <v>163</v>
      </c>
      <c r="O1" s="92" t="s">
        <v>164</v>
      </c>
      <c r="P1" s="96" t="s">
        <v>165</v>
      </c>
      <c r="Q1" s="97" t="s">
        <v>166</v>
      </c>
      <c r="R1" s="97" t="s">
        <v>167</v>
      </c>
      <c r="S1" s="97" t="s">
        <v>168</v>
      </c>
      <c r="T1" s="98" t="s">
        <v>169</v>
      </c>
    </row>
    <row r="2" spans="1:20" ht="36" x14ac:dyDescent="0.25">
      <c r="A2" s="57">
        <v>83</v>
      </c>
      <c r="B2" s="48">
        <v>61</v>
      </c>
      <c r="C2" s="49" t="s">
        <v>259</v>
      </c>
      <c r="D2" s="50" t="s">
        <v>16</v>
      </c>
      <c r="E2" s="50" t="s">
        <v>17</v>
      </c>
      <c r="F2" s="10"/>
      <c r="G2" s="10" t="s">
        <v>248</v>
      </c>
      <c r="H2" s="11">
        <v>493.6</v>
      </c>
      <c r="I2" s="51">
        <v>44723</v>
      </c>
      <c r="J2" s="52" t="s">
        <v>18</v>
      </c>
      <c r="K2" s="49" t="s">
        <v>19</v>
      </c>
      <c r="L2" s="53">
        <v>87543057</v>
      </c>
      <c r="M2" s="54">
        <v>3.786</v>
      </c>
      <c r="N2" s="55" t="s">
        <v>20</v>
      </c>
      <c r="O2" s="49" t="s">
        <v>21</v>
      </c>
      <c r="P2" s="49" t="s">
        <v>21</v>
      </c>
      <c r="Q2" s="4" t="s">
        <v>249</v>
      </c>
      <c r="R2" s="4" t="s">
        <v>250</v>
      </c>
      <c r="S2" s="56" t="s">
        <v>23</v>
      </c>
      <c r="T2" s="4"/>
    </row>
    <row r="3" spans="1:20" ht="36.75" thickBot="1" x14ac:dyDescent="0.3">
      <c r="A3" s="58">
        <v>84</v>
      </c>
      <c r="B3" s="59">
        <v>61</v>
      </c>
      <c r="C3" s="60" t="s">
        <v>260</v>
      </c>
      <c r="D3" s="61" t="s">
        <v>43</v>
      </c>
      <c r="E3" s="61" t="s">
        <v>44</v>
      </c>
      <c r="F3" s="62"/>
      <c r="G3" s="62" t="s">
        <v>248</v>
      </c>
      <c r="H3" s="63">
        <v>493.6</v>
      </c>
      <c r="I3" s="64">
        <v>44724</v>
      </c>
      <c r="J3" s="65" t="s">
        <v>45</v>
      </c>
      <c r="K3" s="60" t="s">
        <v>19</v>
      </c>
      <c r="L3" s="66">
        <v>87543058</v>
      </c>
      <c r="M3" s="67">
        <v>3.786</v>
      </c>
      <c r="N3" s="68" t="s">
        <v>20</v>
      </c>
      <c r="O3" s="60" t="s">
        <v>21</v>
      </c>
      <c r="P3" s="60" t="s">
        <v>22</v>
      </c>
      <c r="Q3" s="4" t="s">
        <v>249</v>
      </c>
      <c r="R3" s="4" t="s">
        <v>250</v>
      </c>
      <c r="S3" s="69" t="s">
        <v>23</v>
      </c>
      <c r="T3" s="21"/>
    </row>
    <row r="8" spans="1:20" x14ac:dyDescent="0.25">
      <c r="P8" s="77"/>
    </row>
    <row r="9" spans="1:20" x14ac:dyDescent="0.25">
      <c r="P9" s="77"/>
    </row>
  </sheetData>
  <phoneticPr fontId="1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K5"/>
  <sheetViews>
    <sheetView workbookViewId="0">
      <selection activeCell="K5" sqref="K5"/>
    </sheetView>
  </sheetViews>
  <sheetFormatPr baseColWidth="10" defaultRowHeight="15" x14ac:dyDescent="0.25"/>
  <cols>
    <col min="7" max="7" width="18.28515625" customWidth="1"/>
    <col min="10" max="10" width="14" bestFit="1" customWidth="1"/>
    <col min="11" max="11" width="21.85546875" bestFit="1" customWidth="1"/>
  </cols>
  <sheetData>
    <row r="1" spans="1:11" ht="38.25" x14ac:dyDescent="0.25">
      <c r="A1" s="114" t="s">
        <v>121</v>
      </c>
      <c r="B1" s="114" t="s">
        <v>137</v>
      </c>
      <c r="C1" s="114" t="s">
        <v>138</v>
      </c>
      <c r="D1" s="114" t="s">
        <v>139</v>
      </c>
      <c r="E1" s="102" t="s">
        <v>140</v>
      </c>
      <c r="F1" s="114" t="s">
        <v>141</v>
      </c>
      <c r="G1" s="114" t="s">
        <v>142</v>
      </c>
      <c r="H1" s="102" t="s">
        <v>143</v>
      </c>
      <c r="I1" s="114" t="s">
        <v>1</v>
      </c>
      <c r="J1" s="102" t="s">
        <v>217</v>
      </c>
      <c r="K1" s="102" t="s">
        <v>2</v>
      </c>
    </row>
    <row r="2" spans="1:11" x14ac:dyDescent="0.25">
      <c r="A2" s="24">
        <v>44732</v>
      </c>
      <c r="B2" s="39">
        <v>44682</v>
      </c>
      <c r="C2" s="4" t="s">
        <v>144</v>
      </c>
      <c r="D2" s="40">
        <v>1402</v>
      </c>
      <c r="E2" s="40"/>
      <c r="F2" s="40">
        <f>+D2+E2</f>
        <v>1402</v>
      </c>
      <c r="G2" s="4" t="s">
        <v>145</v>
      </c>
      <c r="H2" s="4"/>
      <c r="I2" s="24">
        <v>44701</v>
      </c>
      <c r="J2" s="4" t="s">
        <v>146</v>
      </c>
      <c r="K2" s="4" t="s">
        <v>147</v>
      </c>
    </row>
    <row r="3" spans="1:11" x14ac:dyDescent="0.25">
      <c r="A3" s="24">
        <v>44732</v>
      </c>
      <c r="B3" s="39">
        <v>44682</v>
      </c>
      <c r="C3" s="4" t="s">
        <v>148</v>
      </c>
      <c r="D3" s="40">
        <v>100</v>
      </c>
      <c r="E3" s="40"/>
      <c r="F3" s="40">
        <f t="shared" ref="F3:F5" si="0">+D3+E3</f>
        <v>100</v>
      </c>
      <c r="G3" s="4" t="s">
        <v>145</v>
      </c>
      <c r="H3" s="4"/>
      <c r="I3" s="24">
        <v>44701</v>
      </c>
      <c r="J3" s="4" t="s">
        <v>146</v>
      </c>
      <c r="K3" s="4" t="s">
        <v>147</v>
      </c>
    </row>
    <row r="4" spans="1:11" x14ac:dyDescent="0.25">
      <c r="A4" s="24">
        <v>44732</v>
      </c>
      <c r="B4" s="39">
        <v>44682</v>
      </c>
      <c r="C4" s="4" t="s">
        <v>149</v>
      </c>
      <c r="D4" s="40">
        <v>778</v>
      </c>
      <c r="E4" s="40"/>
      <c r="F4" s="40">
        <f t="shared" si="0"/>
        <v>778</v>
      </c>
      <c r="G4" s="4" t="s">
        <v>145</v>
      </c>
      <c r="H4" s="4"/>
      <c r="I4" s="24">
        <v>44701</v>
      </c>
      <c r="J4" s="4" t="s">
        <v>146</v>
      </c>
      <c r="K4" s="4" t="s">
        <v>147</v>
      </c>
    </row>
    <row r="5" spans="1:11" x14ac:dyDescent="0.25">
      <c r="A5" s="24">
        <v>44732</v>
      </c>
      <c r="B5" s="39">
        <v>44682</v>
      </c>
      <c r="C5" s="4" t="s">
        <v>150</v>
      </c>
      <c r="D5" s="40">
        <v>6952</v>
      </c>
      <c r="E5" s="40"/>
      <c r="F5" s="40">
        <f t="shared" si="0"/>
        <v>6952</v>
      </c>
      <c r="G5" s="4" t="s">
        <v>145</v>
      </c>
      <c r="H5" s="4"/>
      <c r="I5" s="24">
        <v>44701</v>
      </c>
      <c r="J5" s="4" t="s">
        <v>146</v>
      </c>
      <c r="K5" s="4" t="s">
        <v>147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5"/>
  <sheetViews>
    <sheetView workbookViewId="0">
      <selection activeCell="A3" sqref="A3"/>
    </sheetView>
  </sheetViews>
  <sheetFormatPr baseColWidth="10" defaultRowHeight="15" x14ac:dyDescent="0.25"/>
  <cols>
    <col min="1" max="1" width="22.140625" bestFit="1" customWidth="1"/>
    <col min="2" max="2" width="29.7109375" customWidth="1"/>
  </cols>
  <sheetData>
    <row r="1" spans="1:12" ht="39.75" customHeight="1" x14ac:dyDescent="0.25">
      <c r="A1" s="114" t="s">
        <v>81</v>
      </c>
      <c r="B1" s="114" t="s">
        <v>48</v>
      </c>
      <c r="C1" s="114" t="s">
        <v>9</v>
      </c>
      <c r="D1" s="114" t="s">
        <v>82</v>
      </c>
      <c r="E1" s="114" t="s">
        <v>215</v>
      </c>
      <c r="F1" s="102" t="s">
        <v>83</v>
      </c>
      <c r="G1" s="102" t="s">
        <v>84</v>
      </c>
      <c r="H1" s="102" t="s">
        <v>85</v>
      </c>
      <c r="I1" s="102" t="s">
        <v>86</v>
      </c>
      <c r="J1" s="102" t="s">
        <v>216</v>
      </c>
      <c r="K1" s="102" t="s">
        <v>217</v>
      </c>
      <c r="L1" s="102" t="s">
        <v>87</v>
      </c>
    </row>
    <row r="2" spans="1:12" ht="16.5" x14ac:dyDescent="0.25">
      <c r="A2" s="23" t="s">
        <v>90</v>
      </c>
      <c r="B2" s="4" t="s">
        <v>88</v>
      </c>
      <c r="C2" s="24">
        <v>44778</v>
      </c>
      <c r="D2" s="25">
        <v>77003.070000000007</v>
      </c>
      <c r="E2" s="25">
        <v>23724.09</v>
      </c>
      <c r="F2" s="26">
        <f>+D2-E2</f>
        <v>53278.98000000001</v>
      </c>
      <c r="G2" s="4">
        <v>44734.400000000001</v>
      </c>
      <c r="H2" s="4">
        <v>8544.58</v>
      </c>
      <c r="I2" s="4">
        <v>53278.98</v>
      </c>
      <c r="J2" s="4">
        <v>0</v>
      </c>
      <c r="K2" s="4"/>
      <c r="L2" s="4"/>
    </row>
    <row r="3" spans="1:12" ht="16.5" x14ac:dyDescent="0.25">
      <c r="A3" s="23" t="s">
        <v>91</v>
      </c>
      <c r="B3" s="4" t="s">
        <v>89</v>
      </c>
      <c r="C3" s="24">
        <v>44772</v>
      </c>
      <c r="D3" s="25">
        <v>10202.629999999999</v>
      </c>
      <c r="E3" s="25">
        <v>215.69</v>
      </c>
      <c r="F3" s="26">
        <f>+D3-E3</f>
        <v>9986.9399999999987</v>
      </c>
      <c r="G3" s="4"/>
      <c r="H3" s="4">
        <v>0</v>
      </c>
      <c r="I3" s="4">
        <v>0</v>
      </c>
      <c r="J3" s="4">
        <v>9986.9399999999987</v>
      </c>
      <c r="K3" s="4"/>
      <c r="L3" s="4"/>
    </row>
    <row r="4" spans="1:12" ht="16.5" x14ac:dyDescent="0.25">
      <c r="A4" s="23" t="s">
        <v>92</v>
      </c>
      <c r="B4" s="4" t="s">
        <v>88</v>
      </c>
      <c r="C4" s="24">
        <v>44766</v>
      </c>
      <c r="D4" s="25">
        <v>56597.81</v>
      </c>
      <c r="E4" s="25">
        <v>23292.71</v>
      </c>
      <c r="F4" s="26">
        <f>+D4-E4</f>
        <v>33305.1</v>
      </c>
      <c r="G4" s="4">
        <v>44734.400000000001</v>
      </c>
      <c r="H4" s="4">
        <v>-8544.58</v>
      </c>
      <c r="I4" s="4">
        <v>-53278.98</v>
      </c>
      <c r="J4" s="4">
        <v>19973.88</v>
      </c>
      <c r="K4" s="4"/>
      <c r="L4" s="4"/>
    </row>
    <row r="5" spans="1:12" ht="16.5" x14ac:dyDescent="0.25">
      <c r="A5" s="23" t="s">
        <v>93</v>
      </c>
      <c r="B5" s="4" t="s">
        <v>89</v>
      </c>
      <c r="C5" s="24">
        <v>44760</v>
      </c>
      <c r="D5" s="25">
        <v>123398.25</v>
      </c>
      <c r="E5" s="25">
        <v>46801.11</v>
      </c>
      <c r="F5" s="26">
        <f>+D5-E5</f>
        <v>76597.14</v>
      </c>
      <c r="G5" s="4"/>
      <c r="H5" s="4">
        <v>-17089.16</v>
      </c>
      <c r="I5" s="4">
        <v>-106557.96</v>
      </c>
      <c r="J5" s="4">
        <v>29960.82</v>
      </c>
      <c r="K5" s="4"/>
      <c r="L5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3"/>
  <sheetViews>
    <sheetView tabSelected="1" topLeftCell="H1" zoomScaleNormal="100" workbookViewId="0">
      <selection activeCell="S3" sqref="S3"/>
    </sheetView>
  </sheetViews>
  <sheetFormatPr baseColWidth="10" defaultRowHeight="15" x14ac:dyDescent="0.25"/>
  <cols>
    <col min="1" max="1" width="6.7109375" bestFit="1" customWidth="1"/>
    <col min="2" max="2" width="8.5703125" bestFit="1" customWidth="1"/>
    <col min="3" max="3" width="14" bestFit="1" customWidth="1"/>
    <col min="4" max="4" width="39.28515625" bestFit="1" customWidth="1"/>
    <col min="5" max="5" width="16.7109375" bestFit="1" customWidth="1"/>
    <col min="6" max="6" width="7.42578125" bestFit="1" customWidth="1"/>
    <col min="7" max="7" width="10.5703125" bestFit="1" customWidth="1"/>
    <col min="9" max="9" width="11.7109375" bestFit="1" customWidth="1"/>
    <col min="10" max="10" width="10" bestFit="1" customWidth="1"/>
    <col min="11" max="11" width="13.85546875" bestFit="1" customWidth="1"/>
    <col min="12" max="12" width="11.5703125" bestFit="1" customWidth="1"/>
    <col min="13" max="13" width="14" bestFit="1" customWidth="1"/>
    <col min="14" max="14" width="96.85546875" bestFit="1" customWidth="1"/>
    <col min="15" max="15" width="13.5703125" bestFit="1" customWidth="1"/>
    <col min="16" max="16" width="8.85546875" bestFit="1" customWidth="1"/>
    <col min="18" max="18" width="6.85546875" bestFit="1" customWidth="1"/>
    <col min="19" max="19" width="10" bestFit="1" customWidth="1"/>
    <col min="20" max="20" width="10.28515625" bestFit="1" customWidth="1"/>
    <col min="21" max="21" width="21.140625" bestFit="1" customWidth="1"/>
  </cols>
  <sheetData>
    <row r="1" spans="1:21" s="108" customFormat="1" ht="24" x14ac:dyDescent="0.25">
      <c r="A1" s="104" t="s">
        <v>24</v>
      </c>
      <c r="B1" s="104" t="s">
        <v>25</v>
      </c>
      <c r="C1" s="104" t="s">
        <v>26</v>
      </c>
      <c r="D1" s="104" t="s">
        <v>8</v>
      </c>
      <c r="E1" s="105" t="s">
        <v>27</v>
      </c>
      <c r="F1" s="106" t="s">
        <v>0</v>
      </c>
      <c r="G1" s="106" t="s">
        <v>230</v>
      </c>
      <c r="H1" s="104" t="s">
        <v>28</v>
      </c>
      <c r="I1" s="107" t="s">
        <v>29</v>
      </c>
      <c r="J1" s="104" t="s">
        <v>30</v>
      </c>
      <c r="K1" s="104" t="s">
        <v>240</v>
      </c>
      <c r="L1" s="104" t="s">
        <v>31</v>
      </c>
      <c r="M1" s="104" t="s">
        <v>32</v>
      </c>
      <c r="N1" s="104" t="s">
        <v>11</v>
      </c>
      <c r="O1" s="104" t="s">
        <v>12</v>
      </c>
      <c r="P1" s="104" t="s">
        <v>10</v>
      </c>
      <c r="Q1" s="104" t="s">
        <v>13</v>
      </c>
      <c r="R1" s="104" t="s">
        <v>14</v>
      </c>
      <c r="S1" s="104" t="s">
        <v>33</v>
      </c>
      <c r="T1" s="105" t="s">
        <v>15</v>
      </c>
      <c r="U1" s="105" t="s">
        <v>34</v>
      </c>
    </row>
    <row r="2" spans="1:21" x14ac:dyDescent="0.25">
      <c r="A2" s="13">
        <v>13</v>
      </c>
      <c r="B2" s="13">
        <v>56</v>
      </c>
      <c r="C2" s="70" t="s">
        <v>35</v>
      </c>
      <c r="D2" s="70" t="s">
        <v>36</v>
      </c>
      <c r="E2" s="71" t="s">
        <v>37</v>
      </c>
      <c r="F2" s="35" t="s">
        <v>38</v>
      </c>
      <c r="G2" s="35" t="s">
        <v>248</v>
      </c>
      <c r="H2" s="72">
        <v>224.82712409541679</v>
      </c>
      <c r="I2" s="73">
        <v>838.83</v>
      </c>
      <c r="J2" s="74">
        <v>3.7309999999999999</v>
      </c>
      <c r="K2" s="13" t="s">
        <v>39</v>
      </c>
      <c r="L2" s="75">
        <v>45124</v>
      </c>
      <c r="M2" s="35" t="s">
        <v>40</v>
      </c>
      <c r="N2" s="35" t="s">
        <v>41</v>
      </c>
      <c r="O2" s="35" t="s">
        <v>22</v>
      </c>
      <c r="P2" s="35" t="s">
        <v>261</v>
      </c>
      <c r="Q2" s="4" t="s">
        <v>262</v>
      </c>
      <c r="R2" s="4" t="s">
        <v>263</v>
      </c>
      <c r="S2" s="4" t="s">
        <v>264</v>
      </c>
      <c r="T2" s="4"/>
      <c r="U2" s="76" t="s">
        <v>42</v>
      </c>
    </row>
    <row r="3" spans="1:21" x14ac:dyDescent="0.25">
      <c r="A3" s="13">
        <v>13</v>
      </c>
      <c r="B3" s="13">
        <v>56</v>
      </c>
      <c r="C3" s="70" t="s">
        <v>35</v>
      </c>
      <c r="D3" s="70" t="s">
        <v>36</v>
      </c>
      <c r="E3" s="71" t="s">
        <v>37</v>
      </c>
      <c r="F3" s="35" t="s">
        <v>38</v>
      </c>
      <c r="G3" s="35" t="s">
        <v>248</v>
      </c>
      <c r="H3" s="72">
        <v>224.82712409541679</v>
      </c>
      <c r="I3" s="73">
        <v>838.83</v>
      </c>
      <c r="J3" s="74">
        <v>3.7309999999999999</v>
      </c>
      <c r="K3" s="13" t="s">
        <v>39</v>
      </c>
      <c r="L3" s="75">
        <v>45124</v>
      </c>
      <c r="M3" s="35" t="s">
        <v>40</v>
      </c>
      <c r="N3" s="35" t="s">
        <v>41</v>
      </c>
      <c r="O3" s="35" t="s">
        <v>22</v>
      </c>
      <c r="P3" s="35" t="s">
        <v>265</v>
      </c>
      <c r="Q3" s="4" t="s">
        <v>266</v>
      </c>
      <c r="R3" s="4" t="s">
        <v>267</v>
      </c>
      <c r="S3" s="4" t="s">
        <v>268</v>
      </c>
      <c r="T3" s="4"/>
      <c r="U3" s="76" t="s">
        <v>42</v>
      </c>
    </row>
  </sheetData>
  <conditionalFormatting sqref="I1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V8"/>
  <sheetViews>
    <sheetView zoomScale="70" zoomScaleNormal="70" workbookViewId="0">
      <selection activeCell="L6" sqref="L6"/>
    </sheetView>
  </sheetViews>
  <sheetFormatPr baseColWidth="10" defaultRowHeight="15" x14ac:dyDescent="0.25"/>
  <cols>
    <col min="1" max="1" width="12.140625" bestFit="1" customWidth="1"/>
    <col min="2" max="2" width="7.7109375" bestFit="1" customWidth="1"/>
    <col min="3" max="3" width="41.140625" bestFit="1" customWidth="1"/>
    <col min="4" max="4" width="13.140625" bestFit="1" customWidth="1"/>
    <col min="5" max="5" width="15.7109375" bestFit="1" customWidth="1"/>
    <col min="6" max="6" width="13.5703125" customWidth="1"/>
    <col min="7" max="7" width="14" bestFit="1" customWidth="1"/>
    <col min="8" max="8" width="13.140625" bestFit="1" customWidth="1"/>
    <col min="9" max="9" width="14.42578125" bestFit="1" customWidth="1"/>
    <col min="10" max="11" width="13.140625" bestFit="1" customWidth="1"/>
    <col min="12" max="12" width="15.28515625" bestFit="1" customWidth="1"/>
    <col min="13" max="13" width="7.140625" bestFit="1" customWidth="1"/>
    <col min="14" max="14" width="10.5703125" bestFit="1" customWidth="1"/>
    <col min="15" max="15" width="11" bestFit="1" customWidth="1"/>
    <col min="16" max="16" width="16.7109375" bestFit="1" customWidth="1"/>
    <col min="17" max="17" width="16.28515625" bestFit="1" customWidth="1"/>
    <col min="18" max="18" width="14.140625" customWidth="1"/>
  </cols>
  <sheetData>
    <row r="1" spans="1:22" s="108" customFormat="1" ht="38.25" x14ac:dyDescent="0.25">
      <c r="A1" s="109" t="s">
        <v>184</v>
      </c>
      <c r="B1" s="110" t="s">
        <v>185</v>
      </c>
      <c r="C1" s="110" t="s">
        <v>168</v>
      </c>
      <c r="D1" s="110" t="s">
        <v>71</v>
      </c>
      <c r="E1" s="110" t="s">
        <v>186</v>
      </c>
      <c r="F1" s="110" t="s">
        <v>230</v>
      </c>
      <c r="G1" s="110" t="s">
        <v>187</v>
      </c>
      <c r="H1" s="111" t="s">
        <v>220</v>
      </c>
      <c r="I1" s="110" t="s">
        <v>114</v>
      </c>
      <c r="J1" s="111" t="s">
        <v>188</v>
      </c>
      <c r="K1" s="111" t="s">
        <v>189</v>
      </c>
      <c r="L1" s="110" t="s">
        <v>190</v>
      </c>
      <c r="M1" s="110" t="s">
        <v>191</v>
      </c>
      <c r="N1" s="111" t="s">
        <v>192</v>
      </c>
      <c r="O1" s="111" t="s">
        <v>193</v>
      </c>
      <c r="P1" s="111" t="s">
        <v>194</v>
      </c>
      <c r="Q1" s="112" t="s">
        <v>222</v>
      </c>
      <c r="R1" s="112" t="s">
        <v>223</v>
      </c>
      <c r="S1" s="112" t="s">
        <v>166</v>
      </c>
      <c r="T1" s="112" t="s">
        <v>167</v>
      </c>
      <c r="U1" s="112" t="s">
        <v>168</v>
      </c>
      <c r="V1" s="113" t="s">
        <v>169</v>
      </c>
    </row>
    <row r="2" spans="1:22" x14ac:dyDescent="0.25">
      <c r="A2" s="12" t="s">
        <v>49</v>
      </c>
      <c r="B2" s="13" t="s">
        <v>50</v>
      </c>
      <c r="C2" s="14" t="s">
        <v>51</v>
      </c>
      <c r="D2" s="13" t="s">
        <v>52</v>
      </c>
      <c r="E2" s="14" t="s">
        <v>53</v>
      </c>
      <c r="F2" s="14" t="s">
        <v>248</v>
      </c>
      <c r="G2" s="15">
        <v>90542.19</v>
      </c>
      <c r="H2" s="15">
        <f>G2*18%</f>
        <v>16297.5942</v>
      </c>
      <c r="I2" s="15">
        <f t="shared" ref="I2:I5" si="0">G2+H2</f>
        <v>106839.78419999999</v>
      </c>
      <c r="J2" s="42">
        <v>44824</v>
      </c>
      <c r="K2" s="15">
        <v>12821</v>
      </c>
      <c r="L2" s="16">
        <f>I2-K2</f>
        <v>94018.784199999995</v>
      </c>
      <c r="M2" s="14" t="s">
        <v>54</v>
      </c>
      <c r="N2" s="14" t="s">
        <v>54</v>
      </c>
      <c r="O2" s="14" t="s">
        <v>54</v>
      </c>
      <c r="P2" s="4"/>
      <c r="Q2" s="4" t="s">
        <v>251</v>
      </c>
      <c r="R2" s="4" t="s">
        <v>252</v>
      </c>
      <c r="S2" s="4" t="s">
        <v>249</v>
      </c>
      <c r="T2" s="4" t="s">
        <v>250</v>
      </c>
      <c r="U2" s="4" t="s">
        <v>253</v>
      </c>
      <c r="V2" s="17"/>
    </row>
    <row r="3" spans="1:22" x14ac:dyDescent="0.25">
      <c r="A3" s="12" t="s">
        <v>49</v>
      </c>
      <c r="B3" s="13" t="s">
        <v>55</v>
      </c>
      <c r="C3" s="14" t="s">
        <v>51</v>
      </c>
      <c r="D3" s="13" t="s">
        <v>56</v>
      </c>
      <c r="E3" s="13" t="s">
        <v>53</v>
      </c>
      <c r="F3" s="14" t="s">
        <v>248</v>
      </c>
      <c r="G3" s="15">
        <f>49622.72+29881.66</f>
        <v>79504.38</v>
      </c>
      <c r="H3" s="15">
        <f t="shared" ref="H3:H5" si="1">G3*18%</f>
        <v>14310.788399999999</v>
      </c>
      <c r="I3" s="15">
        <f t="shared" si="0"/>
        <v>93815.16840000001</v>
      </c>
      <c r="J3" s="43">
        <v>44826</v>
      </c>
      <c r="K3" s="15">
        <v>11258</v>
      </c>
      <c r="L3" s="16">
        <f>I3-K3</f>
        <v>82557.16840000001</v>
      </c>
      <c r="M3" s="14" t="s">
        <v>54</v>
      </c>
      <c r="N3" s="14" t="s">
        <v>54</v>
      </c>
      <c r="O3" s="14" t="s">
        <v>54</v>
      </c>
      <c r="P3" s="4"/>
      <c r="Q3" s="4" t="s">
        <v>251</v>
      </c>
      <c r="R3" s="4" t="s">
        <v>252</v>
      </c>
      <c r="S3" s="4" t="s">
        <v>249</v>
      </c>
      <c r="T3" s="4" t="s">
        <v>250</v>
      </c>
      <c r="U3" s="4" t="s">
        <v>253</v>
      </c>
      <c r="V3" s="17"/>
    </row>
    <row r="4" spans="1:22" x14ac:dyDescent="0.25">
      <c r="A4" s="12" t="s">
        <v>57</v>
      </c>
      <c r="B4" s="13" t="s">
        <v>58</v>
      </c>
      <c r="C4" s="14" t="s">
        <v>51</v>
      </c>
      <c r="D4" s="13" t="s">
        <v>52</v>
      </c>
      <c r="E4" s="13" t="s">
        <v>53</v>
      </c>
      <c r="F4" s="14" t="s">
        <v>248</v>
      </c>
      <c r="G4" s="15">
        <v>78783.02</v>
      </c>
      <c r="H4" s="15">
        <f t="shared" si="1"/>
        <v>14180.943600000001</v>
      </c>
      <c r="I4" s="15">
        <f t="shared" si="0"/>
        <v>92963.963600000003</v>
      </c>
      <c r="J4" s="42">
        <v>44853</v>
      </c>
      <c r="K4" s="15">
        <v>11156</v>
      </c>
      <c r="L4" s="16">
        <f>I4-K4</f>
        <v>81807.963600000003</v>
      </c>
      <c r="M4" s="14" t="s">
        <v>54</v>
      </c>
      <c r="N4" s="14" t="s">
        <v>54</v>
      </c>
      <c r="O4" s="14" t="s">
        <v>54</v>
      </c>
      <c r="P4" s="4" t="s">
        <v>59</v>
      </c>
      <c r="Q4" s="4" t="s">
        <v>251</v>
      </c>
      <c r="R4" s="4" t="s">
        <v>252</v>
      </c>
      <c r="S4" s="4" t="s">
        <v>249</v>
      </c>
      <c r="T4" s="4" t="s">
        <v>250</v>
      </c>
      <c r="U4" s="4" t="s">
        <v>253</v>
      </c>
      <c r="V4" s="17"/>
    </row>
    <row r="5" spans="1:22" x14ac:dyDescent="0.25">
      <c r="A5" s="12" t="s">
        <v>57</v>
      </c>
      <c r="B5" s="13" t="s">
        <v>60</v>
      </c>
      <c r="C5" s="14" t="s">
        <v>51</v>
      </c>
      <c r="D5" s="13" t="s">
        <v>56</v>
      </c>
      <c r="E5" s="13" t="s">
        <v>53</v>
      </c>
      <c r="F5" s="14" t="s">
        <v>248</v>
      </c>
      <c r="G5" s="15">
        <f>35700.09+74894.89</f>
        <v>110594.98</v>
      </c>
      <c r="H5" s="15">
        <f t="shared" si="1"/>
        <v>19907.096399999999</v>
      </c>
      <c r="I5" s="15">
        <f t="shared" si="0"/>
        <v>130502.07639999999</v>
      </c>
      <c r="J5" s="36">
        <v>44851</v>
      </c>
      <c r="K5" s="15">
        <v>15660</v>
      </c>
      <c r="L5" s="44">
        <f>I5-K5</f>
        <v>114842.07639999999</v>
      </c>
      <c r="M5" s="14" t="s">
        <v>54</v>
      </c>
      <c r="N5" s="14" t="s">
        <v>54</v>
      </c>
      <c r="O5" s="14" t="s">
        <v>54</v>
      </c>
      <c r="P5" s="4"/>
      <c r="Q5" s="4" t="s">
        <v>251</v>
      </c>
      <c r="R5" s="4" t="s">
        <v>252</v>
      </c>
      <c r="S5" s="4" t="s">
        <v>249</v>
      </c>
      <c r="T5" s="4" t="s">
        <v>250</v>
      </c>
      <c r="U5" s="4" t="s">
        <v>253</v>
      </c>
      <c r="V5" s="17"/>
    </row>
    <row r="6" spans="1:22" ht="15.75" thickBot="1" x14ac:dyDescent="0.3">
      <c r="A6" s="45" t="s">
        <v>126</v>
      </c>
      <c r="B6" s="47" t="s">
        <v>73</v>
      </c>
      <c r="C6" s="18" t="s">
        <v>218</v>
      </c>
      <c r="D6" s="46" t="s">
        <v>219</v>
      </c>
      <c r="E6" s="46" t="s">
        <v>53</v>
      </c>
      <c r="F6" s="46" t="s">
        <v>248</v>
      </c>
      <c r="G6" s="19">
        <v>1000</v>
      </c>
      <c r="H6" s="19">
        <v>0</v>
      </c>
      <c r="I6" s="19">
        <f>+G6+H6</f>
        <v>1000</v>
      </c>
      <c r="J6" s="19">
        <v>0</v>
      </c>
      <c r="K6" s="19">
        <v>0</v>
      </c>
      <c r="L6" s="20">
        <f>+I6</f>
        <v>1000</v>
      </c>
      <c r="M6" s="18" t="s">
        <v>54</v>
      </c>
      <c r="N6" s="18" t="s">
        <v>54</v>
      </c>
      <c r="O6" s="21"/>
      <c r="P6" s="18" t="s">
        <v>221</v>
      </c>
      <c r="Q6" s="4" t="s">
        <v>251</v>
      </c>
      <c r="R6" s="4" t="s">
        <v>252</v>
      </c>
      <c r="S6" s="4" t="s">
        <v>249</v>
      </c>
      <c r="T6" s="4" t="s">
        <v>250</v>
      </c>
      <c r="U6" s="4" t="s">
        <v>253</v>
      </c>
      <c r="V6" s="22"/>
    </row>
    <row r="8" spans="1:22" x14ac:dyDescent="0.25">
      <c r="H8" s="4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N7"/>
  <sheetViews>
    <sheetView workbookViewId="0">
      <selection activeCell="A2" sqref="A2"/>
    </sheetView>
  </sheetViews>
  <sheetFormatPr baseColWidth="10" defaultRowHeight="15" x14ac:dyDescent="0.25"/>
  <cols>
    <col min="2" max="2" width="17.28515625" customWidth="1"/>
    <col min="3" max="3" width="11.28515625" customWidth="1"/>
    <col min="4" max="4" width="22.5703125" customWidth="1"/>
    <col min="10" max="10" width="14.42578125" customWidth="1"/>
    <col min="14" max="14" width="14.42578125" customWidth="1"/>
  </cols>
  <sheetData>
    <row r="1" spans="1:14" s="108" customFormat="1" ht="25.5" x14ac:dyDescent="0.25">
      <c r="A1" s="114" t="s">
        <v>61</v>
      </c>
      <c r="B1" s="114" t="s">
        <v>223</v>
      </c>
      <c r="C1" s="114" t="s">
        <v>230</v>
      </c>
      <c r="D1" s="114" t="s">
        <v>48</v>
      </c>
      <c r="E1" s="114" t="s">
        <v>62</v>
      </c>
      <c r="F1" s="114" t="s">
        <v>63</v>
      </c>
      <c r="G1" s="114" t="s">
        <v>227</v>
      </c>
      <c r="H1" s="115" t="s">
        <v>233</v>
      </c>
      <c r="I1" s="114" t="s">
        <v>64</v>
      </c>
      <c r="J1" s="114" t="s">
        <v>67</v>
      </c>
      <c r="K1" s="114" t="s">
        <v>65</v>
      </c>
      <c r="L1" s="114" t="s">
        <v>66</v>
      </c>
      <c r="M1" s="116" t="s">
        <v>238</v>
      </c>
      <c r="N1" s="114" t="s">
        <v>236</v>
      </c>
    </row>
    <row r="2" spans="1:14" ht="25.5" x14ac:dyDescent="0.25">
      <c r="A2" s="128" t="s">
        <v>228</v>
      </c>
      <c r="B2" s="128" t="s">
        <v>229</v>
      </c>
      <c r="C2" s="128" t="s">
        <v>231</v>
      </c>
      <c r="D2" s="128" t="s">
        <v>232</v>
      </c>
      <c r="E2" s="78">
        <v>42948</v>
      </c>
      <c r="F2" s="79">
        <v>37885</v>
      </c>
      <c r="G2" s="78">
        <v>43184</v>
      </c>
      <c r="H2" s="82" t="s">
        <v>234</v>
      </c>
      <c r="I2" s="80">
        <v>11506.52</v>
      </c>
      <c r="J2" s="128" t="s">
        <v>237</v>
      </c>
      <c r="K2" s="81">
        <f>F2-I2</f>
        <v>26378.48</v>
      </c>
      <c r="L2" s="82" t="s">
        <v>235</v>
      </c>
      <c r="M2" s="83" t="s">
        <v>239</v>
      </c>
      <c r="N2" s="129" t="s">
        <v>72</v>
      </c>
    </row>
    <row r="3" spans="1:14" ht="25.5" x14ac:dyDescent="0.25">
      <c r="A3" s="128" t="s">
        <v>228</v>
      </c>
      <c r="B3" s="128" t="s">
        <v>229</v>
      </c>
      <c r="C3" s="128" t="s">
        <v>231</v>
      </c>
      <c r="D3" s="128" t="s">
        <v>232</v>
      </c>
      <c r="E3" s="78">
        <v>43160</v>
      </c>
      <c r="F3" s="79">
        <v>20500</v>
      </c>
      <c r="G3" s="78">
        <v>43525</v>
      </c>
      <c r="H3" s="82" t="s">
        <v>254</v>
      </c>
      <c r="I3" s="80">
        <v>2050</v>
      </c>
      <c r="J3" s="128" t="s">
        <v>237</v>
      </c>
      <c r="K3" s="81">
        <f>F3-I3</f>
        <v>18450</v>
      </c>
      <c r="L3" s="82" t="s">
        <v>70</v>
      </c>
      <c r="M3" s="83"/>
      <c r="N3" s="129" t="s">
        <v>72</v>
      </c>
    </row>
    <row r="4" spans="1:14" ht="25.5" x14ac:dyDescent="0.25">
      <c r="A4" s="128" t="s">
        <v>228</v>
      </c>
      <c r="B4" s="128" t="s">
        <v>229</v>
      </c>
      <c r="C4" s="128" t="s">
        <v>231</v>
      </c>
      <c r="D4" s="128" t="s">
        <v>232</v>
      </c>
      <c r="E4" s="78">
        <v>43160</v>
      </c>
      <c r="F4" s="79">
        <v>20501</v>
      </c>
      <c r="G4" s="78">
        <v>43525</v>
      </c>
      <c r="H4" s="82" t="s">
        <v>255</v>
      </c>
      <c r="I4" s="80">
        <v>2051</v>
      </c>
      <c r="J4" s="128" t="s">
        <v>237</v>
      </c>
      <c r="K4" s="81">
        <f t="shared" ref="K4:K7" si="0">F4-I4</f>
        <v>18450</v>
      </c>
      <c r="L4" s="82" t="s">
        <v>77</v>
      </c>
      <c r="M4" s="83"/>
      <c r="N4" s="129" t="s">
        <v>72</v>
      </c>
    </row>
    <row r="5" spans="1:14" ht="25.5" x14ac:dyDescent="0.25">
      <c r="A5" s="128" t="s">
        <v>228</v>
      </c>
      <c r="B5" s="128" t="s">
        <v>229</v>
      </c>
      <c r="C5" s="128" t="s">
        <v>231</v>
      </c>
      <c r="D5" s="128" t="s">
        <v>232</v>
      </c>
      <c r="E5" s="78">
        <v>43160</v>
      </c>
      <c r="F5" s="79">
        <v>20502</v>
      </c>
      <c r="G5" s="78">
        <v>43525</v>
      </c>
      <c r="H5" s="82" t="s">
        <v>256</v>
      </c>
      <c r="I5" s="80">
        <v>2052</v>
      </c>
      <c r="J5" s="128" t="s">
        <v>237</v>
      </c>
      <c r="K5" s="81">
        <f t="shared" si="0"/>
        <v>18450</v>
      </c>
      <c r="L5" s="82" t="s">
        <v>78</v>
      </c>
      <c r="M5" s="83"/>
      <c r="N5" s="129" t="s">
        <v>72</v>
      </c>
    </row>
    <row r="6" spans="1:14" ht="25.5" x14ac:dyDescent="0.25">
      <c r="A6" s="128" t="s">
        <v>228</v>
      </c>
      <c r="B6" s="128" t="s">
        <v>229</v>
      </c>
      <c r="C6" s="128" t="s">
        <v>231</v>
      </c>
      <c r="D6" s="128" t="s">
        <v>232</v>
      </c>
      <c r="E6" s="78">
        <v>43160</v>
      </c>
      <c r="F6" s="79">
        <v>20503</v>
      </c>
      <c r="G6" s="78">
        <v>43525</v>
      </c>
      <c r="H6" s="82" t="s">
        <v>257</v>
      </c>
      <c r="I6" s="80">
        <v>2053</v>
      </c>
      <c r="J6" s="128" t="s">
        <v>237</v>
      </c>
      <c r="K6" s="81">
        <f t="shared" si="0"/>
        <v>18450</v>
      </c>
      <c r="L6" s="82" t="s">
        <v>79</v>
      </c>
      <c r="M6" s="83"/>
      <c r="N6" s="129" t="s">
        <v>72</v>
      </c>
    </row>
    <row r="7" spans="1:14" ht="25.5" x14ac:dyDescent="0.25">
      <c r="A7" s="128" t="s">
        <v>228</v>
      </c>
      <c r="B7" s="128" t="s">
        <v>229</v>
      </c>
      <c r="C7" s="128" t="s">
        <v>231</v>
      </c>
      <c r="D7" s="128" t="s">
        <v>232</v>
      </c>
      <c r="E7" s="78">
        <v>43160</v>
      </c>
      <c r="F7" s="79">
        <v>20504</v>
      </c>
      <c r="G7" s="78">
        <v>43525</v>
      </c>
      <c r="H7" s="82" t="s">
        <v>258</v>
      </c>
      <c r="I7" s="80">
        <v>2054</v>
      </c>
      <c r="J7" s="128" t="s">
        <v>237</v>
      </c>
      <c r="K7" s="81">
        <f t="shared" si="0"/>
        <v>18450</v>
      </c>
      <c r="L7" s="82" t="s">
        <v>80</v>
      </c>
      <c r="M7" s="83"/>
      <c r="N7" s="129" t="s">
        <v>72</v>
      </c>
    </row>
  </sheetData>
  <phoneticPr fontId="19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I7"/>
  <sheetViews>
    <sheetView zoomScale="115" zoomScaleNormal="115" workbookViewId="0">
      <selection activeCell="C1" sqref="C1"/>
    </sheetView>
  </sheetViews>
  <sheetFormatPr baseColWidth="10" defaultRowHeight="15" x14ac:dyDescent="0.25"/>
  <cols>
    <col min="2" max="2" width="11.85546875" bestFit="1" customWidth="1"/>
    <col min="3" max="3" width="16" customWidth="1"/>
    <col min="4" max="5" width="11.42578125" style="84"/>
  </cols>
  <sheetData>
    <row r="1" spans="1:9" s="108" customFormat="1" ht="38.25" x14ac:dyDescent="0.25">
      <c r="A1" s="114" t="s">
        <v>224</v>
      </c>
      <c r="B1" s="114" t="s">
        <v>208</v>
      </c>
      <c r="C1" s="114" t="s">
        <v>225</v>
      </c>
      <c r="D1" s="117" t="s">
        <v>226</v>
      </c>
      <c r="E1" s="117" t="s">
        <v>230</v>
      </c>
      <c r="F1" s="114" t="s">
        <v>109</v>
      </c>
      <c r="G1" s="114" t="s">
        <v>209</v>
      </c>
      <c r="H1" s="118" t="s">
        <v>210</v>
      </c>
      <c r="I1" s="118" t="s">
        <v>183</v>
      </c>
    </row>
    <row r="2" spans="1:9" x14ac:dyDescent="0.25">
      <c r="A2" s="130">
        <v>1235</v>
      </c>
      <c r="B2" s="131">
        <v>43313</v>
      </c>
      <c r="C2" s="130">
        <v>100017</v>
      </c>
      <c r="D2" s="132">
        <v>1316.12</v>
      </c>
      <c r="E2" s="132" t="s">
        <v>248</v>
      </c>
      <c r="F2" s="130" t="s">
        <v>110</v>
      </c>
      <c r="G2" s="130">
        <v>5125778</v>
      </c>
      <c r="H2" t="s">
        <v>111</v>
      </c>
    </row>
    <row r="3" spans="1:9" x14ac:dyDescent="0.25">
      <c r="A3" s="130">
        <v>1235</v>
      </c>
      <c r="B3" s="131">
        <v>43313</v>
      </c>
      <c r="C3" s="130">
        <v>100017</v>
      </c>
      <c r="D3" s="132">
        <v>1316.12</v>
      </c>
      <c r="E3" s="132" t="s">
        <v>248</v>
      </c>
      <c r="F3" s="130" t="s">
        <v>110</v>
      </c>
      <c r="G3" s="130">
        <v>5125779</v>
      </c>
      <c r="H3" t="s">
        <v>111</v>
      </c>
    </row>
    <row r="4" spans="1:9" x14ac:dyDescent="0.25">
      <c r="A4" s="130">
        <v>1235</v>
      </c>
      <c r="B4" s="131">
        <v>43313</v>
      </c>
      <c r="C4" s="130">
        <v>100017</v>
      </c>
      <c r="D4" s="132">
        <v>1316.12</v>
      </c>
      <c r="E4" s="132" t="s">
        <v>248</v>
      </c>
      <c r="F4" s="130" t="s">
        <v>110</v>
      </c>
      <c r="G4" s="130">
        <v>5125780</v>
      </c>
      <c r="H4" t="s">
        <v>111</v>
      </c>
    </row>
    <row r="5" spans="1:9" x14ac:dyDescent="0.25">
      <c r="A5" s="130">
        <v>1235</v>
      </c>
      <c r="B5" s="131">
        <v>43313</v>
      </c>
      <c r="C5" s="130">
        <v>100017</v>
      </c>
      <c r="D5" s="132">
        <v>1316.12</v>
      </c>
      <c r="E5" s="132" t="s">
        <v>248</v>
      </c>
      <c r="F5" s="130" t="s">
        <v>110</v>
      </c>
      <c r="G5" s="130">
        <v>5125781</v>
      </c>
      <c r="H5" t="s">
        <v>111</v>
      </c>
    </row>
    <row r="6" spans="1:9" x14ac:dyDescent="0.25">
      <c r="A6" s="130">
        <v>1235</v>
      </c>
      <c r="B6" s="131">
        <v>43313</v>
      </c>
      <c r="C6" s="130">
        <v>100017</v>
      </c>
      <c r="D6" s="132">
        <v>1316.12</v>
      </c>
      <c r="E6" s="132" t="s">
        <v>248</v>
      </c>
      <c r="F6" s="130" t="s">
        <v>110</v>
      </c>
      <c r="G6" s="130">
        <v>5125782</v>
      </c>
      <c r="H6" t="s">
        <v>111</v>
      </c>
    </row>
    <row r="7" spans="1:9" x14ac:dyDescent="0.25">
      <c r="A7" s="130">
        <v>1235</v>
      </c>
      <c r="B7" s="131">
        <v>43313</v>
      </c>
      <c r="C7" s="130">
        <v>100017</v>
      </c>
      <c r="D7" s="132">
        <v>1316.12</v>
      </c>
      <c r="E7" s="132" t="s">
        <v>248</v>
      </c>
      <c r="F7" s="130" t="s">
        <v>110</v>
      </c>
      <c r="G7" s="130">
        <v>5125783</v>
      </c>
      <c r="H7" t="s">
        <v>111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J4"/>
  <sheetViews>
    <sheetView workbookViewId="0">
      <selection activeCell="A2" sqref="A2"/>
    </sheetView>
  </sheetViews>
  <sheetFormatPr baseColWidth="10" defaultRowHeight="15" x14ac:dyDescent="0.25"/>
  <cols>
    <col min="4" max="4" width="12.85546875" bestFit="1" customWidth="1"/>
    <col min="5" max="5" width="20.42578125" bestFit="1" customWidth="1"/>
    <col min="6" max="6" width="16.42578125" bestFit="1" customWidth="1"/>
    <col min="7" max="7" width="21.5703125" bestFit="1" customWidth="1"/>
    <col min="8" max="8" width="36.28515625" bestFit="1" customWidth="1"/>
    <col min="9" max="9" width="13.7109375" bestFit="1" customWidth="1"/>
  </cols>
  <sheetData>
    <row r="1" spans="1:10" x14ac:dyDescent="0.25">
      <c r="A1" s="85" t="s">
        <v>46</v>
      </c>
      <c r="B1" s="86" t="s">
        <v>121</v>
      </c>
      <c r="C1" s="86" t="s">
        <v>122</v>
      </c>
      <c r="D1" s="86" t="s">
        <v>214</v>
      </c>
      <c r="E1" s="87" t="s">
        <v>123</v>
      </c>
      <c r="F1" s="87" t="s">
        <v>124</v>
      </c>
      <c r="G1" s="87" t="s">
        <v>125</v>
      </c>
      <c r="H1" s="88" t="s">
        <v>47</v>
      </c>
      <c r="I1" s="89" t="s">
        <v>12</v>
      </c>
      <c r="J1" s="90" t="s">
        <v>34</v>
      </c>
    </row>
    <row r="2" spans="1:10" ht="165" x14ac:dyDescent="0.25">
      <c r="A2" s="35" t="s">
        <v>126</v>
      </c>
      <c r="B2" s="36">
        <v>44795</v>
      </c>
      <c r="C2" s="37" t="s">
        <v>127</v>
      </c>
      <c r="D2" s="38">
        <v>3670</v>
      </c>
      <c r="E2" s="35" t="s">
        <v>128</v>
      </c>
      <c r="F2" s="13" t="s">
        <v>129</v>
      </c>
      <c r="G2" s="13" t="s">
        <v>130</v>
      </c>
      <c r="H2" s="35" t="s">
        <v>131</v>
      </c>
      <c r="I2" s="35" t="s">
        <v>132</v>
      </c>
      <c r="J2" s="10"/>
    </row>
    <row r="3" spans="1:10" ht="60" x14ac:dyDescent="0.25">
      <c r="A3" s="35" t="s">
        <v>94</v>
      </c>
      <c r="B3" s="36">
        <v>44853</v>
      </c>
      <c r="C3" s="37" t="s">
        <v>133</v>
      </c>
      <c r="D3" s="38">
        <v>52020</v>
      </c>
      <c r="E3" s="35" t="s">
        <v>128</v>
      </c>
      <c r="F3" s="13" t="s">
        <v>129</v>
      </c>
      <c r="G3" s="13" t="s">
        <v>130</v>
      </c>
      <c r="H3" s="35" t="s">
        <v>131</v>
      </c>
      <c r="I3" s="35" t="s">
        <v>132</v>
      </c>
      <c r="J3" s="10"/>
    </row>
    <row r="4" spans="1:10" ht="60" x14ac:dyDescent="0.25">
      <c r="A4" s="35" t="s">
        <v>94</v>
      </c>
      <c r="B4" s="36">
        <v>44853</v>
      </c>
      <c r="C4" s="37" t="s">
        <v>134</v>
      </c>
      <c r="D4" s="38">
        <v>85376.42</v>
      </c>
      <c r="E4" s="35" t="s">
        <v>128</v>
      </c>
      <c r="F4" s="13" t="s">
        <v>129</v>
      </c>
      <c r="G4" s="13" t="s">
        <v>135</v>
      </c>
      <c r="H4" s="35" t="s">
        <v>136</v>
      </c>
      <c r="I4" s="35" t="s">
        <v>132</v>
      </c>
      <c r="J4" s="1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O6"/>
  <sheetViews>
    <sheetView workbookViewId="0">
      <selection activeCell="J2" sqref="J2"/>
    </sheetView>
  </sheetViews>
  <sheetFormatPr baseColWidth="10" defaultRowHeight="15" x14ac:dyDescent="0.25"/>
  <sheetData>
    <row r="1" spans="1:15" s="103" customFormat="1" ht="51" x14ac:dyDescent="0.25">
      <c r="A1" s="99" t="s">
        <v>61</v>
      </c>
      <c r="B1" s="99" t="s">
        <v>211</v>
      </c>
      <c r="C1" s="99" t="s">
        <v>112</v>
      </c>
      <c r="D1" s="99" t="s">
        <v>241</v>
      </c>
      <c r="E1" s="100" t="s">
        <v>113</v>
      </c>
      <c r="F1" s="100" t="s">
        <v>242</v>
      </c>
      <c r="G1" s="101" t="s">
        <v>243</v>
      </c>
      <c r="H1" s="100" t="s">
        <v>247</v>
      </c>
      <c r="I1" s="100" t="s">
        <v>244</v>
      </c>
      <c r="J1" s="100" t="s">
        <v>212</v>
      </c>
      <c r="K1" s="100" t="s">
        <v>245</v>
      </c>
      <c r="L1" s="102" t="s">
        <v>213</v>
      </c>
      <c r="M1" s="100" t="s">
        <v>68</v>
      </c>
      <c r="N1" s="102" t="s">
        <v>34</v>
      </c>
      <c r="O1" s="102" t="s">
        <v>2</v>
      </c>
    </row>
    <row r="2" spans="1:15" ht="45" x14ac:dyDescent="0.25">
      <c r="A2" s="27" t="s">
        <v>69</v>
      </c>
      <c r="B2" s="28">
        <v>43830</v>
      </c>
      <c r="C2" s="29" t="s">
        <v>115</v>
      </c>
      <c r="D2" s="29" t="s">
        <v>246</v>
      </c>
      <c r="E2" s="30">
        <v>1000</v>
      </c>
      <c r="F2" s="31">
        <v>3000</v>
      </c>
      <c r="G2" s="133">
        <v>1200</v>
      </c>
      <c r="H2" s="32">
        <v>1090</v>
      </c>
      <c r="I2" s="32">
        <f>E2+F2+G2-H2</f>
        <v>4110</v>
      </c>
      <c r="J2" s="31">
        <v>2.74</v>
      </c>
      <c r="K2" s="134">
        <f>I2/J2</f>
        <v>1499.9999999999998</v>
      </c>
      <c r="L2" s="33"/>
      <c r="M2" s="34" t="s">
        <v>116</v>
      </c>
      <c r="N2" s="4"/>
      <c r="O2" s="4"/>
    </row>
    <row r="3" spans="1:15" ht="45" x14ac:dyDescent="0.25">
      <c r="A3" s="27" t="s">
        <v>73</v>
      </c>
      <c r="B3" s="28">
        <v>44196</v>
      </c>
      <c r="C3" s="29" t="s">
        <v>117</v>
      </c>
      <c r="D3" s="29" t="s">
        <v>246</v>
      </c>
      <c r="E3" s="30">
        <v>1000</v>
      </c>
      <c r="F3" s="31">
        <v>3000</v>
      </c>
      <c r="G3" s="133">
        <v>4000</v>
      </c>
      <c r="H3" s="32">
        <v>1090</v>
      </c>
      <c r="I3" s="32">
        <f t="shared" ref="I3:I6" si="0">E3+F3+G3-H3</f>
        <v>6910</v>
      </c>
      <c r="J3" s="31">
        <v>2.74</v>
      </c>
      <c r="K3" s="134">
        <f t="shared" ref="K3:K6" si="1">I3/J3</f>
        <v>2521.8978102189781</v>
      </c>
      <c r="L3" s="33"/>
      <c r="M3" s="34" t="s">
        <v>116</v>
      </c>
      <c r="N3" s="4"/>
      <c r="O3" s="4"/>
    </row>
    <row r="4" spans="1:15" ht="45" x14ac:dyDescent="0.25">
      <c r="A4" s="27" t="s">
        <v>74</v>
      </c>
      <c r="B4" s="28">
        <v>44561</v>
      </c>
      <c r="C4" s="29" t="s">
        <v>118</v>
      </c>
      <c r="D4" s="29" t="s">
        <v>246</v>
      </c>
      <c r="E4" s="30">
        <v>1000</v>
      </c>
      <c r="F4" s="31">
        <v>3000</v>
      </c>
      <c r="G4" s="133">
        <v>5000</v>
      </c>
      <c r="H4" s="32">
        <v>1090</v>
      </c>
      <c r="I4" s="32">
        <f t="shared" si="0"/>
        <v>7910</v>
      </c>
      <c r="J4" s="31">
        <v>2.74</v>
      </c>
      <c r="K4" s="134">
        <f t="shared" si="1"/>
        <v>2886.8613138686128</v>
      </c>
      <c r="L4" s="33"/>
      <c r="M4" s="34" t="s">
        <v>116</v>
      </c>
      <c r="N4" s="4"/>
      <c r="O4" s="4"/>
    </row>
    <row r="5" spans="1:15" ht="45" x14ac:dyDescent="0.25">
      <c r="A5" s="27" t="s">
        <v>75</v>
      </c>
      <c r="B5" s="28">
        <v>44926</v>
      </c>
      <c r="C5" s="29" t="s">
        <v>119</v>
      </c>
      <c r="D5" s="29" t="s">
        <v>246</v>
      </c>
      <c r="E5" s="30">
        <v>1000</v>
      </c>
      <c r="F5" s="31">
        <v>3000</v>
      </c>
      <c r="G5" s="133">
        <v>3500</v>
      </c>
      <c r="H5" s="32">
        <v>1090</v>
      </c>
      <c r="I5" s="32">
        <f t="shared" si="0"/>
        <v>6410</v>
      </c>
      <c r="J5" s="31">
        <v>2.74</v>
      </c>
      <c r="K5" s="134">
        <f t="shared" si="1"/>
        <v>2339.4160583941602</v>
      </c>
      <c r="L5" s="33"/>
      <c r="M5" s="34" t="s">
        <v>116</v>
      </c>
      <c r="N5" s="4"/>
      <c r="O5" s="4"/>
    </row>
    <row r="6" spans="1:15" ht="45" x14ac:dyDescent="0.25">
      <c r="A6" s="27" t="s">
        <v>76</v>
      </c>
      <c r="B6" s="28">
        <v>45291</v>
      </c>
      <c r="C6" s="29" t="s">
        <v>120</v>
      </c>
      <c r="D6" s="29" t="s">
        <v>246</v>
      </c>
      <c r="E6" s="30">
        <v>1000</v>
      </c>
      <c r="F6" s="31">
        <v>3000</v>
      </c>
      <c r="G6" s="133">
        <v>3600</v>
      </c>
      <c r="H6" s="32">
        <v>1090</v>
      </c>
      <c r="I6" s="32">
        <f t="shared" si="0"/>
        <v>6510</v>
      </c>
      <c r="J6" s="31">
        <v>2.74</v>
      </c>
      <c r="K6" s="134">
        <f t="shared" si="1"/>
        <v>2375.912408759124</v>
      </c>
      <c r="L6" s="33"/>
      <c r="M6" s="34" t="s">
        <v>116</v>
      </c>
      <c r="N6" s="4"/>
      <c r="O6" s="4"/>
    </row>
  </sheetData>
  <phoneticPr fontId="19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2:Q9"/>
  <sheetViews>
    <sheetView workbookViewId="0">
      <selection activeCell="I4" sqref="I4"/>
    </sheetView>
  </sheetViews>
  <sheetFormatPr baseColWidth="10" defaultRowHeight="15" x14ac:dyDescent="0.25"/>
  <cols>
    <col min="17" max="17" width="18.5703125" bestFit="1" customWidth="1"/>
  </cols>
  <sheetData>
    <row r="2" spans="1:17" ht="38.25" x14ac:dyDescent="0.25">
      <c r="A2" s="114" t="s">
        <v>170</v>
      </c>
      <c r="B2" s="114" t="s">
        <v>195</v>
      </c>
      <c r="C2" s="102" t="s">
        <v>196</v>
      </c>
      <c r="D2" s="114" t="s">
        <v>197</v>
      </c>
      <c r="E2" s="114" t="s">
        <v>198</v>
      </c>
      <c r="F2" s="114" t="s">
        <v>199</v>
      </c>
      <c r="G2" s="114" t="s">
        <v>158</v>
      </c>
      <c r="H2" s="114" t="s">
        <v>200</v>
      </c>
      <c r="I2" s="114" t="s">
        <v>201</v>
      </c>
      <c r="J2" s="114" t="s">
        <v>202</v>
      </c>
      <c r="K2" s="114" t="s">
        <v>176</v>
      </c>
      <c r="L2" s="102" t="s">
        <v>203</v>
      </c>
      <c r="M2" s="102" t="s">
        <v>204</v>
      </c>
      <c r="N2" s="102" t="s">
        <v>205</v>
      </c>
      <c r="O2" s="102" t="s">
        <v>206</v>
      </c>
      <c r="P2" s="102" t="s">
        <v>207</v>
      </c>
      <c r="Q2" s="102" t="s">
        <v>183</v>
      </c>
    </row>
    <row r="3" spans="1:17" x14ac:dyDescent="0.25">
      <c r="A3" s="119" t="s">
        <v>94</v>
      </c>
      <c r="B3" s="120">
        <v>44506</v>
      </c>
      <c r="C3" s="121">
        <v>1</v>
      </c>
      <c r="D3" s="122">
        <v>47475.849999999991</v>
      </c>
      <c r="E3" s="122">
        <v>1448.89</v>
      </c>
      <c r="F3" s="123">
        <f>+D3+E3</f>
        <v>48924.739999999991</v>
      </c>
      <c r="G3" s="124">
        <v>44506</v>
      </c>
      <c r="H3" s="122">
        <v>8873.5999999999985</v>
      </c>
      <c r="I3" s="122">
        <v>71.400000000000006</v>
      </c>
      <c r="J3" s="123">
        <f t="shared" ref="J3:J4" si="0">+H3-I3</f>
        <v>8802.1999999999989</v>
      </c>
      <c r="K3" s="125">
        <v>8802.2000000000007</v>
      </c>
      <c r="L3" s="122"/>
      <c r="M3" s="123">
        <f t="shared" ref="M3:M4" si="1">+J3-K3+L3</f>
        <v>-1.8189894035458565E-12</v>
      </c>
      <c r="N3" s="124">
        <v>44506</v>
      </c>
      <c r="O3" s="4"/>
      <c r="P3" s="126" t="s">
        <v>95</v>
      </c>
      <c r="Q3" s="127" t="s">
        <v>96</v>
      </c>
    </row>
    <row r="4" spans="1:17" x14ac:dyDescent="0.25">
      <c r="A4" s="119" t="s">
        <v>97</v>
      </c>
      <c r="B4" s="120">
        <v>44534</v>
      </c>
      <c r="C4" s="121">
        <v>1</v>
      </c>
      <c r="D4" s="122">
        <v>45558.740000000013</v>
      </c>
      <c r="E4" s="122">
        <v>9568.24</v>
      </c>
      <c r="F4" s="123">
        <f t="shared" ref="F4:F5" si="2">+D4+E4</f>
        <v>55126.98000000001</v>
      </c>
      <c r="G4" s="124">
        <v>44534</v>
      </c>
      <c r="H4" s="122">
        <v>13618.7</v>
      </c>
      <c r="I4" s="122">
        <v>0.01</v>
      </c>
      <c r="J4" s="123">
        <f t="shared" si="0"/>
        <v>13618.69</v>
      </c>
      <c r="K4" s="125">
        <v>5671.4</v>
      </c>
      <c r="L4" s="122">
        <v>-7947.3</v>
      </c>
      <c r="M4" s="123">
        <f t="shared" si="1"/>
        <v>-9.999999999308784E-3</v>
      </c>
      <c r="N4" s="124">
        <v>44534</v>
      </c>
      <c r="O4" s="4"/>
      <c r="P4" s="126" t="s">
        <v>98</v>
      </c>
      <c r="Q4" s="4"/>
    </row>
    <row r="5" spans="1:17" x14ac:dyDescent="0.25">
      <c r="A5" s="119" t="s">
        <v>99</v>
      </c>
      <c r="B5" s="120">
        <v>44562</v>
      </c>
      <c r="C5" s="121">
        <v>1</v>
      </c>
      <c r="D5" s="122">
        <v>43641.63</v>
      </c>
      <c r="E5" s="122">
        <v>17687.59</v>
      </c>
      <c r="F5" s="123">
        <f t="shared" si="2"/>
        <v>61329.22</v>
      </c>
      <c r="G5" s="124">
        <v>44562</v>
      </c>
      <c r="H5" s="122">
        <v>18363.8</v>
      </c>
      <c r="I5" s="122">
        <v>71.400000000000006</v>
      </c>
      <c r="J5" s="123">
        <f t="shared" ref="J5:J9" si="3">+H5-I5</f>
        <v>18292.399999999998</v>
      </c>
      <c r="K5" s="125">
        <v>2540.6</v>
      </c>
      <c r="L5" s="122"/>
      <c r="M5" s="123">
        <f t="shared" ref="M5:M9" si="4">+J5-K5+L5</f>
        <v>15751.799999999997</v>
      </c>
      <c r="N5" s="124">
        <v>44562</v>
      </c>
      <c r="O5" s="4"/>
      <c r="P5" s="126" t="s">
        <v>100</v>
      </c>
      <c r="Q5" s="127" t="s">
        <v>96</v>
      </c>
    </row>
    <row r="6" spans="1:17" x14ac:dyDescent="0.25">
      <c r="A6" s="119" t="s">
        <v>101</v>
      </c>
      <c r="B6" s="120">
        <v>44590</v>
      </c>
      <c r="C6" s="121">
        <v>1</v>
      </c>
      <c r="D6" s="122">
        <v>41724.519999999997</v>
      </c>
      <c r="E6" s="122">
        <v>25806.94</v>
      </c>
      <c r="F6" s="123">
        <f t="shared" ref="F6:F9" si="5">+D6+E6</f>
        <v>67531.459999999992</v>
      </c>
      <c r="G6" s="124">
        <v>44590</v>
      </c>
      <c r="H6" s="122">
        <v>23108.9</v>
      </c>
      <c r="I6" s="122">
        <v>0.01</v>
      </c>
      <c r="J6" s="123">
        <f t="shared" si="3"/>
        <v>23108.890000000003</v>
      </c>
      <c r="K6" s="125">
        <v>-590.19999999999902</v>
      </c>
      <c r="L6" s="122">
        <v>-7947.3</v>
      </c>
      <c r="M6" s="123">
        <f t="shared" si="4"/>
        <v>15751.790000000005</v>
      </c>
      <c r="N6" s="124">
        <v>44590</v>
      </c>
      <c r="O6" s="4"/>
      <c r="P6" s="126" t="s">
        <v>102</v>
      </c>
      <c r="Q6" s="4"/>
    </row>
    <row r="7" spans="1:17" x14ac:dyDescent="0.25">
      <c r="A7" s="119" t="s">
        <v>103</v>
      </c>
      <c r="B7" s="120">
        <v>44618</v>
      </c>
      <c r="C7" s="121">
        <v>1</v>
      </c>
      <c r="D7" s="122">
        <v>39807.410000000098</v>
      </c>
      <c r="E7" s="122">
        <v>33926.29</v>
      </c>
      <c r="F7" s="123">
        <f t="shared" si="5"/>
        <v>73733.700000000099</v>
      </c>
      <c r="G7" s="124">
        <v>44618</v>
      </c>
      <c r="H7" s="122">
        <v>27854</v>
      </c>
      <c r="I7" s="122">
        <v>71.400000000000006</v>
      </c>
      <c r="J7" s="123">
        <f t="shared" si="3"/>
        <v>27782.6</v>
      </c>
      <c r="K7" s="125">
        <v>-3721</v>
      </c>
      <c r="L7" s="122"/>
      <c r="M7" s="123">
        <f t="shared" si="4"/>
        <v>31503.599999999999</v>
      </c>
      <c r="N7" s="124">
        <v>44618</v>
      </c>
      <c r="O7" s="4"/>
      <c r="P7" s="126" t="s">
        <v>104</v>
      </c>
      <c r="Q7" s="127" t="s">
        <v>96</v>
      </c>
    </row>
    <row r="8" spans="1:17" x14ac:dyDescent="0.25">
      <c r="A8" s="119" t="s">
        <v>105</v>
      </c>
      <c r="B8" s="120">
        <v>44646</v>
      </c>
      <c r="C8" s="121">
        <v>1</v>
      </c>
      <c r="D8" s="122">
        <v>37890.300000000097</v>
      </c>
      <c r="E8" s="122">
        <v>42045.64</v>
      </c>
      <c r="F8" s="123">
        <f t="shared" si="5"/>
        <v>79935.94000000009</v>
      </c>
      <c r="G8" s="124">
        <v>44646</v>
      </c>
      <c r="H8" s="122">
        <v>32599.1</v>
      </c>
      <c r="I8" s="122">
        <v>0.01</v>
      </c>
      <c r="J8" s="123">
        <f t="shared" si="3"/>
        <v>32599.09</v>
      </c>
      <c r="K8" s="125">
        <v>-6851.8</v>
      </c>
      <c r="L8" s="122">
        <v>-7947.3</v>
      </c>
      <c r="M8" s="123">
        <f t="shared" si="4"/>
        <v>31503.59</v>
      </c>
      <c r="N8" s="124">
        <v>44646</v>
      </c>
      <c r="O8" s="4"/>
      <c r="P8" s="126" t="s">
        <v>106</v>
      </c>
      <c r="Q8" s="4"/>
    </row>
    <row r="9" spans="1:17" x14ac:dyDescent="0.25">
      <c r="A9" s="119" t="s">
        <v>107</v>
      </c>
      <c r="B9" s="120">
        <v>44674</v>
      </c>
      <c r="C9" s="121">
        <v>1</v>
      </c>
      <c r="D9" s="122">
        <v>35973.190000000097</v>
      </c>
      <c r="E9" s="122">
        <v>50164.99</v>
      </c>
      <c r="F9" s="123">
        <f t="shared" si="5"/>
        <v>86138.180000000095</v>
      </c>
      <c r="G9" s="124">
        <v>44674</v>
      </c>
      <c r="H9" s="122">
        <v>37344.199999999997</v>
      </c>
      <c r="I9" s="122">
        <v>71.400000000000006</v>
      </c>
      <c r="J9" s="123">
        <f t="shared" si="3"/>
        <v>37272.799999999996</v>
      </c>
      <c r="K9" s="125">
        <v>-9982.6</v>
      </c>
      <c r="L9" s="122"/>
      <c r="M9" s="123">
        <f t="shared" si="4"/>
        <v>47255.399999999994</v>
      </c>
      <c r="N9" s="124">
        <v>44674</v>
      </c>
      <c r="O9" s="4"/>
      <c r="P9" s="126" t="s">
        <v>108</v>
      </c>
      <c r="Q9" s="127" t="s">
        <v>96</v>
      </c>
    </row>
  </sheetData>
  <phoneticPr fontId="19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N3"/>
  <sheetViews>
    <sheetView zoomScale="98" zoomScaleNormal="98" workbookViewId="0"/>
  </sheetViews>
  <sheetFormatPr baseColWidth="10" defaultRowHeight="15" x14ac:dyDescent="0.25"/>
  <cols>
    <col min="1" max="1" width="8.5703125" bestFit="1" customWidth="1"/>
    <col min="2" max="2" width="15" customWidth="1"/>
    <col min="3" max="3" width="13.42578125" customWidth="1"/>
    <col min="4" max="4" width="17.140625" customWidth="1"/>
    <col min="5" max="5" width="14.28515625" customWidth="1"/>
    <col min="6" max="6" width="14" customWidth="1"/>
    <col min="8" max="8" width="12.85546875" customWidth="1"/>
    <col min="11" max="11" width="15" customWidth="1"/>
    <col min="12" max="12" width="14.42578125" customWidth="1"/>
    <col min="13" max="13" width="12.85546875" customWidth="1"/>
    <col min="14" max="14" width="23.140625" customWidth="1"/>
  </cols>
  <sheetData>
    <row r="1" spans="1:14" s="2" customFormat="1" ht="55.5" customHeight="1" x14ac:dyDescent="0.2">
      <c r="A1" s="114" t="s">
        <v>170</v>
      </c>
      <c r="B1" s="114" t="s">
        <v>171</v>
      </c>
      <c r="C1" s="114" t="s">
        <v>172</v>
      </c>
      <c r="D1" s="114" t="s">
        <v>173</v>
      </c>
      <c r="E1" s="1" t="s">
        <v>174</v>
      </c>
      <c r="F1" s="114" t="s">
        <v>175</v>
      </c>
      <c r="G1" s="114" t="s">
        <v>176</v>
      </c>
      <c r="H1" s="102" t="s">
        <v>177</v>
      </c>
      <c r="I1" s="102" t="s">
        <v>178</v>
      </c>
      <c r="J1" s="114" t="s">
        <v>179</v>
      </c>
      <c r="K1" s="102" t="s">
        <v>180</v>
      </c>
      <c r="L1" s="102" t="s">
        <v>181</v>
      </c>
      <c r="M1" s="102" t="s">
        <v>182</v>
      </c>
      <c r="N1" s="102" t="s">
        <v>183</v>
      </c>
    </row>
    <row r="2" spans="1:14" x14ac:dyDescent="0.25">
      <c r="A2" s="3" t="s">
        <v>6</v>
      </c>
      <c r="B2" s="4"/>
      <c r="C2" s="5">
        <v>33462</v>
      </c>
      <c r="D2" s="5">
        <v>178.16</v>
      </c>
      <c r="E2" s="6">
        <f t="shared" ref="E2" si="0">+C2+D2</f>
        <v>33640.160000000003</v>
      </c>
      <c r="F2" s="5">
        <v>33640.1</v>
      </c>
      <c r="G2" s="6">
        <v>33640.1</v>
      </c>
      <c r="H2" s="6">
        <v>0</v>
      </c>
      <c r="I2" s="6">
        <v>6.0000000004947651E-2</v>
      </c>
      <c r="J2" s="7">
        <v>44572</v>
      </c>
      <c r="K2" s="7">
        <v>44572</v>
      </c>
      <c r="L2" s="8" t="s">
        <v>3</v>
      </c>
      <c r="M2" s="4"/>
      <c r="N2" s="4"/>
    </row>
    <row r="3" spans="1:14" x14ac:dyDescent="0.25">
      <c r="A3" s="3" t="s">
        <v>7</v>
      </c>
      <c r="B3" s="4"/>
      <c r="C3" s="5">
        <v>33454.949999999997</v>
      </c>
      <c r="D3" s="5">
        <v>57.21</v>
      </c>
      <c r="E3" s="6">
        <f>+C3+D3</f>
        <v>33512.159999999996</v>
      </c>
      <c r="F3" s="5">
        <v>33512.199999999997</v>
      </c>
      <c r="G3" s="6">
        <v>33512.199999999997</v>
      </c>
      <c r="H3" s="6">
        <v>0</v>
      </c>
      <c r="I3" s="6">
        <v>-4.0000000000873115E-2</v>
      </c>
      <c r="J3" s="7">
        <v>44606</v>
      </c>
      <c r="K3" s="7">
        <v>44607</v>
      </c>
      <c r="L3" s="8" t="s">
        <v>4</v>
      </c>
      <c r="M3" s="4"/>
      <c r="N3" s="4" t="s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CHEQUES</vt:lpstr>
      <vt:lpstr>TRANSFERENCIA</vt:lpstr>
      <vt:lpstr>INGRESOS</vt:lpstr>
      <vt:lpstr>MUTUOS</vt:lpstr>
      <vt:lpstr>REEMBOLSO</vt:lpstr>
      <vt:lpstr>REGULARIZACIONES</vt:lpstr>
      <vt:lpstr>REGALIAS</vt:lpstr>
      <vt:lpstr>PLANILLAS</vt:lpstr>
      <vt:lpstr>COMISIONES</vt:lpstr>
      <vt:lpstr>TRIBUTOS</vt:lpstr>
      <vt:lpstr>REMUNERACION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Solis</dc:creator>
  <cp:lastModifiedBy>Bolivar Chavez</cp:lastModifiedBy>
  <dcterms:created xsi:type="dcterms:W3CDTF">2024-07-16T13:23:37Z</dcterms:created>
  <dcterms:modified xsi:type="dcterms:W3CDTF">2024-09-04T20:43:45Z</dcterms:modified>
</cp:coreProperties>
</file>