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Dezembro\"/>
    </mc:Choice>
  </mc:AlternateContent>
  <xr:revisionPtr revIDLastSave="0" documentId="13_ncr:1_{ED56025D-A9FD-4C3E-AA44-0451085828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gFvppa+CB7xQqX6j1weWcqBY9lFVNR4IBmE5HAMCOik="/>
    </ext>
  </extLst>
</workbook>
</file>

<file path=xl/calcChain.xml><?xml version="1.0" encoding="utf-8"?>
<calcChain xmlns="http://schemas.openxmlformats.org/spreadsheetml/2006/main">
  <c r="M71" i="1" l="1"/>
  <c r="O145" i="1"/>
  <c r="O144" i="1"/>
  <c r="M143" i="1"/>
  <c r="O143" i="1" s="1"/>
  <c r="O142" i="1"/>
  <c r="O141" i="1"/>
  <c r="M140" i="1"/>
  <c r="O140" i="1" s="1"/>
  <c r="O139" i="1"/>
  <c r="O138" i="1"/>
  <c r="O137" i="1"/>
  <c r="O136" i="1"/>
  <c r="O135" i="1"/>
  <c r="M134" i="1"/>
  <c r="O134" i="1" s="1"/>
  <c r="O133" i="1"/>
  <c r="M133" i="1"/>
  <c r="O132" i="1"/>
  <c r="M131" i="1"/>
  <c r="O131" i="1" s="1"/>
  <c r="M130" i="1"/>
  <c r="O130" i="1" s="1"/>
  <c r="O129" i="1"/>
  <c r="M128" i="1"/>
  <c r="O128" i="1" s="1"/>
  <c r="M127" i="1"/>
  <c r="O127" i="1" s="1"/>
  <c r="M126" i="1"/>
  <c r="O126" i="1" s="1"/>
  <c r="O125" i="1"/>
  <c r="M124" i="1"/>
  <c r="O124" i="1" s="1"/>
  <c r="M123" i="1"/>
  <c r="O123" i="1" s="1"/>
  <c r="M122" i="1"/>
  <c r="O122" i="1" s="1"/>
  <c r="M121" i="1"/>
  <c r="O121" i="1" s="1"/>
  <c r="M120" i="1"/>
  <c r="O120" i="1" s="1"/>
  <c r="O119" i="1"/>
  <c r="M119" i="1"/>
  <c r="O118" i="1"/>
  <c r="L118" i="1"/>
  <c r="O117" i="1"/>
  <c r="M117" i="1"/>
  <c r="O116" i="1"/>
  <c r="O115" i="1"/>
  <c r="L115" i="1"/>
  <c r="O114" i="1"/>
  <c r="M113" i="1"/>
  <c r="O113" i="1" s="1"/>
  <c r="M112" i="1"/>
  <c r="O112" i="1" s="1"/>
  <c r="O111" i="1"/>
  <c r="O110" i="1"/>
  <c r="O109" i="1"/>
  <c r="O108" i="1"/>
  <c r="O107" i="1"/>
  <c r="M107" i="1"/>
  <c r="O106" i="1"/>
  <c r="L106" i="1"/>
  <c r="M105" i="1"/>
  <c r="O105" i="1" s="1"/>
  <c r="M104" i="1"/>
  <c r="O104" i="1" s="1"/>
  <c r="M103" i="1"/>
  <c r="O103" i="1" s="1"/>
  <c r="M102" i="1"/>
  <c r="O102" i="1" s="1"/>
  <c r="O101" i="1"/>
  <c r="L100" i="1"/>
  <c r="O100" i="1" s="1"/>
  <c r="O99" i="1"/>
  <c r="O98" i="1"/>
  <c r="O97" i="1"/>
  <c r="O96" i="1"/>
  <c r="M96" i="1"/>
  <c r="M95" i="1"/>
  <c r="O95" i="1" s="1"/>
  <c r="M94" i="1"/>
  <c r="O94" i="1" s="1"/>
  <c r="O93" i="1"/>
  <c r="O92" i="1"/>
  <c r="O91" i="1"/>
  <c r="M90" i="1"/>
  <c r="O90" i="1" s="1"/>
  <c r="O89" i="1"/>
  <c r="O88" i="1"/>
  <c r="M87" i="1"/>
  <c r="O87" i="1" s="1"/>
  <c r="O86" i="1"/>
  <c r="O85" i="1"/>
  <c r="M84" i="1"/>
  <c r="O84" i="1" s="1"/>
  <c r="O83" i="1"/>
  <c r="M83" i="1"/>
  <c r="O82" i="1"/>
  <c r="M82" i="1"/>
  <c r="M81" i="1"/>
  <c r="O81" i="1" s="1"/>
  <c r="M80" i="1"/>
  <c r="O80" i="1" s="1"/>
  <c r="M79" i="1"/>
  <c r="O79" i="1" s="1"/>
  <c r="O78" i="1"/>
  <c r="O77" i="1"/>
  <c r="M76" i="1"/>
  <c r="O76" i="1" s="1"/>
  <c r="O75" i="1"/>
  <c r="M74" i="1"/>
  <c r="O74" i="1" s="1"/>
  <c r="M73" i="1"/>
  <c r="O73" i="1" s="1"/>
  <c r="L73" i="1"/>
  <c r="M72" i="1"/>
  <c r="O72" i="1" s="1"/>
  <c r="O71" i="1"/>
  <c r="O70" i="1"/>
  <c r="O69" i="1"/>
  <c r="M69" i="1"/>
  <c r="H69" i="1"/>
  <c r="M68" i="1"/>
  <c r="O68" i="1" s="1"/>
  <c r="O67" i="1"/>
  <c r="O66" i="1"/>
  <c r="O65" i="1"/>
  <c r="M65" i="1"/>
  <c r="O64" i="1"/>
  <c r="O63" i="1"/>
  <c r="O62" i="1"/>
  <c r="M61" i="1"/>
  <c r="O61" i="1" s="1"/>
  <c r="O60" i="1"/>
  <c r="M59" i="1"/>
  <c r="O59" i="1" s="1"/>
  <c r="M58" i="1"/>
  <c r="O58" i="1" s="1"/>
  <c r="M57" i="1"/>
  <c r="O57" i="1" s="1"/>
  <c r="O56" i="1"/>
  <c r="N55" i="1"/>
  <c r="O55" i="1" s="1"/>
  <c r="O54" i="1"/>
  <c r="O53" i="1"/>
  <c r="M53" i="1"/>
  <c r="O52" i="1"/>
  <c r="M51" i="1"/>
  <c r="O51" i="1" s="1"/>
  <c r="O50" i="1"/>
  <c r="O49" i="1"/>
  <c r="O48" i="1"/>
  <c r="O47" i="1"/>
  <c r="O46" i="1"/>
  <c r="O45" i="1"/>
  <c r="O44" i="1"/>
  <c r="O43" i="1"/>
  <c r="O42" i="1"/>
  <c r="O41" i="1"/>
  <c r="O40" i="1"/>
  <c r="O39" i="1"/>
  <c r="M38" i="1"/>
  <c r="O38" i="1" s="1"/>
  <c r="M37" i="1"/>
  <c r="O37" i="1" s="1"/>
  <c r="O36" i="1"/>
  <c r="M35" i="1"/>
  <c r="O35" i="1" s="1"/>
  <c r="O34" i="1"/>
  <c r="O33" i="1"/>
  <c r="M33" i="1"/>
  <c r="O32" i="1"/>
  <c r="M32" i="1"/>
  <c r="O31" i="1"/>
  <c r="O30" i="1"/>
  <c r="O29" i="1"/>
  <c r="O28" i="1"/>
  <c r="M28" i="1"/>
  <c r="M27" i="1"/>
  <c r="O27" i="1" s="1"/>
  <c r="O26" i="1"/>
  <c r="O25" i="1"/>
  <c r="O24" i="1"/>
  <c r="O23" i="1"/>
  <c r="M23" i="1"/>
  <c r="O22" i="1"/>
  <c r="M21" i="1"/>
  <c r="O21" i="1" s="1"/>
  <c r="M20" i="1"/>
  <c r="O20" i="1" s="1"/>
  <c r="O19" i="1"/>
  <c r="M18" i="1"/>
  <c r="O18" i="1" s="1"/>
  <c r="O17" i="1"/>
  <c r="M16" i="1"/>
  <c r="O16" i="1" s="1"/>
  <c r="M15" i="1"/>
  <c r="O15" i="1" s="1"/>
  <c r="M14" i="1"/>
  <c r="O14" i="1" s="1"/>
  <c r="M13" i="1"/>
  <c r="O13" i="1" s="1"/>
  <c r="O12" i="1"/>
  <c r="O11" i="1"/>
  <c r="O10" i="1"/>
  <c r="M9" i="1"/>
  <c r="O9" i="1" s="1"/>
  <c r="M8" i="1"/>
  <c r="O8" i="1" s="1"/>
  <c r="M7" i="1"/>
  <c r="O7" i="1" s="1"/>
  <c r="M6" i="1"/>
  <c r="O6" i="1" s="1"/>
  <c r="M5" i="1"/>
  <c r="O5" i="1" s="1"/>
  <c r="O4" i="1"/>
  <c r="O3" i="1"/>
  <c r="O2" i="1"/>
  <c r="L2" i="1"/>
</calcChain>
</file>

<file path=xl/sharedStrings.xml><?xml version="1.0" encoding="utf-8"?>
<sst xmlns="http://schemas.openxmlformats.org/spreadsheetml/2006/main" count="832" uniqueCount="475">
  <si>
    <t>Nome</t>
  </si>
  <si>
    <t>Turma</t>
  </si>
  <si>
    <t>Associado</t>
  </si>
  <si>
    <t>Contribuinte</t>
  </si>
  <si>
    <t>Nr Acolhimento</t>
  </si>
  <si>
    <t>Nr Prolongamento</t>
  </si>
  <si>
    <t>Preco CAF</t>
  </si>
  <si>
    <t>CAF NATAL</t>
  </si>
  <si>
    <t>Preco Danca</t>
  </si>
  <si>
    <t>Preco Lanche</t>
  </si>
  <si>
    <t>Quota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</si>
  <si>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</si>
  <si>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</si>
  <si>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</si>
  <si>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</si>
  <si>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</si>
  <si>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</si>
  <si>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</si>
  <si>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</si>
  <si>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</si>
  <si>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</si>
  <si>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</si>
  <si>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</si>
  <si>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</si>
  <si>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</si>
  <si>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</si>
  <si>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validado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</si>
  <si>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</si>
  <si>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</si>
  <si>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</si>
  <si>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</si>
  <si>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</si>
  <si>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</si>
  <si>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</si>
  <si>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</si>
  <si>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</si>
  <si>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5€ de CAF do que frequentou</t>
  </si>
  <si>
    <t>15€ fotos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</si>
  <si>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</si>
  <si>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</si>
  <si>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</si>
  <si>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</si>
  <si>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</si>
  <si>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</si>
  <si>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</si>
  <si>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</si>
  <si>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</si>
  <si>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</si>
  <si>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30€ fotos</t>
  </si>
  <si>
    <t>Álvaro Miguel Miranda da Costa</t>
  </si>
  <si>
    <t>285029908</t>
  </si>
  <si>
    <t>naninhas.82@gmail.com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</si>
  <si>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</si>
  <si>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</si>
  <si>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</si>
  <si>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</si>
  <si>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</si>
  <si>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</si>
  <si>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</si>
  <si>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</si>
  <si>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já pagou em janeiro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</si>
  <si>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</si>
  <si>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</si>
  <si>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</si>
  <si>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</si>
  <si>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</si>
  <si>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</si>
  <si>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17,5€ fotos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</si>
  <si>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</si>
  <si>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</si>
  <si>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</si>
  <si>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</si>
  <si>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</si>
  <si>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</si>
  <si>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</si>
  <si>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</si>
  <si>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exedente para proximo mes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</si>
  <si>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</si>
  <si>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</si>
  <si>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</si>
  <si>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</si>
  <si>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</si>
  <si>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</si>
  <si>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</si>
  <si>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</si>
  <si>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</si>
  <si>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</si>
  <si>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</si>
  <si>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3€ teatro</t>
  </si>
  <si>
    <t>Clara Brás Lopes</t>
  </si>
  <si>
    <t>306150352</t>
  </si>
  <si>
    <t>alfredo_j_lopes@hotmail.com</t>
  </si>
  <si>
    <t>20€ fotos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</si>
  <si>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</si>
  <si>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</si>
  <si>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</si>
  <si>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</si>
  <si>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</si>
  <si>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</si>
  <si>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</si>
  <si>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</si>
  <si>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</si>
  <si>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 xml:space="preserve">Notificar email falta de pagamento 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</si>
  <si>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</si>
  <si>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</si>
  <si>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</si>
  <si>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</si>
  <si>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</si>
  <si>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</si>
  <si>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</si>
  <si>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</si>
  <si>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</si>
  <si>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</si>
  <si>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</si>
  <si>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</si>
  <si>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</si>
  <si>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</si>
  <si>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</si>
  <si>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</si>
  <si>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</si>
  <si>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</si>
  <si>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</si>
  <si>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</si>
  <si>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</si>
  <si>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</si>
  <si>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</si>
  <si>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</si>
  <si>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</si>
  <si>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</si>
  <si>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</si>
  <si>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</si>
  <si>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</si>
  <si>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</si>
  <si>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</si>
  <si>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</si>
  <si>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</si>
  <si>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</si>
  <si>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</si>
  <si>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</si>
  <si>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</si>
  <si>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</si>
  <si>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</si>
  <si>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</si>
  <si>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</si>
  <si>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Notificar email falta de pagamento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</si>
  <si>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</si>
  <si>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</si>
  <si>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</si>
  <si>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</si>
  <si>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</si>
  <si>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</si>
  <si>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</si>
  <si>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</si>
  <si>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</si>
  <si>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</si>
  <si>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</si>
  <si>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</si>
  <si>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</si>
  <si>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</si>
  <si>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</si>
  <si>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</si>
  <si>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</si>
  <si>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</si>
  <si>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</si>
  <si>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</si>
  <si>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</si>
  <si>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</si>
  <si>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</si>
  <si>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</si>
  <si>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não notificar falar andreia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</si>
  <si>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</si>
  <si>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</si>
  <si>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</si>
  <si>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</si>
  <si>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</si>
  <si>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</si>
  <si>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exedente para lanche até final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</si>
  <si>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</si>
  <si>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</si>
  <si>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</si>
  <si>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</si>
  <si>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</si>
  <si>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</si>
  <si>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</si>
  <si>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</si>
  <si>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</si>
  <si>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</si>
  <si>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</si>
  <si>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</si>
  <si>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</si>
  <si>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</si>
  <si>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</si>
  <si>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</si>
  <si>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</si>
  <si>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</si>
  <si>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</si>
  <si>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</si>
  <si>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</si>
  <si>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</si>
  <si>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</si>
  <si>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</si>
  <si>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</si>
  <si>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</si>
  <si>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</si>
  <si>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</si>
  <si>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</si>
  <si>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</si>
  <si>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10€ vila</t>
  </si>
  <si>
    <t>João Pereira Rios</t>
  </si>
  <si>
    <t>294086803</t>
  </si>
  <si>
    <t>gracapereira.to@gmail.com</t>
  </si>
  <si>
    <t>7€ vila</t>
  </si>
  <si>
    <t>José Martim Silva Gonçalves</t>
  </si>
  <si>
    <t>293669155</t>
  </si>
  <si>
    <t>sg.gestao@gmail.com</t>
  </si>
  <si>
    <t>pago mais 1€ de CAF do que frequentou</t>
  </si>
  <si>
    <t>Júlia Filipa Inácio Gonçalves</t>
  </si>
  <si>
    <t>294138170</t>
  </si>
  <si>
    <t>marta.adonis.inacio@gmail.com</t>
  </si>
  <si>
    <t>pago mais 11€ de CAF do que frequentou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</si>
  <si>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</si>
  <si>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</si>
  <si>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</si>
  <si>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</si>
  <si>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</si>
  <si>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</si>
  <si>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</si>
  <si>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</si>
  <si>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</si>
  <si>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</si>
  <si>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</si>
  <si>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</si>
  <si>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</si>
  <si>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</si>
  <si>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</si>
  <si>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</si>
  <si>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</si>
  <si>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</si>
  <si>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</si>
  <si>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</si>
  <si>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</si>
  <si>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</si>
  <si>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</si>
  <si>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</si>
  <si>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</si>
  <si>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</si>
  <si>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</si>
  <si>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</si>
  <si>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</si>
  <si>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não notificar falar liseta</t>
  </si>
  <si>
    <t>Lourenço Gomes Marques</t>
  </si>
  <si>
    <t>303976047</t>
  </si>
  <si>
    <t>helena.valentim.gomes@gmail.com</t>
  </si>
  <si>
    <t>10€ fotos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</si>
  <si>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</si>
  <si>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</si>
  <si>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</si>
  <si>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</si>
  <si>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</si>
  <si>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</si>
  <si>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Notificar email falta de pagamento com oferta da AP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</si>
  <si>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</si>
  <si>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</si>
  <si>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</si>
  <si>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</si>
  <si>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</si>
  <si>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</si>
  <si>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</si>
  <si>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</si>
  <si>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</si>
  <si>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</si>
  <si>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pago mais 7€ de CAF do que frequentou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</si>
  <si>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</si>
  <si>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</si>
  <si>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</si>
  <si>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</si>
  <si>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</si>
  <si>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</si>
  <si>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</si>
  <si>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</si>
  <si>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</si>
  <si>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7,5€ vila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</si>
  <si>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</si>
  <si>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</si>
  <si>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</si>
  <si>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</si>
  <si>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</si>
  <si>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</si>
  <si>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</si>
  <si>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</si>
  <si>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</si>
  <si>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</si>
  <si>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</si>
  <si>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</si>
  <si>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</si>
  <si>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</si>
  <si>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</si>
  <si>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</si>
  <si>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</si>
  <si>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</si>
  <si>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</si>
  <si>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</si>
  <si>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</si>
  <si>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</si>
  <si>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</si>
  <si>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</si>
  <si>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</si>
  <si>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</si>
  <si>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</si>
  <si>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</si>
  <si>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</si>
  <si>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</si>
  <si>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</si>
  <si>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</si>
  <si>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</si>
  <si>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</si>
  <si>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</si>
  <si>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</si>
  <si>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</si>
  <si>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</si>
  <si>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</si>
  <si>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</si>
  <si>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</si>
  <si>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</si>
  <si>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</si>
  <si>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</si>
  <si>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</si>
  <si>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</si>
  <si>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não notificar falar elisabeth, faltou meio mês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</si>
  <si>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</si>
  <si>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</si>
  <si>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</si>
  <si>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</si>
  <si>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</si>
  <si>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</si>
  <si>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</si>
  <si>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</si>
  <si>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</si>
  <si>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</si>
  <si>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</si>
  <si>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</si>
  <si>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</si>
  <si>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</si>
  <si>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</si>
  <si>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</si>
  <si>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</si>
  <si>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</si>
  <si>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</si>
  <si>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</si>
  <si>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</si>
  <si>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3,5€ vila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</si>
  <si>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</si>
  <si>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</si>
  <si>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</si>
  <si>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</si>
  <si>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</si>
  <si>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</si>
  <si>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</si>
  <si>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</si>
  <si>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</si>
  <si>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</si>
  <si>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</si>
  <si>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</si>
  <si>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</si>
  <si>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</si>
  <si>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</si>
  <si>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</si>
  <si>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</si>
  <si>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30€ fotos + 3 teatro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</si>
  <si>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</si>
  <si>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</si>
  <si>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</si>
  <si>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</si>
  <si>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</si>
  <si>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</si>
  <si>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</si>
  <si>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</si>
  <si>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</si>
  <si>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</si>
  <si>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</si>
  <si>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</si>
  <si>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</si>
  <si>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</si>
  <si>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</si>
  <si>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notificar pagamento ate 8 e cota</t>
  </si>
  <si>
    <t>Pedro Simão Freitas da Silva</t>
  </si>
  <si>
    <t>292689675</t>
  </si>
  <si>
    <t>isabelfreitas.25@gmail.com</t>
  </si>
  <si>
    <t>não notificar falar isabel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</si>
  <si>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</si>
  <si>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</si>
  <si>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</si>
  <si>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</si>
  <si>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</si>
  <si>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</si>
  <si>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</si>
  <si>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</si>
  <si>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</si>
  <si>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</si>
  <si>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</si>
  <si>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</si>
  <si>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</si>
  <si>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</si>
  <si>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</si>
  <si>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</si>
  <si>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</si>
  <si>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</si>
  <si>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</si>
  <si>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</si>
  <si>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</si>
  <si>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</si>
  <si>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</si>
  <si>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</si>
  <si>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</si>
  <si>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</si>
  <si>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</si>
  <si>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</si>
  <si>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</si>
  <si>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</si>
  <si>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</si>
  <si>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</si>
  <si>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</si>
  <si>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</si>
  <si>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</si>
  <si>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</si>
  <si>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</si>
  <si>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</si>
  <si>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</si>
  <si>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</si>
  <si>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</si>
  <si>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</si>
  <si>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</si>
  <si>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</si>
  <si>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</si>
  <si>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5€ vila</t>
  </si>
  <si>
    <t>Santiago Martins da Silva Guedes</t>
  </si>
  <si>
    <t>295083212</t>
  </si>
  <si>
    <t>Sonia-silva04@hotmail.com</t>
  </si>
  <si>
    <t>falar dinheiro há mais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</si>
  <si>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</si>
  <si>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</si>
  <si>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</si>
  <si>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</si>
  <si>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</si>
  <si>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</si>
  <si>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</si>
  <si>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</si>
  <si>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</si>
  <si>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</si>
  <si>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</si>
  <si>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</si>
  <si>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</si>
  <si>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</si>
  <si>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</si>
  <si>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</si>
  <si>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</si>
  <si>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</si>
  <si>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</si>
  <si>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</si>
  <si>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</si>
  <si>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</si>
  <si>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</si>
  <si>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</si>
  <si>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</si>
  <si>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</si>
  <si>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</si>
  <si>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</si>
  <si>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</si>
  <si>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</si>
  <si>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notificar pagamento ate 8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</si>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</sst>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 &quot;#,##0.00"/>
    <numFmt numFmtId="165" formatCode="0.00\ [$€-816];[Red]\-0.00\ [$€-816]"/>
  </numFmts>
  <fonts count="4" x14ac:knownFonts="1">
    <font>
      <sz val="11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79646"/>
        <bgColor rgb="FFF79646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4000"/>
        <bgColor rgb="FFFF4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0" xfId="0" applyFont="1" applyAlignment="1"/>
    <xf numFmtId="0" fontId="2" fillId="2" borderId="3" xfId="0" applyFont="1" applyFill="1" applyBorder="1" applyAlignment="1"/>
    <xf numFmtId="164" fontId="2" fillId="0" borderId="0" xfId="0" applyNumberFormat="1" applyFont="1" applyAlignment="1"/>
    <xf numFmtId="165" fontId="2" fillId="0" borderId="0" xfId="0" applyNumberFormat="1" applyFont="1" applyAlignment="1"/>
    <xf numFmtId="164" fontId="3" fillId="0" borderId="0" xfId="0" applyNumberFormat="1" applyFont="1" applyAlignment="1"/>
    <xf numFmtId="0" fontId="2" fillId="3" borderId="3" xfId="0" applyFont="1" applyFill="1" applyBorder="1" applyAlignment="1"/>
    <xf numFmtId="0" fontId="2" fillId="4" borderId="3" xfId="0" applyFont="1" applyFill="1" applyBorder="1" applyAlignment="1"/>
    <xf numFmtId="0" fontId="2" fillId="5" borderId="3" xfId="0" applyFont="1" applyFill="1" applyBorder="1" applyAlignment="1"/>
    <xf numFmtId="0" fontId="2" fillId="6" borderId="3" xfId="0" applyFont="1" applyFill="1" applyBorder="1" applyAlignment="1"/>
    <xf numFmtId="0" fontId="2" fillId="7" borderId="3" xfId="0" applyFont="1" applyFill="1" applyBorder="1" applyAlignment="1"/>
    <xf numFmtId="0" fontId="2" fillId="8" borderId="3" xfId="0" applyFont="1" applyFill="1" applyBorder="1" applyAlignment="1"/>
    <xf numFmtId="0" fontId="2" fillId="0" borderId="0" xfId="0" applyFont="1" applyAlignment="1"/>
  </cellXfs>
  <cellStyles count="1">
    <cellStyle name="Normal" xfId="0" builtinId="0"/>
  </cellStyles>
  <dxfs count="1"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88" workbookViewId="0">
      <selection activeCell="A116" sqref="A116"/>
    </sheetView>
  </sheetViews>
  <sheetFormatPr defaultColWidth="14.42578125" defaultRowHeight="15" customHeight="1" x14ac:dyDescent="0.25"/>
  <cols>
    <col min="1" max="1" width="34.42578125" customWidth="1"/>
    <col min="2" max="2" width="6.7109375" customWidth="1"/>
    <col min="3" max="3" width="3.42578125" customWidth="1"/>
    <col min="4" max="4" width="10.5703125" customWidth="1"/>
    <col min="5" max="6" width="3.42578125" customWidth="1"/>
    <col min="7" max="7" width="7.5703125" customWidth="1"/>
    <col min="8" max="8" width="8.7109375" customWidth="1"/>
    <col min="9" max="9" width="8.140625" customWidth="1"/>
    <col min="10" max="10" width="8.7109375" customWidth="1"/>
    <col min="11" max="11" width="8" customWidth="1"/>
    <col min="12" max="12" width="8.7109375" customWidth="1"/>
    <col min="13" max="13" width="8.42578125" customWidth="1"/>
    <col min="14" max="14" width="8.140625" customWidth="1"/>
    <col min="15" max="15" width="9.7109375" customWidth="1"/>
    <col min="16" max="16" width="8.5703125" customWidth="1"/>
    <col min="17" max="17" width="40.28515625" customWidth="1"/>
    <col min="18" max="18" width="45.42578125" customWidth="1"/>
    <col min="19" max="19" width="18" customWidth="1"/>
    <col min="20" max="20" width="8.7109375" customWidth="1"/>
  </cols>
  <sheetData>
    <row r="1" spans="1:26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17</v>
      </c>
      <c r="T1" s="3"/>
      <c r="U1" s="3"/>
      <c r="V1" s="3"/>
      <c r="W1" s="3"/>
      <c r="X1" s="3"/>
      <c r="Y1" s="3"/>
      <c r="Z1" s="3"/>
    </row>
    <row r="2" spans="1:26" ht="15" customHeight="1" x14ac:dyDescent="0.25">
      <c r="A2" s="4" t="s">
        <v>18</v>
      </c>
      <c r="B2" s="3" t="s">
        <v>19</v>
      </c>
      <c r="C2" s="3">
        <v>1</v>
      </c>
      <c r="D2" s="3" t="s">
        <v>20</v>
      </c>
      <c r="E2" s="3">
        <v>0</v>
      </c>
      <c r="F2" s="3">
        <v>3</v>
      </c>
      <c r="G2" s="5">
        <v>6</v>
      </c>
      <c r="H2" s="5"/>
      <c r="I2" s="5">
        <v>0</v>
      </c>
      <c r="J2" s="6">
        <v>7.5</v>
      </c>
      <c r="K2" s="5"/>
      <c r="L2" s="5">
        <f>17.5-4</f>
        <v>13.5</v>
      </c>
      <c r="M2" s="5">
        <v>0</v>
      </c>
      <c r="N2" s="7">
        <v>0</v>
      </c>
      <c r="O2" s="7">
        <f t="shared" ref="O2:O145" si="0">M2 + L2   +  N2 - (G2 + I2 + J2 + K2 + H2)</f>
        <v>0</v>
      </c>
      <c r="P2" s="3" t="s">
        <v>21</v>
      </c>
      <c r="Q2" s="3" t="s">
        <v>22</v>
      </c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5">
      <c r="A3" s="8" t="s">
        <v>23</v>
      </c>
      <c r="B3" s="3" t="s">
        <v>24</v>
      </c>
      <c r="C3" s="3">
        <v>1</v>
      </c>
      <c r="D3" s="3" t="s">
        <v>25</v>
      </c>
      <c r="E3" s="3">
        <v>0</v>
      </c>
      <c r="F3" s="3">
        <v>0</v>
      </c>
      <c r="G3" s="5">
        <v>0</v>
      </c>
      <c r="H3" s="5"/>
      <c r="I3" s="5">
        <v>0</v>
      </c>
      <c r="J3" s="6">
        <v>0</v>
      </c>
      <c r="K3" s="5"/>
      <c r="L3" s="5">
        <v>0</v>
      </c>
      <c r="M3" s="5">
        <v>0</v>
      </c>
      <c r="N3" s="7">
        <v>0</v>
      </c>
      <c r="O3" s="7">
        <f t="shared" si="0"/>
        <v>0</v>
      </c>
      <c r="P3" s="3" t="s">
        <v>26</v>
      </c>
      <c r="Q3" s="3" t="s">
        <v>27</v>
      </c>
      <c r="R3" s="3"/>
      <c r="S3" s="3"/>
      <c r="T3" s="3"/>
      <c r="U3" s="3"/>
      <c r="V3" s="3"/>
      <c r="W3" s="3"/>
      <c r="X3" s="3"/>
      <c r="Y3" s="3"/>
      <c r="Z3" s="3"/>
    </row>
    <row r="4" spans="1:26" ht="15" customHeight="1" x14ac:dyDescent="0.25">
      <c r="A4" s="4" t="s">
        <v>28</v>
      </c>
      <c r="B4" s="3" t="s">
        <v>29</v>
      </c>
      <c r="C4" s="3">
        <v>1</v>
      </c>
      <c r="D4" s="3" t="s">
        <v>30</v>
      </c>
      <c r="E4" s="3">
        <v>0</v>
      </c>
      <c r="F4" s="3">
        <v>0</v>
      </c>
      <c r="G4" s="5">
        <v>0</v>
      </c>
      <c r="H4" s="5"/>
      <c r="I4" s="5">
        <v>0</v>
      </c>
      <c r="J4" s="6">
        <v>7.5</v>
      </c>
      <c r="K4" s="5"/>
      <c r="L4" s="5">
        <v>0</v>
      </c>
      <c r="M4" s="5">
        <v>7.5</v>
      </c>
      <c r="N4" s="7">
        <v>0</v>
      </c>
      <c r="O4" s="7">
        <f t="shared" si="0"/>
        <v>0</v>
      </c>
      <c r="P4" s="3" t="s">
        <v>21</v>
      </c>
      <c r="Q4" s="3" t="s">
        <v>31</v>
      </c>
      <c r="R4" s="3"/>
      <c r="S4" s="3"/>
      <c r="T4" s="3"/>
      <c r="U4" s="3"/>
      <c r="V4" s="3"/>
      <c r="W4" s="3"/>
      <c r="X4" s="3"/>
      <c r="Y4" s="3"/>
      <c r="Z4" s="3"/>
    </row>
    <row r="5" spans="1:26" ht="15" customHeight="1" x14ac:dyDescent="0.25">
      <c r="A5" s="4" t="s">
        <v>32</v>
      </c>
      <c r="B5" s="3" t="s">
        <v>33</v>
      </c>
      <c r="C5" s="3">
        <v>1</v>
      </c>
      <c r="D5" s="3" t="s">
        <v>34</v>
      </c>
      <c r="E5" s="3">
        <v>5</v>
      </c>
      <c r="F5" s="3">
        <v>0</v>
      </c>
      <c r="G5" s="5">
        <v>15</v>
      </c>
      <c r="H5" s="5"/>
      <c r="I5" s="5">
        <v>0</v>
      </c>
      <c r="J5" s="6">
        <v>7.5</v>
      </c>
      <c r="K5" s="5"/>
      <c r="L5" s="5">
        <v>0</v>
      </c>
      <c r="M5" s="5">
        <f>37.5-15</f>
        <v>22.5</v>
      </c>
      <c r="N5" s="7">
        <v>0</v>
      </c>
      <c r="O5" s="7">
        <f t="shared" si="0"/>
        <v>0</v>
      </c>
      <c r="P5" s="3" t="s">
        <v>21</v>
      </c>
      <c r="Q5" s="3" t="s">
        <v>35</v>
      </c>
      <c r="R5" s="9" t="s">
        <v>36</v>
      </c>
      <c r="S5" s="10" t="s">
        <v>37</v>
      </c>
      <c r="T5" s="3"/>
      <c r="U5" s="3"/>
      <c r="V5" s="3"/>
      <c r="W5" s="3"/>
      <c r="X5" s="3"/>
      <c r="Y5" s="3"/>
      <c r="Z5" s="3"/>
    </row>
    <row r="6" spans="1:26" ht="15" customHeight="1" x14ac:dyDescent="0.25">
      <c r="A6" s="4" t="s">
        <v>38</v>
      </c>
      <c r="B6" s="3" t="s">
        <v>19</v>
      </c>
      <c r="C6" s="3">
        <v>1</v>
      </c>
      <c r="D6" s="3" t="s">
        <v>39</v>
      </c>
      <c r="E6" s="3">
        <v>0</v>
      </c>
      <c r="F6" s="3">
        <v>0</v>
      </c>
      <c r="G6" s="5">
        <v>0</v>
      </c>
      <c r="H6" s="5">
        <v>100</v>
      </c>
      <c r="I6" s="5">
        <v>0</v>
      </c>
      <c r="J6" s="6">
        <v>7.5</v>
      </c>
      <c r="K6" s="5"/>
      <c r="L6" s="5">
        <v>0</v>
      </c>
      <c r="M6" s="5">
        <f>115-15</f>
        <v>100</v>
      </c>
      <c r="N6" s="7">
        <v>7.5</v>
      </c>
      <c r="O6" s="7">
        <f t="shared" si="0"/>
        <v>0</v>
      </c>
      <c r="P6" s="3" t="s">
        <v>21</v>
      </c>
      <c r="Q6" s="3" t="s">
        <v>40</v>
      </c>
      <c r="R6" s="3"/>
      <c r="S6" s="10" t="s">
        <v>37</v>
      </c>
      <c r="T6" s="3"/>
      <c r="U6" s="3"/>
      <c r="V6" s="3"/>
      <c r="W6" s="3"/>
      <c r="X6" s="3"/>
      <c r="Y6" s="3"/>
      <c r="Z6" s="3"/>
    </row>
    <row r="7" spans="1:26" ht="15" customHeight="1" x14ac:dyDescent="0.25">
      <c r="A7" s="4" t="s">
        <v>41</v>
      </c>
      <c r="B7" s="3" t="s">
        <v>24</v>
      </c>
      <c r="C7" s="3">
        <v>1</v>
      </c>
      <c r="D7" s="3" t="s">
        <v>42</v>
      </c>
      <c r="E7" s="3">
        <v>12</v>
      </c>
      <c r="F7" s="3">
        <v>0</v>
      </c>
      <c r="G7" s="5">
        <v>15</v>
      </c>
      <c r="H7" s="5"/>
      <c r="I7" s="5">
        <v>0</v>
      </c>
      <c r="J7" s="6">
        <v>1.5</v>
      </c>
      <c r="K7" s="5"/>
      <c r="L7" s="5">
        <v>0</v>
      </c>
      <c r="M7" s="5">
        <f>23.5-3-4</f>
        <v>16.5</v>
      </c>
      <c r="N7" s="7">
        <v>0</v>
      </c>
      <c r="O7" s="7">
        <f t="shared" si="0"/>
        <v>0</v>
      </c>
      <c r="P7" s="3" t="s">
        <v>21</v>
      </c>
      <c r="Q7" s="3" t="s">
        <v>43</v>
      </c>
      <c r="R7" s="3"/>
      <c r="S7" s="3"/>
      <c r="T7" s="3"/>
      <c r="U7" s="3"/>
      <c r="V7" s="3"/>
      <c r="W7" s="3"/>
      <c r="X7" s="3"/>
      <c r="Y7" s="3"/>
      <c r="Z7" s="3"/>
    </row>
    <row r="8" spans="1:26" ht="15" customHeight="1" x14ac:dyDescent="0.25">
      <c r="A8" s="8" t="s">
        <v>44</v>
      </c>
      <c r="B8" s="3" t="s">
        <v>45</v>
      </c>
      <c r="C8" s="3"/>
      <c r="D8" s="3" t="s">
        <v>46</v>
      </c>
      <c r="E8" s="3">
        <v>0</v>
      </c>
      <c r="F8" s="3">
        <v>0</v>
      </c>
      <c r="G8" s="5">
        <v>0</v>
      </c>
      <c r="H8" s="5"/>
      <c r="I8" s="5">
        <v>0</v>
      </c>
      <c r="J8" s="6">
        <v>0</v>
      </c>
      <c r="K8" s="5"/>
      <c r="L8" s="5">
        <v>0</v>
      </c>
      <c r="M8" s="5">
        <f>30-30</f>
        <v>0</v>
      </c>
      <c r="N8" s="7">
        <v>0</v>
      </c>
      <c r="O8" s="7">
        <f t="shared" si="0"/>
        <v>0</v>
      </c>
      <c r="P8" s="3" t="s">
        <v>26</v>
      </c>
      <c r="Q8" s="3" t="s">
        <v>47</v>
      </c>
      <c r="R8" s="3"/>
      <c r="S8" s="10" t="s">
        <v>48</v>
      </c>
      <c r="T8" s="3"/>
      <c r="U8" s="3"/>
      <c r="V8" s="3"/>
      <c r="W8" s="3"/>
      <c r="X8" s="3"/>
      <c r="Y8" s="3"/>
      <c r="Z8" s="3"/>
    </row>
    <row r="9" spans="1:26" ht="15" customHeight="1" x14ac:dyDescent="0.25">
      <c r="A9" s="8" t="s">
        <v>49</v>
      </c>
      <c r="B9" s="3" t="s">
        <v>29</v>
      </c>
      <c r="C9" s="3">
        <v>1</v>
      </c>
      <c r="D9" s="3" t="s">
        <v>50</v>
      </c>
      <c r="E9" s="3">
        <v>0</v>
      </c>
      <c r="F9" s="3">
        <v>0</v>
      </c>
      <c r="G9" s="5">
        <v>0</v>
      </c>
      <c r="H9" s="5"/>
      <c r="I9" s="5">
        <v>0</v>
      </c>
      <c r="J9" s="6">
        <v>0</v>
      </c>
      <c r="K9" s="5"/>
      <c r="L9" s="5">
        <v>0</v>
      </c>
      <c r="M9" s="5">
        <f>57.5-0.5-32-25</f>
        <v>0</v>
      </c>
      <c r="N9" s="7">
        <v>0</v>
      </c>
      <c r="O9" s="7">
        <f t="shared" si="0"/>
        <v>0</v>
      </c>
      <c r="P9" s="3" t="s">
        <v>26</v>
      </c>
      <c r="Q9" s="3" t="s">
        <v>51</v>
      </c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4" t="s">
        <v>52</v>
      </c>
      <c r="B10" s="3" t="s">
        <v>53</v>
      </c>
      <c r="C10" s="3">
        <v>1</v>
      </c>
      <c r="D10" s="3" t="s">
        <v>54</v>
      </c>
      <c r="E10" s="3">
        <v>12</v>
      </c>
      <c r="F10" s="3">
        <v>0</v>
      </c>
      <c r="G10" s="5">
        <v>15</v>
      </c>
      <c r="H10" s="5">
        <v>50</v>
      </c>
      <c r="I10" s="5">
        <v>0</v>
      </c>
      <c r="J10" s="6">
        <v>7.5</v>
      </c>
      <c r="K10" s="5"/>
      <c r="L10" s="5">
        <v>0</v>
      </c>
      <c r="M10" s="5">
        <v>72.5</v>
      </c>
      <c r="N10" s="7">
        <v>0</v>
      </c>
      <c r="O10" s="7">
        <f t="shared" si="0"/>
        <v>0</v>
      </c>
      <c r="P10" s="3" t="s">
        <v>21</v>
      </c>
      <c r="Q10" s="3" t="s">
        <v>55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4" t="s">
        <v>56</v>
      </c>
      <c r="B11" s="3" t="s">
        <v>57</v>
      </c>
      <c r="C11" s="3">
        <v>1</v>
      </c>
      <c r="D11" s="3" t="s">
        <v>58</v>
      </c>
      <c r="E11" s="3">
        <v>0</v>
      </c>
      <c r="F11" s="3">
        <v>0</v>
      </c>
      <c r="G11" s="5">
        <v>0</v>
      </c>
      <c r="H11" s="5"/>
      <c r="I11" s="5">
        <v>0</v>
      </c>
      <c r="J11" s="6">
        <v>7.5</v>
      </c>
      <c r="K11" s="5"/>
      <c r="L11" s="5">
        <v>0</v>
      </c>
      <c r="M11" s="5">
        <v>7.5</v>
      </c>
      <c r="N11" s="7">
        <v>0</v>
      </c>
      <c r="O11" s="7">
        <f t="shared" si="0"/>
        <v>0</v>
      </c>
      <c r="P11" s="3" t="s">
        <v>21</v>
      </c>
      <c r="Q11" s="3" t="s">
        <v>59</v>
      </c>
      <c r="R11" s="11" t="s">
        <v>60</v>
      </c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8" t="s">
        <v>61</v>
      </c>
      <c r="B12" s="3" t="s">
        <v>53</v>
      </c>
      <c r="C12" s="3">
        <v>1</v>
      </c>
      <c r="D12" s="3" t="s">
        <v>62</v>
      </c>
      <c r="E12" s="3">
        <v>0</v>
      </c>
      <c r="F12" s="3">
        <v>0</v>
      </c>
      <c r="G12" s="5">
        <v>0</v>
      </c>
      <c r="H12" s="5"/>
      <c r="I12" s="5">
        <v>0</v>
      </c>
      <c r="J12" s="6">
        <v>0</v>
      </c>
      <c r="K12" s="5"/>
      <c r="L12" s="5">
        <v>0</v>
      </c>
      <c r="M12" s="5">
        <v>0</v>
      </c>
      <c r="N12" s="7">
        <v>0</v>
      </c>
      <c r="O12" s="7">
        <f t="shared" si="0"/>
        <v>0</v>
      </c>
      <c r="P12" s="3" t="s">
        <v>26</v>
      </c>
      <c r="Q12" s="3" t="s">
        <v>63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4" t="s">
        <v>64</v>
      </c>
      <c r="B13" s="3" t="s">
        <v>24</v>
      </c>
      <c r="C13" s="3">
        <v>1</v>
      </c>
      <c r="D13" s="3" t="s">
        <v>65</v>
      </c>
      <c r="E13" s="3">
        <v>5</v>
      </c>
      <c r="F13" s="3">
        <v>0</v>
      </c>
      <c r="G13" s="5">
        <v>15</v>
      </c>
      <c r="H13" s="5"/>
      <c r="I13" s="5">
        <v>0</v>
      </c>
      <c r="J13" s="6">
        <v>7.5</v>
      </c>
      <c r="K13" s="5"/>
      <c r="L13" s="5">
        <v>0</v>
      </c>
      <c r="M13" s="5">
        <f>40-17.5</f>
        <v>22.5</v>
      </c>
      <c r="N13" s="7">
        <v>0</v>
      </c>
      <c r="O13" s="7">
        <f t="shared" si="0"/>
        <v>0</v>
      </c>
      <c r="P13" s="3" t="s">
        <v>21</v>
      </c>
      <c r="Q13" s="3" t="s">
        <v>66</v>
      </c>
      <c r="R13" s="9" t="s">
        <v>36</v>
      </c>
      <c r="S13" s="10" t="s">
        <v>67</v>
      </c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4" t="s">
        <v>68</v>
      </c>
      <c r="B14" s="3" t="s">
        <v>33</v>
      </c>
      <c r="C14" s="3">
        <v>1</v>
      </c>
      <c r="D14" s="3" t="s">
        <v>69</v>
      </c>
      <c r="E14" s="3">
        <v>12</v>
      </c>
      <c r="F14" s="3">
        <v>0</v>
      </c>
      <c r="G14" s="5">
        <v>15</v>
      </c>
      <c r="H14" s="5"/>
      <c r="I14" s="5">
        <v>0</v>
      </c>
      <c r="J14" s="6">
        <v>7.5</v>
      </c>
      <c r="K14" s="5"/>
      <c r="L14" s="5">
        <v>0</v>
      </c>
      <c r="M14" s="5">
        <f>23.5+3-4</f>
        <v>22.5</v>
      </c>
      <c r="N14" s="7">
        <v>0</v>
      </c>
      <c r="O14" s="7">
        <f t="shared" si="0"/>
        <v>0</v>
      </c>
      <c r="P14" s="3" t="s">
        <v>21</v>
      </c>
      <c r="Q14" s="3" t="s">
        <v>43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4" t="s">
        <v>70</v>
      </c>
      <c r="B15" s="3" t="s">
        <v>45</v>
      </c>
      <c r="C15" s="3">
        <v>1</v>
      </c>
      <c r="D15" s="3" t="s">
        <v>71</v>
      </c>
      <c r="E15" s="3">
        <v>0</v>
      </c>
      <c r="F15" s="3">
        <v>0</v>
      </c>
      <c r="G15" s="5">
        <v>0</v>
      </c>
      <c r="H15" s="5"/>
      <c r="I15" s="5">
        <v>0</v>
      </c>
      <c r="J15" s="6">
        <v>7.5</v>
      </c>
      <c r="K15" s="5"/>
      <c r="L15" s="5">
        <v>0</v>
      </c>
      <c r="M15" s="5">
        <f>22.5-15</f>
        <v>7.5</v>
      </c>
      <c r="N15" s="7">
        <v>0</v>
      </c>
      <c r="O15" s="7">
        <f t="shared" si="0"/>
        <v>0</v>
      </c>
      <c r="P15" s="3" t="s">
        <v>21</v>
      </c>
      <c r="Q15" s="3" t="s">
        <v>72</v>
      </c>
      <c r="R15" s="3"/>
      <c r="S15" s="10" t="s">
        <v>37</v>
      </c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4" t="s">
        <v>73</v>
      </c>
      <c r="B16" s="3" t="s">
        <v>33</v>
      </c>
      <c r="C16" s="3">
        <v>1</v>
      </c>
      <c r="D16" s="3" t="s">
        <v>74</v>
      </c>
      <c r="E16" s="3">
        <v>0</v>
      </c>
      <c r="F16" s="3">
        <v>0</v>
      </c>
      <c r="G16" s="5">
        <v>0</v>
      </c>
      <c r="H16" s="5">
        <v>50</v>
      </c>
      <c r="I16" s="5">
        <v>0</v>
      </c>
      <c r="J16" s="6">
        <v>7.5</v>
      </c>
      <c r="K16" s="5"/>
      <c r="L16" s="5">
        <v>0</v>
      </c>
      <c r="M16" s="5">
        <f>65-15</f>
        <v>50</v>
      </c>
      <c r="N16" s="7">
        <v>15</v>
      </c>
      <c r="O16" s="7">
        <f t="shared" si="0"/>
        <v>7.5</v>
      </c>
      <c r="P16" s="3" t="s">
        <v>21</v>
      </c>
      <c r="Q16" s="3" t="s">
        <v>75</v>
      </c>
      <c r="R16" s="12" t="s">
        <v>76</v>
      </c>
      <c r="S16" s="10" t="s">
        <v>37</v>
      </c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8" t="s">
        <v>77</v>
      </c>
      <c r="B17" s="3" t="s">
        <v>24</v>
      </c>
      <c r="C17" s="3">
        <v>1</v>
      </c>
      <c r="D17" s="3" t="s">
        <v>78</v>
      </c>
      <c r="E17" s="3">
        <v>0</v>
      </c>
      <c r="F17" s="3">
        <v>0</v>
      </c>
      <c r="G17" s="5">
        <v>0</v>
      </c>
      <c r="H17" s="5"/>
      <c r="I17" s="5">
        <v>0</v>
      </c>
      <c r="J17" s="6">
        <v>0</v>
      </c>
      <c r="K17" s="5"/>
      <c r="L17" s="5">
        <v>0</v>
      </c>
      <c r="M17" s="5">
        <v>0</v>
      </c>
      <c r="N17" s="7">
        <v>0</v>
      </c>
      <c r="O17" s="7">
        <f t="shared" si="0"/>
        <v>0</v>
      </c>
      <c r="P17" s="3" t="s">
        <v>26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8" t="s">
        <v>79</v>
      </c>
      <c r="B18" s="3" t="s">
        <v>29</v>
      </c>
      <c r="C18" s="3">
        <v>1</v>
      </c>
      <c r="D18" s="3" t="s">
        <v>80</v>
      </c>
      <c r="E18" s="3">
        <v>0</v>
      </c>
      <c r="F18" s="3">
        <v>0</v>
      </c>
      <c r="G18" s="5">
        <v>0</v>
      </c>
      <c r="H18" s="5"/>
      <c r="I18" s="5">
        <v>0</v>
      </c>
      <c r="J18" s="6">
        <v>0</v>
      </c>
      <c r="K18" s="5"/>
      <c r="L18" s="5">
        <v>0</v>
      </c>
      <c r="M18" s="5">
        <f>40-25-15</f>
        <v>0</v>
      </c>
      <c r="N18" s="7">
        <v>0</v>
      </c>
      <c r="O18" s="7">
        <f t="shared" si="0"/>
        <v>0</v>
      </c>
      <c r="P18" s="3" t="s">
        <v>26</v>
      </c>
      <c r="Q18" s="3" t="s">
        <v>81</v>
      </c>
      <c r="R18" s="3"/>
      <c r="S18" s="10" t="s">
        <v>37</v>
      </c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4" t="s">
        <v>82</v>
      </c>
      <c r="B19" s="3" t="s">
        <v>24</v>
      </c>
      <c r="C19" s="3">
        <v>1</v>
      </c>
      <c r="D19" s="3" t="s">
        <v>83</v>
      </c>
      <c r="E19" s="3">
        <v>0</v>
      </c>
      <c r="F19" s="3">
        <v>0</v>
      </c>
      <c r="G19" s="5">
        <v>0</v>
      </c>
      <c r="H19" s="5"/>
      <c r="I19" s="5">
        <v>4</v>
      </c>
      <c r="J19" s="6">
        <v>0</v>
      </c>
      <c r="K19" s="5"/>
      <c r="L19" s="5">
        <v>0</v>
      </c>
      <c r="M19" s="5">
        <v>4</v>
      </c>
      <c r="N19" s="7">
        <v>0</v>
      </c>
      <c r="O19" s="7">
        <f t="shared" si="0"/>
        <v>0</v>
      </c>
      <c r="P19" s="3" t="s">
        <v>21</v>
      </c>
      <c r="Q19" s="3" t="s">
        <v>84</v>
      </c>
      <c r="R19" s="11" t="s">
        <v>60</v>
      </c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4" t="s">
        <v>85</v>
      </c>
      <c r="B20" s="3" t="s">
        <v>29</v>
      </c>
      <c r="C20" s="3">
        <v>1</v>
      </c>
      <c r="D20" s="3" t="s">
        <v>86</v>
      </c>
      <c r="E20" s="3">
        <v>0</v>
      </c>
      <c r="F20" s="3">
        <v>0</v>
      </c>
      <c r="G20" s="5">
        <v>0</v>
      </c>
      <c r="H20" s="5"/>
      <c r="I20" s="5">
        <v>0</v>
      </c>
      <c r="J20" s="6">
        <v>7.5</v>
      </c>
      <c r="K20" s="5"/>
      <c r="L20" s="5">
        <v>0</v>
      </c>
      <c r="M20" s="5">
        <f>10.5-3</f>
        <v>7.5</v>
      </c>
      <c r="N20" s="7">
        <v>0</v>
      </c>
      <c r="O20" s="7">
        <f t="shared" si="0"/>
        <v>0</v>
      </c>
      <c r="P20" s="3" t="s">
        <v>21</v>
      </c>
      <c r="Q20" s="3" t="s">
        <v>87</v>
      </c>
      <c r="R20" s="11" t="s">
        <v>60</v>
      </c>
      <c r="S20" s="10" t="s">
        <v>88</v>
      </c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4" t="s">
        <v>89</v>
      </c>
      <c r="B21" s="3" t="s">
        <v>24</v>
      </c>
      <c r="C21" s="3">
        <v>1</v>
      </c>
      <c r="D21" s="3" t="s">
        <v>90</v>
      </c>
      <c r="E21" s="3">
        <v>9</v>
      </c>
      <c r="F21" s="3">
        <v>9</v>
      </c>
      <c r="G21" s="5">
        <v>25</v>
      </c>
      <c r="H21" s="5"/>
      <c r="I21" s="5">
        <v>4</v>
      </c>
      <c r="J21" s="6">
        <v>7.5</v>
      </c>
      <c r="K21" s="5"/>
      <c r="L21" s="5">
        <v>0</v>
      </c>
      <c r="M21" s="5">
        <f>129.5-20</f>
        <v>109.5</v>
      </c>
      <c r="N21" s="7">
        <v>0</v>
      </c>
      <c r="O21" s="7">
        <f t="shared" si="0"/>
        <v>73</v>
      </c>
      <c r="P21" s="3" t="s">
        <v>21</v>
      </c>
      <c r="Q21" s="3" t="s">
        <v>91</v>
      </c>
      <c r="R21" s="12" t="s">
        <v>76</v>
      </c>
      <c r="S21" s="10" t="s">
        <v>92</v>
      </c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8" t="s">
        <v>93</v>
      </c>
      <c r="B22" s="3" t="s">
        <v>24</v>
      </c>
      <c r="C22" s="3">
        <v>1</v>
      </c>
      <c r="D22" s="3" t="s">
        <v>94</v>
      </c>
      <c r="E22" s="3">
        <v>0</v>
      </c>
      <c r="F22" s="3">
        <v>0</v>
      </c>
      <c r="G22" s="5">
        <v>0</v>
      </c>
      <c r="H22" s="5"/>
      <c r="I22" s="5">
        <v>0</v>
      </c>
      <c r="J22" s="6">
        <v>0</v>
      </c>
      <c r="K22" s="5"/>
      <c r="L22" s="5">
        <v>0</v>
      </c>
      <c r="M22" s="5">
        <v>0</v>
      </c>
      <c r="N22" s="7">
        <v>0</v>
      </c>
      <c r="O22" s="7">
        <f t="shared" si="0"/>
        <v>0</v>
      </c>
      <c r="P22" s="3" t="s">
        <v>26</v>
      </c>
      <c r="Q22" s="3" t="s">
        <v>95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4" t="s">
        <v>96</v>
      </c>
      <c r="B23" s="3" t="s">
        <v>19</v>
      </c>
      <c r="C23" s="3">
        <v>1</v>
      </c>
      <c r="D23" s="3" t="s">
        <v>97</v>
      </c>
      <c r="E23" s="3">
        <v>0</v>
      </c>
      <c r="F23" s="3">
        <v>6</v>
      </c>
      <c r="G23" s="5">
        <v>12</v>
      </c>
      <c r="H23" s="5">
        <v>115</v>
      </c>
      <c r="I23" s="5">
        <v>4</v>
      </c>
      <c r="J23" s="6">
        <v>7.5</v>
      </c>
      <c r="K23" s="5"/>
      <c r="L23" s="5">
        <v>0</v>
      </c>
      <c r="M23" s="5">
        <f>153.5-15</f>
        <v>138.5</v>
      </c>
      <c r="N23" s="7">
        <v>0</v>
      </c>
      <c r="O23" s="7">
        <f t="shared" si="0"/>
        <v>0</v>
      </c>
      <c r="P23" s="3" t="s">
        <v>21</v>
      </c>
      <c r="Q23" s="3" t="s">
        <v>98</v>
      </c>
      <c r="R23" s="3"/>
      <c r="S23" s="10" t="s">
        <v>37</v>
      </c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3" t="s">
        <v>99</v>
      </c>
      <c r="B24" s="3" t="s">
        <v>24</v>
      </c>
      <c r="C24" s="3"/>
      <c r="D24" s="3" t="s">
        <v>100</v>
      </c>
      <c r="E24" s="3">
        <v>0</v>
      </c>
      <c r="F24" s="3">
        <v>0</v>
      </c>
      <c r="G24" s="5">
        <v>0</v>
      </c>
      <c r="H24" s="5"/>
      <c r="I24" s="5">
        <v>0</v>
      </c>
      <c r="J24" s="6">
        <v>7.5</v>
      </c>
      <c r="K24" s="5"/>
      <c r="L24" s="5">
        <v>0</v>
      </c>
      <c r="M24" s="5">
        <v>0</v>
      </c>
      <c r="N24" s="7">
        <v>-37.5</v>
      </c>
      <c r="O24" s="7">
        <f t="shared" si="0"/>
        <v>-45</v>
      </c>
      <c r="P24" s="3"/>
      <c r="Q24" s="3" t="s">
        <v>101</v>
      </c>
      <c r="R24" s="12" t="s">
        <v>102</v>
      </c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8" t="s">
        <v>103</v>
      </c>
      <c r="B25" s="3" t="s">
        <v>29</v>
      </c>
      <c r="C25" s="3"/>
      <c r="D25" s="3" t="s">
        <v>104</v>
      </c>
      <c r="E25" s="3">
        <v>0</v>
      </c>
      <c r="F25" s="3">
        <v>0</v>
      </c>
      <c r="G25" s="5">
        <v>0</v>
      </c>
      <c r="H25" s="5"/>
      <c r="I25" s="5">
        <v>0</v>
      </c>
      <c r="J25" s="6">
        <v>0</v>
      </c>
      <c r="K25" s="5"/>
      <c r="L25" s="5">
        <v>0</v>
      </c>
      <c r="M25" s="5">
        <v>0</v>
      </c>
      <c r="N25" s="7">
        <v>0</v>
      </c>
      <c r="O25" s="7">
        <f t="shared" si="0"/>
        <v>0</v>
      </c>
      <c r="P25" s="3" t="s">
        <v>26</v>
      </c>
      <c r="Q25" s="3" t="s">
        <v>105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4" t="s">
        <v>106</v>
      </c>
      <c r="B26" s="3" t="s">
        <v>29</v>
      </c>
      <c r="C26" s="3">
        <v>1</v>
      </c>
      <c r="D26" s="3" t="s">
        <v>107</v>
      </c>
      <c r="E26" s="3">
        <v>10</v>
      </c>
      <c r="F26" s="3">
        <v>0</v>
      </c>
      <c r="G26" s="5">
        <v>15</v>
      </c>
      <c r="H26" s="5"/>
      <c r="I26" s="5">
        <v>0</v>
      </c>
      <c r="J26" s="6">
        <v>7.5</v>
      </c>
      <c r="K26" s="5"/>
      <c r="L26" s="5">
        <v>22.5</v>
      </c>
      <c r="M26" s="5">
        <v>0</v>
      </c>
      <c r="N26" s="7">
        <v>0</v>
      </c>
      <c r="O26" s="7">
        <f t="shared" si="0"/>
        <v>0</v>
      </c>
      <c r="P26" s="3" t="s">
        <v>21</v>
      </c>
      <c r="Q26" s="3" t="s">
        <v>108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4" t="s">
        <v>109</v>
      </c>
      <c r="B27" s="3" t="s">
        <v>19</v>
      </c>
      <c r="C27" s="3">
        <v>1</v>
      </c>
      <c r="D27" s="3" t="s">
        <v>110</v>
      </c>
      <c r="E27" s="3">
        <v>0</v>
      </c>
      <c r="F27" s="3">
        <v>11</v>
      </c>
      <c r="G27" s="5">
        <v>15</v>
      </c>
      <c r="H27" s="5">
        <v>115</v>
      </c>
      <c r="I27" s="5">
        <v>0</v>
      </c>
      <c r="J27" s="6">
        <v>7.5</v>
      </c>
      <c r="K27" s="5"/>
      <c r="L27" s="5">
        <v>0</v>
      </c>
      <c r="M27" s="5">
        <f>80+57.5</f>
        <v>137.5</v>
      </c>
      <c r="N27" s="7">
        <v>0</v>
      </c>
      <c r="O27" s="7">
        <f t="shared" si="0"/>
        <v>0</v>
      </c>
      <c r="P27" s="3" t="s">
        <v>21</v>
      </c>
      <c r="Q27" s="3" t="s">
        <v>111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4" t="s">
        <v>112</v>
      </c>
      <c r="B28" s="3" t="s">
        <v>33</v>
      </c>
      <c r="C28" s="3">
        <v>1</v>
      </c>
      <c r="D28" s="3" t="s">
        <v>113</v>
      </c>
      <c r="E28" s="3">
        <v>11</v>
      </c>
      <c r="F28" s="3">
        <v>10</v>
      </c>
      <c r="G28" s="5">
        <v>25</v>
      </c>
      <c r="H28" s="5">
        <v>62</v>
      </c>
      <c r="I28" s="5">
        <v>0</v>
      </c>
      <c r="J28" s="6">
        <v>7.5</v>
      </c>
      <c r="K28" s="5"/>
      <c r="L28" s="5">
        <v>0</v>
      </c>
      <c r="M28" s="5">
        <f>97.5-15+12</f>
        <v>94.5</v>
      </c>
      <c r="N28" s="7">
        <v>0</v>
      </c>
      <c r="O28" s="7">
        <f t="shared" si="0"/>
        <v>0</v>
      </c>
      <c r="P28" s="3" t="s">
        <v>21</v>
      </c>
      <c r="Q28" s="3" t="s">
        <v>114</v>
      </c>
      <c r="R28" s="11" t="s">
        <v>60</v>
      </c>
      <c r="S28" s="10" t="s">
        <v>37</v>
      </c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8" t="s">
        <v>115</v>
      </c>
      <c r="B29" s="3" t="s">
        <v>24</v>
      </c>
      <c r="C29" s="3">
        <v>1</v>
      </c>
      <c r="D29" s="3" t="s">
        <v>116</v>
      </c>
      <c r="E29" s="3">
        <v>0</v>
      </c>
      <c r="F29" s="3">
        <v>0</v>
      </c>
      <c r="G29" s="5">
        <v>0</v>
      </c>
      <c r="H29" s="5"/>
      <c r="I29" s="5">
        <v>0</v>
      </c>
      <c r="J29" s="6">
        <v>0</v>
      </c>
      <c r="K29" s="5"/>
      <c r="L29" s="5">
        <v>0</v>
      </c>
      <c r="M29" s="5">
        <v>0</v>
      </c>
      <c r="N29" s="7">
        <v>0</v>
      </c>
      <c r="O29" s="7">
        <f t="shared" si="0"/>
        <v>0</v>
      </c>
      <c r="P29" s="3" t="s">
        <v>26</v>
      </c>
      <c r="Q29" s="3" t="s">
        <v>117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4" t="s">
        <v>118</v>
      </c>
      <c r="B30" s="3" t="s">
        <v>57</v>
      </c>
      <c r="C30" s="3">
        <v>1</v>
      </c>
      <c r="D30" s="3" t="s">
        <v>119</v>
      </c>
      <c r="E30" s="3">
        <v>0</v>
      </c>
      <c r="F30" s="3">
        <v>0</v>
      </c>
      <c r="G30" s="5">
        <v>0</v>
      </c>
      <c r="H30" s="5"/>
      <c r="I30" s="5">
        <v>0</v>
      </c>
      <c r="J30" s="6">
        <v>7.5</v>
      </c>
      <c r="K30" s="5"/>
      <c r="L30" s="5">
        <v>0</v>
      </c>
      <c r="M30" s="5">
        <v>7.5</v>
      </c>
      <c r="N30" s="7">
        <v>0</v>
      </c>
      <c r="O30" s="7">
        <f t="shared" si="0"/>
        <v>0</v>
      </c>
      <c r="P30" s="3" t="s">
        <v>21</v>
      </c>
      <c r="Q30" s="3" t="s">
        <v>120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4" t="s">
        <v>121</v>
      </c>
      <c r="B31" s="3" t="s">
        <v>19</v>
      </c>
      <c r="C31" s="3">
        <v>1</v>
      </c>
      <c r="D31" s="3" t="s">
        <v>122</v>
      </c>
      <c r="E31" s="3">
        <v>12</v>
      </c>
      <c r="F31" s="3">
        <v>12</v>
      </c>
      <c r="G31" s="5">
        <v>25</v>
      </c>
      <c r="H31" s="5">
        <v>125</v>
      </c>
      <c r="I31" s="5">
        <v>0</v>
      </c>
      <c r="J31" s="6">
        <v>7.5</v>
      </c>
      <c r="K31" s="5"/>
      <c r="L31" s="5">
        <v>157.5</v>
      </c>
      <c r="M31" s="5">
        <v>0</v>
      </c>
      <c r="N31" s="7">
        <v>0</v>
      </c>
      <c r="O31" s="7">
        <f t="shared" si="0"/>
        <v>0</v>
      </c>
      <c r="P31" s="3" t="s">
        <v>21</v>
      </c>
      <c r="Q31" s="3" t="s">
        <v>123</v>
      </c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4" t="s">
        <v>124</v>
      </c>
      <c r="B32" s="3" t="s">
        <v>57</v>
      </c>
      <c r="C32" s="3">
        <v>1</v>
      </c>
      <c r="D32" s="3" t="s">
        <v>125</v>
      </c>
      <c r="E32" s="3">
        <v>0</v>
      </c>
      <c r="F32" s="3">
        <v>11</v>
      </c>
      <c r="G32" s="5">
        <v>15</v>
      </c>
      <c r="H32" s="5"/>
      <c r="I32" s="5">
        <v>0</v>
      </c>
      <c r="J32" s="6">
        <v>7.5</v>
      </c>
      <c r="K32" s="5"/>
      <c r="L32" s="5">
        <v>0</v>
      </c>
      <c r="M32" s="5">
        <f>80-57.5</f>
        <v>22.5</v>
      </c>
      <c r="N32" s="7">
        <v>0</v>
      </c>
      <c r="O32" s="7">
        <f t="shared" si="0"/>
        <v>0</v>
      </c>
      <c r="P32" s="3" t="s">
        <v>21</v>
      </c>
      <c r="Q32" s="3" t="s">
        <v>111</v>
      </c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4" t="s">
        <v>126</v>
      </c>
      <c r="B33" s="3" t="s">
        <v>57</v>
      </c>
      <c r="C33" s="3">
        <v>1</v>
      </c>
      <c r="D33" s="3" t="s">
        <v>127</v>
      </c>
      <c r="E33" s="3">
        <v>0</v>
      </c>
      <c r="F33" s="3">
        <v>3</v>
      </c>
      <c r="G33" s="5">
        <v>6</v>
      </c>
      <c r="H33" s="5">
        <v>65</v>
      </c>
      <c r="I33" s="5">
        <v>0</v>
      </c>
      <c r="J33" s="6">
        <v>0</v>
      </c>
      <c r="K33" s="5"/>
      <c r="L33" s="5">
        <v>0</v>
      </c>
      <c r="M33" s="5">
        <f>87-16</f>
        <v>71</v>
      </c>
      <c r="N33" s="7">
        <v>0</v>
      </c>
      <c r="O33" s="7">
        <f t="shared" si="0"/>
        <v>0</v>
      </c>
      <c r="P33" s="3" t="s">
        <v>21</v>
      </c>
      <c r="Q33" s="3" t="s">
        <v>128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4" t="s">
        <v>129</v>
      </c>
      <c r="B34" s="3" t="s">
        <v>19</v>
      </c>
      <c r="C34" s="3">
        <v>1</v>
      </c>
      <c r="D34" s="3" t="s">
        <v>130</v>
      </c>
      <c r="E34" s="3">
        <v>9</v>
      </c>
      <c r="F34" s="3">
        <v>0</v>
      </c>
      <c r="G34" s="5">
        <v>15</v>
      </c>
      <c r="H34" s="5">
        <v>100</v>
      </c>
      <c r="I34" s="5">
        <v>0</v>
      </c>
      <c r="J34" s="6">
        <v>7.5</v>
      </c>
      <c r="K34" s="5"/>
      <c r="L34" s="5">
        <v>0</v>
      </c>
      <c r="M34" s="5">
        <v>0</v>
      </c>
      <c r="N34" s="7">
        <v>122.5</v>
      </c>
      <c r="O34" s="7">
        <f t="shared" si="0"/>
        <v>0</v>
      </c>
      <c r="P34" s="3" t="s">
        <v>21</v>
      </c>
      <c r="Q34" s="3" t="s">
        <v>131</v>
      </c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" t="s">
        <v>132</v>
      </c>
      <c r="B35" s="3" t="s">
        <v>53</v>
      </c>
      <c r="C35" s="3">
        <v>1</v>
      </c>
      <c r="D35" s="3" t="s">
        <v>133</v>
      </c>
      <c r="E35" s="3">
        <v>7</v>
      </c>
      <c r="F35" s="3">
        <v>0</v>
      </c>
      <c r="G35" s="5">
        <v>14</v>
      </c>
      <c r="H35" s="5"/>
      <c r="I35" s="5">
        <v>0</v>
      </c>
      <c r="J35" s="6">
        <v>7.5</v>
      </c>
      <c r="K35" s="5"/>
      <c r="L35" s="5">
        <v>0</v>
      </c>
      <c r="M35" s="5">
        <f>70-45-25+66.5-45</f>
        <v>21.5</v>
      </c>
      <c r="N35" s="7">
        <v>0</v>
      </c>
      <c r="O35" s="7">
        <f t="shared" si="0"/>
        <v>0</v>
      </c>
      <c r="P35" s="3" t="s">
        <v>21</v>
      </c>
      <c r="Q35" s="3" t="s">
        <v>134</v>
      </c>
      <c r="R35" s="11" t="s">
        <v>60</v>
      </c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8" t="s">
        <v>135</v>
      </c>
      <c r="B36" s="3" t="s">
        <v>45</v>
      </c>
      <c r="C36" s="3"/>
      <c r="D36" s="3" t="s">
        <v>136</v>
      </c>
      <c r="E36" s="3">
        <v>0</v>
      </c>
      <c r="F36" s="3">
        <v>0</v>
      </c>
      <c r="G36" s="5">
        <v>0</v>
      </c>
      <c r="H36" s="5"/>
      <c r="I36" s="5">
        <v>0</v>
      </c>
      <c r="J36" s="6">
        <v>0</v>
      </c>
      <c r="K36" s="5"/>
      <c r="L36" s="5">
        <v>0</v>
      </c>
      <c r="M36" s="5">
        <v>0</v>
      </c>
      <c r="N36" s="7">
        <v>0</v>
      </c>
      <c r="O36" s="7">
        <f t="shared" si="0"/>
        <v>0</v>
      </c>
      <c r="P36" s="3" t="s">
        <v>26</v>
      </c>
      <c r="Q36" s="3" t="s">
        <v>137</v>
      </c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4" t="s">
        <v>138</v>
      </c>
      <c r="B37" s="3" t="s">
        <v>57</v>
      </c>
      <c r="C37" s="3">
        <v>1</v>
      </c>
      <c r="D37" s="3" t="s">
        <v>139</v>
      </c>
      <c r="E37" s="3">
        <v>0</v>
      </c>
      <c r="F37" s="3">
        <v>0</v>
      </c>
      <c r="G37" s="5">
        <v>0</v>
      </c>
      <c r="H37" s="5"/>
      <c r="I37" s="5">
        <v>0</v>
      </c>
      <c r="J37" s="6">
        <v>7.5</v>
      </c>
      <c r="K37" s="5"/>
      <c r="L37" s="5">
        <v>0</v>
      </c>
      <c r="M37" s="5">
        <f>22.5-15</f>
        <v>7.5</v>
      </c>
      <c r="N37" s="7">
        <v>0</v>
      </c>
      <c r="O37" s="7">
        <f t="shared" si="0"/>
        <v>0</v>
      </c>
      <c r="P37" s="3" t="s">
        <v>21</v>
      </c>
      <c r="Q37" s="3" t="s">
        <v>140</v>
      </c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4" t="s">
        <v>141</v>
      </c>
      <c r="B38" s="3" t="s">
        <v>33</v>
      </c>
      <c r="C38" s="3">
        <v>1</v>
      </c>
      <c r="D38" s="3" t="s">
        <v>142</v>
      </c>
      <c r="E38" s="3">
        <v>7</v>
      </c>
      <c r="F38" s="3">
        <v>0</v>
      </c>
      <c r="G38" s="5">
        <v>14</v>
      </c>
      <c r="H38" s="5"/>
      <c r="I38" s="5">
        <v>0</v>
      </c>
      <c r="J38" s="6">
        <v>7.5</v>
      </c>
      <c r="K38" s="5"/>
      <c r="L38" s="5">
        <v>0</v>
      </c>
      <c r="M38" s="5">
        <f>107.15-22.5-45-15-24.65+56.85-35.35</f>
        <v>21.500000000000007</v>
      </c>
      <c r="N38" s="7">
        <v>0</v>
      </c>
      <c r="O38" s="7">
        <f t="shared" si="0"/>
        <v>0</v>
      </c>
      <c r="P38" s="3" t="s">
        <v>21</v>
      </c>
      <c r="Q38" s="3" t="s">
        <v>143</v>
      </c>
      <c r="R38" s="12" t="s">
        <v>144</v>
      </c>
      <c r="S38" s="10" t="s">
        <v>37</v>
      </c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4" t="s">
        <v>145</v>
      </c>
      <c r="B39" s="3" t="s">
        <v>24</v>
      </c>
      <c r="C39" s="3">
        <v>1</v>
      </c>
      <c r="D39" s="3" t="s">
        <v>146</v>
      </c>
      <c r="E39" s="3">
        <v>1</v>
      </c>
      <c r="F39" s="3">
        <v>0</v>
      </c>
      <c r="G39" s="5">
        <v>2</v>
      </c>
      <c r="H39" s="5"/>
      <c r="I39" s="5">
        <v>0</v>
      </c>
      <c r="J39" s="6">
        <v>4.5</v>
      </c>
      <c r="K39" s="5"/>
      <c r="L39" s="5">
        <v>6.5</v>
      </c>
      <c r="M39" s="5">
        <v>0</v>
      </c>
      <c r="N39" s="7">
        <v>0</v>
      </c>
      <c r="O39" s="7">
        <f t="shared" si="0"/>
        <v>0</v>
      </c>
      <c r="P39" s="3" t="s">
        <v>21</v>
      </c>
      <c r="Q39" s="3" t="s">
        <v>147</v>
      </c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8" t="s">
        <v>148</v>
      </c>
      <c r="B40" s="3" t="s">
        <v>29</v>
      </c>
      <c r="C40" s="3">
        <v>1</v>
      </c>
      <c r="D40" s="3" t="s">
        <v>149</v>
      </c>
      <c r="E40" s="3">
        <v>0</v>
      </c>
      <c r="F40" s="3">
        <v>0</v>
      </c>
      <c r="G40" s="5">
        <v>0</v>
      </c>
      <c r="H40" s="5"/>
      <c r="I40" s="5">
        <v>0</v>
      </c>
      <c r="J40" s="6">
        <v>0</v>
      </c>
      <c r="K40" s="5"/>
      <c r="L40" s="5">
        <v>0</v>
      </c>
      <c r="M40" s="5">
        <v>0</v>
      </c>
      <c r="N40" s="7">
        <v>0</v>
      </c>
      <c r="O40" s="7">
        <f t="shared" si="0"/>
        <v>0</v>
      </c>
      <c r="P40" s="3" t="s">
        <v>26</v>
      </c>
      <c r="Q40" s="3" t="s">
        <v>150</v>
      </c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4" t="s">
        <v>151</v>
      </c>
      <c r="B41" s="3" t="s">
        <v>29</v>
      </c>
      <c r="C41" s="3">
        <v>1</v>
      </c>
      <c r="D41" s="3" t="s">
        <v>152</v>
      </c>
      <c r="E41" s="3">
        <v>12</v>
      </c>
      <c r="F41" s="3">
        <v>0</v>
      </c>
      <c r="G41" s="5">
        <v>15</v>
      </c>
      <c r="H41" s="5">
        <v>25</v>
      </c>
      <c r="I41" s="5">
        <v>0</v>
      </c>
      <c r="J41" s="6">
        <v>7.5</v>
      </c>
      <c r="K41" s="5"/>
      <c r="L41" s="5">
        <v>0</v>
      </c>
      <c r="M41" s="5">
        <v>47.5</v>
      </c>
      <c r="N41" s="7">
        <v>0</v>
      </c>
      <c r="O41" s="7">
        <f t="shared" si="0"/>
        <v>0</v>
      </c>
      <c r="P41" s="3" t="s">
        <v>21</v>
      </c>
      <c r="Q41" s="3" t="s">
        <v>153</v>
      </c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4" t="s">
        <v>154</v>
      </c>
      <c r="B42" s="3" t="s">
        <v>29</v>
      </c>
      <c r="C42" s="3">
        <v>1</v>
      </c>
      <c r="D42" s="3" t="s">
        <v>155</v>
      </c>
      <c r="E42" s="3">
        <v>2</v>
      </c>
      <c r="F42" s="3">
        <v>12</v>
      </c>
      <c r="G42" s="5">
        <v>25</v>
      </c>
      <c r="H42" s="5"/>
      <c r="I42" s="5">
        <v>0</v>
      </c>
      <c r="J42" s="6">
        <v>7.5</v>
      </c>
      <c r="K42" s="5"/>
      <c r="L42" s="5">
        <v>0</v>
      </c>
      <c r="M42" s="5">
        <v>32.5</v>
      </c>
      <c r="N42" s="7">
        <v>0</v>
      </c>
      <c r="O42" s="7">
        <f t="shared" si="0"/>
        <v>0</v>
      </c>
      <c r="P42" s="3" t="s">
        <v>21</v>
      </c>
      <c r="Q42" s="3" t="s">
        <v>156</v>
      </c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4" t="s">
        <v>157</v>
      </c>
      <c r="B43" s="3" t="s">
        <v>45</v>
      </c>
      <c r="C43" s="3">
        <v>1</v>
      </c>
      <c r="D43" s="3" t="s">
        <v>158</v>
      </c>
      <c r="E43" s="3">
        <v>0</v>
      </c>
      <c r="F43" s="3">
        <v>0</v>
      </c>
      <c r="G43" s="5">
        <v>0</v>
      </c>
      <c r="H43" s="5"/>
      <c r="I43" s="5">
        <v>0</v>
      </c>
      <c r="J43" s="6">
        <v>7.5</v>
      </c>
      <c r="K43" s="5"/>
      <c r="L43" s="5">
        <v>7.5</v>
      </c>
      <c r="M43" s="5">
        <v>0</v>
      </c>
      <c r="N43" s="7">
        <v>0</v>
      </c>
      <c r="O43" s="7">
        <f t="shared" si="0"/>
        <v>0</v>
      </c>
      <c r="P43" s="3" t="s">
        <v>21</v>
      </c>
      <c r="Q43" s="3" t="s">
        <v>159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4" t="s">
        <v>160</v>
      </c>
      <c r="B44" s="3" t="s">
        <v>33</v>
      </c>
      <c r="C44" s="3">
        <v>1</v>
      </c>
      <c r="D44" s="3" t="s">
        <v>161</v>
      </c>
      <c r="E44" s="3">
        <v>1</v>
      </c>
      <c r="F44" s="3">
        <v>0</v>
      </c>
      <c r="G44" s="5">
        <v>2</v>
      </c>
      <c r="H44" s="5"/>
      <c r="I44" s="5">
        <v>0</v>
      </c>
      <c r="J44" s="6">
        <v>0</v>
      </c>
      <c r="K44" s="5"/>
      <c r="L44" s="5">
        <v>2</v>
      </c>
      <c r="M44" s="5">
        <v>0</v>
      </c>
      <c r="N44" s="7">
        <v>0</v>
      </c>
      <c r="O44" s="7">
        <f t="shared" si="0"/>
        <v>0</v>
      </c>
      <c r="P44" s="3" t="s">
        <v>21</v>
      </c>
      <c r="Q44" s="3" t="s">
        <v>162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4" t="s">
        <v>163</v>
      </c>
      <c r="B45" s="3" t="s">
        <v>45</v>
      </c>
      <c r="C45" s="3">
        <v>1</v>
      </c>
      <c r="D45" s="3" t="s">
        <v>164</v>
      </c>
      <c r="E45" s="3">
        <v>0</v>
      </c>
      <c r="F45" s="3">
        <v>0</v>
      </c>
      <c r="G45" s="5">
        <v>0</v>
      </c>
      <c r="H45" s="5"/>
      <c r="I45" s="5">
        <v>0</v>
      </c>
      <c r="J45" s="6">
        <v>7.5</v>
      </c>
      <c r="K45" s="5"/>
      <c r="L45" s="5">
        <v>0</v>
      </c>
      <c r="M45" s="5">
        <v>7.5</v>
      </c>
      <c r="N45" s="7">
        <v>0</v>
      </c>
      <c r="O45" s="7">
        <f t="shared" si="0"/>
        <v>0</v>
      </c>
      <c r="P45" s="3" t="s">
        <v>21</v>
      </c>
      <c r="Q45" s="3" t="s">
        <v>165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8" t="s">
        <v>166</v>
      </c>
      <c r="B46" s="3" t="s">
        <v>45</v>
      </c>
      <c r="C46" s="3"/>
      <c r="D46" s="3" t="s">
        <v>167</v>
      </c>
      <c r="E46" s="3">
        <v>0</v>
      </c>
      <c r="F46" s="3">
        <v>0</v>
      </c>
      <c r="G46" s="5">
        <v>0</v>
      </c>
      <c r="H46" s="5"/>
      <c r="I46" s="5">
        <v>0</v>
      </c>
      <c r="J46" s="6">
        <v>0</v>
      </c>
      <c r="K46" s="5"/>
      <c r="L46" s="5">
        <v>0</v>
      </c>
      <c r="M46" s="5">
        <v>0</v>
      </c>
      <c r="N46" s="7">
        <v>0</v>
      </c>
      <c r="O46" s="7">
        <f t="shared" si="0"/>
        <v>0</v>
      </c>
      <c r="P46" s="3" t="s">
        <v>26</v>
      </c>
      <c r="Q46" s="3" t="s">
        <v>168</v>
      </c>
      <c r="R46" s="12" t="s">
        <v>169</v>
      </c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4" t="s">
        <v>170</v>
      </c>
      <c r="B47" s="3" t="s">
        <v>45</v>
      </c>
      <c r="C47" s="3">
        <v>1</v>
      </c>
      <c r="D47" s="3" t="s">
        <v>171</v>
      </c>
      <c r="E47" s="3">
        <v>0</v>
      </c>
      <c r="F47" s="3">
        <v>0</v>
      </c>
      <c r="G47" s="5">
        <v>0</v>
      </c>
      <c r="H47" s="5">
        <v>75</v>
      </c>
      <c r="I47" s="5">
        <v>4</v>
      </c>
      <c r="J47" s="6">
        <v>7.5</v>
      </c>
      <c r="K47" s="5"/>
      <c r="L47" s="5">
        <v>0</v>
      </c>
      <c r="M47" s="5">
        <v>86.5</v>
      </c>
      <c r="N47" s="7">
        <v>0</v>
      </c>
      <c r="O47" s="7">
        <f t="shared" si="0"/>
        <v>0</v>
      </c>
      <c r="P47" s="3" t="s">
        <v>21</v>
      </c>
      <c r="Q47" s="3" t="s">
        <v>172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4" t="s">
        <v>173</v>
      </c>
      <c r="B48" s="3" t="s">
        <v>19</v>
      </c>
      <c r="C48" s="3">
        <v>1</v>
      </c>
      <c r="D48" s="3" t="s">
        <v>174</v>
      </c>
      <c r="E48" s="3">
        <v>0</v>
      </c>
      <c r="F48" s="3">
        <v>0</v>
      </c>
      <c r="G48" s="5">
        <v>0</v>
      </c>
      <c r="H48" s="5"/>
      <c r="I48" s="5">
        <v>0</v>
      </c>
      <c r="J48" s="6">
        <v>7.5</v>
      </c>
      <c r="K48" s="5"/>
      <c r="L48" s="5">
        <v>0</v>
      </c>
      <c r="M48" s="5">
        <v>0</v>
      </c>
      <c r="N48" s="7">
        <v>90</v>
      </c>
      <c r="O48" s="7">
        <f t="shared" si="0"/>
        <v>82.5</v>
      </c>
      <c r="P48" s="3" t="s">
        <v>21</v>
      </c>
      <c r="Q48" s="3" t="s">
        <v>175</v>
      </c>
      <c r="R48" s="12" t="s">
        <v>176</v>
      </c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4" t="s">
        <v>177</v>
      </c>
      <c r="B49" s="3" t="s">
        <v>53</v>
      </c>
      <c r="C49" s="3">
        <v>1</v>
      </c>
      <c r="D49" s="3" t="s">
        <v>178</v>
      </c>
      <c r="E49" s="3">
        <v>0</v>
      </c>
      <c r="F49" s="3">
        <v>12</v>
      </c>
      <c r="G49" s="5">
        <v>15</v>
      </c>
      <c r="H49" s="5">
        <v>100</v>
      </c>
      <c r="I49" s="5">
        <v>0</v>
      </c>
      <c r="J49" s="6">
        <v>7.5</v>
      </c>
      <c r="K49" s="5"/>
      <c r="L49" s="5">
        <v>0</v>
      </c>
      <c r="M49" s="5">
        <v>100</v>
      </c>
      <c r="N49" s="7">
        <v>45</v>
      </c>
      <c r="O49" s="7">
        <f t="shared" si="0"/>
        <v>22.5</v>
      </c>
      <c r="P49" s="3" t="s">
        <v>21</v>
      </c>
      <c r="Q49" s="3" t="s">
        <v>179</v>
      </c>
      <c r="R49" s="12" t="s">
        <v>76</v>
      </c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4" t="s">
        <v>180</v>
      </c>
      <c r="B50" s="3" t="s">
        <v>19</v>
      </c>
      <c r="C50" s="3">
        <v>1</v>
      </c>
      <c r="D50" s="3" t="s">
        <v>181</v>
      </c>
      <c r="E50" s="3">
        <v>12</v>
      </c>
      <c r="F50" s="3">
        <v>0</v>
      </c>
      <c r="G50" s="5">
        <v>15</v>
      </c>
      <c r="H50" s="5">
        <v>56</v>
      </c>
      <c r="I50" s="5">
        <v>0</v>
      </c>
      <c r="J50" s="6">
        <v>7.5</v>
      </c>
      <c r="K50" s="5"/>
      <c r="L50" s="5">
        <v>0</v>
      </c>
      <c r="M50" s="5">
        <v>102.5</v>
      </c>
      <c r="N50" s="7">
        <v>0</v>
      </c>
      <c r="O50" s="7">
        <f t="shared" si="0"/>
        <v>24</v>
      </c>
      <c r="P50" s="3" t="s">
        <v>21</v>
      </c>
      <c r="Q50" s="3" t="s">
        <v>182</v>
      </c>
      <c r="R50" s="12" t="s">
        <v>76</v>
      </c>
      <c r="S50" s="3"/>
      <c r="T50" s="3"/>
      <c r="U50" s="3"/>
      <c r="V50" s="3"/>
      <c r="W50" s="3"/>
      <c r="X50" s="3"/>
      <c r="Y50" s="3"/>
      <c r="Z50" s="3"/>
    </row>
    <row r="51" spans="1:26" ht="15" customHeight="1" x14ac:dyDescent="0.25">
      <c r="A51" s="4" t="s">
        <v>183</v>
      </c>
      <c r="B51" s="3" t="s">
        <v>53</v>
      </c>
      <c r="C51" s="3">
        <v>1</v>
      </c>
      <c r="D51" s="3" t="s">
        <v>184</v>
      </c>
      <c r="E51" s="3">
        <v>10</v>
      </c>
      <c r="F51" s="3">
        <v>10</v>
      </c>
      <c r="G51" s="5">
        <v>25</v>
      </c>
      <c r="H51" s="5">
        <v>40</v>
      </c>
      <c r="I51" s="5">
        <v>0</v>
      </c>
      <c r="J51" s="6">
        <v>0</v>
      </c>
      <c r="K51" s="5"/>
      <c r="L51" s="5">
        <v>0</v>
      </c>
      <c r="M51" s="5">
        <f>90-50+25</f>
        <v>65</v>
      </c>
      <c r="N51" s="7">
        <v>0</v>
      </c>
      <c r="O51" s="7">
        <f t="shared" si="0"/>
        <v>0</v>
      </c>
      <c r="P51" s="3" t="s">
        <v>21</v>
      </c>
      <c r="Q51" s="3" t="s">
        <v>185</v>
      </c>
      <c r="R51" s="11" t="s">
        <v>60</v>
      </c>
      <c r="S51" s="3"/>
      <c r="T51" s="3"/>
      <c r="U51" s="3"/>
      <c r="V51" s="3"/>
      <c r="W51" s="3"/>
      <c r="X51" s="3"/>
      <c r="Y51" s="3"/>
      <c r="Z51" s="3"/>
    </row>
    <row r="52" spans="1:26" ht="15" customHeight="1" x14ac:dyDescent="0.25">
      <c r="A52" s="8" t="s">
        <v>186</v>
      </c>
      <c r="B52" s="3" t="s">
        <v>53</v>
      </c>
      <c r="C52" s="3">
        <v>1</v>
      </c>
      <c r="D52" s="3" t="s">
        <v>187</v>
      </c>
      <c r="E52" s="3">
        <v>0</v>
      </c>
      <c r="F52" s="3">
        <v>0</v>
      </c>
      <c r="G52" s="5">
        <v>0</v>
      </c>
      <c r="H52" s="5"/>
      <c r="I52" s="5">
        <v>0</v>
      </c>
      <c r="J52" s="6">
        <v>0</v>
      </c>
      <c r="K52" s="5"/>
      <c r="L52" s="5">
        <v>0</v>
      </c>
      <c r="M52" s="5">
        <v>0</v>
      </c>
      <c r="N52" s="7">
        <v>0</v>
      </c>
      <c r="O52" s="7">
        <f t="shared" si="0"/>
        <v>0</v>
      </c>
      <c r="P52" s="3" t="s">
        <v>26</v>
      </c>
      <c r="Q52" s="3" t="s">
        <v>188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ht="15" customHeight="1" x14ac:dyDescent="0.25">
      <c r="A53" s="4" t="s">
        <v>189</v>
      </c>
      <c r="B53" s="3" t="s">
        <v>24</v>
      </c>
      <c r="C53" s="3">
        <v>1</v>
      </c>
      <c r="D53" s="3" t="s">
        <v>190</v>
      </c>
      <c r="E53" s="3">
        <v>0</v>
      </c>
      <c r="F53" s="3">
        <v>0</v>
      </c>
      <c r="G53" s="5">
        <v>0</v>
      </c>
      <c r="H53" s="5">
        <v>50</v>
      </c>
      <c r="I53" s="5">
        <v>0</v>
      </c>
      <c r="J53" s="6">
        <v>0</v>
      </c>
      <c r="K53" s="5"/>
      <c r="L53" s="5">
        <v>0</v>
      </c>
      <c r="M53" s="5">
        <f>15-15+50</f>
        <v>50</v>
      </c>
      <c r="N53" s="7">
        <v>0</v>
      </c>
      <c r="O53" s="7">
        <f t="shared" si="0"/>
        <v>0</v>
      </c>
      <c r="P53" s="3" t="s">
        <v>21</v>
      </c>
      <c r="Q53" s="3" t="s">
        <v>191</v>
      </c>
      <c r="R53" s="11" t="s">
        <v>60</v>
      </c>
      <c r="S53" s="10" t="s">
        <v>37</v>
      </c>
      <c r="T53" s="3"/>
      <c r="U53" s="3"/>
      <c r="V53" s="3"/>
      <c r="W53" s="3"/>
      <c r="X53" s="3"/>
      <c r="Y53" s="3"/>
      <c r="Z53" s="3"/>
    </row>
    <row r="54" spans="1:26" ht="15" customHeight="1" x14ac:dyDescent="0.25">
      <c r="A54" s="8" t="s">
        <v>192</v>
      </c>
      <c r="B54" s="3" t="s">
        <v>33</v>
      </c>
      <c r="C54" s="3"/>
      <c r="D54" s="3" t="s">
        <v>193</v>
      </c>
      <c r="E54" s="3">
        <v>0</v>
      </c>
      <c r="F54" s="3">
        <v>0</v>
      </c>
      <c r="G54" s="5">
        <v>0</v>
      </c>
      <c r="H54" s="5"/>
      <c r="I54" s="5">
        <v>0</v>
      </c>
      <c r="J54" s="6">
        <v>0</v>
      </c>
      <c r="K54" s="5"/>
      <c r="L54" s="5">
        <v>0</v>
      </c>
      <c r="M54" s="5">
        <v>0</v>
      </c>
      <c r="N54" s="7">
        <v>0</v>
      </c>
      <c r="O54" s="7">
        <f t="shared" si="0"/>
        <v>0</v>
      </c>
      <c r="P54" s="3" t="s">
        <v>26</v>
      </c>
      <c r="Q54" s="3" t="s">
        <v>194</v>
      </c>
      <c r="R54" s="3"/>
      <c r="S54" s="3"/>
      <c r="T54" s="3"/>
      <c r="U54" s="3"/>
      <c r="V54" s="3"/>
      <c r="W54" s="3"/>
      <c r="X54" s="3"/>
      <c r="Y54" s="3"/>
      <c r="Z54" s="3"/>
    </row>
    <row r="55" spans="1:26" ht="15" customHeight="1" x14ac:dyDescent="0.25">
      <c r="A55" s="4" t="s">
        <v>195</v>
      </c>
      <c r="B55" s="3" t="s">
        <v>29</v>
      </c>
      <c r="C55" s="3">
        <v>1</v>
      </c>
      <c r="D55" s="3" t="s">
        <v>196</v>
      </c>
      <c r="E55" s="3">
        <v>0</v>
      </c>
      <c r="F55" s="3">
        <v>0</v>
      </c>
      <c r="G55" s="5">
        <v>0</v>
      </c>
      <c r="H55" s="5"/>
      <c r="I55" s="5">
        <v>0</v>
      </c>
      <c r="J55" s="6">
        <v>7.5</v>
      </c>
      <c r="K55" s="5"/>
      <c r="L55" s="5">
        <v>0</v>
      </c>
      <c r="M55" s="5">
        <v>0</v>
      </c>
      <c r="N55" s="7">
        <f>22.5</f>
        <v>22.5</v>
      </c>
      <c r="O55" s="7">
        <f t="shared" si="0"/>
        <v>15</v>
      </c>
      <c r="P55" s="3" t="s">
        <v>21</v>
      </c>
      <c r="Q55" s="3" t="s">
        <v>197</v>
      </c>
      <c r="R55" s="12" t="s">
        <v>76</v>
      </c>
      <c r="S55" s="3"/>
      <c r="T55" s="3"/>
      <c r="U55" s="3"/>
      <c r="V55" s="3"/>
      <c r="W55" s="3"/>
      <c r="X55" s="3"/>
      <c r="Y55" s="3"/>
      <c r="Z55" s="3"/>
    </row>
    <row r="56" spans="1:26" ht="15" customHeight="1" x14ac:dyDescent="0.25">
      <c r="A56" s="8" t="s">
        <v>198</v>
      </c>
      <c r="B56" s="3" t="s">
        <v>45</v>
      </c>
      <c r="C56" s="3">
        <v>1</v>
      </c>
      <c r="D56" s="3" t="s">
        <v>199</v>
      </c>
      <c r="E56" s="3">
        <v>0</v>
      </c>
      <c r="F56" s="3">
        <v>0</v>
      </c>
      <c r="G56" s="5">
        <v>0</v>
      </c>
      <c r="H56" s="5"/>
      <c r="I56" s="5">
        <v>0</v>
      </c>
      <c r="J56" s="6">
        <v>0</v>
      </c>
      <c r="K56" s="5"/>
      <c r="L56" s="5">
        <v>0</v>
      </c>
      <c r="M56" s="5">
        <v>0</v>
      </c>
      <c r="N56" s="7">
        <v>0</v>
      </c>
      <c r="O56" s="7">
        <f t="shared" si="0"/>
        <v>0</v>
      </c>
      <c r="P56" s="3" t="s">
        <v>26</v>
      </c>
      <c r="Q56" s="3" t="s">
        <v>200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" t="s">
        <v>201</v>
      </c>
      <c r="B57" s="3" t="s">
        <v>33</v>
      </c>
      <c r="C57" s="3">
        <v>1</v>
      </c>
      <c r="D57" s="3" t="s">
        <v>202</v>
      </c>
      <c r="E57" s="3">
        <v>0</v>
      </c>
      <c r="F57" s="3">
        <v>5</v>
      </c>
      <c r="G57" s="5">
        <v>15</v>
      </c>
      <c r="H57" s="5">
        <v>50</v>
      </c>
      <c r="I57" s="5">
        <v>0</v>
      </c>
      <c r="J57" s="6">
        <v>7.5</v>
      </c>
      <c r="K57" s="5"/>
      <c r="L57" s="5">
        <v>0</v>
      </c>
      <c r="M57" s="5">
        <f>87.5-15</f>
        <v>72.5</v>
      </c>
      <c r="N57" s="7">
        <v>0</v>
      </c>
      <c r="O57" s="7">
        <f t="shared" si="0"/>
        <v>0</v>
      </c>
      <c r="P57" s="3" t="s">
        <v>21</v>
      </c>
      <c r="Q57" s="3" t="s">
        <v>203</v>
      </c>
      <c r="R57" s="9" t="s">
        <v>36</v>
      </c>
      <c r="S57" s="10" t="s">
        <v>37</v>
      </c>
      <c r="T57" s="3"/>
      <c r="U57" s="3"/>
      <c r="V57" s="3"/>
      <c r="W57" s="3"/>
      <c r="X57" s="3"/>
      <c r="Y57" s="3"/>
      <c r="Z57" s="3"/>
    </row>
    <row r="58" spans="1:26" ht="15" customHeight="1" x14ac:dyDescent="0.25">
      <c r="A58" s="8" t="s">
        <v>204</v>
      </c>
      <c r="B58" s="3" t="s">
        <v>57</v>
      </c>
      <c r="C58" s="3">
        <v>1</v>
      </c>
      <c r="D58" s="3" t="s">
        <v>205</v>
      </c>
      <c r="E58" s="3">
        <v>0</v>
      </c>
      <c r="F58" s="3">
        <v>0</v>
      </c>
      <c r="G58" s="5">
        <v>0</v>
      </c>
      <c r="H58" s="5"/>
      <c r="I58" s="5">
        <v>0</v>
      </c>
      <c r="J58" s="6">
        <v>0</v>
      </c>
      <c r="K58" s="5"/>
      <c r="L58" s="5">
        <v>0</v>
      </c>
      <c r="M58" s="5">
        <f>10-10</f>
        <v>0</v>
      </c>
      <c r="N58" s="7">
        <v>0</v>
      </c>
      <c r="O58" s="7">
        <f t="shared" si="0"/>
        <v>0</v>
      </c>
      <c r="P58" s="3" t="s">
        <v>26</v>
      </c>
      <c r="Q58" s="3" t="s">
        <v>206</v>
      </c>
      <c r="R58" s="3"/>
      <c r="S58" s="10" t="s">
        <v>207</v>
      </c>
      <c r="T58" s="3"/>
      <c r="U58" s="3"/>
      <c r="V58" s="3"/>
      <c r="W58" s="3"/>
      <c r="X58" s="3"/>
      <c r="Y58" s="3"/>
      <c r="Z58" s="3"/>
    </row>
    <row r="59" spans="1:26" ht="15" customHeight="1" x14ac:dyDescent="0.25">
      <c r="A59" s="4" t="s">
        <v>208</v>
      </c>
      <c r="B59" s="3" t="s">
        <v>53</v>
      </c>
      <c r="C59" s="3">
        <v>1</v>
      </c>
      <c r="D59" s="3" t="s">
        <v>209</v>
      </c>
      <c r="E59" s="3">
        <v>6</v>
      </c>
      <c r="F59" s="3">
        <v>10</v>
      </c>
      <c r="G59" s="5">
        <v>25</v>
      </c>
      <c r="H59" s="5"/>
      <c r="I59" s="5">
        <v>4</v>
      </c>
      <c r="J59" s="6">
        <v>7.5</v>
      </c>
      <c r="K59" s="5"/>
      <c r="L59" s="5">
        <v>0</v>
      </c>
      <c r="M59" s="5">
        <f>7-7</f>
        <v>0</v>
      </c>
      <c r="N59" s="7">
        <v>36.5</v>
      </c>
      <c r="O59" s="7">
        <f t="shared" si="0"/>
        <v>0</v>
      </c>
      <c r="P59" s="3" t="s">
        <v>21</v>
      </c>
      <c r="Q59" s="3" t="s">
        <v>210</v>
      </c>
      <c r="R59" s="3"/>
      <c r="S59" s="10" t="s">
        <v>211</v>
      </c>
      <c r="T59" s="3"/>
      <c r="U59" s="3"/>
      <c r="V59" s="3"/>
      <c r="W59" s="3"/>
      <c r="X59" s="3"/>
      <c r="Y59" s="3"/>
      <c r="Z59" s="3"/>
    </row>
    <row r="60" spans="1:26" ht="15" customHeight="1" x14ac:dyDescent="0.25">
      <c r="A60" s="4" t="s">
        <v>212</v>
      </c>
      <c r="B60" s="3" t="s">
        <v>53</v>
      </c>
      <c r="C60" s="3">
        <v>1</v>
      </c>
      <c r="D60" s="3" t="s">
        <v>213</v>
      </c>
      <c r="E60" s="3">
        <v>5</v>
      </c>
      <c r="F60" s="3">
        <v>7</v>
      </c>
      <c r="G60" s="5">
        <v>25</v>
      </c>
      <c r="H60" s="5"/>
      <c r="I60" s="5">
        <v>0</v>
      </c>
      <c r="J60" s="6">
        <v>7.5</v>
      </c>
      <c r="K60" s="5"/>
      <c r="L60" s="5">
        <v>32.5</v>
      </c>
      <c r="M60" s="5">
        <v>0</v>
      </c>
      <c r="N60" s="7">
        <v>0</v>
      </c>
      <c r="O60" s="7">
        <f t="shared" si="0"/>
        <v>0</v>
      </c>
      <c r="P60" s="3" t="s">
        <v>21</v>
      </c>
      <c r="Q60" s="3" t="s">
        <v>214</v>
      </c>
      <c r="R60" s="9" t="s">
        <v>215</v>
      </c>
      <c r="S60" s="3"/>
      <c r="T60" s="3"/>
      <c r="U60" s="3"/>
      <c r="V60" s="3"/>
      <c r="W60" s="3"/>
      <c r="X60" s="3"/>
      <c r="Y60" s="3"/>
      <c r="Z60" s="3"/>
    </row>
    <row r="61" spans="1:26" ht="15" customHeight="1" x14ac:dyDescent="0.25">
      <c r="A61" s="4" t="s">
        <v>216</v>
      </c>
      <c r="B61" s="3" t="s">
        <v>53</v>
      </c>
      <c r="C61" s="3">
        <v>1</v>
      </c>
      <c r="D61" s="3" t="s">
        <v>217</v>
      </c>
      <c r="E61" s="3">
        <v>3</v>
      </c>
      <c r="F61" s="3">
        <v>4</v>
      </c>
      <c r="G61" s="5">
        <v>25</v>
      </c>
      <c r="H61" s="5"/>
      <c r="I61" s="5">
        <v>0</v>
      </c>
      <c r="J61" s="6">
        <v>7.5</v>
      </c>
      <c r="K61" s="5"/>
      <c r="L61" s="5">
        <v>0</v>
      </c>
      <c r="M61" s="5">
        <f>32.5-4+4</f>
        <v>32.5</v>
      </c>
      <c r="N61" s="7">
        <v>0</v>
      </c>
      <c r="O61" s="7">
        <f t="shared" si="0"/>
        <v>0</v>
      </c>
      <c r="P61" s="3" t="s">
        <v>21</v>
      </c>
      <c r="Q61" s="3" t="s">
        <v>218</v>
      </c>
      <c r="R61" s="9" t="s">
        <v>219</v>
      </c>
      <c r="S61" s="3"/>
      <c r="T61" s="3"/>
      <c r="U61" s="3"/>
      <c r="V61" s="3"/>
      <c r="W61" s="3"/>
      <c r="X61" s="3"/>
      <c r="Y61" s="3"/>
      <c r="Z61" s="3"/>
    </row>
    <row r="62" spans="1:26" ht="15" customHeight="1" x14ac:dyDescent="0.25">
      <c r="A62" s="4" t="s">
        <v>220</v>
      </c>
      <c r="B62" s="3" t="s">
        <v>57</v>
      </c>
      <c r="C62" s="3">
        <v>1</v>
      </c>
      <c r="D62" s="3" t="s">
        <v>221</v>
      </c>
      <c r="E62" s="3">
        <v>0</v>
      </c>
      <c r="F62" s="3">
        <v>0</v>
      </c>
      <c r="G62" s="5">
        <v>0</v>
      </c>
      <c r="H62" s="5"/>
      <c r="I62" s="5">
        <v>4</v>
      </c>
      <c r="J62" s="6">
        <v>7.5</v>
      </c>
      <c r="K62" s="5"/>
      <c r="L62" s="5">
        <v>0</v>
      </c>
      <c r="M62" s="5">
        <v>7.5</v>
      </c>
      <c r="N62" s="7">
        <v>4</v>
      </c>
      <c r="O62" s="7">
        <f t="shared" si="0"/>
        <v>0</v>
      </c>
      <c r="P62" s="3" t="s">
        <v>21</v>
      </c>
      <c r="Q62" s="3" t="s">
        <v>222</v>
      </c>
      <c r="R62" s="11" t="s">
        <v>60</v>
      </c>
      <c r="S62" s="3"/>
      <c r="T62" s="3"/>
      <c r="U62" s="3"/>
      <c r="V62" s="3"/>
      <c r="W62" s="3"/>
      <c r="X62" s="3"/>
      <c r="Y62" s="3"/>
      <c r="Z62" s="3"/>
    </row>
    <row r="63" spans="1:26" ht="15" customHeight="1" x14ac:dyDescent="0.25">
      <c r="A63" s="4" t="s">
        <v>223</v>
      </c>
      <c r="B63" s="3" t="s">
        <v>24</v>
      </c>
      <c r="C63" s="3">
        <v>1</v>
      </c>
      <c r="D63" s="3" t="s">
        <v>224</v>
      </c>
      <c r="E63" s="3">
        <v>0</v>
      </c>
      <c r="F63" s="3">
        <v>0</v>
      </c>
      <c r="G63" s="5">
        <v>0</v>
      </c>
      <c r="H63" s="5"/>
      <c r="I63" s="5">
        <v>4</v>
      </c>
      <c r="J63" s="6">
        <v>0</v>
      </c>
      <c r="K63" s="5"/>
      <c r="L63" s="5">
        <v>0</v>
      </c>
      <c r="M63" s="5">
        <v>0</v>
      </c>
      <c r="N63" s="7">
        <v>4</v>
      </c>
      <c r="O63" s="7">
        <f t="shared" si="0"/>
        <v>0</v>
      </c>
      <c r="P63" s="3" t="s">
        <v>21</v>
      </c>
      <c r="Q63" s="3" t="s">
        <v>225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5" customHeight="1" x14ac:dyDescent="0.25">
      <c r="A64" s="8" t="s">
        <v>226</v>
      </c>
      <c r="B64" s="3" t="s">
        <v>57</v>
      </c>
      <c r="C64" s="3">
        <v>1</v>
      </c>
      <c r="D64" s="3" t="s">
        <v>227</v>
      </c>
      <c r="E64" s="3">
        <v>0</v>
      </c>
      <c r="F64" s="3">
        <v>0</v>
      </c>
      <c r="G64" s="5">
        <v>0</v>
      </c>
      <c r="H64" s="5"/>
      <c r="I64" s="5">
        <v>0</v>
      </c>
      <c r="J64" s="6">
        <v>0</v>
      </c>
      <c r="K64" s="5"/>
      <c r="L64" s="5">
        <v>0</v>
      </c>
      <c r="M64" s="5">
        <v>0</v>
      </c>
      <c r="N64" s="7">
        <v>0</v>
      </c>
      <c r="O64" s="7">
        <f t="shared" si="0"/>
        <v>0</v>
      </c>
      <c r="P64" s="3" t="s">
        <v>26</v>
      </c>
      <c r="Q64" s="3" t="s">
        <v>228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5" customHeight="1" x14ac:dyDescent="0.25">
      <c r="A65" s="4" t="s">
        <v>229</v>
      </c>
      <c r="B65" s="3" t="s">
        <v>24</v>
      </c>
      <c r="C65" s="3">
        <v>1</v>
      </c>
      <c r="D65" s="3" t="s">
        <v>230</v>
      </c>
      <c r="E65" s="3">
        <v>9</v>
      </c>
      <c r="F65" s="3">
        <v>9</v>
      </c>
      <c r="G65" s="5">
        <v>25</v>
      </c>
      <c r="H65" s="5"/>
      <c r="I65" s="5">
        <v>4</v>
      </c>
      <c r="J65" s="6">
        <v>7.5</v>
      </c>
      <c r="K65" s="5"/>
      <c r="L65" s="5">
        <v>0</v>
      </c>
      <c r="M65" s="5">
        <f>129.5-20</f>
        <v>109.5</v>
      </c>
      <c r="N65" s="7">
        <v>0</v>
      </c>
      <c r="O65" s="7">
        <f t="shared" si="0"/>
        <v>73</v>
      </c>
      <c r="P65" s="3" t="s">
        <v>21</v>
      </c>
      <c r="Q65" s="3" t="s">
        <v>91</v>
      </c>
      <c r="R65" s="12" t="s">
        <v>76</v>
      </c>
      <c r="S65" s="10" t="s">
        <v>92</v>
      </c>
      <c r="T65" s="3"/>
      <c r="U65" s="3"/>
      <c r="V65" s="3"/>
      <c r="W65" s="3"/>
      <c r="X65" s="3"/>
      <c r="Y65" s="3"/>
      <c r="Z65" s="3"/>
    </row>
    <row r="66" spans="1:26" ht="15" customHeight="1" x14ac:dyDescent="0.25">
      <c r="A66" s="4" t="s">
        <v>231</v>
      </c>
      <c r="B66" s="3" t="s">
        <v>53</v>
      </c>
      <c r="C66" s="3">
        <v>1</v>
      </c>
      <c r="D66" s="3" t="s">
        <v>232</v>
      </c>
      <c r="E66" s="3">
        <v>0</v>
      </c>
      <c r="F66" s="3">
        <v>0</v>
      </c>
      <c r="G66" s="5">
        <v>0</v>
      </c>
      <c r="H66" s="5"/>
      <c r="I66" s="5">
        <v>0</v>
      </c>
      <c r="J66" s="6">
        <v>7.5</v>
      </c>
      <c r="K66" s="5"/>
      <c r="L66" s="5">
        <v>0</v>
      </c>
      <c r="M66" s="5">
        <v>7.5</v>
      </c>
      <c r="N66" s="7">
        <v>0</v>
      </c>
      <c r="O66" s="7">
        <f t="shared" si="0"/>
        <v>0</v>
      </c>
      <c r="P66" s="3" t="s">
        <v>21</v>
      </c>
      <c r="Q66" s="3" t="s">
        <v>233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5" customHeight="1" x14ac:dyDescent="0.25">
      <c r="A67" s="8" t="s">
        <v>234</v>
      </c>
      <c r="B67" s="3" t="s">
        <v>57</v>
      </c>
      <c r="C67" s="3">
        <v>1</v>
      </c>
      <c r="D67" s="3" t="s">
        <v>235</v>
      </c>
      <c r="E67" s="3">
        <v>0</v>
      </c>
      <c r="F67" s="3">
        <v>0</v>
      </c>
      <c r="G67" s="5">
        <v>0</v>
      </c>
      <c r="H67" s="5"/>
      <c r="I67" s="5">
        <v>0</v>
      </c>
      <c r="J67" s="6">
        <v>0</v>
      </c>
      <c r="K67" s="5"/>
      <c r="L67" s="5">
        <v>0</v>
      </c>
      <c r="M67" s="5">
        <v>0</v>
      </c>
      <c r="N67" s="7">
        <v>0</v>
      </c>
      <c r="O67" s="7">
        <f t="shared" si="0"/>
        <v>0</v>
      </c>
      <c r="P67" s="3" t="s">
        <v>26</v>
      </c>
      <c r="Q67" s="3" t="s">
        <v>236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5" customHeight="1" x14ac:dyDescent="0.25">
      <c r="A68" s="4" t="s">
        <v>237</v>
      </c>
      <c r="B68" s="3" t="s">
        <v>19</v>
      </c>
      <c r="C68" s="3">
        <v>1</v>
      </c>
      <c r="D68" s="3" t="s">
        <v>238</v>
      </c>
      <c r="E68" s="3">
        <v>0</v>
      </c>
      <c r="F68" s="3">
        <v>2</v>
      </c>
      <c r="G68" s="5">
        <v>4</v>
      </c>
      <c r="H68" s="5"/>
      <c r="I68" s="5">
        <v>4</v>
      </c>
      <c r="J68" s="6">
        <v>7.5</v>
      </c>
      <c r="K68" s="5"/>
      <c r="L68" s="5">
        <v>0</v>
      </c>
      <c r="M68" s="5">
        <f>38.5</f>
        <v>38.5</v>
      </c>
      <c r="N68" s="7">
        <v>0</v>
      </c>
      <c r="O68" s="7">
        <f t="shared" si="0"/>
        <v>23</v>
      </c>
      <c r="P68" s="3" t="s">
        <v>21</v>
      </c>
      <c r="Q68" s="3" t="s">
        <v>239</v>
      </c>
      <c r="R68" s="12" t="s">
        <v>76</v>
      </c>
      <c r="S68" s="3"/>
      <c r="T68" s="3"/>
      <c r="U68" s="3"/>
      <c r="V68" s="3"/>
      <c r="W68" s="3"/>
      <c r="X68" s="3"/>
      <c r="Y68" s="3"/>
      <c r="Z68" s="3"/>
    </row>
    <row r="69" spans="1:26" ht="15" customHeight="1" x14ac:dyDescent="0.25">
      <c r="A69" s="4" t="s">
        <v>240</v>
      </c>
      <c r="B69" s="3" t="s">
        <v>24</v>
      </c>
      <c r="C69" s="3">
        <v>1</v>
      </c>
      <c r="D69" s="3" t="s">
        <v>241</v>
      </c>
      <c r="E69" s="3">
        <v>9</v>
      </c>
      <c r="F69" s="3">
        <v>4</v>
      </c>
      <c r="G69" s="5">
        <v>23</v>
      </c>
      <c r="H69" s="5">
        <f>75+75</f>
        <v>150</v>
      </c>
      <c r="I69" s="5">
        <v>4</v>
      </c>
      <c r="J69" s="6">
        <v>7.5</v>
      </c>
      <c r="K69" s="5"/>
      <c r="L69" s="5">
        <v>0</v>
      </c>
      <c r="M69" s="5">
        <f>263.5-55</f>
        <v>208.5</v>
      </c>
      <c r="N69" s="7">
        <v>0</v>
      </c>
      <c r="O69" s="7">
        <f t="shared" si="0"/>
        <v>24</v>
      </c>
      <c r="P69" s="3" t="s">
        <v>21</v>
      </c>
      <c r="Q69" s="3" t="s">
        <v>242</v>
      </c>
      <c r="R69" s="12" t="s">
        <v>76</v>
      </c>
      <c r="S69" s="3"/>
      <c r="T69" s="3"/>
      <c r="U69" s="3"/>
      <c r="V69" s="3"/>
      <c r="W69" s="3"/>
      <c r="X69" s="3"/>
      <c r="Y69" s="3"/>
      <c r="Z69" s="3"/>
    </row>
    <row r="70" spans="1:26" ht="15" customHeight="1" x14ac:dyDescent="0.25">
      <c r="A70" s="4" t="s">
        <v>243</v>
      </c>
      <c r="B70" s="3" t="s">
        <v>33</v>
      </c>
      <c r="C70" s="3">
        <v>1</v>
      </c>
      <c r="D70" s="3" t="s">
        <v>244</v>
      </c>
      <c r="E70" s="3">
        <v>0</v>
      </c>
      <c r="F70" s="3">
        <v>0</v>
      </c>
      <c r="G70" s="5">
        <v>0</v>
      </c>
      <c r="H70" s="5"/>
      <c r="I70" s="5">
        <v>0</v>
      </c>
      <c r="J70" s="6">
        <v>7.5</v>
      </c>
      <c r="K70" s="5"/>
      <c r="L70" s="5">
        <v>0</v>
      </c>
      <c r="M70" s="5">
        <v>7.5</v>
      </c>
      <c r="N70" s="7">
        <v>0</v>
      </c>
      <c r="O70" s="7">
        <f t="shared" si="0"/>
        <v>0</v>
      </c>
      <c r="P70" s="3" t="s">
        <v>21</v>
      </c>
      <c r="Q70" s="3" t="s">
        <v>245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5" customHeight="1" x14ac:dyDescent="0.25">
      <c r="A71" s="4" t="s">
        <v>246</v>
      </c>
      <c r="B71" s="3" t="s">
        <v>29</v>
      </c>
      <c r="C71" s="3">
        <v>1</v>
      </c>
      <c r="D71" s="3" t="s">
        <v>247</v>
      </c>
      <c r="E71" s="3">
        <v>13</v>
      </c>
      <c r="F71" s="3">
        <v>0</v>
      </c>
      <c r="G71" s="5">
        <v>15</v>
      </c>
      <c r="H71" s="5"/>
      <c r="I71" s="5">
        <v>0</v>
      </c>
      <c r="J71" s="6">
        <v>7.5</v>
      </c>
      <c r="K71" s="5"/>
      <c r="L71" s="5">
        <v>0</v>
      </c>
      <c r="M71" s="5">
        <f>166-22.5-51-59-25+14</f>
        <v>22.5</v>
      </c>
      <c r="N71" s="7">
        <v>0</v>
      </c>
      <c r="O71" s="7">
        <f t="shared" si="0"/>
        <v>0</v>
      </c>
      <c r="P71" s="3"/>
      <c r="Q71" s="3" t="s">
        <v>248</v>
      </c>
      <c r="R71" s="11" t="s">
        <v>249</v>
      </c>
      <c r="S71" s="3"/>
      <c r="T71" s="3"/>
      <c r="U71" s="3"/>
      <c r="V71" s="3"/>
      <c r="W71" s="3"/>
      <c r="X71" s="3"/>
      <c r="Y71" s="3"/>
      <c r="Z71" s="3"/>
    </row>
    <row r="72" spans="1:26" ht="15" customHeight="1" x14ac:dyDescent="0.25">
      <c r="A72" s="4" t="s">
        <v>250</v>
      </c>
      <c r="B72" s="3" t="s">
        <v>24</v>
      </c>
      <c r="C72" s="3">
        <v>1</v>
      </c>
      <c r="D72" s="3" t="s">
        <v>251</v>
      </c>
      <c r="E72" s="3">
        <v>8</v>
      </c>
      <c r="F72" s="3">
        <v>0</v>
      </c>
      <c r="G72" s="5">
        <v>15</v>
      </c>
      <c r="H72" s="5">
        <v>115</v>
      </c>
      <c r="I72" s="5">
        <v>0</v>
      </c>
      <c r="J72" s="6">
        <v>7.5</v>
      </c>
      <c r="K72" s="5"/>
      <c r="L72" s="5">
        <v>0</v>
      </c>
      <c r="M72" s="5">
        <f>147.5-10</f>
        <v>137.5</v>
      </c>
      <c r="N72" s="7">
        <v>0</v>
      </c>
      <c r="O72" s="7">
        <f t="shared" si="0"/>
        <v>0</v>
      </c>
      <c r="P72" s="3" t="s">
        <v>21</v>
      </c>
      <c r="Q72" s="3" t="s">
        <v>252</v>
      </c>
      <c r="R72" s="3"/>
      <c r="S72" s="10" t="s">
        <v>253</v>
      </c>
      <c r="T72" s="3"/>
      <c r="U72" s="3"/>
      <c r="V72" s="3"/>
      <c r="W72" s="3"/>
      <c r="X72" s="3"/>
      <c r="Y72" s="3"/>
      <c r="Z72" s="3"/>
    </row>
    <row r="73" spans="1:26" ht="15" customHeight="1" x14ac:dyDescent="0.25">
      <c r="A73" s="4" t="s">
        <v>254</v>
      </c>
      <c r="B73" s="3" t="s">
        <v>19</v>
      </c>
      <c r="C73" s="3">
        <v>1</v>
      </c>
      <c r="D73" s="3" t="s">
        <v>255</v>
      </c>
      <c r="E73" s="3">
        <v>0</v>
      </c>
      <c r="F73" s="3">
        <v>1</v>
      </c>
      <c r="G73" s="5">
        <v>2</v>
      </c>
      <c r="H73" s="5">
        <v>80</v>
      </c>
      <c r="I73" s="5">
        <v>0</v>
      </c>
      <c r="J73" s="6">
        <v>7.5</v>
      </c>
      <c r="K73" s="5">
        <v>25</v>
      </c>
      <c r="L73" s="5">
        <f>135-17</f>
        <v>118</v>
      </c>
      <c r="M73" s="5">
        <f>41.5-30</f>
        <v>11.5</v>
      </c>
      <c r="N73" s="7">
        <v>0</v>
      </c>
      <c r="O73" s="7">
        <f t="shared" si="0"/>
        <v>15</v>
      </c>
      <c r="P73" s="3" t="s">
        <v>21</v>
      </c>
      <c r="Q73" s="3" t="s">
        <v>256</v>
      </c>
      <c r="R73" s="12" t="s">
        <v>76</v>
      </c>
      <c r="S73" s="10" t="s">
        <v>48</v>
      </c>
      <c r="T73" s="3"/>
      <c r="U73" s="3"/>
      <c r="V73" s="3"/>
      <c r="W73" s="3"/>
      <c r="X73" s="3"/>
      <c r="Y73" s="3"/>
      <c r="Z73" s="3"/>
    </row>
    <row r="74" spans="1:26" ht="15" customHeight="1" x14ac:dyDescent="0.25">
      <c r="A74" s="4" t="s">
        <v>257</v>
      </c>
      <c r="B74" s="3" t="s">
        <v>29</v>
      </c>
      <c r="C74" s="3">
        <v>1</v>
      </c>
      <c r="D74" s="3" t="s">
        <v>258</v>
      </c>
      <c r="E74" s="3">
        <v>0</v>
      </c>
      <c r="F74" s="3">
        <v>0</v>
      </c>
      <c r="G74" s="5">
        <v>0</v>
      </c>
      <c r="H74" s="5"/>
      <c r="I74" s="5">
        <v>0</v>
      </c>
      <c r="J74" s="6">
        <v>7.5</v>
      </c>
      <c r="K74" s="5">
        <v>25</v>
      </c>
      <c r="L74" s="5">
        <v>0</v>
      </c>
      <c r="M74" s="5">
        <f>25+45-37.5</f>
        <v>32.5</v>
      </c>
      <c r="N74" s="7">
        <v>0</v>
      </c>
      <c r="O74" s="7">
        <f t="shared" si="0"/>
        <v>0</v>
      </c>
      <c r="P74" s="3" t="s">
        <v>21</v>
      </c>
      <c r="Q74" s="3" t="s">
        <v>259</v>
      </c>
      <c r="R74" s="12" t="s">
        <v>260</v>
      </c>
      <c r="S74" s="3"/>
      <c r="T74" s="3"/>
      <c r="U74" s="3"/>
      <c r="V74" s="3"/>
      <c r="W74" s="3"/>
      <c r="X74" s="3"/>
      <c r="Y74" s="3"/>
      <c r="Z74" s="3"/>
    </row>
    <row r="75" spans="1:26" ht="15" customHeight="1" x14ac:dyDescent="0.25">
      <c r="A75" s="4" t="s">
        <v>261</v>
      </c>
      <c r="B75" s="3" t="s">
        <v>53</v>
      </c>
      <c r="C75" s="3">
        <v>1</v>
      </c>
      <c r="D75" s="3" t="s">
        <v>262</v>
      </c>
      <c r="E75" s="3">
        <v>0</v>
      </c>
      <c r="F75" s="3">
        <v>0</v>
      </c>
      <c r="G75" s="5">
        <v>0</v>
      </c>
      <c r="H75" s="5"/>
      <c r="I75" s="5">
        <v>0</v>
      </c>
      <c r="J75" s="6">
        <v>7.5</v>
      </c>
      <c r="K75" s="5"/>
      <c r="L75" s="5">
        <v>0</v>
      </c>
      <c r="M75" s="5">
        <v>7.5</v>
      </c>
      <c r="N75" s="7">
        <v>0</v>
      </c>
      <c r="O75" s="7">
        <f t="shared" si="0"/>
        <v>0</v>
      </c>
      <c r="P75" s="3" t="s">
        <v>21</v>
      </c>
      <c r="Q75" s="3" t="s">
        <v>263</v>
      </c>
      <c r="R75" s="11" t="s">
        <v>60</v>
      </c>
      <c r="S75" s="10" t="s">
        <v>37</v>
      </c>
      <c r="T75" s="3"/>
      <c r="U75" s="3"/>
      <c r="V75" s="3"/>
      <c r="W75" s="3"/>
      <c r="X75" s="3"/>
      <c r="Y75" s="3"/>
      <c r="Z75" s="3"/>
    </row>
    <row r="76" spans="1:26" ht="15" customHeight="1" x14ac:dyDescent="0.25">
      <c r="A76" s="4" t="s">
        <v>264</v>
      </c>
      <c r="B76" s="3" t="s">
        <v>19</v>
      </c>
      <c r="C76" s="3">
        <v>1</v>
      </c>
      <c r="D76" s="3" t="s">
        <v>265</v>
      </c>
      <c r="E76" s="3">
        <v>5</v>
      </c>
      <c r="F76" s="3">
        <v>0</v>
      </c>
      <c r="G76" s="5">
        <v>10</v>
      </c>
      <c r="H76" s="5"/>
      <c r="I76" s="5">
        <v>0</v>
      </c>
      <c r="J76" s="6">
        <v>7.5</v>
      </c>
      <c r="K76" s="5"/>
      <c r="L76" s="5">
        <v>0</v>
      </c>
      <c r="M76" s="5">
        <f>70-45-25+62.5-45</f>
        <v>17.5</v>
      </c>
      <c r="N76" s="7">
        <v>0</v>
      </c>
      <c r="O76" s="7">
        <f t="shared" si="0"/>
        <v>0</v>
      </c>
      <c r="P76" s="3" t="s">
        <v>21</v>
      </c>
      <c r="Q76" s="3" t="s">
        <v>134</v>
      </c>
      <c r="R76" s="11" t="s">
        <v>60</v>
      </c>
      <c r="S76" s="3"/>
      <c r="T76" s="3"/>
      <c r="U76" s="3"/>
      <c r="V76" s="3"/>
      <c r="W76" s="3"/>
      <c r="X76" s="3"/>
      <c r="Y76" s="3"/>
      <c r="Z76" s="3"/>
    </row>
    <row r="77" spans="1:26" ht="15" customHeight="1" x14ac:dyDescent="0.25">
      <c r="A77" s="4" t="s">
        <v>266</v>
      </c>
      <c r="B77" s="3" t="s">
        <v>53</v>
      </c>
      <c r="C77" s="3">
        <v>1</v>
      </c>
      <c r="D77" s="3" t="s">
        <v>267</v>
      </c>
      <c r="E77" s="3">
        <v>11</v>
      </c>
      <c r="F77" s="3">
        <v>0</v>
      </c>
      <c r="G77" s="5">
        <v>15</v>
      </c>
      <c r="H77" s="5"/>
      <c r="I77" s="5">
        <v>0</v>
      </c>
      <c r="J77" s="6">
        <v>0</v>
      </c>
      <c r="K77" s="5"/>
      <c r="L77" s="5">
        <v>0</v>
      </c>
      <c r="M77" s="5">
        <v>15</v>
      </c>
      <c r="N77" s="7">
        <v>0</v>
      </c>
      <c r="O77" s="7">
        <f t="shared" si="0"/>
        <v>0</v>
      </c>
      <c r="P77" s="3" t="s">
        <v>21</v>
      </c>
      <c r="Q77" s="3" t="s">
        <v>268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5">
      <c r="A78" s="4" t="s">
        <v>269</v>
      </c>
      <c r="B78" s="3" t="s">
        <v>29</v>
      </c>
      <c r="C78" s="3">
        <v>1</v>
      </c>
      <c r="D78" s="3" t="s">
        <v>270</v>
      </c>
      <c r="E78" s="3">
        <v>6</v>
      </c>
      <c r="F78" s="3">
        <v>3</v>
      </c>
      <c r="G78" s="5">
        <v>25</v>
      </c>
      <c r="H78" s="5"/>
      <c r="I78" s="5">
        <v>0</v>
      </c>
      <c r="J78" s="6">
        <v>7.5</v>
      </c>
      <c r="K78" s="5"/>
      <c r="L78" s="5">
        <v>0</v>
      </c>
      <c r="M78" s="5">
        <v>32.5</v>
      </c>
      <c r="N78" s="7">
        <v>0</v>
      </c>
      <c r="O78" s="7">
        <f t="shared" si="0"/>
        <v>0</v>
      </c>
      <c r="P78" s="3" t="s">
        <v>21</v>
      </c>
      <c r="Q78" s="3" t="s">
        <v>218</v>
      </c>
      <c r="R78" s="9" t="s">
        <v>271</v>
      </c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5">
      <c r="A79" s="4" t="s">
        <v>272</v>
      </c>
      <c r="B79" s="3" t="s">
        <v>33</v>
      </c>
      <c r="C79" s="3">
        <v>1</v>
      </c>
      <c r="D79" s="3" t="s">
        <v>273</v>
      </c>
      <c r="E79" s="3">
        <v>0</v>
      </c>
      <c r="F79" s="3">
        <v>0</v>
      </c>
      <c r="G79" s="5">
        <v>0</v>
      </c>
      <c r="H79" s="5"/>
      <c r="I79" s="5">
        <v>0</v>
      </c>
      <c r="J79" s="6">
        <v>7.5</v>
      </c>
      <c r="K79" s="5">
        <v>25</v>
      </c>
      <c r="L79" s="5">
        <v>0</v>
      </c>
      <c r="M79" s="5">
        <f>55-15</f>
        <v>40</v>
      </c>
      <c r="N79" s="7">
        <v>0</v>
      </c>
      <c r="O79" s="7">
        <f t="shared" si="0"/>
        <v>7.5</v>
      </c>
      <c r="P79" s="3" t="s">
        <v>21</v>
      </c>
      <c r="Q79" s="3" t="s">
        <v>274</v>
      </c>
      <c r="R79" s="3"/>
      <c r="S79" s="10" t="s">
        <v>37</v>
      </c>
      <c r="T79" s="3"/>
      <c r="U79" s="3"/>
      <c r="V79" s="3"/>
      <c r="W79" s="3"/>
      <c r="X79" s="3"/>
      <c r="Y79" s="3"/>
      <c r="Z79" s="3"/>
    </row>
    <row r="80" spans="1:26" ht="15" customHeight="1" x14ac:dyDescent="0.25">
      <c r="A80" s="4" t="s">
        <v>275</v>
      </c>
      <c r="B80" s="3" t="s">
        <v>57</v>
      </c>
      <c r="C80" s="3">
        <v>1</v>
      </c>
      <c r="D80" s="3" t="s">
        <v>276</v>
      </c>
      <c r="E80" s="3">
        <v>7</v>
      </c>
      <c r="F80" s="3">
        <v>0</v>
      </c>
      <c r="G80" s="5">
        <v>15</v>
      </c>
      <c r="H80" s="5">
        <v>25</v>
      </c>
      <c r="I80" s="5">
        <v>4</v>
      </c>
      <c r="J80" s="6">
        <v>7.5</v>
      </c>
      <c r="K80" s="5"/>
      <c r="L80" s="5">
        <v>51.5</v>
      </c>
      <c r="M80" s="5">
        <f>9-9</f>
        <v>0</v>
      </c>
      <c r="N80" s="7">
        <v>0</v>
      </c>
      <c r="O80" s="7">
        <f t="shared" si="0"/>
        <v>0</v>
      </c>
      <c r="P80" s="3" t="s">
        <v>21</v>
      </c>
      <c r="Q80" s="3" t="s">
        <v>277</v>
      </c>
      <c r="R80" s="9" t="s">
        <v>215</v>
      </c>
      <c r="S80" s="3"/>
      <c r="T80" s="3"/>
      <c r="U80" s="3"/>
      <c r="V80" s="3"/>
      <c r="W80" s="3"/>
      <c r="X80" s="3"/>
      <c r="Y80" s="3"/>
      <c r="Z80" s="3"/>
    </row>
    <row r="81" spans="1:26" ht="15" customHeight="1" x14ac:dyDescent="0.25">
      <c r="A81" s="4" t="s">
        <v>278</v>
      </c>
      <c r="B81" s="3" t="s">
        <v>57</v>
      </c>
      <c r="C81" s="3">
        <v>1</v>
      </c>
      <c r="D81" s="3" t="s">
        <v>279</v>
      </c>
      <c r="E81" s="3">
        <v>0</v>
      </c>
      <c r="F81" s="3">
        <v>0</v>
      </c>
      <c r="G81" s="5">
        <v>0</v>
      </c>
      <c r="H81" s="5">
        <v>25</v>
      </c>
      <c r="I81" s="5">
        <v>4</v>
      </c>
      <c r="J81" s="6">
        <v>7.5</v>
      </c>
      <c r="K81" s="5"/>
      <c r="L81" s="5">
        <v>25</v>
      </c>
      <c r="M81" s="5">
        <f>19-7.5</f>
        <v>11.5</v>
      </c>
      <c r="N81" s="7">
        <v>0</v>
      </c>
      <c r="O81" s="7">
        <f t="shared" si="0"/>
        <v>0</v>
      </c>
      <c r="P81" s="3" t="s">
        <v>21</v>
      </c>
      <c r="Q81" s="3" t="s">
        <v>280</v>
      </c>
      <c r="R81" s="3"/>
      <c r="S81" s="10" t="s">
        <v>281</v>
      </c>
      <c r="T81" s="3"/>
      <c r="U81" s="3"/>
      <c r="V81" s="3"/>
      <c r="W81" s="3"/>
      <c r="X81" s="3"/>
      <c r="Y81" s="3"/>
      <c r="Z81" s="3"/>
    </row>
    <row r="82" spans="1:26" ht="15" customHeight="1" x14ac:dyDescent="0.25">
      <c r="A82" s="4" t="s">
        <v>282</v>
      </c>
      <c r="B82" s="3" t="s">
        <v>24</v>
      </c>
      <c r="C82" s="3">
        <v>1</v>
      </c>
      <c r="D82" s="3" t="s">
        <v>283</v>
      </c>
      <c r="E82" s="3">
        <v>0</v>
      </c>
      <c r="F82" s="3">
        <v>0</v>
      </c>
      <c r="G82" s="5">
        <v>0</v>
      </c>
      <c r="H82" s="5"/>
      <c r="I82" s="5">
        <v>4</v>
      </c>
      <c r="J82" s="6">
        <v>7.5</v>
      </c>
      <c r="K82" s="5"/>
      <c r="L82" s="5">
        <v>0</v>
      </c>
      <c r="M82" s="5">
        <f>45.5-15</f>
        <v>30.5</v>
      </c>
      <c r="N82" s="7">
        <v>4</v>
      </c>
      <c r="O82" s="7">
        <f t="shared" si="0"/>
        <v>23</v>
      </c>
      <c r="P82" s="3" t="s">
        <v>21</v>
      </c>
      <c r="Q82" s="3" t="s">
        <v>284</v>
      </c>
      <c r="R82" s="12" t="s">
        <v>76</v>
      </c>
      <c r="S82" s="3"/>
      <c r="T82" s="3"/>
      <c r="U82" s="3"/>
      <c r="V82" s="3"/>
      <c r="W82" s="3"/>
      <c r="X82" s="3"/>
      <c r="Y82" s="3"/>
      <c r="Z82" s="3"/>
    </row>
    <row r="83" spans="1:26" ht="15" customHeight="1" x14ac:dyDescent="0.25">
      <c r="A83" s="4" t="s">
        <v>285</v>
      </c>
      <c r="B83" s="3" t="s">
        <v>57</v>
      </c>
      <c r="C83" s="3">
        <v>1</v>
      </c>
      <c r="D83" s="3" t="s">
        <v>286</v>
      </c>
      <c r="E83" s="3">
        <v>10</v>
      </c>
      <c r="F83" s="3">
        <v>0</v>
      </c>
      <c r="G83" s="5">
        <v>15</v>
      </c>
      <c r="H83" s="5">
        <v>115</v>
      </c>
      <c r="I83" s="5">
        <v>0</v>
      </c>
      <c r="J83" s="6">
        <v>0</v>
      </c>
      <c r="K83" s="5"/>
      <c r="L83" s="5">
        <v>0</v>
      </c>
      <c r="M83" s="5">
        <f>185-45-25+15</f>
        <v>130</v>
      </c>
      <c r="N83" s="7">
        <v>0</v>
      </c>
      <c r="O83" s="7">
        <f t="shared" si="0"/>
        <v>0</v>
      </c>
      <c r="P83" s="3" t="s">
        <v>21</v>
      </c>
      <c r="Q83" s="3" t="s">
        <v>287</v>
      </c>
      <c r="R83" s="11" t="s">
        <v>60</v>
      </c>
      <c r="S83" s="3"/>
      <c r="T83" s="3"/>
      <c r="U83" s="3"/>
      <c r="V83" s="3"/>
      <c r="W83" s="3"/>
      <c r="X83" s="3"/>
      <c r="Y83" s="3"/>
      <c r="Z83" s="3"/>
    </row>
    <row r="84" spans="1:26" ht="15" customHeight="1" x14ac:dyDescent="0.25">
      <c r="A84" s="4" t="s">
        <v>288</v>
      </c>
      <c r="B84" s="3" t="s">
        <v>53</v>
      </c>
      <c r="C84" s="3">
        <v>1</v>
      </c>
      <c r="D84" s="3" t="s">
        <v>289</v>
      </c>
      <c r="E84" s="3">
        <v>2</v>
      </c>
      <c r="F84" s="3">
        <v>0</v>
      </c>
      <c r="G84" s="5">
        <v>4</v>
      </c>
      <c r="H84" s="5"/>
      <c r="I84" s="5">
        <v>0</v>
      </c>
      <c r="J84" s="6">
        <v>7.5</v>
      </c>
      <c r="K84" s="5"/>
      <c r="L84" s="5">
        <v>4</v>
      </c>
      <c r="M84" s="5">
        <f>3.75+3.75</f>
        <v>7.5</v>
      </c>
      <c r="N84" s="7">
        <v>0</v>
      </c>
      <c r="O84" s="7">
        <f t="shared" si="0"/>
        <v>0</v>
      </c>
      <c r="P84" s="3" t="s">
        <v>21</v>
      </c>
      <c r="Q84" s="3" t="s">
        <v>162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5" customHeight="1" x14ac:dyDescent="0.25">
      <c r="A85" s="4" t="s">
        <v>290</v>
      </c>
      <c r="B85" s="3" t="s">
        <v>57</v>
      </c>
      <c r="C85" s="3">
        <v>1</v>
      </c>
      <c r="D85" s="3" t="s">
        <v>291</v>
      </c>
      <c r="E85" s="3">
        <v>0</v>
      </c>
      <c r="F85" s="3">
        <v>0</v>
      </c>
      <c r="G85" s="5">
        <v>0</v>
      </c>
      <c r="H85" s="5">
        <v>55</v>
      </c>
      <c r="I85" s="5">
        <v>0</v>
      </c>
      <c r="J85" s="6">
        <v>0</v>
      </c>
      <c r="K85" s="5">
        <v>25</v>
      </c>
      <c r="L85" s="5">
        <v>80</v>
      </c>
      <c r="M85" s="5">
        <v>0</v>
      </c>
      <c r="N85" s="7">
        <v>0</v>
      </c>
      <c r="O85" s="7">
        <f t="shared" si="0"/>
        <v>0</v>
      </c>
      <c r="P85" s="3" t="s">
        <v>21</v>
      </c>
      <c r="Q85" s="3" t="s">
        <v>292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5" customHeight="1" x14ac:dyDescent="0.25">
      <c r="A86" s="8" t="s">
        <v>293</v>
      </c>
      <c r="B86" s="3" t="s">
        <v>53</v>
      </c>
      <c r="C86" s="3">
        <v>1</v>
      </c>
      <c r="D86" s="3" t="s">
        <v>294</v>
      </c>
      <c r="E86" s="3">
        <v>0</v>
      </c>
      <c r="F86" s="3">
        <v>0</v>
      </c>
      <c r="G86" s="5">
        <v>0</v>
      </c>
      <c r="H86" s="5"/>
      <c r="I86" s="5">
        <v>0</v>
      </c>
      <c r="J86" s="6">
        <v>0</v>
      </c>
      <c r="K86" s="5"/>
      <c r="L86" s="5">
        <v>0</v>
      </c>
      <c r="M86" s="5">
        <v>0</v>
      </c>
      <c r="N86" s="7">
        <v>0</v>
      </c>
      <c r="O86" s="7">
        <f t="shared" si="0"/>
        <v>0</v>
      </c>
      <c r="P86" s="3" t="s">
        <v>26</v>
      </c>
      <c r="Q86" s="3" t="s">
        <v>295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5" customHeight="1" x14ac:dyDescent="0.25">
      <c r="A87" s="4" t="s">
        <v>296</v>
      </c>
      <c r="B87" s="3" t="s">
        <v>29</v>
      </c>
      <c r="C87" s="3">
        <v>1</v>
      </c>
      <c r="D87" s="3" t="s">
        <v>297</v>
      </c>
      <c r="E87" s="3">
        <v>8</v>
      </c>
      <c r="F87" s="3">
        <v>0</v>
      </c>
      <c r="G87" s="5">
        <v>15</v>
      </c>
      <c r="H87" s="5">
        <v>115</v>
      </c>
      <c r="I87" s="5">
        <v>0</v>
      </c>
      <c r="J87" s="6">
        <v>7.5</v>
      </c>
      <c r="K87" s="5"/>
      <c r="L87" s="5">
        <v>0</v>
      </c>
      <c r="M87" s="5">
        <f>147.5-10</f>
        <v>137.5</v>
      </c>
      <c r="N87" s="7">
        <v>0</v>
      </c>
      <c r="O87" s="7">
        <f t="shared" si="0"/>
        <v>0</v>
      </c>
      <c r="P87" s="3" t="s">
        <v>21</v>
      </c>
      <c r="Q87" s="3" t="s">
        <v>252</v>
      </c>
      <c r="R87" s="3"/>
      <c r="S87" s="10" t="s">
        <v>253</v>
      </c>
      <c r="T87" s="3"/>
      <c r="U87" s="3"/>
      <c r="V87" s="3"/>
      <c r="W87" s="3"/>
      <c r="X87" s="3"/>
      <c r="Y87" s="3"/>
      <c r="Z87" s="3"/>
    </row>
    <row r="88" spans="1:26" ht="15" customHeight="1" x14ac:dyDescent="0.25">
      <c r="A88" s="8" t="s">
        <v>298</v>
      </c>
      <c r="B88" s="3" t="s">
        <v>45</v>
      </c>
      <c r="C88" s="3">
        <v>1</v>
      </c>
      <c r="D88" s="3" t="s">
        <v>299</v>
      </c>
      <c r="E88" s="3">
        <v>0</v>
      </c>
      <c r="F88" s="3">
        <v>0</v>
      </c>
      <c r="G88" s="5">
        <v>0</v>
      </c>
      <c r="H88" s="5"/>
      <c r="I88" s="5">
        <v>0</v>
      </c>
      <c r="J88" s="6">
        <v>0</v>
      </c>
      <c r="K88" s="5"/>
      <c r="L88" s="5">
        <v>0</v>
      </c>
      <c r="M88" s="5">
        <v>0</v>
      </c>
      <c r="N88" s="7">
        <v>0</v>
      </c>
      <c r="O88" s="7">
        <f t="shared" si="0"/>
        <v>0</v>
      </c>
      <c r="P88" s="3" t="s">
        <v>26</v>
      </c>
      <c r="Q88" s="3" t="s">
        <v>300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5" customHeight="1" x14ac:dyDescent="0.25">
      <c r="A89" s="4" t="s">
        <v>301</v>
      </c>
      <c r="B89" s="3" t="s">
        <v>24</v>
      </c>
      <c r="C89" s="3">
        <v>1</v>
      </c>
      <c r="D89" s="3" t="s">
        <v>302</v>
      </c>
      <c r="E89" s="3">
        <v>11</v>
      </c>
      <c r="F89" s="3">
        <v>6</v>
      </c>
      <c r="G89" s="5">
        <v>25</v>
      </c>
      <c r="H89" s="5">
        <v>102</v>
      </c>
      <c r="I89" s="5">
        <v>0</v>
      </c>
      <c r="J89" s="6">
        <v>7.5</v>
      </c>
      <c r="K89" s="5"/>
      <c r="L89" s="5">
        <v>0</v>
      </c>
      <c r="M89" s="5">
        <v>157.5</v>
      </c>
      <c r="N89" s="7">
        <v>0</v>
      </c>
      <c r="O89" s="7">
        <f t="shared" si="0"/>
        <v>23</v>
      </c>
      <c r="P89" s="3" t="s">
        <v>21</v>
      </c>
      <c r="Q89" s="3" t="s">
        <v>303</v>
      </c>
      <c r="R89" s="12" t="s">
        <v>76</v>
      </c>
      <c r="S89" s="3"/>
      <c r="T89" s="3"/>
      <c r="U89" s="3"/>
      <c r="V89" s="3"/>
      <c r="W89" s="3"/>
      <c r="X89" s="3"/>
      <c r="Y89" s="3"/>
      <c r="Z89" s="3"/>
    </row>
    <row r="90" spans="1:26" ht="15" customHeight="1" x14ac:dyDescent="0.25">
      <c r="A90" s="4" t="s">
        <v>304</v>
      </c>
      <c r="B90" s="3" t="s">
        <v>33</v>
      </c>
      <c r="C90" s="3">
        <v>1</v>
      </c>
      <c r="D90" s="3" t="s">
        <v>305</v>
      </c>
      <c r="E90" s="3">
        <v>11</v>
      </c>
      <c r="F90" s="3">
        <v>9</v>
      </c>
      <c r="G90" s="5">
        <v>25</v>
      </c>
      <c r="H90" s="5">
        <v>77</v>
      </c>
      <c r="I90" s="5">
        <v>4</v>
      </c>
      <c r="J90" s="6">
        <v>7.5</v>
      </c>
      <c r="K90" s="5"/>
      <c r="L90" s="5">
        <v>126.5</v>
      </c>
      <c r="M90" s="5">
        <f>26.5-26.5</f>
        <v>0</v>
      </c>
      <c r="N90" s="7">
        <v>0</v>
      </c>
      <c r="O90" s="7">
        <f t="shared" si="0"/>
        <v>13</v>
      </c>
      <c r="P90" s="3" t="s">
        <v>21</v>
      </c>
      <c r="Q90" s="3" t="s">
        <v>306</v>
      </c>
      <c r="R90" s="12" t="s">
        <v>76</v>
      </c>
      <c r="S90" s="3"/>
      <c r="T90" s="3"/>
      <c r="U90" s="3"/>
      <c r="V90" s="3"/>
      <c r="W90" s="3"/>
      <c r="X90" s="3"/>
      <c r="Y90" s="3"/>
      <c r="Z90" s="3"/>
    </row>
    <row r="91" spans="1:26" ht="15" customHeight="1" x14ac:dyDescent="0.25">
      <c r="A91" s="4" t="s">
        <v>307</v>
      </c>
      <c r="B91" s="3" t="s">
        <v>53</v>
      </c>
      <c r="C91" s="3">
        <v>1</v>
      </c>
      <c r="D91" s="3" t="s">
        <v>308</v>
      </c>
      <c r="E91" s="3">
        <v>12</v>
      </c>
      <c r="F91" s="3">
        <v>10</v>
      </c>
      <c r="G91" s="5">
        <v>25</v>
      </c>
      <c r="H91" s="5">
        <v>95</v>
      </c>
      <c r="I91" s="5">
        <v>0</v>
      </c>
      <c r="J91" s="6">
        <v>0</v>
      </c>
      <c r="K91" s="5"/>
      <c r="L91" s="5">
        <v>150</v>
      </c>
      <c r="M91" s="5">
        <v>0</v>
      </c>
      <c r="N91" s="7">
        <v>0</v>
      </c>
      <c r="O91" s="7">
        <f t="shared" si="0"/>
        <v>30</v>
      </c>
      <c r="P91" s="3" t="s">
        <v>21</v>
      </c>
      <c r="Q91" s="3" t="s">
        <v>309</v>
      </c>
      <c r="R91" s="12" t="s">
        <v>76</v>
      </c>
      <c r="S91" s="3"/>
      <c r="T91" s="3"/>
      <c r="U91" s="3"/>
      <c r="V91" s="3"/>
      <c r="W91" s="3"/>
      <c r="X91" s="3"/>
      <c r="Y91" s="3"/>
      <c r="Z91" s="3"/>
    </row>
    <row r="92" spans="1:26" ht="15" customHeight="1" x14ac:dyDescent="0.25">
      <c r="A92" s="4" t="s">
        <v>310</v>
      </c>
      <c r="B92" s="3" t="s">
        <v>19</v>
      </c>
      <c r="C92" s="3">
        <v>1</v>
      </c>
      <c r="D92" s="3" t="s">
        <v>311</v>
      </c>
      <c r="E92" s="3">
        <v>0</v>
      </c>
      <c r="F92" s="3">
        <v>0</v>
      </c>
      <c r="G92" s="5">
        <v>0</v>
      </c>
      <c r="H92" s="5"/>
      <c r="I92" s="5">
        <v>0</v>
      </c>
      <c r="J92" s="6">
        <v>7.5</v>
      </c>
      <c r="K92" s="5"/>
      <c r="L92" s="5">
        <v>7.5</v>
      </c>
      <c r="M92" s="5">
        <v>0</v>
      </c>
      <c r="N92" s="7">
        <v>0</v>
      </c>
      <c r="O92" s="7">
        <f t="shared" si="0"/>
        <v>0</v>
      </c>
      <c r="P92" s="3" t="s">
        <v>21</v>
      </c>
      <c r="Q92" s="3" t="s">
        <v>312</v>
      </c>
      <c r="R92" s="11" t="s">
        <v>60</v>
      </c>
      <c r="S92" s="3"/>
      <c r="T92" s="3"/>
      <c r="U92" s="3"/>
      <c r="V92" s="3"/>
      <c r="W92" s="3"/>
      <c r="X92" s="3"/>
      <c r="Y92" s="3"/>
      <c r="Z92" s="3"/>
    </row>
    <row r="93" spans="1:26" ht="15" customHeight="1" x14ac:dyDescent="0.25">
      <c r="A93" s="8" t="s">
        <v>313</v>
      </c>
      <c r="B93" s="3" t="s">
        <v>29</v>
      </c>
      <c r="C93" s="3">
        <v>1</v>
      </c>
      <c r="D93" s="3" t="s">
        <v>314</v>
      </c>
      <c r="E93" s="3">
        <v>0</v>
      </c>
      <c r="F93" s="3">
        <v>0</v>
      </c>
      <c r="G93" s="5">
        <v>0</v>
      </c>
      <c r="H93" s="5"/>
      <c r="I93" s="5">
        <v>0</v>
      </c>
      <c r="J93" s="6">
        <v>0</v>
      </c>
      <c r="K93" s="5"/>
      <c r="L93" s="5">
        <v>0</v>
      </c>
      <c r="M93" s="5">
        <v>0</v>
      </c>
      <c r="N93" s="7">
        <v>0</v>
      </c>
      <c r="O93" s="7">
        <f t="shared" si="0"/>
        <v>0</v>
      </c>
      <c r="P93" s="3" t="s">
        <v>26</v>
      </c>
      <c r="Q93" s="3" t="s">
        <v>315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5" customHeight="1" x14ac:dyDescent="0.25">
      <c r="A94" s="4" t="s">
        <v>316</v>
      </c>
      <c r="B94" s="3" t="s">
        <v>45</v>
      </c>
      <c r="C94" s="3">
        <v>1</v>
      </c>
      <c r="D94" s="3" t="s">
        <v>317</v>
      </c>
      <c r="E94" s="3">
        <v>4</v>
      </c>
      <c r="F94" s="3">
        <v>0</v>
      </c>
      <c r="G94" s="5">
        <v>8</v>
      </c>
      <c r="H94" s="5"/>
      <c r="I94" s="5">
        <v>0</v>
      </c>
      <c r="J94" s="6">
        <v>7.5</v>
      </c>
      <c r="K94" s="5"/>
      <c r="L94" s="5">
        <v>0</v>
      </c>
      <c r="M94" s="5">
        <f>11.5-4+8</f>
        <v>15.5</v>
      </c>
      <c r="N94" s="7">
        <v>0</v>
      </c>
      <c r="O94" s="7">
        <f t="shared" si="0"/>
        <v>0</v>
      </c>
      <c r="P94" s="3" t="s">
        <v>21</v>
      </c>
      <c r="Q94" s="3" t="s">
        <v>318</v>
      </c>
      <c r="R94" s="11" t="s">
        <v>60</v>
      </c>
      <c r="S94" s="3"/>
      <c r="T94" s="3"/>
      <c r="U94" s="3"/>
      <c r="V94" s="3"/>
      <c r="W94" s="3"/>
      <c r="X94" s="3"/>
      <c r="Y94" s="3"/>
      <c r="Z94" s="3"/>
    </row>
    <row r="95" spans="1:26" ht="15" customHeight="1" x14ac:dyDescent="0.25">
      <c r="A95" s="4" t="s">
        <v>319</v>
      </c>
      <c r="B95" s="3" t="s">
        <v>33</v>
      </c>
      <c r="C95" s="3">
        <v>1</v>
      </c>
      <c r="D95" s="3" t="s">
        <v>320</v>
      </c>
      <c r="E95" s="3">
        <v>0</v>
      </c>
      <c r="F95" s="3">
        <v>0</v>
      </c>
      <c r="G95" s="5">
        <v>0</v>
      </c>
      <c r="H95" s="5"/>
      <c r="I95" s="5">
        <v>4</v>
      </c>
      <c r="J95" s="6">
        <v>7.5</v>
      </c>
      <c r="K95" s="5"/>
      <c r="L95" s="5">
        <v>0</v>
      </c>
      <c r="M95" s="5">
        <f>41.5-15-15</f>
        <v>11.5</v>
      </c>
      <c r="N95" s="7">
        <v>0</v>
      </c>
      <c r="O95" s="7">
        <f t="shared" si="0"/>
        <v>0</v>
      </c>
      <c r="P95" s="3" t="s">
        <v>21</v>
      </c>
      <c r="Q95" s="3" t="s">
        <v>321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5" customHeight="1" x14ac:dyDescent="0.25">
      <c r="A96" s="4" t="s">
        <v>322</v>
      </c>
      <c r="B96" s="3" t="s">
        <v>19</v>
      </c>
      <c r="C96" s="3">
        <v>1</v>
      </c>
      <c r="D96" s="3" t="s">
        <v>323</v>
      </c>
      <c r="E96" s="3">
        <v>0</v>
      </c>
      <c r="F96" s="3">
        <v>0</v>
      </c>
      <c r="G96" s="5">
        <v>0</v>
      </c>
      <c r="H96" s="5">
        <v>115</v>
      </c>
      <c r="I96" s="5">
        <v>0</v>
      </c>
      <c r="J96" s="6">
        <v>0</v>
      </c>
      <c r="K96" s="5"/>
      <c r="L96" s="5">
        <v>0</v>
      </c>
      <c r="M96" s="5">
        <f>15-15</f>
        <v>0</v>
      </c>
      <c r="N96" s="7">
        <v>115</v>
      </c>
      <c r="O96" s="7">
        <f t="shared" si="0"/>
        <v>0</v>
      </c>
      <c r="P96" s="3" t="s">
        <v>21</v>
      </c>
      <c r="Q96" s="3" t="s">
        <v>324</v>
      </c>
      <c r="R96" s="3"/>
      <c r="S96" s="10" t="s">
        <v>37</v>
      </c>
      <c r="T96" s="3"/>
      <c r="U96" s="3"/>
      <c r="V96" s="3"/>
      <c r="W96" s="3"/>
      <c r="X96" s="3"/>
      <c r="Y96" s="3"/>
      <c r="Z96" s="3"/>
    </row>
    <row r="97" spans="1:26" ht="15" customHeight="1" x14ac:dyDescent="0.25">
      <c r="A97" s="4" t="s">
        <v>325</v>
      </c>
      <c r="B97" s="3" t="s">
        <v>19</v>
      </c>
      <c r="C97" s="3">
        <v>1</v>
      </c>
      <c r="D97" s="3" t="s">
        <v>326</v>
      </c>
      <c r="E97" s="3">
        <v>0</v>
      </c>
      <c r="F97" s="3">
        <v>0</v>
      </c>
      <c r="G97" s="5">
        <v>0</v>
      </c>
      <c r="H97" s="5"/>
      <c r="I97" s="5">
        <v>0</v>
      </c>
      <c r="J97" s="6">
        <v>3.75</v>
      </c>
      <c r="K97" s="5"/>
      <c r="L97" s="5">
        <v>0</v>
      </c>
      <c r="M97" s="5">
        <v>3.75</v>
      </c>
      <c r="N97" s="7">
        <v>0</v>
      </c>
      <c r="O97" s="7">
        <f t="shared" si="0"/>
        <v>0</v>
      </c>
      <c r="P97" s="14" t="s">
        <v>21</v>
      </c>
      <c r="Q97" s="3" t="s">
        <v>327</v>
      </c>
      <c r="R97" s="11" t="s">
        <v>328</v>
      </c>
      <c r="S97" s="3"/>
      <c r="T97" s="3"/>
      <c r="U97" s="3"/>
      <c r="V97" s="3"/>
      <c r="W97" s="3"/>
      <c r="X97" s="3"/>
      <c r="Y97" s="3"/>
      <c r="Z97" s="3"/>
    </row>
    <row r="98" spans="1:26" ht="15" customHeight="1" x14ac:dyDescent="0.25">
      <c r="A98" s="4" t="s">
        <v>329</v>
      </c>
      <c r="B98" s="3" t="s">
        <v>57</v>
      </c>
      <c r="C98" s="3">
        <v>1</v>
      </c>
      <c r="D98" s="3" t="s">
        <v>330</v>
      </c>
      <c r="E98" s="3">
        <v>0</v>
      </c>
      <c r="F98" s="3">
        <v>0</v>
      </c>
      <c r="G98" s="5">
        <v>0</v>
      </c>
      <c r="H98" s="5">
        <v>50</v>
      </c>
      <c r="I98" s="5">
        <v>0</v>
      </c>
      <c r="J98" s="6">
        <v>7.5</v>
      </c>
      <c r="K98" s="5"/>
      <c r="L98" s="5">
        <v>0</v>
      </c>
      <c r="M98" s="5">
        <v>57.5</v>
      </c>
      <c r="N98" s="7">
        <v>0</v>
      </c>
      <c r="O98" s="7">
        <f t="shared" si="0"/>
        <v>0</v>
      </c>
      <c r="P98" s="3" t="s">
        <v>21</v>
      </c>
      <c r="Q98" s="3" t="s">
        <v>331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5" customHeight="1" x14ac:dyDescent="0.25">
      <c r="A99" s="4" t="s">
        <v>332</v>
      </c>
      <c r="B99" s="3" t="s">
        <v>19</v>
      </c>
      <c r="C99" s="3">
        <v>1</v>
      </c>
      <c r="D99" s="3" t="s">
        <v>333</v>
      </c>
      <c r="E99" s="3">
        <v>12</v>
      </c>
      <c r="F99" s="3">
        <v>12</v>
      </c>
      <c r="G99" s="5">
        <v>25</v>
      </c>
      <c r="H99" s="5">
        <v>125</v>
      </c>
      <c r="I99" s="5">
        <v>0</v>
      </c>
      <c r="J99" s="6">
        <v>7.5</v>
      </c>
      <c r="K99" s="5"/>
      <c r="L99" s="5">
        <v>0</v>
      </c>
      <c r="M99" s="5">
        <v>32.5</v>
      </c>
      <c r="N99" s="7">
        <v>125</v>
      </c>
      <c r="O99" s="7">
        <f t="shared" si="0"/>
        <v>0</v>
      </c>
      <c r="P99" s="3" t="s">
        <v>21</v>
      </c>
      <c r="Q99" s="3" t="s">
        <v>334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5" customHeight="1" x14ac:dyDescent="0.25">
      <c r="A100" s="4" t="s">
        <v>335</v>
      </c>
      <c r="B100" s="3" t="s">
        <v>45</v>
      </c>
      <c r="C100" s="3">
        <v>1</v>
      </c>
      <c r="D100" s="3" t="s">
        <v>336</v>
      </c>
      <c r="E100" s="3">
        <v>0</v>
      </c>
      <c r="F100" s="3">
        <v>0</v>
      </c>
      <c r="G100" s="5">
        <v>0</v>
      </c>
      <c r="H100" s="5"/>
      <c r="I100" s="5">
        <v>0</v>
      </c>
      <c r="J100" s="6">
        <v>7.5</v>
      </c>
      <c r="K100" s="5"/>
      <c r="L100" s="5">
        <f>22.5-15</f>
        <v>7.5</v>
      </c>
      <c r="M100" s="5">
        <v>0</v>
      </c>
      <c r="N100" s="7">
        <v>0</v>
      </c>
      <c r="O100" s="7">
        <f t="shared" si="0"/>
        <v>0</v>
      </c>
      <c r="P100" s="3" t="s">
        <v>21</v>
      </c>
      <c r="Q100" s="3" t="s">
        <v>337</v>
      </c>
      <c r="R100" s="11" t="s">
        <v>144</v>
      </c>
      <c r="S100" s="3"/>
      <c r="T100" s="3"/>
      <c r="U100" s="3"/>
      <c r="V100" s="3"/>
      <c r="W100" s="3"/>
      <c r="X100" s="3"/>
      <c r="Y100" s="3"/>
      <c r="Z100" s="3"/>
    </row>
    <row r="101" spans="1:26" ht="15" customHeight="1" x14ac:dyDescent="0.25">
      <c r="A101" s="8" t="s">
        <v>338</v>
      </c>
      <c r="B101" s="3" t="s">
        <v>24</v>
      </c>
      <c r="C101" s="3">
        <v>1</v>
      </c>
      <c r="D101" s="3" t="s">
        <v>339</v>
      </c>
      <c r="E101" s="3">
        <v>0</v>
      </c>
      <c r="F101" s="3">
        <v>0</v>
      </c>
      <c r="G101" s="5">
        <v>0</v>
      </c>
      <c r="H101" s="5"/>
      <c r="I101" s="5">
        <v>0</v>
      </c>
      <c r="J101" s="6">
        <v>0</v>
      </c>
      <c r="K101" s="5"/>
      <c r="L101" s="5">
        <v>0</v>
      </c>
      <c r="M101" s="5">
        <v>0</v>
      </c>
      <c r="N101" s="7">
        <v>0</v>
      </c>
      <c r="O101" s="7">
        <f t="shared" si="0"/>
        <v>0</v>
      </c>
      <c r="P101" s="3" t="s">
        <v>26</v>
      </c>
      <c r="Q101" s="3" t="s">
        <v>340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" customHeight="1" x14ac:dyDescent="0.25">
      <c r="A102" s="4" t="s">
        <v>341</v>
      </c>
      <c r="B102" s="3" t="s">
        <v>19</v>
      </c>
      <c r="C102" s="3">
        <v>1</v>
      </c>
      <c r="D102" s="3" t="s">
        <v>342</v>
      </c>
      <c r="E102" s="3">
        <v>11</v>
      </c>
      <c r="F102" s="3">
        <v>0</v>
      </c>
      <c r="G102" s="5">
        <v>15</v>
      </c>
      <c r="H102" s="5"/>
      <c r="I102" s="5">
        <v>4</v>
      </c>
      <c r="J102" s="6">
        <v>7.5</v>
      </c>
      <c r="K102" s="5"/>
      <c r="L102" s="5">
        <v>0</v>
      </c>
      <c r="M102" s="5">
        <f>41.5-15</f>
        <v>26.5</v>
      </c>
      <c r="N102" s="7">
        <v>0</v>
      </c>
      <c r="O102" s="7">
        <f t="shared" si="0"/>
        <v>0</v>
      </c>
      <c r="P102" s="3" t="s">
        <v>21</v>
      </c>
      <c r="Q102" s="3" t="s">
        <v>343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" customHeight="1" x14ac:dyDescent="0.25">
      <c r="A103" s="4" t="s">
        <v>344</v>
      </c>
      <c r="B103" s="3" t="s">
        <v>24</v>
      </c>
      <c r="C103" s="3">
        <v>1</v>
      </c>
      <c r="D103" s="3" t="s">
        <v>345</v>
      </c>
      <c r="E103" s="3">
        <v>0</v>
      </c>
      <c r="F103" s="3">
        <v>0</v>
      </c>
      <c r="G103" s="5">
        <v>0</v>
      </c>
      <c r="H103" s="5"/>
      <c r="I103" s="5">
        <v>0</v>
      </c>
      <c r="J103" s="6">
        <v>7.5</v>
      </c>
      <c r="K103" s="5"/>
      <c r="L103" s="5">
        <v>0</v>
      </c>
      <c r="M103" s="5">
        <f>15-15</f>
        <v>0</v>
      </c>
      <c r="N103" s="7">
        <v>7.5</v>
      </c>
      <c r="O103" s="7">
        <f t="shared" si="0"/>
        <v>0</v>
      </c>
      <c r="P103" s="3" t="s">
        <v>21</v>
      </c>
      <c r="Q103" s="3" t="s">
        <v>346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" customHeight="1" x14ac:dyDescent="0.25">
      <c r="A104" s="4" t="s">
        <v>347</v>
      </c>
      <c r="B104" s="3" t="s">
        <v>24</v>
      </c>
      <c r="C104" s="3">
        <v>1</v>
      </c>
      <c r="D104" s="3" t="s">
        <v>348</v>
      </c>
      <c r="E104" s="3">
        <v>7</v>
      </c>
      <c r="F104" s="3">
        <v>0</v>
      </c>
      <c r="G104" s="5">
        <v>15</v>
      </c>
      <c r="H104" s="5"/>
      <c r="I104" s="5">
        <v>0</v>
      </c>
      <c r="J104" s="6">
        <v>7.5</v>
      </c>
      <c r="K104" s="5"/>
      <c r="L104" s="5">
        <v>0</v>
      </c>
      <c r="M104" s="5">
        <f>20.5+5.5-3.5</f>
        <v>22.5</v>
      </c>
      <c r="N104" s="7">
        <v>0</v>
      </c>
      <c r="O104" s="7">
        <f t="shared" si="0"/>
        <v>0</v>
      </c>
      <c r="P104" s="3" t="s">
        <v>21</v>
      </c>
      <c r="Q104" s="3" t="s">
        <v>349</v>
      </c>
      <c r="R104" s="9" t="s">
        <v>215</v>
      </c>
      <c r="S104" s="10" t="s">
        <v>350</v>
      </c>
      <c r="T104" s="3"/>
      <c r="U104" s="3"/>
      <c r="V104" s="3"/>
      <c r="W104" s="3"/>
      <c r="X104" s="3"/>
      <c r="Y104" s="3"/>
      <c r="Z104" s="3"/>
    </row>
    <row r="105" spans="1:26" ht="15" customHeight="1" x14ac:dyDescent="0.25">
      <c r="A105" s="4" t="s">
        <v>351</v>
      </c>
      <c r="B105" s="3" t="s">
        <v>53</v>
      </c>
      <c r="C105" s="3">
        <v>1</v>
      </c>
      <c r="D105" s="3" t="s">
        <v>352</v>
      </c>
      <c r="E105" s="3">
        <v>5</v>
      </c>
      <c r="F105" s="3">
        <v>0</v>
      </c>
      <c r="G105" s="5">
        <v>10</v>
      </c>
      <c r="H105" s="5"/>
      <c r="I105" s="5">
        <v>0</v>
      </c>
      <c r="J105" s="6">
        <v>0</v>
      </c>
      <c r="K105" s="5"/>
      <c r="L105" s="5">
        <v>0</v>
      </c>
      <c r="M105" s="5">
        <f>58-18-30</f>
        <v>10</v>
      </c>
      <c r="N105" s="7">
        <v>0</v>
      </c>
      <c r="O105" s="7">
        <f t="shared" si="0"/>
        <v>0</v>
      </c>
      <c r="P105" s="3" t="s">
        <v>21</v>
      </c>
      <c r="Q105" s="3" t="s">
        <v>353</v>
      </c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" customHeight="1" x14ac:dyDescent="0.25">
      <c r="A106" s="4" t="s">
        <v>354</v>
      </c>
      <c r="B106" s="3" t="s">
        <v>19</v>
      </c>
      <c r="C106" s="3">
        <v>1</v>
      </c>
      <c r="D106" s="3" t="s">
        <v>355</v>
      </c>
      <c r="E106" s="3">
        <v>0</v>
      </c>
      <c r="F106" s="3">
        <v>0</v>
      </c>
      <c r="G106" s="5">
        <v>0</v>
      </c>
      <c r="H106" s="5"/>
      <c r="I106" s="5">
        <v>0</v>
      </c>
      <c r="J106" s="6">
        <v>7.5</v>
      </c>
      <c r="K106" s="5"/>
      <c r="L106" s="5">
        <f>22.5-15</f>
        <v>7.5</v>
      </c>
      <c r="M106" s="5">
        <v>0</v>
      </c>
      <c r="N106" s="7">
        <v>0</v>
      </c>
      <c r="O106" s="7">
        <f t="shared" si="0"/>
        <v>0</v>
      </c>
      <c r="P106" s="3" t="s">
        <v>21</v>
      </c>
      <c r="Q106" s="3" t="s">
        <v>356</v>
      </c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" customHeight="1" x14ac:dyDescent="0.25">
      <c r="A107" s="4" t="s">
        <v>357</v>
      </c>
      <c r="B107" s="3" t="s">
        <v>19</v>
      </c>
      <c r="C107" s="3">
        <v>1</v>
      </c>
      <c r="D107" s="3" t="s">
        <v>358</v>
      </c>
      <c r="E107" s="3">
        <v>0</v>
      </c>
      <c r="F107" s="3">
        <v>0</v>
      </c>
      <c r="G107" s="5">
        <v>0</v>
      </c>
      <c r="H107" s="5">
        <v>90</v>
      </c>
      <c r="I107" s="5">
        <v>4</v>
      </c>
      <c r="J107" s="6">
        <v>7.5</v>
      </c>
      <c r="K107" s="5"/>
      <c r="L107" s="5">
        <v>0</v>
      </c>
      <c r="M107" s="5">
        <f>81.5+20</f>
        <v>101.5</v>
      </c>
      <c r="N107" s="7">
        <v>0</v>
      </c>
      <c r="O107" s="7">
        <f t="shared" si="0"/>
        <v>0</v>
      </c>
      <c r="P107" s="3" t="s">
        <v>21</v>
      </c>
      <c r="Q107" s="3" t="s">
        <v>359</v>
      </c>
      <c r="R107" s="11" t="s">
        <v>60</v>
      </c>
      <c r="S107" s="3"/>
      <c r="T107" s="3"/>
      <c r="U107" s="3"/>
      <c r="V107" s="3"/>
      <c r="W107" s="3"/>
      <c r="X107" s="3"/>
      <c r="Y107" s="3"/>
      <c r="Z107" s="3"/>
    </row>
    <row r="108" spans="1:26" ht="15" customHeight="1" x14ac:dyDescent="0.25">
      <c r="A108" s="4" t="s">
        <v>360</v>
      </c>
      <c r="B108" s="3" t="s">
        <v>24</v>
      </c>
      <c r="C108" s="3">
        <v>1</v>
      </c>
      <c r="D108" s="3" t="s">
        <v>361</v>
      </c>
      <c r="E108" s="3">
        <v>10</v>
      </c>
      <c r="F108" s="3">
        <v>6</v>
      </c>
      <c r="G108" s="5">
        <v>25</v>
      </c>
      <c r="H108" s="5">
        <v>102</v>
      </c>
      <c r="I108" s="5">
        <v>0</v>
      </c>
      <c r="J108" s="6">
        <v>7.5</v>
      </c>
      <c r="K108" s="5"/>
      <c r="L108" s="5">
        <v>0</v>
      </c>
      <c r="M108" s="5">
        <v>157.5</v>
      </c>
      <c r="N108" s="7">
        <v>0</v>
      </c>
      <c r="O108" s="7">
        <f t="shared" si="0"/>
        <v>23</v>
      </c>
      <c r="P108" s="3" t="s">
        <v>21</v>
      </c>
      <c r="Q108" s="3" t="s">
        <v>303</v>
      </c>
      <c r="R108" s="12" t="s">
        <v>76</v>
      </c>
      <c r="S108" s="3"/>
      <c r="T108" s="3"/>
      <c r="U108" s="3"/>
      <c r="V108" s="3"/>
      <c r="W108" s="3"/>
      <c r="X108" s="3"/>
      <c r="Y108" s="3"/>
      <c r="Z108" s="3"/>
    </row>
    <row r="109" spans="1:26" ht="15" customHeight="1" x14ac:dyDescent="0.25">
      <c r="A109" s="4" t="s">
        <v>362</v>
      </c>
      <c r="B109" s="3" t="s">
        <v>33</v>
      </c>
      <c r="C109" s="3">
        <v>1</v>
      </c>
      <c r="D109" s="3" t="s">
        <v>363</v>
      </c>
      <c r="E109" s="3">
        <v>0</v>
      </c>
      <c r="F109" s="3">
        <v>0</v>
      </c>
      <c r="G109" s="5">
        <v>0</v>
      </c>
      <c r="H109" s="5"/>
      <c r="I109" s="5">
        <v>0</v>
      </c>
      <c r="J109" s="6">
        <v>7.5</v>
      </c>
      <c r="K109" s="5"/>
      <c r="L109" s="5">
        <v>0</v>
      </c>
      <c r="M109" s="5">
        <v>0</v>
      </c>
      <c r="N109" s="7">
        <v>7.5</v>
      </c>
      <c r="O109" s="7">
        <f t="shared" si="0"/>
        <v>0</v>
      </c>
      <c r="P109" s="3" t="s">
        <v>21</v>
      </c>
      <c r="Q109" s="3" t="s">
        <v>364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" customHeight="1" x14ac:dyDescent="0.25">
      <c r="A110" s="4" t="s">
        <v>365</v>
      </c>
      <c r="B110" s="3" t="s">
        <v>57</v>
      </c>
      <c r="C110" s="3">
        <v>1</v>
      </c>
      <c r="D110" s="3" t="s">
        <v>366</v>
      </c>
      <c r="E110" s="3">
        <v>12</v>
      </c>
      <c r="F110" s="3">
        <v>8</v>
      </c>
      <c r="G110" s="5">
        <v>25</v>
      </c>
      <c r="H110" s="5">
        <v>115</v>
      </c>
      <c r="I110" s="5">
        <v>4</v>
      </c>
      <c r="J110" s="6">
        <v>7.5</v>
      </c>
      <c r="K110" s="5"/>
      <c r="L110" s="5">
        <v>0</v>
      </c>
      <c r="M110" s="5">
        <v>151.5</v>
      </c>
      <c r="N110" s="7">
        <v>0</v>
      </c>
      <c r="O110" s="7">
        <f t="shared" si="0"/>
        <v>0</v>
      </c>
      <c r="P110" s="3" t="s">
        <v>21</v>
      </c>
      <c r="Q110" s="3" t="s">
        <v>367</v>
      </c>
      <c r="R110" s="11" t="s">
        <v>60</v>
      </c>
      <c r="S110" s="10" t="s">
        <v>368</v>
      </c>
      <c r="T110" s="3"/>
      <c r="U110" s="3"/>
      <c r="V110" s="3"/>
      <c r="W110" s="3"/>
      <c r="X110" s="3"/>
      <c r="Y110" s="3"/>
      <c r="Z110" s="3"/>
    </row>
    <row r="111" spans="1:26" ht="15" customHeight="1" x14ac:dyDescent="0.25">
      <c r="A111" s="4" t="s">
        <v>369</v>
      </c>
      <c r="B111" s="3" t="s">
        <v>24</v>
      </c>
      <c r="C111" s="3">
        <v>1</v>
      </c>
      <c r="D111" s="3" t="s">
        <v>370</v>
      </c>
      <c r="E111" s="3">
        <v>0</v>
      </c>
      <c r="F111" s="3">
        <v>0</v>
      </c>
      <c r="G111" s="5">
        <v>0</v>
      </c>
      <c r="H111" s="5"/>
      <c r="I111" s="5">
        <v>0</v>
      </c>
      <c r="J111" s="6">
        <v>7.5</v>
      </c>
      <c r="K111" s="5"/>
      <c r="L111" s="5">
        <v>0</v>
      </c>
      <c r="M111" s="5">
        <v>7.5</v>
      </c>
      <c r="N111" s="7">
        <v>0</v>
      </c>
      <c r="O111" s="7">
        <f t="shared" si="0"/>
        <v>0</v>
      </c>
      <c r="P111" s="3" t="s">
        <v>21</v>
      </c>
      <c r="Q111" s="3" t="s">
        <v>371</v>
      </c>
      <c r="R111" s="11" t="s">
        <v>60</v>
      </c>
      <c r="S111" s="3"/>
      <c r="T111" s="3"/>
      <c r="U111" s="3"/>
      <c r="V111" s="3"/>
      <c r="W111" s="3"/>
      <c r="X111" s="3"/>
      <c r="Y111" s="3"/>
      <c r="Z111" s="3"/>
    </row>
    <row r="112" spans="1:26" ht="15" customHeight="1" x14ac:dyDescent="0.25">
      <c r="A112" s="4" t="s">
        <v>372</v>
      </c>
      <c r="B112" s="3" t="s">
        <v>19</v>
      </c>
      <c r="C112" s="3">
        <v>1</v>
      </c>
      <c r="D112" s="3" t="s">
        <v>373</v>
      </c>
      <c r="E112" s="3">
        <v>12</v>
      </c>
      <c r="F112" s="3">
        <v>0</v>
      </c>
      <c r="G112" s="5">
        <v>15</v>
      </c>
      <c r="H112" s="5">
        <v>73</v>
      </c>
      <c r="I112" s="5">
        <v>4</v>
      </c>
      <c r="J112" s="6">
        <v>7.5</v>
      </c>
      <c r="K112" s="5"/>
      <c r="L112" s="5">
        <v>0</v>
      </c>
      <c r="M112" s="5">
        <f>114.5-15</f>
        <v>99.5</v>
      </c>
      <c r="N112" s="7">
        <v>0</v>
      </c>
      <c r="O112" s="7">
        <f t="shared" si="0"/>
        <v>0</v>
      </c>
      <c r="P112" s="3" t="s">
        <v>21</v>
      </c>
      <c r="Q112" s="3" t="s">
        <v>374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" customHeight="1" x14ac:dyDescent="0.25">
      <c r="A113" s="4" t="s">
        <v>375</v>
      </c>
      <c r="B113" s="3" t="s">
        <v>33</v>
      </c>
      <c r="C113" s="3">
        <v>1</v>
      </c>
      <c r="D113" s="3" t="s">
        <v>376</v>
      </c>
      <c r="E113" s="3">
        <v>0</v>
      </c>
      <c r="F113" s="3">
        <v>12</v>
      </c>
      <c r="G113" s="5">
        <v>15</v>
      </c>
      <c r="H113" s="5"/>
      <c r="I113" s="5">
        <v>0</v>
      </c>
      <c r="J113" s="6">
        <v>7.5</v>
      </c>
      <c r="K113" s="5"/>
      <c r="L113" s="5">
        <v>0</v>
      </c>
      <c r="M113" s="5">
        <f>67.5-45</f>
        <v>22.5</v>
      </c>
      <c r="N113" s="7">
        <v>0</v>
      </c>
      <c r="O113" s="7">
        <f t="shared" si="0"/>
        <v>0</v>
      </c>
      <c r="P113" s="3" t="s">
        <v>21</v>
      </c>
      <c r="Q113" s="3" t="s">
        <v>377</v>
      </c>
      <c r="R113" s="12" t="s">
        <v>144</v>
      </c>
      <c r="S113" s="11" t="s">
        <v>60</v>
      </c>
      <c r="T113" s="3"/>
      <c r="U113" s="3"/>
      <c r="V113" s="3"/>
      <c r="W113" s="3"/>
      <c r="X113" s="3"/>
      <c r="Y113" s="3"/>
      <c r="Z113" s="3"/>
    </row>
    <row r="114" spans="1:26" ht="15" customHeight="1" x14ac:dyDescent="0.25">
      <c r="A114" s="8" t="s">
        <v>378</v>
      </c>
      <c r="B114" s="3" t="s">
        <v>57</v>
      </c>
      <c r="C114" s="3"/>
      <c r="D114" s="3" t="s">
        <v>379</v>
      </c>
      <c r="E114" s="3">
        <v>0</v>
      </c>
      <c r="F114" s="3">
        <v>0</v>
      </c>
      <c r="G114" s="5">
        <v>0</v>
      </c>
      <c r="H114" s="5"/>
      <c r="I114" s="5">
        <v>0</v>
      </c>
      <c r="J114" s="6">
        <v>0</v>
      </c>
      <c r="K114" s="5"/>
      <c r="L114" s="5">
        <v>0</v>
      </c>
      <c r="M114" s="5">
        <v>0</v>
      </c>
      <c r="N114" s="7">
        <v>0</v>
      </c>
      <c r="O114" s="7">
        <f t="shared" si="0"/>
        <v>0</v>
      </c>
      <c r="P114" s="3" t="s">
        <v>26</v>
      </c>
      <c r="Q114" s="3" t="s">
        <v>380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" customHeight="1" x14ac:dyDescent="0.25">
      <c r="A115" s="4" t="s">
        <v>381</v>
      </c>
      <c r="B115" s="3" t="s">
        <v>19</v>
      </c>
      <c r="C115" s="3"/>
      <c r="D115" s="3" t="s">
        <v>382</v>
      </c>
      <c r="E115" s="3">
        <v>12</v>
      </c>
      <c r="F115" s="3">
        <v>12</v>
      </c>
      <c r="G115" s="5">
        <v>25</v>
      </c>
      <c r="H115" s="5"/>
      <c r="I115" s="5">
        <v>0</v>
      </c>
      <c r="J115" s="6">
        <v>7.5</v>
      </c>
      <c r="K115" s="5"/>
      <c r="L115" s="5">
        <f>65-65</f>
        <v>0</v>
      </c>
      <c r="M115" s="5">
        <v>32.5</v>
      </c>
      <c r="N115" s="7">
        <v>0</v>
      </c>
      <c r="O115" s="7">
        <f t="shared" si="0"/>
        <v>0</v>
      </c>
      <c r="P115" s="3" t="s">
        <v>21</v>
      </c>
      <c r="Q115" s="3" t="s">
        <v>383</v>
      </c>
      <c r="R115" s="11" t="s">
        <v>384</v>
      </c>
      <c r="S115" s="3"/>
      <c r="T115" s="3"/>
      <c r="U115" s="3"/>
      <c r="V115" s="3"/>
      <c r="W115" s="3"/>
      <c r="X115" s="3"/>
      <c r="Y115" s="3"/>
      <c r="Z115" s="3"/>
    </row>
    <row r="116" spans="1:26" ht="15" customHeight="1" x14ac:dyDescent="0.25">
      <c r="A116" s="4" t="s">
        <v>385</v>
      </c>
      <c r="B116" s="3" t="s">
        <v>33</v>
      </c>
      <c r="C116" s="3">
        <v>1</v>
      </c>
      <c r="D116" s="3" t="s">
        <v>386</v>
      </c>
      <c r="E116" s="3">
        <v>0</v>
      </c>
      <c r="F116" s="3">
        <v>0</v>
      </c>
      <c r="G116" s="5">
        <v>0</v>
      </c>
      <c r="H116" s="5"/>
      <c r="I116" s="5">
        <v>0</v>
      </c>
      <c r="J116" s="6">
        <v>7.5</v>
      </c>
      <c r="K116" s="5"/>
      <c r="L116" s="5">
        <v>0</v>
      </c>
      <c r="M116" s="5">
        <v>7.5</v>
      </c>
      <c r="N116" s="7">
        <v>0</v>
      </c>
      <c r="O116" s="7">
        <f t="shared" si="0"/>
        <v>0</v>
      </c>
      <c r="P116" s="3"/>
      <c r="Q116" s="3" t="s">
        <v>387</v>
      </c>
      <c r="R116" s="11" t="s">
        <v>388</v>
      </c>
      <c r="S116" s="3"/>
      <c r="T116" s="3"/>
      <c r="U116" s="3"/>
      <c r="V116" s="3"/>
      <c r="W116" s="3"/>
      <c r="X116" s="3"/>
      <c r="Y116" s="3"/>
      <c r="Z116" s="3"/>
    </row>
    <row r="117" spans="1:26" ht="15" customHeight="1" x14ac:dyDescent="0.25">
      <c r="A117" s="4" t="s">
        <v>389</v>
      </c>
      <c r="B117" s="3" t="s">
        <v>53</v>
      </c>
      <c r="C117" s="3">
        <v>1</v>
      </c>
      <c r="D117" s="3" t="s">
        <v>390</v>
      </c>
      <c r="E117" s="3">
        <v>0</v>
      </c>
      <c r="F117" s="3">
        <v>0</v>
      </c>
      <c r="G117" s="5">
        <v>0</v>
      </c>
      <c r="H117" s="5"/>
      <c r="I117" s="5">
        <v>0</v>
      </c>
      <c r="J117" s="6">
        <v>7.5</v>
      </c>
      <c r="K117" s="5"/>
      <c r="L117" s="5">
        <v>0</v>
      </c>
      <c r="M117" s="5">
        <f>22.5-15</f>
        <v>7.5</v>
      </c>
      <c r="N117" s="7">
        <v>0</v>
      </c>
      <c r="O117" s="7">
        <f t="shared" si="0"/>
        <v>0</v>
      </c>
      <c r="P117" s="3" t="s">
        <v>21</v>
      </c>
      <c r="Q117" s="3" t="s">
        <v>391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" customHeight="1" x14ac:dyDescent="0.25">
      <c r="A118" s="4" t="s">
        <v>392</v>
      </c>
      <c r="B118" s="3" t="s">
        <v>24</v>
      </c>
      <c r="C118" s="3"/>
      <c r="D118" s="3" t="s">
        <v>393</v>
      </c>
      <c r="E118" s="3">
        <v>0</v>
      </c>
      <c r="F118" s="3">
        <v>0</v>
      </c>
      <c r="G118" s="5">
        <v>0</v>
      </c>
      <c r="H118" s="5"/>
      <c r="I118" s="5">
        <v>0</v>
      </c>
      <c r="J118" s="6">
        <v>7.5</v>
      </c>
      <c r="K118" s="5"/>
      <c r="L118" s="5">
        <f>45-37.5</f>
        <v>7.5</v>
      </c>
      <c r="M118" s="5">
        <v>0</v>
      </c>
      <c r="N118" s="7">
        <v>0</v>
      </c>
      <c r="O118" s="7">
        <f t="shared" si="0"/>
        <v>0</v>
      </c>
      <c r="P118" s="3" t="s">
        <v>21</v>
      </c>
      <c r="Q118" s="3" t="s">
        <v>394</v>
      </c>
      <c r="R118" s="12" t="s">
        <v>144</v>
      </c>
      <c r="S118" s="11" t="s">
        <v>60</v>
      </c>
      <c r="T118" s="3"/>
      <c r="U118" s="3"/>
      <c r="V118" s="3"/>
      <c r="W118" s="3"/>
      <c r="X118" s="3"/>
      <c r="Y118" s="3"/>
      <c r="Z118" s="3"/>
    </row>
    <row r="119" spans="1:26" ht="15" customHeight="1" x14ac:dyDescent="0.25">
      <c r="A119" s="4" t="s">
        <v>395</v>
      </c>
      <c r="B119" s="3" t="s">
        <v>19</v>
      </c>
      <c r="C119" s="3">
        <v>1</v>
      </c>
      <c r="D119" s="3" t="s">
        <v>396</v>
      </c>
      <c r="E119" s="3">
        <v>5</v>
      </c>
      <c r="F119" s="3">
        <v>0</v>
      </c>
      <c r="G119" s="5">
        <v>15</v>
      </c>
      <c r="H119" s="5"/>
      <c r="I119" s="5">
        <v>0</v>
      </c>
      <c r="J119" s="6">
        <v>7.5</v>
      </c>
      <c r="K119" s="5"/>
      <c r="L119" s="5">
        <v>0</v>
      </c>
      <c r="M119" s="5">
        <f>40-17.5</f>
        <v>22.5</v>
      </c>
      <c r="N119" s="7">
        <v>0</v>
      </c>
      <c r="O119" s="7">
        <f t="shared" si="0"/>
        <v>0</v>
      </c>
      <c r="P119" s="3" t="s">
        <v>21</v>
      </c>
      <c r="Q119" s="3" t="s">
        <v>397</v>
      </c>
      <c r="R119" s="9" t="s">
        <v>36</v>
      </c>
      <c r="S119" s="10" t="s">
        <v>67</v>
      </c>
      <c r="T119" s="3"/>
      <c r="U119" s="3"/>
      <c r="V119" s="3"/>
      <c r="W119" s="3"/>
      <c r="X119" s="3"/>
      <c r="Y119" s="3"/>
      <c r="Z119" s="3"/>
    </row>
    <row r="120" spans="1:26" ht="15" customHeight="1" x14ac:dyDescent="0.25">
      <c r="A120" s="4" t="s">
        <v>398</v>
      </c>
      <c r="B120" s="3" t="s">
        <v>57</v>
      </c>
      <c r="C120" s="3">
        <v>1</v>
      </c>
      <c r="D120" s="3" t="s">
        <v>399</v>
      </c>
      <c r="E120" s="3">
        <v>0</v>
      </c>
      <c r="F120" s="3">
        <v>0</v>
      </c>
      <c r="G120" s="5">
        <v>0</v>
      </c>
      <c r="H120" s="5"/>
      <c r="I120" s="5">
        <v>4</v>
      </c>
      <c r="J120" s="6">
        <v>7.5</v>
      </c>
      <c r="K120" s="5"/>
      <c r="L120" s="5">
        <v>0</v>
      </c>
      <c r="M120" s="5">
        <f>84.5-50</f>
        <v>34.5</v>
      </c>
      <c r="N120" s="7">
        <v>0</v>
      </c>
      <c r="O120" s="7">
        <f t="shared" si="0"/>
        <v>23</v>
      </c>
      <c r="P120" s="3" t="s">
        <v>21</v>
      </c>
      <c r="Q120" s="3" t="s">
        <v>400</v>
      </c>
      <c r="R120" s="12" t="s">
        <v>76</v>
      </c>
      <c r="S120" s="3"/>
      <c r="T120" s="3"/>
      <c r="U120" s="3"/>
      <c r="V120" s="3"/>
      <c r="W120" s="3"/>
      <c r="X120" s="3"/>
      <c r="Y120" s="3"/>
      <c r="Z120" s="3"/>
    </row>
    <row r="121" spans="1:26" ht="15" customHeight="1" x14ac:dyDescent="0.25">
      <c r="A121" s="8" t="s">
        <v>401</v>
      </c>
      <c r="B121" s="3" t="s">
        <v>45</v>
      </c>
      <c r="C121" s="3">
        <v>1</v>
      </c>
      <c r="D121" s="3" t="s">
        <v>402</v>
      </c>
      <c r="E121" s="3">
        <v>0</v>
      </c>
      <c r="F121" s="3">
        <v>0</v>
      </c>
      <c r="G121" s="5">
        <v>0</v>
      </c>
      <c r="H121" s="5"/>
      <c r="I121" s="5">
        <v>0</v>
      </c>
      <c r="J121" s="6">
        <v>0</v>
      </c>
      <c r="K121" s="5"/>
      <c r="L121" s="5">
        <v>0</v>
      </c>
      <c r="M121" s="5">
        <f>15-15</f>
        <v>0</v>
      </c>
      <c r="N121" s="7">
        <v>0</v>
      </c>
      <c r="O121" s="7">
        <f t="shared" si="0"/>
        <v>0</v>
      </c>
      <c r="P121" s="3" t="s">
        <v>26</v>
      </c>
      <c r="Q121" s="3" t="s">
        <v>403</v>
      </c>
      <c r="R121" s="3"/>
      <c r="S121" s="10" t="s">
        <v>37</v>
      </c>
      <c r="T121" s="3"/>
      <c r="U121" s="3"/>
      <c r="V121" s="3"/>
      <c r="W121" s="3"/>
      <c r="X121" s="3"/>
      <c r="Y121" s="3"/>
      <c r="Z121" s="3"/>
    </row>
    <row r="122" spans="1:26" ht="15" customHeight="1" x14ac:dyDescent="0.25">
      <c r="A122" s="4" t="s">
        <v>404</v>
      </c>
      <c r="B122" s="3" t="s">
        <v>45</v>
      </c>
      <c r="C122" s="3">
        <v>1</v>
      </c>
      <c r="D122" s="3" t="s">
        <v>405</v>
      </c>
      <c r="E122" s="3">
        <v>12</v>
      </c>
      <c r="F122" s="3">
        <v>4</v>
      </c>
      <c r="G122" s="5">
        <v>25</v>
      </c>
      <c r="H122" s="5">
        <v>84</v>
      </c>
      <c r="I122" s="5">
        <v>0</v>
      </c>
      <c r="J122" s="6">
        <v>7.5</v>
      </c>
      <c r="K122" s="5"/>
      <c r="L122" s="5">
        <v>0</v>
      </c>
      <c r="M122" s="5">
        <f>131.5-15</f>
        <v>116.5</v>
      </c>
      <c r="N122" s="7">
        <v>0</v>
      </c>
      <c r="O122" s="7">
        <f t="shared" si="0"/>
        <v>0</v>
      </c>
      <c r="P122" s="3" t="s">
        <v>21</v>
      </c>
      <c r="Q122" s="3" t="s">
        <v>406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" customHeight="1" x14ac:dyDescent="0.25">
      <c r="A123" s="4" t="s">
        <v>407</v>
      </c>
      <c r="B123" s="3" t="s">
        <v>19</v>
      </c>
      <c r="C123" s="3">
        <v>1</v>
      </c>
      <c r="D123" s="3" t="s">
        <v>408</v>
      </c>
      <c r="E123" s="3">
        <v>0</v>
      </c>
      <c r="F123" s="3">
        <v>0</v>
      </c>
      <c r="G123" s="5">
        <v>0</v>
      </c>
      <c r="H123" s="5"/>
      <c r="I123" s="5">
        <v>4</v>
      </c>
      <c r="J123" s="6">
        <v>0</v>
      </c>
      <c r="K123" s="5"/>
      <c r="L123" s="5">
        <v>0</v>
      </c>
      <c r="M123" s="5">
        <f>19-15</f>
        <v>4</v>
      </c>
      <c r="N123" s="7">
        <v>0</v>
      </c>
      <c r="O123" s="7">
        <f t="shared" si="0"/>
        <v>0</v>
      </c>
      <c r="P123" s="3" t="s">
        <v>21</v>
      </c>
      <c r="Q123" s="3" t="s">
        <v>409</v>
      </c>
      <c r="R123" s="3"/>
      <c r="S123" s="10" t="s">
        <v>37</v>
      </c>
      <c r="T123" s="3"/>
      <c r="U123" s="3"/>
      <c r="V123" s="3"/>
      <c r="W123" s="3"/>
      <c r="X123" s="3"/>
      <c r="Y123" s="3"/>
      <c r="Z123" s="3"/>
    </row>
    <row r="124" spans="1:26" ht="15" customHeight="1" x14ac:dyDescent="0.25">
      <c r="A124" s="4" t="s">
        <v>410</v>
      </c>
      <c r="B124" s="3" t="s">
        <v>29</v>
      </c>
      <c r="C124" s="3">
        <v>1</v>
      </c>
      <c r="D124" s="3" t="s">
        <v>411</v>
      </c>
      <c r="E124" s="3">
        <v>7</v>
      </c>
      <c r="F124" s="3">
        <v>0</v>
      </c>
      <c r="G124" s="5">
        <v>15</v>
      </c>
      <c r="H124" s="5"/>
      <c r="I124" s="5">
        <v>0</v>
      </c>
      <c r="J124" s="6">
        <v>7.5</v>
      </c>
      <c r="K124" s="5"/>
      <c r="L124" s="5">
        <v>0</v>
      </c>
      <c r="M124" s="5">
        <f>82.5-45-15</f>
        <v>22.5</v>
      </c>
      <c r="N124" s="7">
        <v>0</v>
      </c>
      <c r="O124" s="7">
        <f t="shared" si="0"/>
        <v>0</v>
      </c>
      <c r="P124" s="3" t="s">
        <v>21</v>
      </c>
      <c r="Q124" s="3" t="s">
        <v>412</v>
      </c>
      <c r="R124" s="9" t="s">
        <v>215</v>
      </c>
      <c r="S124" s="10" t="s">
        <v>37</v>
      </c>
      <c r="T124" s="3"/>
      <c r="U124" s="3"/>
      <c r="V124" s="3"/>
      <c r="W124" s="3"/>
      <c r="X124" s="3"/>
      <c r="Y124" s="3"/>
      <c r="Z124" s="3"/>
    </row>
    <row r="125" spans="1:26" ht="15" customHeight="1" x14ac:dyDescent="0.25">
      <c r="A125" s="4" t="s">
        <v>413</v>
      </c>
      <c r="B125" s="3" t="s">
        <v>29</v>
      </c>
      <c r="C125" s="3">
        <v>1</v>
      </c>
      <c r="D125" s="3" t="s">
        <v>414</v>
      </c>
      <c r="E125" s="3">
        <v>0</v>
      </c>
      <c r="F125" s="3">
        <v>0</v>
      </c>
      <c r="G125" s="5">
        <v>0</v>
      </c>
      <c r="H125" s="5"/>
      <c r="I125" s="5">
        <v>0</v>
      </c>
      <c r="J125" s="6">
        <v>7.5</v>
      </c>
      <c r="K125" s="5"/>
      <c r="L125" s="5">
        <v>0</v>
      </c>
      <c r="M125" s="5">
        <v>7.5</v>
      </c>
      <c r="N125" s="7">
        <v>0</v>
      </c>
      <c r="O125" s="7">
        <f t="shared" si="0"/>
        <v>0</v>
      </c>
      <c r="P125" s="3" t="s">
        <v>21</v>
      </c>
      <c r="Q125" s="3" t="s">
        <v>415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" customHeight="1" x14ac:dyDescent="0.25">
      <c r="A126" s="4" t="s">
        <v>416</v>
      </c>
      <c r="B126" s="3" t="s">
        <v>29</v>
      </c>
      <c r="C126" s="3">
        <v>1</v>
      </c>
      <c r="D126" s="3" t="s">
        <v>417</v>
      </c>
      <c r="E126" s="3">
        <v>12</v>
      </c>
      <c r="F126" s="3">
        <v>0</v>
      </c>
      <c r="G126" s="5">
        <v>15</v>
      </c>
      <c r="H126" s="5"/>
      <c r="I126" s="5">
        <v>0</v>
      </c>
      <c r="J126" s="6">
        <v>7.5</v>
      </c>
      <c r="K126" s="5"/>
      <c r="L126" s="5">
        <v>0</v>
      </c>
      <c r="M126" s="5">
        <f>37.5-15</f>
        <v>22.5</v>
      </c>
      <c r="N126" s="7">
        <v>0</v>
      </c>
      <c r="O126" s="7">
        <f t="shared" si="0"/>
        <v>0</v>
      </c>
      <c r="P126" s="3" t="s">
        <v>21</v>
      </c>
      <c r="Q126" s="3" t="s">
        <v>418</v>
      </c>
      <c r="R126" s="3"/>
      <c r="S126" s="10" t="s">
        <v>37</v>
      </c>
      <c r="T126" s="3"/>
      <c r="U126" s="3"/>
      <c r="V126" s="3"/>
      <c r="W126" s="3"/>
      <c r="X126" s="3"/>
      <c r="Y126" s="3"/>
      <c r="Z126" s="3"/>
    </row>
    <row r="127" spans="1:26" ht="15" customHeight="1" x14ac:dyDescent="0.25">
      <c r="A127" s="4" t="s">
        <v>419</v>
      </c>
      <c r="B127" s="3" t="s">
        <v>53</v>
      </c>
      <c r="C127" s="3">
        <v>1</v>
      </c>
      <c r="D127" s="3" t="s">
        <v>420</v>
      </c>
      <c r="E127" s="3">
        <v>12</v>
      </c>
      <c r="F127" s="3">
        <v>3</v>
      </c>
      <c r="G127" s="5">
        <v>21</v>
      </c>
      <c r="H127" s="5"/>
      <c r="I127" s="5">
        <v>0</v>
      </c>
      <c r="J127" s="6">
        <v>7.5</v>
      </c>
      <c r="K127" s="5"/>
      <c r="L127" s="5">
        <v>0</v>
      </c>
      <c r="M127" s="5">
        <f>34.5-12+6</f>
        <v>28.5</v>
      </c>
      <c r="N127" s="7">
        <v>0</v>
      </c>
      <c r="O127" s="7">
        <f t="shared" si="0"/>
        <v>0</v>
      </c>
      <c r="P127" s="3" t="s">
        <v>21</v>
      </c>
      <c r="Q127" s="3" t="s">
        <v>421</v>
      </c>
      <c r="R127" s="11" t="s">
        <v>60</v>
      </c>
      <c r="S127" s="3"/>
      <c r="T127" s="3"/>
      <c r="U127" s="3"/>
      <c r="V127" s="3"/>
      <c r="W127" s="3"/>
      <c r="X127" s="3"/>
      <c r="Y127" s="3"/>
      <c r="Z127" s="3"/>
    </row>
    <row r="128" spans="1:26" ht="15" customHeight="1" x14ac:dyDescent="0.25">
      <c r="A128" s="4" t="s">
        <v>422</v>
      </c>
      <c r="B128" s="3" t="s">
        <v>57</v>
      </c>
      <c r="C128" s="3">
        <v>1</v>
      </c>
      <c r="D128" s="3" t="s">
        <v>423</v>
      </c>
      <c r="E128" s="3">
        <v>0</v>
      </c>
      <c r="F128" s="3">
        <v>0</v>
      </c>
      <c r="G128" s="5">
        <v>0</v>
      </c>
      <c r="H128" s="5">
        <v>100</v>
      </c>
      <c r="I128" s="5">
        <v>0</v>
      </c>
      <c r="J128" s="6">
        <v>7.5</v>
      </c>
      <c r="K128" s="5"/>
      <c r="L128" s="5">
        <v>0</v>
      </c>
      <c r="M128" s="5">
        <f>140.5-30-3</f>
        <v>107.5</v>
      </c>
      <c r="N128" s="7">
        <v>0</v>
      </c>
      <c r="O128" s="7">
        <f t="shared" si="0"/>
        <v>0</v>
      </c>
      <c r="P128" s="3" t="s">
        <v>21</v>
      </c>
      <c r="Q128" s="3" t="s">
        <v>424</v>
      </c>
      <c r="R128" s="3"/>
      <c r="S128" s="10" t="s">
        <v>368</v>
      </c>
      <c r="T128" s="3"/>
      <c r="U128" s="3"/>
      <c r="V128" s="3"/>
      <c r="W128" s="3"/>
      <c r="X128" s="3"/>
      <c r="Y128" s="3"/>
      <c r="Z128" s="3"/>
    </row>
    <row r="129" spans="1:26" ht="15" customHeight="1" x14ac:dyDescent="0.25">
      <c r="A129" s="4" t="s">
        <v>425</v>
      </c>
      <c r="B129" s="3" t="s">
        <v>29</v>
      </c>
      <c r="C129" s="3">
        <v>1</v>
      </c>
      <c r="D129" s="3" t="s">
        <v>426</v>
      </c>
      <c r="E129" s="3">
        <v>0</v>
      </c>
      <c r="F129" s="3">
        <v>0</v>
      </c>
      <c r="G129" s="5">
        <v>0</v>
      </c>
      <c r="H129" s="5"/>
      <c r="I129" s="5">
        <v>0</v>
      </c>
      <c r="J129" s="6">
        <v>7.5</v>
      </c>
      <c r="K129" s="5"/>
      <c r="L129" s="5">
        <v>0</v>
      </c>
      <c r="M129" s="5">
        <v>7.5</v>
      </c>
      <c r="N129" s="7">
        <v>0</v>
      </c>
      <c r="O129" s="7">
        <f t="shared" si="0"/>
        <v>0</v>
      </c>
      <c r="P129" s="3" t="s">
        <v>21</v>
      </c>
      <c r="Q129" s="3" t="s">
        <v>427</v>
      </c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" customHeight="1" x14ac:dyDescent="0.25">
      <c r="A130" s="4" t="s">
        <v>428</v>
      </c>
      <c r="B130" s="3" t="s">
        <v>24</v>
      </c>
      <c r="C130" s="3">
        <v>1</v>
      </c>
      <c r="D130" s="3" t="s">
        <v>429</v>
      </c>
      <c r="E130" s="3">
        <v>0</v>
      </c>
      <c r="F130" s="3">
        <v>0</v>
      </c>
      <c r="G130" s="5">
        <v>0</v>
      </c>
      <c r="H130" s="5">
        <v>100</v>
      </c>
      <c r="I130" s="5">
        <v>0</v>
      </c>
      <c r="J130" s="6">
        <v>7.5</v>
      </c>
      <c r="K130" s="5"/>
      <c r="L130" s="5">
        <v>0</v>
      </c>
      <c r="M130" s="5">
        <f>137.5-30</f>
        <v>107.5</v>
      </c>
      <c r="N130" s="7">
        <v>0</v>
      </c>
      <c r="O130" s="7">
        <f t="shared" si="0"/>
        <v>0</v>
      </c>
      <c r="P130" s="3" t="s">
        <v>21</v>
      </c>
      <c r="Q130" s="3" t="s">
        <v>430</v>
      </c>
      <c r="R130" s="3"/>
      <c r="S130" s="10" t="s">
        <v>48</v>
      </c>
      <c r="T130" s="3"/>
      <c r="U130" s="3"/>
      <c r="V130" s="3"/>
      <c r="W130" s="3"/>
      <c r="X130" s="3"/>
      <c r="Y130" s="3"/>
      <c r="Z130" s="3"/>
    </row>
    <row r="131" spans="1:26" ht="15" customHeight="1" x14ac:dyDescent="0.25">
      <c r="A131" s="8" t="s">
        <v>431</v>
      </c>
      <c r="B131" s="3" t="s">
        <v>57</v>
      </c>
      <c r="C131" s="3">
        <v>1</v>
      </c>
      <c r="D131" s="3" t="s">
        <v>432</v>
      </c>
      <c r="E131" s="3">
        <v>0</v>
      </c>
      <c r="F131" s="3">
        <v>0</v>
      </c>
      <c r="G131" s="5">
        <v>0</v>
      </c>
      <c r="H131" s="5"/>
      <c r="I131" s="5">
        <v>0</v>
      </c>
      <c r="J131" s="6">
        <v>0</v>
      </c>
      <c r="K131" s="5"/>
      <c r="L131" s="5">
        <v>0</v>
      </c>
      <c r="M131" s="5">
        <f>5-5</f>
        <v>0</v>
      </c>
      <c r="N131" s="7">
        <v>0</v>
      </c>
      <c r="O131" s="7">
        <f t="shared" si="0"/>
        <v>0</v>
      </c>
      <c r="P131" s="3" t="s">
        <v>26</v>
      </c>
      <c r="Q131" s="3" t="s">
        <v>433</v>
      </c>
      <c r="R131" s="3"/>
      <c r="S131" s="10" t="s">
        <v>434</v>
      </c>
      <c r="T131" s="3"/>
      <c r="U131" s="3"/>
      <c r="V131" s="3"/>
      <c r="W131" s="3"/>
      <c r="X131" s="3"/>
      <c r="Y131" s="3"/>
      <c r="Z131" s="3"/>
    </row>
    <row r="132" spans="1:26" ht="15" customHeight="1" x14ac:dyDescent="0.25">
      <c r="A132" s="4" t="s">
        <v>435</v>
      </c>
      <c r="B132" s="3" t="s">
        <v>19</v>
      </c>
      <c r="C132" s="3">
        <v>1</v>
      </c>
      <c r="D132" s="3" t="s">
        <v>436</v>
      </c>
      <c r="E132" s="3">
        <v>2</v>
      </c>
      <c r="F132" s="3">
        <v>0</v>
      </c>
      <c r="G132" s="5">
        <v>4</v>
      </c>
      <c r="H132" s="5">
        <v>115</v>
      </c>
      <c r="I132" s="5">
        <v>0</v>
      </c>
      <c r="J132" s="6">
        <v>7.5</v>
      </c>
      <c r="K132" s="5"/>
      <c r="L132" s="5">
        <v>0</v>
      </c>
      <c r="M132" s="5">
        <v>115</v>
      </c>
      <c r="N132" s="7">
        <v>40</v>
      </c>
      <c r="O132" s="7">
        <f t="shared" si="0"/>
        <v>28.5</v>
      </c>
      <c r="P132" s="3" t="s">
        <v>21</v>
      </c>
      <c r="Q132" s="3" t="s">
        <v>437</v>
      </c>
      <c r="R132" s="11" t="s">
        <v>438</v>
      </c>
      <c r="S132" s="3"/>
      <c r="T132" s="3"/>
      <c r="U132" s="3"/>
      <c r="V132" s="3"/>
      <c r="W132" s="3"/>
      <c r="X132" s="3"/>
      <c r="Y132" s="3"/>
      <c r="Z132" s="3"/>
    </row>
    <row r="133" spans="1:26" ht="15" customHeight="1" x14ac:dyDescent="0.25">
      <c r="A133" s="4" t="s">
        <v>439</v>
      </c>
      <c r="B133" s="3" t="s">
        <v>29</v>
      </c>
      <c r="C133" s="3">
        <v>1</v>
      </c>
      <c r="D133" s="3" t="s">
        <v>440</v>
      </c>
      <c r="E133" s="3">
        <v>0</v>
      </c>
      <c r="F133" s="3">
        <v>0</v>
      </c>
      <c r="G133" s="5">
        <v>0</v>
      </c>
      <c r="H133" s="5">
        <v>25</v>
      </c>
      <c r="I133" s="5">
        <v>0</v>
      </c>
      <c r="J133" s="6">
        <v>0</v>
      </c>
      <c r="K133" s="5"/>
      <c r="L133" s="5">
        <v>25</v>
      </c>
      <c r="M133" s="5">
        <f>62.5-2.5-15-25-20</f>
        <v>0</v>
      </c>
      <c r="N133" s="7">
        <v>0</v>
      </c>
      <c r="O133" s="7">
        <f t="shared" si="0"/>
        <v>0</v>
      </c>
      <c r="P133" s="3" t="s">
        <v>21</v>
      </c>
      <c r="Q133" s="3" t="s">
        <v>441</v>
      </c>
      <c r="R133" s="11" t="s">
        <v>60</v>
      </c>
      <c r="S133" s="3"/>
      <c r="T133" s="3"/>
      <c r="U133" s="3"/>
      <c r="V133" s="3"/>
      <c r="W133" s="3"/>
      <c r="X133" s="3"/>
      <c r="Y133" s="3"/>
      <c r="Z133" s="3"/>
    </row>
    <row r="134" spans="1:26" ht="15" customHeight="1" x14ac:dyDescent="0.25">
      <c r="A134" s="4" t="s">
        <v>442</v>
      </c>
      <c r="B134" s="3" t="s">
        <v>24</v>
      </c>
      <c r="C134" s="3">
        <v>1</v>
      </c>
      <c r="D134" s="3" t="s">
        <v>443</v>
      </c>
      <c r="E134" s="3">
        <v>0</v>
      </c>
      <c r="F134" s="3">
        <v>0</v>
      </c>
      <c r="G134" s="5">
        <v>0</v>
      </c>
      <c r="H134" s="5">
        <v>100</v>
      </c>
      <c r="I134" s="5">
        <v>0</v>
      </c>
      <c r="J134" s="6">
        <v>7.5</v>
      </c>
      <c r="K134" s="5"/>
      <c r="L134" s="5">
        <v>0</v>
      </c>
      <c r="M134" s="5">
        <f>122.5-15</f>
        <v>107.5</v>
      </c>
      <c r="N134" s="7">
        <v>0</v>
      </c>
      <c r="O134" s="7">
        <f t="shared" si="0"/>
        <v>0</v>
      </c>
      <c r="P134" s="3" t="s">
        <v>21</v>
      </c>
      <c r="Q134" s="3" t="s">
        <v>444</v>
      </c>
      <c r="R134" s="3"/>
      <c r="S134" s="10" t="s">
        <v>37</v>
      </c>
      <c r="T134" s="3"/>
      <c r="U134" s="3"/>
      <c r="V134" s="3"/>
      <c r="W134" s="3"/>
      <c r="X134" s="3"/>
      <c r="Y134" s="3"/>
      <c r="Z134" s="3"/>
    </row>
    <row r="135" spans="1:26" ht="15" customHeight="1" x14ac:dyDescent="0.25">
      <c r="A135" s="4" t="s">
        <v>445</v>
      </c>
      <c r="B135" s="3" t="s">
        <v>53</v>
      </c>
      <c r="C135" s="3">
        <v>1</v>
      </c>
      <c r="D135" s="3" t="s">
        <v>446</v>
      </c>
      <c r="E135" s="3">
        <v>0</v>
      </c>
      <c r="F135" s="3">
        <v>0</v>
      </c>
      <c r="G135" s="5">
        <v>0</v>
      </c>
      <c r="H135" s="5"/>
      <c r="I135" s="5">
        <v>0</v>
      </c>
      <c r="J135" s="6">
        <v>7.5</v>
      </c>
      <c r="K135" s="5"/>
      <c r="L135" s="5">
        <v>0</v>
      </c>
      <c r="M135" s="5">
        <v>0</v>
      </c>
      <c r="N135" s="7">
        <v>7.5</v>
      </c>
      <c r="O135" s="7">
        <f t="shared" si="0"/>
        <v>0</v>
      </c>
      <c r="P135" s="3" t="s">
        <v>21</v>
      </c>
      <c r="Q135" s="3" t="s">
        <v>447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" customHeight="1" x14ac:dyDescent="0.25">
      <c r="A136" s="8" t="s">
        <v>448</v>
      </c>
      <c r="B136" s="3" t="s">
        <v>29</v>
      </c>
      <c r="C136" s="3">
        <v>1</v>
      </c>
      <c r="D136" s="3" t="s">
        <v>449</v>
      </c>
      <c r="E136" s="3">
        <v>0</v>
      </c>
      <c r="F136" s="3">
        <v>0</v>
      </c>
      <c r="G136" s="5">
        <v>0</v>
      </c>
      <c r="H136" s="5"/>
      <c r="I136" s="5">
        <v>0</v>
      </c>
      <c r="J136" s="6">
        <v>0</v>
      </c>
      <c r="K136" s="5"/>
      <c r="L136" s="5">
        <v>0</v>
      </c>
      <c r="M136" s="5">
        <v>0</v>
      </c>
      <c r="N136" s="7">
        <v>0</v>
      </c>
      <c r="O136" s="7">
        <f t="shared" si="0"/>
        <v>0</v>
      </c>
      <c r="P136" s="3" t="s">
        <v>26</v>
      </c>
      <c r="Q136" s="3" t="s">
        <v>450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" customHeight="1" x14ac:dyDescent="0.25">
      <c r="A137" s="8" t="s">
        <v>451</v>
      </c>
      <c r="B137" s="3" t="s">
        <v>29</v>
      </c>
      <c r="C137" s="3">
        <v>1</v>
      </c>
      <c r="D137" s="3" t="s">
        <v>452</v>
      </c>
      <c r="E137" s="3">
        <v>0</v>
      </c>
      <c r="F137" s="3">
        <v>0</v>
      </c>
      <c r="G137" s="5">
        <v>0</v>
      </c>
      <c r="H137" s="5"/>
      <c r="I137" s="5">
        <v>0</v>
      </c>
      <c r="J137" s="6">
        <v>0</v>
      </c>
      <c r="K137" s="5"/>
      <c r="L137" s="5">
        <v>0</v>
      </c>
      <c r="M137" s="5">
        <v>0</v>
      </c>
      <c r="N137" s="7">
        <v>0</v>
      </c>
      <c r="O137" s="7">
        <f t="shared" si="0"/>
        <v>0</v>
      </c>
      <c r="P137" s="3" t="s">
        <v>26</v>
      </c>
      <c r="Q137" s="3" t="s">
        <v>453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" customHeight="1" x14ac:dyDescent="0.25">
      <c r="A138" s="4" t="s">
        <v>454</v>
      </c>
      <c r="B138" s="3" t="s">
        <v>45</v>
      </c>
      <c r="C138" s="3">
        <v>1</v>
      </c>
      <c r="D138" s="3" t="s">
        <v>455</v>
      </c>
      <c r="E138" s="3">
        <v>0</v>
      </c>
      <c r="F138" s="3">
        <v>12</v>
      </c>
      <c r="G138" s="5">
        <v>15</v>
      </c>
      <c r="H138" s="5">
        <v>40</v>
      </c>
      <c r="I138" s="5">
        <v>0</v>
      </c>
      <c r="J138" s="6">
        <v>7.5</v>
      </c>
      <c r="K138" s="5"/>
      <c r="L138" s="5">
        <v>0</v>
      </c>
      <c r="M138" s="5">
        <v>62.5</v>
      </c>
      <c r="N138" s="7">
        <v>0</v>
      </c>
      <c r="O138" s="7">
        <f t="shared" si="0"/>
        <v>0</v>
      </c>
      <c r="P138" s="3" t="s">
        <v>21</v>
      </c>
      <c r="Q138" s="3" t="s">
        <v>456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" customHeight="1" x14ac:dyDescent="0.25">
      <c r="A139" s="4" t="s">
        <v>457</v>
      </c>
      <c r="B139" s="3" t="s">
        <v>33</v>
      </c>
      <c r="C139" s="3">
        <v>1</v>
      </c>
      <c r="D139" s="3" t="s">
        <v>458</v>
      </c>
      <c r="E139" s="3">
        <v>0</v>
      </c>
      <c r="F139" s="3">
        <v>5</v>
      </c>
      <c r="G139" s="5">
        <v>15</v>
      </c>
      <c r="H139" s="5">
        <v>50</v>
      </c>
      <c r="I139" s="5">
        <v>0</v>
      </c>
      <c r="J139" s="6">
        <v>7.5</v>
      </c>
      <c r="K139" s="5"/>
      <c r="L139" s="5">
        <v>0</v>
      </c>
      <c r="M139" s="5">
        <v>72.5</v>
      </c>
      <c r="N139" s="7">
        <v>32</v>
      </c>
      <c r="O139" s="7">
        <f t="shared" si="0"/>
        <v>32</v>
      </c>
      <c r="P139" s="3" t="s">
        <v>21</v>
      </c>
      <c r="Q139" s="3" t="s">
        <v>459</v>
      </c>
      <c r="R139" s="9" t="s">
        <v>36</v>
      </c>
      <c r="S139" s="3"/>
      <c r="T139" s="3"/>
      <c r="U139" s="3"/>
      <c r="V139" s="3"/>
      <c r="W139" s="3"/>
      <c r="X139" s="3"/>
      <c r="Y139" s="3"/>
      <c r="Z139" s="3"/>
    </row>
    <row r="140" spans="1:26" ht="15" customHeight="1" x14ac:dyDescent="0.25">
      <c r="A140" s="4" t="s">
        <v>460</v>
      </c>
      <c r="B140" s="3" t="s">
        <v>29</v>
      </c>
      <c r="C140" s="3">
        <v>1</v>
      </c>
      <c r="D140" s="3" t="s">
        <v>461</v>
      </c>
      <c r="E140" s="3">
        <v>12</v>
      </c>
      <c r="F140" s="3">
        <v>0</v>
      </c>
      <c r="G140" s="5">
        <v>15</v>
      </c>
      <c r="H140" s="5"/>
      <c r="I140" s="5">
        <v>0</v>
      </c>
      <c r="J140" s="6">
        <v>0</v>
      </c>
      <c r="K140" s="5"/>
      <c r="L140" s="5">
        <v>0</v>
      </c>
      <c r="M140" s="5">
        <f>20.5-5.5</f>
        <v>15</v>
      </c>
      <c r="N140" s="7">
        <v>0</v>
      </c>
      <c r="O140" s="7">
        <f t="shared" si="0"/>
        <v>0</v>
      </c>
      <c r="P140" s="3" t="s">
        <v>21</v>
      </c>
      <c r="Q140" s="3" t="s">
        <v>349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" customHeight="1" x14ac:dyDescent="0.25">
      <c r="A141" s="4" t="s">
        <v>462</v>
      </c>
      <c r="B141" s="3" t="s">
        <v>57</v>
      </c>
      <c r="C141" s="3">
        <v>1</v>
      </c>
      <c r="D141" s="3" t="s">
        <v>463</v>
      </c>
      <c r="E141" s="3">
        <v>11</v>
      </c>
      <c r="F141" s="3">
        <v>0</v>
      </c>
      <c r="G141" s="5">
        <v>15</v>
      </c>
      <c r="H141" s="5"/>
      <c r="I141" s="5">
        <v>0</v>
      </c>
      <c r="J141" s="6">
        <v>0</v>
      </c>
      <c r="K141" s="5"/>
      <c r="L141" s="5">
        <v>0</v>
      </c>
      <c r="M141" s="5">
        <v>15</v>
      </c>
      <c r="N141" s="7">
        <v>0</v>
      </c>
      <c r="O141" s="7">
        <f t="shared" si="0"/>
        <v>0</v>
      </c>
      <c r="P141" s="3" t="s">
        <v>21</v>
      </c>
      <c r="Q141" s="3" t="s">
        <v>268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" customHeight="1" x14ac:dyDescent="0.25">
      <c r="A142" s="13" t="s">
        <v>464</v>
      </c>
      <c r="B142" s="3" t="s">
        <v>45</v>
      </c>
      <c r="C142" s="3">
        <v>1</v>
      </c>
      <c r="D142" s="3" t="s">
        <v>465</v>
      </c>
      <c r="E142" s="3">
        <v>0</v>
      </c>
      <c r="F142" s="3">
        <v>0</v>
      </c>
      <c r="G142" s="5">
        <v>0</v>
      </c>
      <c r="H142" s="5"/>
      <c r="I142" s="5">
        <v>0</v>
      </c>
      <c r="J142" s="6">
        <v>7.5</v>
      </c>
      <c r="K142" s="5">
        <v>25</v>
      </c>
      <c r="L142" s="5">
        <v>0</v>
      </c>
      <c r="M142" s="5">
        <v>25</v>
      </c>
      <c r="N142" s="7">
        <v>-37.5</v>
      </c>
      <c r="O142" s="7">
        <f t="shared" si="0"/>
        <v>-45</v>
      </c>
      <c r="P142" s="3"/>
      <c r="Q142" s="3" t="s">
        <v>259</v>
      </c>
      <c r="R142" s="12" t="s">
        <v>260</v>
      </c>
      <c r="S142" s="3"/>
      <c r="T142" s="3"/>
      <c r="U142" s="3"/>
      <c r="V142" s="3"/>
      <c r="W142" s="3"/>
      <c r="X142" s="3"/>
      <c r="Y142" s="3"/>
      <c r="Z142" s="3"/>
    </row>
    <row r="143" spans="1:26" ht="15" customHeight="1" x14ac:dyDescent="0.25">
      <c r="A143" s="4" t="s">
        <v>466</v>
      </c>
      <c r="B143" s="3" t="s">
        <v>19</v>
      </c>
      <c r="C143" s="3">
        <v>1</v>
      </c>
      <c r="D143" s="3" t="s">
        <v>467</v>
      </c>
      <c r="E143" s="3">
        <v>0</v>
      </c>
      <c r="F143" s="3">
        <v>0</v>
      </c>
      <c r="G143" s="5">
        <v>0</v>
      </c>
      <c r="H143" s="5"/>
      <c r="I143" s="5">
        <v>0</v>
      </c>
      <c r="J143" s="6">
        <v>7.5</v>
      </c>
      <c r="K143" s="5">
        <v>25</v>
      </c>
      <c r="L143" s="5">
        <v>0</v>
      </c>
      <c r="M143" s="5">
        <f>77.5-7.5-15-15-15+7.5</f>
        <v>32.5</v>
      </c>
      <c r="N143" s="7">
        <v>0</v>
      </c>
      <c r="O143" s="7">
        <f t="shared" si="0"/>
        <v>0</v>
      </c>
      <c r="P143" s="3" t="s">
        <v>21</v>
      </c>
      <c r="Q143" s="3" t="s">
        <v>468</v>
      </c>
      <c r="R143" s="12" t="s">
        <v>469</v>
      </c>
      <c r="S143" s="10" t="s">
        <v>37</v>
      </c>
      <c r="T143" s="11" t="s">
        <v>60</v>
      </c>
      <c r="U143" s="3"/>
      <c r="V143" s="3"/>
      <c r="W143" s="3"/>
      <c r="X143" s="3"/>
      <c r="Y143" s="3"/>
      <c r="Z143" s="3"/>
    </row>
    <row r="144" spans="1:26" ht="15" customHeight="1" x14ac:dyDescent="0.25">
      <c r="A144" s="8" t="s">
        <v>470</v>
      </c>
      <c r="B144" s="3" t="s">
        <v>45</v>
      </c>
      <c r="C144" s="3"/>
      <c r="D144" s="3" t="s">
        <v>471</v>
      </c>
      <c r="E144" s="3">
        <v>0</v>
      </c>
      <c r="F144" s="3">
        <v>0</v>
      </c>
      <c r="G144" s="5">
        <v>0</v>
      </c>
      <c r="H144" s="5"/>
      <c r="I144" s="5">
        <v>0</v>
      </c>
      <c r="J144" s="6">
        <v>0</v>
      </c>
      <c r="K144" s="5"/>
      <c r="L144" s="5">
        <v>0</v>
      </c>
      <c r="M144" s="5">
        <v>0</v>
      </c>
      <c r="N144" s="7">
        <v>0</v>
      </c>
      <c r="O144" s="7">
        <f t="shared" si="0"/>
        <v>0</v>
      </c>
      <c r="P144" s="3" t="s">
        <v>26</v>
      </c>
      <c r="Q144" s="3" t="s">
        <v>472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" customHeight="1" x14ac:dyDescent="0.25">
      <c r="A145" s="8" t="s">
        <v>473</v>
      </c>
      <c r="B145" s="3" t="s">
        <v>19</v>
      </c>
      <c r="C145" s="3"/>
      <c r="D145" s="3" t="s">
        <v>474</v>
      </c>
      <c r="E145" s="3">
        <v>0</v>
      </c>
      <c r="F145" s="3">
        <v>0</v>
      </c>
      <c r="G145" s="5">
        <v>0</v>
      </c>
      <c r="H145" s="5"/>
      <c r="I145" s="5">
        <v>0</v>
      </c>
      <c r="J145" s="6">
        <v>0</v>
      </c>
      <c r="K145" s="5"/>
      <c r="L145" s="5">
        <v>0</v>
      </c>
      <c r="M145" s="5">
        <v>0</v>
      </c>
      <c r="N145" s="7">
        <v>0</v>
      </c>
      <c r="O145" s="7">
        <f t="shared" si="0"/>
        <v>0</v>
      </c>
      <c r="P145" s="3" t="s">
        <v>26</v>
      </c>
      <c r="Q145" s="3" t="s">
        <v>472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R145" xr:uid="{00000000-0009-0000-0000-000000000000}"/>
  <conditionalFormatting sqref="N2:O145">
    <cfRule type="cellIs" dxfId="0" priority="1" operator="lessThan">
      <formula>0</formula>
    </cfRule>
  </conditionalFormatting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2025-01-06T21:52:20Z</dcterms:created>
  <dcterms:modified xsi:type="dcterms:W3CDTF">2025-04-07T22:02:30Z</dcterms:modified>
</cp:coreProperties>
</file>